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EstaPasta_de_trabalho" defaultThemeVersion="124226"/>
  <mc:AlternateContent xmlns:mc="http://schemas.openxmlformats.org/markup-compatibility/2006">
    <mc:Choice Requires="x15">
      <x15ac:absPath xmlns:x15ac="http://schemas.microsoft.com/office/spreadsheetml/2010/11/ac" url="C:\Users\x14842222\Desktop\SUPEC\IX TA\Publicação\"/>
    </mc:Choice>
  </mc:AlternateContent>
  <bookViews>
    <workbookView xWindow="-120" yWindow="-120" windowWidth="20730" windowHeight="11040" tabRatio="839"/>
  </bookViews>
  <sheets>
    <sheet name="Capa" sheetId="11" r:id="rId1"/>
    <sheet name="Cronogramas" sheetId="25" r:id="rId2"/>
    <sheet name="Analítico" sheetId="17" r:id="rId3"/>
    <sheet name="Sintético" sheetId="4" r:id="rId4"/>
    <sheet name="Gastos das Atividades" sheetId="21" r:id="rId5"/>
    <sheet name="Encargos e Benefícios" sheetId="18" r:id="rId6"/>
    <sheet name="Gastos com Pessoal" sheetId="14" r:id="rId7"/>
    <sheet name="Bens" sheetId="8" r:id="rId8"/>
    <sheet name="Gastos Gerais" sheetId="22" r:id="rId9"/>
    <sheet name="Desmobilização" sheetId="23" r:id="rId10"/>
    <sheet name="Assinatura" sheetId="12" r:id="rId11"/>
    <sheet name="Plano" sheetId="24" state="hidden" r:id="rId12"/>
  </sheets>
  <externalReferences>
    <externalReference r:id="rId13"/>
    <externalReference r:id="rId14"/>
  </externalReferences>
  <definedNames>
    <definedName name="_xlnm._FilterDatabase" localSheetId="9" hidden="1">Desmobilização!$A$3:$H$204</definedName>
    <definedName name="_xlnm._FilterDatabase" localSheetId="8" hidden="1">'Gastos Gerais'!$A$3:$H$1004</definedName>
    <definedName name="_ftn1" localSheetId="3">Sintético!#REF!</definedName>
    <definedName name="_ftnref1" localSheetId="3">Sintético!#REF!</definedName>
    <definedName name="Aquisição_de_Bens_Permanentes">Plano!$E$2:$E$14</definedName>
    <definedName name="_xlnm.Print_Area" localSheetId="2">Analítico!$A$1:$BL$144</definedName>
    <definedName name="_xlnm.Print_Area" localSheetId="10">Assinatura!$A$1:$F$14</definedName>
    <definedName name="_xlnm.Print_Area" localSheetId="7">Bens!$A$1:$H$104</definedName>
    <definedName name="_xlnm.Print_Area" localSheetId="0">Capa!$A$1:$A$10</definedName>
    <definedName name="_xlnm.Print_Area" localSheetId="1">Cronogramas!$A$1:$R$32</definedName>
    <definedName name="_xlnm.Print_Area" localSheetId="9">Desmobilização!$A$1:$H$204</definedName>
    <definedName name="_xlnm.Print_Area" localSheetId="5">'Encargos e Benefícios'!$A$1:$AD$525</definedName>
    <definedName name="_xlnm.Print_Area" localSheetId="6">'Gastos com Pessoal'!$A$1:$AQ$530</definedName>
    <definedName name="_xlnm.Print_Area" localSheetId="4">'Gastos das Atividades'!$A$1:$P$46</definedName>
    <definedName name="_xlnm.Print_Area" localSheetId="8">'Gastos Gerais'!$A$1:$H$1004</definedName>
    <definedName name="_xlnm.Print_Area" localSheetId="3">Sintético!$A$1:$BL$28</definedName>
    <definedName name="área_destinada">Plano!$I$2:$I$3</definedName>
    <definedName name="Benefícios">Analítico!$B$48:$B$56</definedName>
    <definedName name="Beneficios2">Analítico!$B$49:$B$56</definedName>
    <definedName name="Beneficios3">'Gastos com Pessoal'!$AU$1:$AU$8</definedName>
    <definedName name="Bens">Analítico!$B$128:$B$140</definedName>
    <definedName name="Categorias">Plano!$C$1:$D$1</definedName>
    <definedName name="Dropdown1" localSheetId="3">Sintético!#REF!</definedName>
    <definedName name="Gastos_com_Pessoal">Plano!$C$2:$C$27</definedName>
    <definedName name="Gastos_Gerais">Plano!$D$2:$D$63</definedName>
    <definedName name="Gerais">Analítico!$B$60:$B$125</definedName>
    <definedName name="Ocorrência">Plano!$H$2:$H$3</definedName>
    <definedName name="Receitas">Plano!$A$2:$A$4</definedName>
    <definedName name="Rendimentos_de_Aplicações_Fin.">Plano!$B$1</definedName>
    <definedName name="Reserva">Plano!$F$1:$F$3</definedName>
    <definedName name="_xlnm.Print_Titles" localSheetId="2">Analítico!$A:$B,Analítico!$2:$3</definedName>
    <definedName name="_xlnm.Print_Titles" localSheetId="9">Desmobilização!$2:$3</definedName>
    <definedName name="_xlnm.Print_Titles" localSheetId="5">'Encargos e Benefícios'!$2:$5</definedName>
    <definedName name="_xlnm.Print_Titles" localSheetId="6">'Gastos com Pessoal'!$4:$6</definedName>
    <definedName name="_xlnm.Print_Titles" localSheetId="8">'Gastos Gerais'!$2:$3</definedName>
    <definedName name="_xlnm.Print_Titles" localSheetId="3">Sintético!$A:$B,Sintético!$2:$3</definedName>
    <definedName name="Transferência_para_Reserva_de_Recursos">Plano!$F$1:$F$1</definedName>
    <definedName name="VinculoPT" localSheetId="11">INDIRECT(CONCATENATE("'Gasto das Atividades'!$B$6:$B$",COUNTA([1]Atividades!$B$4:$B$35)+5))</definedName>
    <definedName name="VinculoPTg">OFFSET('Gastos das Atividades'!$B$3,1,0,COUNTA('Gastos das Atividades'!$B$4:$B$33),1)</definedName>
    <definedName name="VinculoPTp">OFFSET('Gastos das Atividades'!$B$48,0,0,COUNTA('Gastos das Atividades'!$B$4:$B$33)+1,1)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39" i="18" l="1"/>
  <c r="V40" i="18"/>
  <c r="V41" i="18"/>
  <c r="V42" i="18"/>
  <c r="V44" i="18"/>
  <c r="W42" i="18"/>
  <c r="W37" i="18"/>
  <c r="W32" i="18"/>
  <c r="W31" i="18"/>
  <c r="W26" i="18"/>
  <c r="W25" i="18"/>
  <c r="W19" i="18"/>
  <c r="W7" i="18"/>
  <c r="W8" i="18"/>
  <c r="W9" i="18"/>
  <c r="W10" i="18"/>
  <c r="W11" i="18"/>
  <c r="W12" i="18"/>
  <c r="W13" i="18"/>
  <c r="W14" i="18"/>
  <c r="W15" i="18"/>
  <c r="W16" i="18"/>
  <c r="W17" i="18"/>
  <c r="W18" i="18"/>
  <c r="W20" i="18"/>
  <c r="W21" i="18"/>
  <c r="W22" i="18"/>
  <c r="W23" i="18"/>
  <c r="W24" i="18"/>
  <c r="W27" i="18"/>
  <c r="W28" i="18"/>
  <c r="W29" i="18"/>
  <c r="W30" i="18"/>
  <c r="W33" i="18"/>
  <c r="W34" i="18"/>
  <c r="W35" i="18"/>
  <c r="W36" i="18"/>
  <c r="W38" i="18"/>
  <c r="W39" i="18"/>
  <c r="W40" i="18"/>
  <c r="W41" i="18"/>
  <c r="W43" i="18"/>
  <c r="W44" i="18"/>
  <c r="W45" i="18"/>
  <c r="W46" i="18"/>
  <c r="W6" i="18"/>
  <c r="W47" i="18"/>
  <c r="W48" i="18"/>
  <c r="W49" i="18"/>
  <c r="W50" i="18"/>
  <c r="W51" i="18"/>
  <c r="W52" i="18"/>
  <c r="W53" i="18"/>
  <c r="W54" i="18"/>
  <c r="W55" i="18"/>
  <c r="W56" i="18"/>
  <c r="W57" i="18"/>
  <c r="W58" i="18"/>
  <c r="W59" i="18"/>
  <c r="W60" i="18"/>
  <c r="W61" i="18"/>
  <c r="W62" i="18"/>
  <c r="W63" i="18"/>
  <c r="W64" i="18"/>
  <c r="W65" i="18"/>
  <c r="W66" i="18"/>
  <c r="W67" i="18"/>
  <c r="W68" i="18"/>
  <c r="W69" i="18"/>
  <c r="W70" i="18"/>
  <c r="W71" i="18"/>
  <c r="W72" i="18"/>
  <c r="W73" i="18"/>
  <c r="W74" i="18"/>
  <c r="W75" i="18"/>
  <c r="W76" i="18"/>
  <c r="W77" i="18"/>
  <c r="W78" i="18"/>
  <c r="W79" i="18"/>
  <c r="W80" i="18"/>
  <c r="W81" i="18"/>
  <c r="W82" i="18"/>
  <c r="W83" i="18"/>
  <c r="W84" i="18"/>
  <c r="W85" i="18"/>
  <c r="W86" i="18"/>
  <c r="W87" i="18"/>
  <c r="W88" i="18"/>
  <c r="W89" i="18"/>
  <c r="W90" i="18"/>
  <c r="W91" i="18"/>
  <c r="W92" i="18"/>
  <c r="W93" i="18"/>
  <c r="W94" i="18"/>
  <c r="W95" i="18"/>
  <c r="W96" i="18"/>
  <c r="W97" i="18"/>
  <c r="W98" i="18"/>
  <c r="W99" i="18"/>
  <c r="W100" i="18"/>
  <c r="W101" i="18"/>
  <c r="W102" i="18"/>
  <c r="W103" i="18"/>
  <c r="W104" i="18"/>
  <c r="W105" i="18"/>
  <c r="W106" i="18"/>
  <c r="W107" i="18"/>
  <c r="W108" i="18"/>
  <c r="W109" i="18"/>
  <c r="W110" i="18"/>
  <c r="W111" i="18"/>
  <c r="W112" i="18"/>
  <c r="W113" i="18"/>
  <c r="W114" i="18"/>
  <c r="W115" i="18"/>
  <c r="W116" i="18"/>
  <c r="W117" i="18"/>
  <c r="W118" i="18"/>
  <c r="W119" i="18"/>
  <c r="W120" i="18"/>
  <c r="W121" i="18"/>
  <c r="W122" i="18"/>
  <c r="W123" i="18"/>
  <c r="W124" i="18"/>
  <c r="W125" i="18"/>
  <c r="W126" i="18"/>
  <c r="W127" i="18"/>
  <c r="W128" i="18"/>
  <c r="W129" i="18"/>
  <c r="W130" i="18"/>
  <c r="W131" i="18"/>
  <c r="W132" i="18"/>
  <c r="W133" i="18"/>
  <c r="W134" i="18"/>
  <c r="W135" i="18"/>
  <c r="W136" i="18"/>
  <c r="W137" i="18"/>
  <c r="W138" i="18"/>
  <c r="W139" i="18"/>
  <c r="W140" i="18"/>
  <c r="W141" i="18"/>
  <c r="W142" i="18"/>
  <c r="W143" i="18"/>
  <c r="W144" i="18"/>
  <c r="W145" i="18"/>
  <c r="W146" i="18"/>
  <c r="W147" i="18"/>
  <c r="W148" i="18"/>
  <c r="W149" i="18"/>
  <c r="W150" i="18"/>
  <c r="W151" i="18"/>
  <c r="W152" i="18"/>
  <c r="W153" i="18"/>
  <c r="W154" i="18"/>
  <c r="W155" i="18"/>
  <c r="W156" i="18"/>
  <c r="W157" i="18"/>
  <c r="W158" i="18"/>
  <c r="W159" i="18"/>
  <c r="W160" i="18"/>
  <c r="W161" i="18"/>
  <c r="W162" i="18"/>
  <c r="W163" i="18"/>
  <c r="W164" i="18"/>
  <c r="W165" i="18"/>
  <c r="W166" i="18"/>
  <c r="W167" i="18"/>
  <c r="W168" i="18"/>
  <c r="W169" i="18"/>
  <c r="W170" i="18"/>
  <c r="W171" i="18"/>
  <c r="W172" i="18"/>
  <c r="W173" i="18"/>
  <c r="W174" i="18"/>
  <c r="W175" i="18"/>
  <c r="W176" i="18"/>
  <c r="W177" i="18"/>
  <c r="W178" i="18"/>
  <c r="W179" i="18"/>
  <c r="W180" i="18"/>
  <c r="W181" i="18"/>
  <c r="W182" i="18"/>
  <c r="W183" i="18"/>
  <c r="W184" i="18"/>
  <c r="W185" i="18"/>
  <c r="W186" i="18"/>
  <c r="W187" i="18"/>
  <c r="W188" i="18"/>
  <c r="W189" i="18"/>
  <c r="W190" i="18"/>
  <c r="W191" i="18"/>
  <c r="W192" i="18"/>
  <c r="W193" i="18"/>
  <c r="W194" i="18"/>
  <c r="W195" i="18"/>
  <c r="W196" i="18"/>
  <c r="W197" i="18"/>
  <c r="W198" i="18"/>
  <c r="W199" i="18"/>
  <c r="W200" i="18"/>
  <c r="W201" i="18"/>
  <c r="W202" i="18"/>
  <c r="W203" i="18"/>
  <c r="W204" i="18"/>
  <c r="W205" i="18"/>
  <c r="W206" i="18"/>
  <c r="W207" i="18"/>
  <c r="W208" i="18"/>
  <c r="W209" i="18"/>
  <c r="W210" i="18"/>
  <c r="W211" i="18"/>
  <c r="W212" i="18"/>
  <c r="W213" i="18"/>
  <c r="W214" i="18"/>
  <c r="W215" i="18"/>
  <c r="W216" i="18"/>
  <c r="W217" i="18"/>
  <c r="W218" i="18"/>
  <c r="W219" i="18"/>
  <c r="W220" i="18"/>
  <c r="W221" i="18"/>
  <c r="W222" i="18"/>
  <c r="W223" i="18"/>
  <c r="W224" i="18"/>
  <c r="W225" i="18"/>
  <c r="W226" i="18"/>
  <c r="W227" i="18"/>
  <c r="W228" i="18"/>
  <c r="W229" i="18"/>
  <c r="W230" i="18"/>
  <c r="W231" i="18"/>
  <c r="W232" i="18"/>
  <c r="W233" i="18"/>
  <c r="W234" i="18"/>
  <c r="W235" i="18"/>
  <c r="W236" i="18"/>
  <c r="W237" i="18"/>
  <c r="W238" i="18"/>
  <c r="W239" i="18"/>
  <c r="W240" i="18"/>
  <c r="W241" i="18"/>
  <c r="W242" i="18"/>
  <c r="W243" i="18"/>
  <c r="W244" i="18"/>
  <c r="W245" i="18"/>
  <c r="W246" i="18"/>
  <c r="W247" i="18"/>
  <c r="W248" i="18"/>
  <c r="W249" i="18"/>
  <c r="W250" i="18"/>
  <c r="W251" i="18"/>
  <c r="W252" i="18"/>
  <c r="W253" i="18"/>
  <c r="W254" i="18"/>
  <c r="W255" i="18"/>
  <c r="W256" i="18"/>
  <c r="W257" i="18"/>
  <c r="W258" i="18"/>
  <c r="W259" i="18"/>
  <c r="W260" i="18"/>
  <c r="W261" i="18"/>
  <c r="W262" i="18"/>
  <c r="W263" i="18"/>
  <c r="W264" i="18"/>
  <c r="W265" i="18"/>
  <c r="W266" i="18"/>
  <c r="W267" i="18"/>
  <c r="W268" i="18"/>
  <c r="W269" i="18"/>
  <c r="W270" i="18"/>
  <c r="W271" i="18"/>
  <c r="W272" i="18"/>
  <c r="W273" i="18"/>
  <c r="W274" i="18"/>
  <c r="W275" i="18"/>
  <c r="W276" i="18"/>
  <c r="W277" i="18"/>
  <c r="W278" i="18"/>
  <c r="W279" i="18"/>
  <c r="W280" i="18"/>
  <c r="W281" i="18"/>
  <c r="W282" i="18"/>
  <c r="W283" i="18"/>
  <c r="W284" i="18"/>
  <c r="W285" i="18"/>
  <c r="W286" i="18"/>
  <c r="W287" i="18"/>
  <c r="W288" i="18"/>
  <c r="W289" i="18"/>
  <c r="W290" i="18"/>
  <c r="W291" i="18"/>
  <c r="W292" i="18"/>
  <c r="W293" i="18"/>
  <c r="W294" i="18"/>
  <c r="W295" i="18"/>
  <c r="W296" i="18"/>
  <c r="W297" i="18"/>
  <c r="W298" i="18"/>
  <c r="W299" i="18"/>
  <c r="W300" i="18"/>
  <c r="W301" i="18"/>
  <c r="W302" i="18"/>
  <c r="W303" i="18"/>
  <c r="W304" i="18"/>
  <c r="W305" i="18"/>
  <c r="W306" i="18"/>
  <c r="W307" i="18"/>
  <c r="W308" i="18"/>
  <c r="W309" i="18"/>
  <c r="W310" i="18"/>
  <c r="W311" i="18"/>
  <c r="W312" i="18"/>
  <c r="W313" i="18"/>
  <c r="W314" i="18"/>
  <c r="W315" i="18"/>
  <c r="W316" i="18"/>
  <c r="W317" i="18"/>
  <c r="W318" i="18"/>
  <c r="W319" i="18"/>
  <c r="W320" i="18"/>
  <c r="W321" i="18"/>
  <c r="W322" i="18"/>
  <c r="W323" i="18"/>
  <c r="W324" i="18"/>
  <c r="W325" i="18"/>
  <c r="W326" i="18"/>
  <c r="W327" i="18"/>
  <c r="W328" i="18"/>
  <c r="W329" i="18"/>
  <c r="W330" i="18"/>
  <c r="W331" i="18"/>
  <c r="W332" i="18"/>
  <c r="W333" i="18"/>
  <c r="W334" i="18"/>
  <c r="W335" i="18"/>
  <c r="W336" i="18"/>
  <c r="W337" i="18"/>
  <c r="W338" i="18"/>
  <c r="W339" i="18"/>
  <c r="W340" i="18"/>
  <c r="W341" i="18"/>
  <c r="W342" i="18"/>
  <c r="W343" i="18"/>
  <c r="W344" i="18"/>
  <c r="W345" i="18"/>
  <c r="W346" i="18"/>
  <c r="W347" i="18"/>
  <c r="W348" i="18"/>
  <c r="W349" i="18"/>
  <c r="W350" i="18"/>
  <c r="W351" i="18"/>
  <c r="W352" i="18"/>
  <c r="W353" i="18"/>
  <c r="W354" i="18"/>
  <c r="W355" i="18"/>
  <c r="W356" i="18"/>
  <c r="W357" i="18"/>
  <c r="W358" i="18"/>
  <c r="W359" i="18"/>
  <c r="W360" i="18"/>
  <c r="W361" i="18"/>
  <c r="W362" i="18"/>
  <c r="W363" i="18"/>
  <c r="W364" i="18"/>
  <c r="W365" i="18"/>
  <c r="W366" i="18"/>
  <c r="W367" i="18"/>
  <c r="W368" i="18"/>
  <c r="W369" i="18"/>
  <c r="W370" i="18"/>
  <c r="W371" i="18"/>
  <c r="W372" i="18"/>
  <c r="W373" i="18"/>
  <c r="W374" i="18"/>
  <c r="W375" i="18"/>
  <c r="W376" i="18"/>
  <c r="W377" i="18"/>
  <c r="W378" i="18"/>
  <c r="W379" i="18"/>
  <c r="W380" i="18"/>
  <c r="W381" i="18"/>
  <c r="W382" i="18"/>
  <c r="W383" i="18"/>
  <c r="W384" i="18"/>
  <c r="W385" i="18"/>
  <c r="W386" i="18"/>
  <c r="W387" i="18"/>
  <c r="W388" i="18"/>
  <c r="W389" i="18"/>
  <c r="W390" i="18"/>
  <c r="W391" i="18"/>
  <c r="W392" i="18"/>
  <c r="W393" i="18"/>
  <c r="W394" i="18"/>
  <c r="W395" i="18"/>
  <c r="W396" i="18"/>
  <c r="W397" i="18"/>
  <c r="W398" i="18"/>
  <c r="W399" i="18"/>
  <c r="W400" i="18"/>
  <c r="W401" i="18"/>
  <c r="W402" i="18"/>
  <c r="W403" i="18"/>
  <c r="W404" i="18"/>
  <c r="W405" i="18"/>
  <c r="W406" i="18"/>
  <c r="W407" i="18"/>
  <c r="W408" i="18"/>
  <c r="W409" i="18"/>
  <c r="W410" i="18"/>
  <c r="W411" i="18"/>
  <c r="W412" i="18"/>
  <c r="W413" i="18"/>
  <c r="W414" i="18"/>
  <c r="W415" i="18"/>
  <c r="W416" i="18"/>
  <c r="W417" i="18"/>
  <c r="W418" i="18"/>
  <c r="W419" i="18"/>
  <c r="W420" i="18"/>
  <c r="W421" i="18"/>
  <c r="W422" i="18"/>
  <c r="W423" i="18"/>
  <c r="W424" i="18"/>
  <c r="W425" i="18"/>
  <c r="W426" i="18"/>
  <c r="W427" i="18"/>
  <c r="W428" i="18"/>
  <c r="W429" i="18"/>
  <c r="W430" i="18"/>
  <c r="W431" i="18"/>
  <c r="W432" i="18"/>
  <c r="W433" i="18"/>
  <c r="W434" i="18"/>
  <c r="W435" i="18"/>
  <c r="W436" i="18"/>
  <c r="W437" i="18"/>
  <c r="W438" i="18"/>
  <c r="W439" i="18"/>
  <c r="W440" i="18"/>
  <c r="W441" i="18"/>
  <c r="W442" i="18"/>
  <c r="W443" i="18"/>
  <c r="W444" i="18"/>
  <c r="W445" i="18"/>
  <c r="W446" i="18"/>
  <c r="W447" i="18"/>
  <c r="W448" i="18"/>
  <c r="W449" i="18"/>
  <c r="W450" i="18"/>
  <c r="W451" i="18"/>
  <c r="W452" i="18"/>
  <c r="W453" i="18"/>
  <c r="W454" i="18"/>
  <c r="W455" i="18"/>
  <c r="W456" i="18"/>
  <c r="W457" i="18"/>
  <c r="W458" i="18"/>
  <c r="W459" i="18"/>
  <c r="W460" i="18"/>
  <c r="W461" i="18"/>
  <c r="W462" i="18"/>
  <c r="W463" i="18"/>
  <c r="W464" i="18"/>
  <c r="W465" i="18"/>
  <c r="W466" i="18"/>
  <c r="W467" i="18"/>
  <c r="W468" i="18"/>
  <c r="W469" i="18"/>
  <c r="W470" i="18"/>
  <c r="W471" i="18"/>
  <c r="W472" i="18"/>
  <c r="W473" i="18"/>
  <c r="W474" i="18"/>
  <c r="W475" i="18"/>
  <c r="W476" i="18"/>
  <c r="W477" i="18"/>
  <c r="W478" i="18"/>
  <c r="W479" i="18"/>
  <c r="W480" i="18"/>
  <c r="W481" i="18"/>
  <c r="W482" i="18"/>
  <c r="W483" i="18"/>
  <c r="W484" i="18"/>
  <c r="W485" i="18"/>
  <c r="W486" i="18"/>
  <c r="W487" i="18"/>
  <c r="W488" i="18"/>
  <c r="W489" i="18"/>
  <c r="W490" i="18"/>
  <c r="W491" i="18"/>
  <c r="W492" i="18"/>
  <c r="W493" i="18"/>
  <c r="W494" i="18"/>
  <c r="W495" i="18"/>
  <c r="W496" i="18"/>
  <c r="W497" i="18"/>
  <c r="W498" i="18"/>
  <c r="W499" i="18"/>
  <c r="W500" i="18"/>
  <c r="W501" i="18"/>
  <c r="W502" i="18"/>
  <c r="W503" i="18"/>
  <c r="W504" i="18"/>
  <c r="W505" i="18"/>
  <c r="D42" i="17"/>
  <c r="E42" i="17" s="1"/>
  <c r="F42" i="17" s="1"/>
  <c r="G42" i="17" s="1"/>
  <c r="H42" i="17" s="1"/>
  <c r="I42" i="17" s="1"/>
  <c r="J42" i="17" s="1"/>
  <c r="K42" i="17" s="1"/>
  <c r="L42" i="17" s="1"/>
  <c r="M42" i="17" s="1"/>
  <c r="N42" i="17" s="1"/>
  <c r="O42" i="17" s="1"/>
  <c r="H513" i="18" l="1"/>
  <c r="G513" i="18"/>
  <c r="H512" i="18"/>
  <c r="G512" i="18"/>
  <c r="I12" i="14"/>
  <c r="I18" i="14"/>
  <c r="I26" i="14"/>
  <c r="I28" i="14"/>
  <c r="I34" i="14"/>
  <c r="I36" i="14"/>
  <c r="I44" i="14"/>
  <c r="K8" i="14"/>
  <c r="K9" i="14"/>
  <c r="K12" i="14"/>
  <c r="K16" i="14"/>
  <c r="K17" i="14"/>
  <c r="K20" i="14"/>
  <c r="K21" i="14"/>
  <c r="K24" i="14"/>
  <c r="K25" i="14"/>
  <c r="K28" i="14"/>
  <c r="K29" i="14"/>
  <c r="K32" i="14"/>
  <c r="K36" i="14"/>
  <c r="K37" i="14"/>
  <c r="K40" i="14"/>
  <c r="K41" i="14"/>
  <c r="K44" i="14"/>
  <c r="X7" i="18"/>
  <c r="I8" i="14" s="1"/>
  <c r="Y7" i="18"/>
  <c r="Z7" i="18"/>
  <c r="J8" i="14" s="1"/>
  <c r="AA7" i="18"/>
  <c r="X8" i="18"/>
  <c r="I9" i="14" s="1"/>
  <c r="Y8" i="18"/>
  <c r="Z8" i="18"/>
  <c r="J9" i="14" s="1"/>
  <c r="AA8" i="18"/>
  <c r="X9" i="18"/>
  <c r="I10" i="14" s="1"/>
  <c r="Y9" i="18"/>
  <c r="Z9" i="18"/>
  <c r="J10" i="14" s="1"/>
  <c r="AA9" i="18"/>
  <c r="K10" i="14" s="1"/>
  <c r="X10" i="18"/>
  <c r="I11" i="14" s="1"/>
  <c r="Y10" i="18"/>
  <c r="Z10" i="18"/>
  <c r="J11" i="14" s="1"/>
  <c r="AA10" i="18"/>
  <c r="K11" i="14" s="1"/>
  <c r="X11" i="18"/>
  <c r="Y11" i="18"/>
  <c r="Z11" i="18"/>
  <c r="J12" i="14" s="1"/>
  <c r="AA11" i="18"/>
  <c r="X12" i="18"/>
  <c r="I13" i="14" s="1"/>
  <c r="Y12" i="18"/>
  <c r="Z12" i="18"/>
  <c r="J13" i="14" s="1"/>
  <c r="AA12" i="18"/>
  <c r="K13" i="14" s="1"/>
  <c r="X13" i="18"/>
  <c r="I14" i="14" s="1"/>
  <c r="Y13" i="18"/>
  <c r="Z13" i="18"/>
  <c r="J14" i="14" s="1"/>
  <c r="AA13" i="18"/>
  <c r="K14" i="14" s="1"/>
  <c r="X14" i="18"/>
  <c r="I15" i="14" s="1"/>
  <c r="Y14" i="18"/>
  <c r="Z14" i="18"/>
  <c r="J15" i="14" s="1"/>
  <c r="AA14" i="18"/>
  <c r="K15" i="14" s="1"/>
  <c r="X15" i="18"/>
  <c r="I16" i="14" s="1"/>
  <c r="Y15" i="18"/>
  <c r="Z15" i="18"/>
  <c r="J16" i="14" s="1"/>
  <c r="AA15" i="18"/>
  <c r="X16" i="18"/>
  <c r="I17" i="14" s="1"/>
  <c r="Y16" i="18"/>
  <c r="Z16" i="18"/>
  <c r="J17" i="14" s="1"/>
  <c r="AA16" i="18"/>
  <c r="X17" i="18"/>
  <c r="Y17" i="18"/>
  <c r="Z17" i="18"/>
  <c r="J18" i="14" s="1"/>
  <c r="AA17" i="18"/>
  <c r="K18" i="14" s="1"/>
  <c r="X18" i="18"/>
  <c r="I19" i="14" s="1"/>
  <c r="Y18" i="18"/>
  <c r="Z18" i="18"/>
  <c r="J19" i="14" s="1"/>
  <c r="AA18" i="18"/>
  <c r="K19" i="14" s="1"/>
  <c r="X19" i="18"/>
  <c r="I20" i="14" s="1"/>
  <c r="Y19" i="18"/>
  <c r="Z19" i="18"/>
  <c r="J20" i="14" s="1"/>
  <c r="AA19" i="18"/>
  <c r="X20" i="18"/>
  <c r="I21" i="14" s="1"/>
  <c r="Y20" i="18"/>
  <c r="Z20" i="18"/>
  <c r="J21" i="14" s="1"/>
  <c r="AA20" i="18"/>
  <c r="X21" i="18"/>
  <c r="I22" i="14" s="1"/>
  <c r="Y21" i="18"/>
  <c r="Z21" i="18"/>
  <c r="J22" i="14" s="1"/>
  <c r="AA21" i="18"/>
  <c r="K22" i="14" s="1"/>
  <c r="X22" i="18"/>
  <c r="I23" i="14" s="1"/>
  <c r="Y22" i="18"/>
  <c r="Z22" i="18"/>
  <c r="J23" i="14" s="1"/>
  <c r="AA22" i="18"/>
  <c r="K23" i="14" s="1"/>
  <c r="X23" i="18"/>
  <c r="I24" i="14" s="1"/>
  <c r="Y23" i="18"/>
  <c r="Z23" i="18"/>
  <c r="J24" i="14" s="1"/>
  <c r="AA23" i="18"/>
  <c r="X24" i="18"/>
  <c r="I25" i="14" s="1"/>
  <c r="Y24" i="18"/>
  <c r="Z24" i="18"/>
  <c r="J25" i="14" s="1"/>
  <c r="AA24" i="18"/>
  <c r="X25" i="18"/>
  <c r="Y25" i="18"/>
  <c r="Z25" i="18"/>
  <c r="J26" i="14" s="1"/>
  <c r="AA25" i="18"/>
  <c r="K26" i="14" s="1"/>
  <c r="X26" i="18"/>
  <c r="I27" i="14" s="1"/>
  <c r="Y26" i="18"/>
  <c r="Z26" i="18"/>
  <c r="J27" i="14" s="1"/>
  <c r="AA26" i="18"/>
  <c r="K27" i="14" s="1"/>
  <c r="X27" i="18"/>
  <c r="Y27" i="18"/>
  <c r="Z27" i="18"/>
  <c r="J28" i="14" s="1"/>
  <c r="AA27" i="18"/>
  <c r="X28" i="18"/>
  <c r="I29" i="14" s="1"/>
  <c r="Y28" i="18"/>
  <c r="Z28" i="18"/>
  <c r="J29" i="14" s="1"/>
  <c r="AA28" i="18"/>
  <c r="X29" i="18"/>
  <c r="I30" i="14" s="1"/>
  <c r="Y29" i="18"/>
  <c r="Z29" i="18"/>
  <c r="J30" i="14" s="1"/>
  <c r="AA29" i="18"/>
  <c r="K30" i="14" s="1"/>
  <c r="X30" i="18"/>
  <c r="I31" i="14" s="1"/>
  <c r="Y30" i="18"/>
  <c r="Z30" i="18"/>
  <c r="J31" i="14" s="1"/>
  <c r="AA30" i="18"/>
  <c r="K31" i="14" s="1"/>
  <c r="X31" i="18"/>
  <c r="I32" i="14" s="1"/>
  <c r="Y31" i="18"/>
  <c r="Z31" i="18"/>
  <c r="J32" i="14" s="1"/>
  <c r="AA31" i="18"/>
  <c r="X32" i="18"/>
  <c r="I33" i="14" s="1"/>
  <c r="Y32" i="18"/>
  <c r="Z32" i="18"/>
  <c r="J33" i="14" s="1"/>
  <c r="AA32" i="18"/>
  <c r="K33" i="14" s="1"/>
  <c r="X33" i="18"/>
  <c r="Y33" i="18"/>
  <c r="Z33" i="18"/>
  <c r="J34" i="14" s="1"/>
  <c r="AA33" i="18"/>
  <c r="K34" i="14" s="1"/>
  <c r="X34" i="18"/>
  <c r="I35" i="14" s="1"/>
  <c r="Y34" i="18"/>
  <c r="Z34" i="18"/>
  <c r="J35" i="14" s="1"/>
  <c r="AA34" i="18"/>
  <c r="K35" i="14" s="1"/>
  <c r="X35" i="18"/>
  <c r="Y35" i="18"/>
  <c r="Z35" i="18"/>
  <c r="J36" i="14" s="1"/>
  <c r="AA35" i="18"/>
  <c r="X36" i="18"/>
  <c r="I37" i="14" s="1"/>
  <c r="Y36" i="18"/>
  <c r="Z36" i="18"/>
  <c r="J37" i="14" s="1"/>
  <c r="AA36" i="18"/>
  <c r="X37" i="18"/>
  <c r="I38" i="14" s="1"/>
  <c r="Y37" i="18"/>
  <c r="Z37" i="18"/>
  <c r="J38" i="14" s="1"/>
  <c r="AA37" i="18"/>
  <c r="K38" i="14" s="1"/>
  <c r="X38" i="18"/>
  <c r="I39" i="14" s="1"/>
  <c r="Y38" i="18"/>
  <c r="Z38" i="18"/>
  <c r="J39" i="14" s="1"/>
  <c r="AA38" i="18"/>
  <c r="K39" i="14" s="1"/>
  <c r="X39" i="18"/>
  <c r="I40" i="14" s="1"/>
  <c r="Y39" i="18"/>
  <c r="Z39" i="18"/>
  <c r="J40" i="14" s="1"/>
  <c r="AA39" i="18"/>
  <c r="X40" i="18"/>
  <c r="I41" i="14" s="1"/>
  <c r="Y40" i="18"/>
  <c r="Z40" i="18"/>
  <c r="J41" i="14" s="1"/>
  <c r="AA40" i="18"/>
  <c r="X41" i="18"/>
  <c r="I42" i="14" s="1"/>
  <c r="Y41" i="18"/>
  <c r="Z41" i="18"/>
  <c r="J42" i="14" s="1"/>
  <c r="AA41" i="18"/>
  <c r="K42" i="14" s="1"/>
  <c r="X42" i="18"/>
  <c r="I43" i="14" s="1"/>
  <c r="Y42" i="18"/>
  <c r="Z42" i="18"/>
  <c r="J43" i="14" s="1"/>
  <c r="AA42" i="18"/>
  <c r="K43" i="14" s="1"/>
  <c r="X43" i="18"/>
  <c r="Y43" i="18"/>
  <c r="Z43" i="18"/>
  <c r="J44" i="14" s="1"/>
  <c r="AA43" i="18"/>
  <c r="X44" i="18"/>
  <c r="I45" i="14" s="1"/>
  <c r="Y44" i="18"/>
  <c r="Z44" i="18"/>
  <c r="J45" i="14" s="1"/>
  <c r="AA44" i="18"/>
  <c r="K45" i="14" s="1"/>
  <c r="X45" i="18"/>
  <c r="I46" i="14" s="1"/>
  <c r="Y45" i="18"/>
  <c r="Z45" i="18"/>
  <c r="J46" i="14" s="1"/>
  <c r="AA45" i="18"/>
  <c r="K46" i="14" s="1"/>
  <c r="X46" i="18"/>
  <c r="I47" i="14" s="1"/>
  <c r="Y46" i="18"/>
  <c r="Z46" i="18"/>
  <c r="J47" i="14" s="1"/>
  <c r="AA46" i="18"/>
  <c r="K47" i="14" s="1"/>
  <c r="X47" i="18"/>
  <c r="Y47" i="18"/>
  <c r="Z47" i="18"/>
  <c r="AA47" i="18"/>
  <c r="X48" i="18"/>
  <c r="Y48" i="18"/>
  <c r="Z48" i="18"/>
  <c r="AA48" i="18"/>
  <c r="X49" i="18"/>
  <c r="Y49" i="18"/>
  <c r="Z49" i="18"/>
  <c r="AA49" i="18"/>
  <c r="X50" i="18"/>
  <c r="Y50" i="18"/>
  <c r="Z50" i="18"/>
  <c r="AA50" i="18"/>
  <c r="X51" i="18"/>
  <c r="Y51" i="18"/>
  <c r="Z51" i="18"/>
  <c r="AA51" i="18"/>
  <c r="X52" i="18"/>
  <c r="Y52" i="18"/>
  <c r="Z52" i="18"/>
  <c r="AA52" i="18"/>
  <c r="X53" i="18"/>
  <c r="Y53" i="18"/>
  <c r="Z53" i="18"/>
  <c r="AA53" i="18"/>
  <c r="X54" i="18"/>
  <c r="Y54" i="18"/>
  <c r="Z54" i="18"/>
  <c r="AA54" i="18"/>
  <c r="X55" i="18"/>
  <c r="Y55" i="18"/>
  <c r="Z55" i="18"/>
  <c r="AA55" i="18"/>
  <c r="AA6" i="18"/>
  <c r="K7" i="14" s="1"/>
  <c r="Z6" i="18"/>
  <c r="J7" i="14" s="1"/>
  <c r="Y6" i="18"/>
  <c r="X6" i="18"/>
  <c r="I7" i="14" s="1"/>
  <c r="M46" i="18"/>
  <c r="M45" i="18"/>
  <c r="M44" i="18"/>
  <c r="M43" i="18"/>
  <c r="M42" i="18"/>
  <c r="M41" i="18"/>
  <c r="M40" i="18"/>
  <c r="M39" i="18"/>
  <c r="M38" i="18"/>
  <c r="M37" i="18"/>
  <c r="M36" i="18"/>
  <c r="M35" i="18"/>
  <c r="M34" i="18"/>
  <c r="M33" i="18"/>
  <c r="M32" i="18"/>
  <c r="M31" i="18"/>
  <c r="M30" i="18"/>
  <c r="M29" i="18"/>
  <c r="M28" i="18"/>
  <c r="M27" i="18"/>
  <c r="M26" i="18"/>
  <c r="M25" i="18"/>
  <c r="M24" i="18"/>
  <c r="M23" i="18"/>
  <c r="M22" i="18"/>
  <c r="M21" i="18"/>
  <c r="M20" i="18"/>
  <c r="M19" i="18"/>
  <c r="M18" i="18"/>
  <c r="M17" i="18"/>
  <c r="M16" i="18"/>
  <c r="M15" i="18"/>
  <c r="M14" i="18"/>
  <c r="M13" i="18"/>
  <c r="M12" i="18"/>
  <c r="M11" i="18"/>
  <c r="M10" i="18"/>
  <c r="M9" i="18"/>
  <c r="M8" i="18"/>
  <c r="M7" i="18"/>
  <c r="M6" i="18"/>
  <c r="D8" i="4" l="1"/>
  <c r="E8" i="4"/>
  <c r="F8" i="4"/>
  <c r="G8" i="4"/>
  <c r="H8" i="4"/>
  <c r="I8" i="4"/>
  <c r="J8" i="4"/>
  <c r="K8" i="4"/>
  <c r="L8" i="4"/>
  <c r="M8" i="4"/>
  <c r="N8" i="4"/>
  <c r="O8" i="4"/>
  <c r="P8" i="4"/>
  <c r="Q8" i="4"/>
  <c r="R8" i="4"/>
  <c r="S8" i="4"/>
  <c r="T8" i="4"/>
  <c r="U8" i="4"/>
  <c r="V8" i="4"/>
  <c r="W8" i="4"/>
  <c r="X8" i="4"/>
  <c r="Y8" i="4"/>
  <c r="Z8" i="4"/>
  <c r="AA8" i="4"/>
  <c r="AB8" i="4"/>
  <c r="AC8" i="4"/>
  <c r="AD8" i="4"/>
  <c r="AE8" i="4"/>
  <c r="AF8" i="4"/>
  <c r="AG8" i="4"/>
  <c r="AH8" i="4"/>
  <c r="AI8" i="4"/>
  <c r="AJ8" i="4"/>
  <c r="AK8" i="4"/>
  <c r="AL8" i="4"/>
  <c r="AM8" i="4"/>
  <c r="AN8" i="4"/>
  <c r="AO8" i="4"/>
  <c r="AP8" i="4"/>
  <c r="AQ8" i="4"/>
  <c r="AR8" i="4"/>
  <c r="AS8" i="4"/>
  <c r="AT8" i="4"/>
  <c r="AU8" i="4"/>
  <c r="AV8" i="4"/>
  <c r="AW8" i="4"/>
  <c r="AX8" i="4"/>
  <c r="AY8" i="4"/>
  <c r="AZ8" i="4"/>
  <c r="BA8" i="4"/>
  <c r="BB8" i="4"/>
  <c r="BC8" i="4"/>
  <c r="BD8" i="4"/>
  <c r="BE8" i="4"/>
  <c r="BF8" i="4"/>
  <c r="BG8" i="4"/>
  <c r="BH8" i="4"/>
  <c r="BI8" i="4"/>
  <c r="BJ8" i="4"/>
  <c r="D10" i="4"/>
  <c r="E10" i="4"/>
  <c r="F10" i="4"/>
  <c r="G10" i="4"/>
  <c r="H10" i="4"/>
  <c r="I10" i="4"/>
  <c r="J10" i="4"/>
  <c r="K10" i="4"/>
  <c r="L10" i="4"/>
  <c r="M10" i="4"/>
  <c r="N10" i="4"/>
  <c r="O10" i="4"/>
  <c r="P10" i="4"/>
  <c r="Q10" i="4"/>
  <c r="R10" i="4"/>
  <c r="S10" i="4"/>
  <c r="T10" i="4"/>
  <c r="U10" i="4"/>
  <c r="V10" i="4"/>
  <c r="W10" i="4"/>
  <c r="X10" i="4"/>
  <c r="Y10" i="4"/>
  <c r="Z10" i="4"/>
  <c r="AA10" i="4"/>
  <c r="AB10" i="4"/>
  <c r="AC10" i="4"/>
  <c r="AD10" i="4"/>
  <c r="AE10" i="4"/>
  <c r="AF10" i="4"/>
  <c r="AG10" i="4"/>
  <c r="AH10" i="4"/>
  <c r="AI10" i="4"/>
  <c r="AJ10" i="4"/>
  <c r="AK10" i="4"/>
  <c r="AL10" i="4"/>
  <c r="AM10" i="4"/>
  <c r="AN10" i="4"/>
  <c r="AO10" i="4"/>
  <c r="AP10" i="4"/>
  <c r="AQ10" i="4"/>
  <c r="AR10" i="4"/>
  <c r="AS10" i="4"/>
  <c r="AT10" i="4"/>
  <c r="AU10" i="4"/>
  <c r="AV10" i="4"/>
  <c r="AW10" i="4"/>
  <c r="AX10" i="4"/>
  <c r="AY10" i="4"/>
  <c r="AZ10" i="4"/>
  <c r="BA10" i="4"/>
  <c r="BB10" i="4"/>
  <c r="BC10" i="4"/>
  <c r="BD10" i="4"/>
  <c r="BE10" i="4"/>
  <c r="BF10" i="4"/>
  <c r="BG10" i="4"/>
  <c r="BH10" i="4"/>
  <c r="BI10" i="4"/>
  <c r="BJ10" i="4"/>
  <c r="D11" i="4"/>
  <c r="E11" i="4"/>
  <c r="F11" i="4"/>
  <c r="G11" i="4"/>
  <c r="H11" i="4"/>
  <c r="I11" i="4"/>
  <c r="J11" i="4"/>
  <c r="K11" i="4"/>
  <c r="L11" i="4"/>
  <c r="M11" i="4"/>
  <c r="N11" i="4"/>
  <c r="O11" i="4"/>
  <c r="P11" i="4"/>
  <c r="Q11" i="4"/>
  <c r="R11" i="4"/>
  <c r="S11" i="4"/>
  <c r="T11" i="4"/>
  <c r="U11" i="4"/>
  <c r="V11" i="4"/>
  <c r="W11" i="4"/>
  <c r="X11" i="4"/>
  <c r="Y11" i="4"/>
  <c r="Z11" i="4"/>
  <c r="AA11" i="4"/>
  <c r="AB11" i="4"/>
  <c r="AC11" i="4"/>
  <c r="AD11" i="4"/>
  <c r="AE11" i="4"/>
  <c r="AF11" i="4"/>
  <c r="AG11" i="4"/>
  <c r="AH11" i="4"/>
  <c r="AI11" i="4"/>
  <c r="AJ11" i="4"/>
  <c r="AK11" i="4"/>
  <c r="AL11" i="4"/>
  <c r="AM11" i="4"/>
  <c r="AN11" i="4"/>
  <c r="AO11" i="4"/>
  <c r="AP11" i="4"/>
  <c r="AQ11" i="4"/>
  <c r="AR11" i="4"/>
  <c r="AS11" i="4"/>
  <c r="AT11" i="4"/>
  <c r="AU11" i="4"/>
  <c r="AV11" i="4"/>
  <c r="AW11" i="4"/>
  <c r="AX11" i="4"/>
  <c r="AY11" i="4"/>
  <c r="AZ11" i="4"/>
  <c r="BA11" i="4"/>
  <c r="BB11" i="4"/>
  <c r="BC11" i="4"/>
  <c r="BD11" i="4"/>
  <c r="BE11" i="4"/>
  <c r="BF11" i="4"/>
  <c r="BG11" i="4"/>
  <c r="BH11" i="4"/>
  <c r="BI11" i="4"/>
  <c r="BJ11" i="4"/>
  <c r="D12" i="4"/>
  <c r="E12" i="4"/>
  <c r="F12" i="4"/>
  <c r="G12" i="4"/>
  <c r="H12" i="4"/>
  <c r="I12" i="4"/>
  <c r="J12" i="4"/>
  <c r="K12" i="4"/>
  <c r="L12" i="4"/>
  <c r="M12" i="4"/>
  <c r="N12" i="4"/>
  <c r="O12" i="4"/>
  <c r="P12" i="4"/>
  <c r="Q12" i="4"/>
  <c r="R12" i="4"/>
  <c r="S12" i="4"/>
  <c r="T12" i="4"/>
  <c r="U12" i="4"/>
  <c r="V12" i="4"/>
  <c r="W12" i="4"/>
  <c r="X12" i="4"/>
  <c r="Y12" i="4"/>
  <c r="Z12" i="4"/>
  <c r="AA12" i="4"/>
  <c r="AB12" i="4"/>
  <c r="AC12" i="4"/>
  <c r="AD12" i="4"/>
  <c r="AE12" i="4"/>
  <c r="AF12" i="4"/>
  <c r="AG12" i="4"/>
  <c r="AH12" i="4"/>
  <c r="AI12" i="4"/>
  <c r="AJ12" i="4"/>
  <c r="AK12" i="4"/>
  <c r="AL12" i="4"/>
  <c r="AM12" i="4"/>
  <c r="AN12" i="4"/>
  <c r="AO12" i="4"/>
  <c r="AP12" i="4"/>
  <c r="AQ12" i="4"/>
  <c r="AR12" i="4"/>
  <c r="AS12" i="4"/>
  <c r="AT12" i="4"/>
  <c r="AU12" i="4"/>
  <c r="AV12" i="4"/>
  <c r="AW12" i="4"/>
  <c r="AX12" i="4"/>
  <c r="AY12" i="4"/>
  <c r="AZ12" i="4"/>
  <c r="BA12" i="4"/>
  <c r="BB12" i="4"/>
  <c r="BC12" i="4"/>
  <c r="BD12" i="4"/>
  <c r="BE12" i="4"/>
  <c r="BF12" i="4"/>
  <c r="BG12" i="4"/>
  <c r="BH12" i="4"/>
  <c r="BI12" i="4"/>
  <c r="BJ12" i="4"/>
  <c r="C11" i="4"/>
  <c r="C10" i="4"/>
  <c r="BK11" i="17"/>
  <c r="AN13" i="4" l="1"/>
  <c r="BD13" i="4"/>
  <c r="X13" i="4"/>
  <c r="H13" i="4"/>
  <c r="AJ13" i="4"/>
  <c r="AV13" i="4"/>
  <c r="AF13" i="4"/>
  <c r="T13" i="4"/>
  <c r="D13" i="4"/>
  <c r="BI13" i="4"/>
  <c r="BE13" i="4"/>
  <c r="BA13" i="4"/>
  <c r="AW13" i="4"/>
  <c r="AS13" i="4"/>
  <c r="AO13" i="4"/>
  <c r="AK13" i="4"/>
  <c r="AG13" i="4"/>
  <c r="AC13" i="4"/>
  <c r="Y13" i="4"/>
  <c r="U13" i="4"/>
  <c r="Q13" i="4"/>
  <c r="M13" i="4"/>
  <c r="I13" i="4"/>
  <c r="E13" i="4"/>
  <c r="BH13" i="4"/>
  <c r="AR13" i="4"/>
  <c r="AB13" i="4"/>
  <c r="L13" i="4"/>
  <c r="AZ13" i="4"/>
  <c r="P13" i="4"/>
  <c r="BJ13" i="4"/>
  <c r="BF13" i="4"/>
  <c r="AT13" i="4"/>
  <c r="AP13" i="4"/>
  <c r="AD13" i="4"/>
  <c r="V13" i="4"/>
  <c r="N13" i="4"/>
  <c r="J13" i="4"/>
  <c r="BB13" i="4"/>
  <c r="AX13" i="4"/>
  <c r="AL13" i="4"/>
  <c r="AH13" i="4"/>
  <c r="Z13" i="4"/>
  <c r="R13" i="4"/>
  <c r="F13" i="4"/>
  <c r="BC13" i="4"/>
  <c r="AU13" i="4"/>
  <c r="AQ13" i="4"/>
  <c r="AI13" i="4"/>
  <c r="AE13" i="4"/>
  <c r="AA13" i="4"/>
  <c r="W13" i="4"/>
  <c r="S13" i="4"/>
  <c r="O13" i="4"/>
  <c r="K13" i="4"/>
  <c r="G13" i="4"/>
  <c r="BG13" i="4"/>
  <c r="AY13" i="4"/>
  <c r="AM13" i="4"/>
  <c r="BK10" i="4"/>
  <c r="BJ13" i="17"/>
  <c r="BI13" i="17"/>
  <c r="BH13" i="17"/>
  <c r="BG13" i="17"/>
  <c r="BF13" i="17"/>
  <c r="BE13" i="17"/>
  <c r="BD13" i="17"/>
  <c r="BC13" i="17"/>
  <c r="BB13" i="17"/>
  <c r="BA13" i="17"/>
  <c r="AZ13" i="17"/>
  <c r="AY13" i="17"/>
  <c r="AX13" i="17"/>
  <c r="AW13" i="17"/>
  <c r="AV13" i="17"/>
  <c r="AU13" i="17"/>
  <c r="AT13" i="17"/>
  <c r="AS13" i="17"/>
  <c r="AR13" i="17"/>
  <c r="AQ13" i="17"/>
  <c r="AP13" i="17"/>
  <c r="AO13" i="17"/>
  <c r="AN13" i="17"/>
  <c r="AM13" i="17"/>
  <c r="AL13" i="17"/>
  <c r="AK13" i="17"/>
  <c r="AJ13" i="17"/>
  <c r="AI13" i="17"/>
  <c r="AH13" i="17"/>
  <c r="AG13" i="17"/>
  <c r="AF13" i="17"/>
  <c r="AE13" i="17"/>
  <c r="AD13" i="17"/>
  <c r="AC13" i="17"/>
  <c r="AB13" i="17"/>
  <c r="AA13" i="17"/>
  <c r="Z13" i="17"/>
  <c r="Y13" i="17"/>
  <c r="X13" i="17"/>
  <c r="W13" i="17"/>
  <c r="V13" i="17"/>
  <c r="U13" i="17"/>
  <c r="T13" i="17"/>
  <c r="S13" i="17"/>
  <c r="R13" i="17"/>
  <c r="Q13" i="17"/>
  <c r="P13" i="17"/>
  <c r="O13" i="17"/>
  <c r="N13" i="17"/>
  <c r="M13" i="17"/>
  <c r="L13" i="17"/>
  <c r="K13" i="17"/>
  <c r="J13" i="17"/>
  <c r="I13" i="17"/>
  <c r="H13" i="17"/>
  <c r="G13" i="17"/>
  <c r="F13" i="17"/>
  <c r="E13" i="17"/>
  <c r="D13" i="17"/>
  <c r="C13" i="17"/>
  <c r="AD7" i="25" s="1"/>
  <c r="Q4" i="4" l="1"/>
  <c r="R4" i="4"/>
  <c r="S4" i="4"/>
  <c r="T4" i="4"/>
  <c r="U4" i="4"/>
  <c r="V4" i="4"/>
  <c r="W4" i="4"/>
  <c r="X4" i="4"/>
  <c r="Y4" i="4"/>
  <c r="Z4" i="4"/>
  <c r="AA4" i="4"/>
  <c r="AB4" i="4"/>
  <c r="AC4" i="4"/>
  <c r="AD4" i="4"/>
  <c r="AE4" i="4"/>
  <c r="AF4" i="4"/>
  <c r="AG4" i="4"/>
  <c r="AH4" i="4"/>
  <c r="AI4" i="4"/>
  <c r="AJ4" i="4"/>
  <c r="AK4" i="4"/>
  <c r="AL4" i="4"/>
  <c r="AM4" i="4"/>
  <c r="AN4" i="4"/>
  <c r="AO4" i="4"/>
  <c r="AP4" i="4"/>
  <c r="AQ4" i="4"/>
  <c r="AR4" i="4"/>
  <c r="AS4" i="4"/>
  <c r="AT4" i="4"/>
  <c r="AU4" i="4"/>
  <c r="AV4" i="4"/>
  <c r="AW4" i="4"/>
  <c r="AX4" i="4"/>
  <c r="AY4" i="4"/>
  <c r="AZ4" i="4"/>
  <c r="BA4" i="4"/>
  <c r="BB4" i="4"/>
  <c r="BC4" i="4"/>
  <c r="BD4" i="4"/>
  <c r="BE4" i="4"/>
  <c r="BF4" i="4"/>
  <c r="BG4" i="4"/>
  <c r="BH4" i="4"/>
  <c r="BI4" i="4"/>
  <c r="BJ4" i="4"/>
  <c r="D4" i="4"/>
  <c r="E4" i="4"/>
  <c r="F4" i="4"/>
  <c r="G4" i="4"/>
  <c r="H4" i="4"/>
  <c r="I4" i="4"/>
  <c r="J4" i="4"/>
  <c r="K4" i="4"/>
  <c r="L4" i="4"/>
  <c r="M4" i="4"/>
  <c r="N4" i="4"/>
  <c r="O4" i="4"/>
  <c r="P4" i="4"/>
  <c r="C4" i="4"/>
  <c r="BK4" i="17"/>
  <c r="BX33" i="21" l="1"/>
  <c r="BW33" i="21"/>
  <c r="BV33" i="21"/>
  <c r="BU33" i="21"/>
  <c r="BT33" i="21"/>
  <c r="BS33" i="21"/>
  <c r="BR33" i="21"/>
  <c r="BQ33" i="21"/>
  <c r="BP33" i="21"/>
  <c r="BO33" i="21"/>
  <c r="BN33" i="21"/>
  <c r="BM33" i="21"/>
  <c r="BL33" i="21"/>
  <c r="BK33" i="21"/>
  <c r="BJ33" i="21"/>
  <c r="BI33" i="21"/>
  <c r="BH33" i="21"/>
  <c r="BG33" i="21"/>
  <c r="BF33" i="21"/>
  <c r="BE33" i="21"/>
  <c r="BD33" i="21"/>
  <c r="BC33" i="21"/>
  <c r="BB33" i="21"/>
  <c r="BA33" i="21"/>
  <c r="AZ33" i="21"/>
  <c r="AY33" i="21"/>
  <c r="AX33" i="21"/>
  <c r="AW33" i="21"/>
  <c r="AV33" i="21"/>
  <c r="AU33" i="21"/>
  <c r="AT33" i="21"/>
  <c r="AS33" i="21"/>
  <c r="AR33" i="21"/>
  <c r="AQ33" i="21"/>
  <c r="AP33" i="21"/>
  <c r="AO33" i="21"/>
  <c r="AN33" i="21"/>
  <c r="AM33" i="21"/>
  <c r="AL33" i="21"/>
  <c r="AK33" i="21"/>
  <c r="AJ33" i="21"/>
  <c r="AI33" i="21"/>
  <c r="AH33" i="21"/>
  <c r="AG33" i="21"/>
  <c r="AF33" i="21"/>
  <c r="AE33" i="21"/>
  <c r="AD33" i="21"/>
  <c r="AC33" i="21"/>
  <c r="AB33" i="21"/>
  <c r="AA33" i="21"/>
  <c r="Z33" i="21"/>
  <c r="Y33" i="21"/>
  <c r="X33" i="21"/>
  <c r="W33" i="21"/>
  <c r="V33" i="21"/>
  <c r="U33" i="21"/>
  <c r="T33" i="21"/>
  <c r="S33" i="21"/>
  <c r="R33" i="21"/>
  <c r="Q33" i="21"/>
  <c r="BX32" i="21"/>
  <c r="BW32" i="21"/>
  <c r="BV32" i="21"/>
  <c r="BU32" i="21"/>
  <c r="BT32" i="21"/>
  <c r="BS32" i="21"/>
  <c r="BR32" i="21"/>
  <c r="BQ32" i="21"/>
  <c r="BP32" i="21"/>
  <c r="BO32" i="21"/>
  <c r="BN32" i="21"/>
  <c r="BM32" i="21"/>
  <c r="BL32" i="21"/>
  <c r="BK32" i="21"/>
  <c r="BJ32" i="21"/>
  <c r="BI32" i="21"/>
  <c r="BH32" i="21"/>
  <c r="BG32" i="21"/>
  <c r="BF32" i="21"/>
  <c r="BE32" i="21"/>
  <c r="BD32" i="21"/>
  <c r="BC32" i="21"/>
  <c r="BB32"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V32" i="21"/>
  <c r="U32" i="21"/>
  <c r="T32" i="21"/>
  <c r="S32" i="21"/>
  <c r="R32" i="21"/>
  <c r="Q32" i="21"/>
  <c r="B51" i="21" l="1"/>
  <c r="B52" i="21"/>
  <c r="B53" i="21"/>
  <c r="B54" i="21"/>
  <c r="B55" i="21"/>
  <c r="B56" i="21"/>
  <c r="B57" i="21"/>
  <c r="B58" i="21"/>
  <c r="B59" i="21"/>
  <c r="B60" i="21"/>
  <c r="B61" i="21"/>
  <c r="B62" i="21"/>
  <c r="B63" i="21"/>
  <c r="B64" i="21"/>
  <c r="B65" i="21"/>
  <c r="B66" i="21"/>
  <c r="B67" i="21"/>
  <c r="B68" i="21"/>
  <c r="B69" i="21"/>
  <c r="B70" i="21"/>
  <c r="B71" i="21"/>
  <c r="B72" i="21"/>
  <c r="B73" i="21"/>
  <c r="B74" i="21"/>
  <c r="B75" i="21"/>
  <c r="B76" i="21"/>
  <c r="B77" i="21"/>
  <c r="B78" i="21"/>
  <c r="B50" i="21"/>
  <c r="B48" i="21"/>
  <c r="C34" i="21" l="1"/>
  <c r="X506" i="18"/>
  <c r="H5" i="23" l="1"/>
  <c r="H6" i="23"/>
  <c r="H7" i="23"/>
  <c r="H8" i="23"/>
  <c r="H9" i="23"/>
  <c r="H10" i="23"/>
  <c r="H11" i="23"/>
  <c r="H12" i="23"/>
  <c r="H13" i="23"/>
  <c r="H14" i="23"/>
  <c r="H15" i="23"/>
  <c r="H16" i="23"/>
  <c r="H17" i="23"/>
  <c r="H18" i="23"/>
  <c r="H19" i="23"/>
  <c r="H20" i="23"/>
  <c r="H21" i="23"/>
  <c r="H22" i="23"/>
  <c r="H23" i="23"/>
  <c r="H24" i="23"/>
  <c r="H25" i="23"/>
  <c r="H26" i="23"/>
  <c r="H27" i="23"/>
  <c r="H28" i="23"/>
  <c r="H29" i="23"/>
  <c r="H30" i="23"/>
  <c r="H31" i="23"/>
  <c r="H32" i="23"/>
  <c r="H33" i="23"/>
  <c r="H34" i="23"/>
  <c r="H35" i="23"/>
  <c r="H36" i="23"/>
  <c r="H37" i="23"/>
  <c r="H38" i="23"/>
  <c r="H39" i="23"/>
  <c r="H40" i="23"/>
  <c r="H41" i="23"/>
  <c r="H42" i="23"/>
  <c r="H43" i="23"/>
  <c r="H44" i="23"/>
  <c r="H45" i="23"/>
  <c r="H46" i="23"/>
  <c r="H47" i="23"/>
  <c r="H48" i="23"/>
  <c r="H49" i="23"/>
  <c r="H50" i="23"/>
  <c r="H51" i="23"/>
  <c r="H52" i="23"/>
  <c r="H53" i="23"/>
  <c r="H54" i="23"/>
  <c r="H55" i="23"/>
  <c r="H56" i="23"/>
  <c r="H57" i="23"/>
  <c r="H58" i="23"/>
  <c r="H59" i="23"/>
  <c r="H60" i="23"/>
  <c r="H61" i="23"/>
  <c r="H62" i="23"/>
  <c r="H63" i="23"/>
  <c r="H64" i="23"/>
  <c r="H65" i="23"/>
  <c r="H66" i="23"/>
  <c r="H67" i="23"/>
  <c r="H68" i="23"/>
  <c r="H69" i="23"/>
  <c r="H70" i="23"/>
  <c r="H71" i="23"/>
  <c r="H72" i="23"/>
  <c r="H73" i="23"/>
  <c r="H74" i="23"/>
  <c r="H75" i="23"/>
  <c r="H76" i="23"/>
  <c r="H77" i="23"/>
  <c r="H78" i="23"/>
  <c r="H79" i="23"/>
  <c r="H80" i="23"/>
  <c r="H81" i="23"/>
  <c r="H82" i="23"/>
  <c r="H83" i="23"/>
  <c r="H84" i="23"/>
  <c r="H85" i="23"/>
  <c r="H86" i="23"/>
  <c r="H87" i="23"/>
  <c r="H88" i="23"/>
  <c r="H89" i="23"/>
  <c r="H90" i="23"/>
  <c r="H91" i="23"/>
  <c r="H92" i="23"/>
  <c r="H93" i="23"/>
  <c r="H94" i="23"/>
  <c r="H95" i="23"/>
  <c r="H96" i="23"/>
  <c r="H97" i="23"/>
  <c r="H98" i="23"/>
  <c r="H99" i="23"/>
  <c r="H100" i="23"/>
  <c r="H101" i="23"/>
  <c r="H102" i="23"/>
  <c r="H103" i="23"/>
  <c r="H104" i="23"/>
  <c r="H105" i="23"/>
  <c r="H106" i="23"/>
  <c r="H107" i="23"/>
  <c r="H108" i="23"/>
  <c r="H109" i="23"/>
  <c r="H110" i="23"/>
  <c r="H111" i="23"/>
  <c r="H112" i="23"/>
  <c r="H113" i="23"/>
  <c r="H114" i="23"/>
  <c r="H115" i="23"/>
  <c r="H116" i="23"/>
  <c r="H117" i="23"/>
  <c r="H118" i="23"/>
  <c r="H119" i="23"/>
  <c r="H120" i="23"/>
  <c r="H121" i="23"/>
  <c r="H122" i="23"/>
  <c r="H123" i="23"/>
  <c r="H124" i="23"/>
  <c r="H125" i="23"/>
  <c r="H126" i="23"/>
  <c r="H127" i="23"/>
  <c r="H128" i="23"/>
  <c r="H129" i="23"/>
  <c r="H130" i="23"/>
  <c r="H131" i="23"/>
  <c r="H132" i="23"/>
  <c r="H133" i="23"/>
  <c r="H134" i="23"/>
  <c r="H135" i="23"/>
  <c r="H136" i="23"/>
  <c r="H137" i="23"/>
  <c r="H138" i="23"/>
  <c r="H139" i="23"/>
  <c r="H140" i="23"/>
  <c r="H141" i="23"/>
  <c r="H142" i="23"/>
  <c r="H143" i="23"/>
  <c r="H144" i="23"/>
  <c r="H145" i="23"/>
  <c r="H146" i="23"/>
  <c r="H147" i="23"/>
  <c r="H148" i="23"/>
  <c r="H149" i="23"/>
  <c r="H150" i="23"/>
  <c r="H151" i="23"/>
  <c r="H152" i="23"/>
  <c r="H153" i="23"/>
  <c r="H154" i="23"/>
  <c r="H155" i="23"/>
  <c r="H156" i="23"/>
  <c r="H157" i="23"/>
  <c r="H158" i="23"/>
  <c r="H159" i="23"/>
  <c r="H160" i="23"/>
  <c r="H161" i="23"/>
  <c r="H162" i="23"/>
  <c r="H163" i="23"/>
  <c r="H164" i="23"/>
  <c r="H165" i="23"/>
  <c r="H166" i="23"/>
  <c r="H167" i="23"/>
  <c r="H168" i="23"/>
  <c r="H169" i="23"/>
  <c r="H170" i="23"/>
  <c r="H171" i="23"/>
  <c r="H172" i="23"/>
  <c r="H173" i="23"/>
  <c r="H174" i="23"/>
  <c r="H175" i="23"/>
  <c r="H176" i="23"/>
  <c r="H177" i="23"/>
  <c r="H178" i="23"/>
  <c r="H179" i="23"/>
  <c r="H180" i="23"/>
  <c r="H181" i="23"/>
  <c r="H182" i="23"/>
  <c r="H183" i="23"/>
  <c r="H184" i="23"/>
  <c r="H185" i="23"/>
  <c r="H186" i="23"/>
  <c r="H187" i="23"/>
  <c r="H188" i="23"/>
  <c r="H189" i="23"/>
  <c r="H190" i="23"/>
  <c r="H191" i="23"/>
  <c r="H192" i="23"/>
  <c r="H193" i="23"/>
  <c r="H194" i="23"/>
  <c r="H195" i="23"/>
  <c r="H196" i="23"/>
  <c r="H197" i="23"/>
  <c r="H198" i="23"/>
  <c r="H199" i="23"/>
  <c r="H200" i="23"/>
  <c r="H201" i="23"/>
  <c r="H202" i="23"/>
  <c r="H203" i="23"/>
  <c r="H4" i="23"/>
  <c r="H5" i="22" l="1"/>
  <c r="H6" i="22"/>
  <c r="H7" i="22"/>
  <c r="H8" i="22"/>
  <c r="H9" i="22"/>
  <c r="H10" i="22"/>
  <c r="H11" i="22"/>
  <c r="H12" i="22"/>
  <c r="H13" i="22"/>
  <c r="H14" i="22"/>
  <c r="H15" i="22"/>
  <c r="H16" i="22"/>
  <c r="H17" i="22"/>
  <c r="H18" i="22"/>
  <c r="H19" i="22"/>
  <c r="H20" i="22"/>
  <c r="H21" i="22"/>
  <c r="H22" i="22"/>
  <c r="H23" i="22"/>
  <c r="H24" i="22"/>
  <c r="H25" i="22"/>
  <c r="H26" i="22"/>
  <c r="H27" i="22"/>
  <c r="H28" i="22"/>
  <c r="H29" i="22"/>
  <c r="H30" i="22"/>
  <c r="H31" i="22"/>
  <c r="H32" i="22"/>
  <c r="H33" i="22"/>
  <c r="H34" i="22"/>
  <c r="H35" i="22"/>
  <c r="H36" i="22"/>
  <c r="H37" i="22"/>
  <c r="H38" i="22"/>
  <c r="H39" i="22"/>
  <c r="H40" i="22"/>
  <c r="H41" i="22"/>
  <c r="H42" i="22"/>
  <c r="H43" i="22"/>
  <c r="H44" i="22"/>
  <c r="H45" i="22"/>
  <c r="H46" i="22"/>
  <c r="H47" i="22"/>
  <c r="H48" i="22"/>
  <c r="H49" i="22"/>
  <c r="H50" i="22"/>
  <c r="H51" i="22"/>
  <c r="H52" i="22"/>
  <c r="H53" i="22"/>
  <c r="H54" i="22"/>
  <c r="H55" i="22"/>
  <c r="H56" i="22"/>
  <c r="H57" i="22"/>
  <c r="H58" i="22"/>
  <c r="H59" i="22"/>
  <c r="H60" i="22"/>
  <c r="H61" i="22"/>
  <c r="H62" i="22"/>
  <c r="H63" i="22"/>
  <c r="H64" i="22"/>
  <c r="H65" i="22"/>
  <c r="H66" i="22"/>
  <c r="H67" i="22"/>
  <c r="H68" i="22"/>
  <c r="H69" i="22"/>
  <c r="H70" i="22"/>
  <c r="H71" i="22"/>
  <c r="H72" i="22"/>
  <c r="H73" i="22"/>
  <c r="H74" i="22"/>
  <c r="H75" i="22"/>
  <c r="H76" i="22"/>
  <c r="H77" i="22"/>
  <c r="H78" i="22"/>
  <c r="H79" i="22"/>
  <c r="H80" i="22"/>
  <c r="H81" i="22"/>
  <c r="H82" i="22"/>
  <c r="H83" i="22"/>
  <c r="H84" i="22"/>
  <c r="H85" i="22"/>
  <c r="H86" i="22"/>
  <c r="H87" i="22"/>
  <c r="H88" i="22"/>
  <c r="H89" i="22"/>
  <c r="H90" i="22"/>
  <c r="H91" i="22"/>
  <c r="H92" i="22"/>
  <c r="H93" i="22"/>
  <c r="H94" i="22"/>
  <c r="H95" i="22"/>
  <c r="H96" i="22"/>
  <c r="H97" i="22"/>
  <c r="H98" i="22"/>
  <c r="H99" i="22"/>
  <c r="H100" i="22"/>
  <c r="H101" i="22"/>
  <c r="H102" i="22"/>
  <c r="H103" i="22"/>
  <c r="H104" i="22"/>
  <c r="H105" i="22"/>
  <c r="H106" i="22"/>
  <c r="H107" i="22"/>
  <c r="H108" i="22"/>
  <c r="H109" i="22"/>
  <c r="H110" i="22"/>
  <c r="H111" i="22"/>
  <c r="H112" i="22"/>
  <c r="H113" i="22"/>
  <c r="H114" i="22"/>
  <c r="H115" i="22"/>
  <c r="H116" i="22"/>
  <c r="H117" i="22"/>
  <c r="H118" i="22"/>
  <c r="H119" i="22"/>
  <c r="H120" i="22"/>
  <c r="H121" i="22"/>
  <c r="H122" i="22"/>
  <c r="H123" i="22"/>
  <c r="H124" i="22"/>
  <c r="H125" i="22"/>
  <c r="H126" i="22"/>
  <c r="H127" i="22"/>
  <c r="H128" i="22"/>
  <c r="H129" i="22"/>
  <c r="H130" i="22"/>
  <c r="H131" i="22"/>
  <c r="H132" i="22"/>
  <c r="H133" i="22"/>
  <c r="H134" i="22"/>
  <c r="H135" i="22"/>
  <c r="H136" i="22"/>
  <c r="H137" i="22"/>
  <c r="H138" i="22"/>
  <c r="H139" i="22"/>
  <c r="H140" i="22"/>
  <c r="H141" i="22"/>
  <c r="H142" i="22"/>
  <c r="H143" i="22"/>
  <c r="H144" i="22"/>
  <c r="H145" i="22"/>
  <c r="H146" i="22"/>
  <c r="H147" i="22"/>
  <c r="H148" i="22"/>
  <c r="H149" i="22"/>
  <c r="H150" i="22"/>
  <c r="H151" i="22"/>
  <c r="H152" i="22"/>
  <c r="H153" i="22"/>
  <c r="H154" i="22"/>
  <c r="H155" i="22"/>
  <c r="H156" i="22"/>
  <c r="H157" i="22"/>
  <c r="H158" i="22"/>
  <c r="H159" i="22"/>
  <c r="H160" i="22"/>
  <c r="H161" i="22"/>
  <c r="H162" i="22"/>
  <c r="H163" i="22"/>
  <c r="H164" i="22"/>
  <c r="H165" i="22"/>
  <c r="H166" i="22"/>
  <c r="H167" i="22"/>
  <c r="H168" i="22"/>
  <c r="H169" i="22"/>
  <c r="H170" i="22"/>
  <c r="H171" i="22"/>
  <c r="H172" i="22"/>
  <c r="H173" i="22"/>
  <c r="H174" i="22"/>
  <c r="H175" i="22"/>
  <c r="H176" i="22"/>
  <c r="H177" i="22"/>
  <c r="H178" i="22"/>
  <c r="H179" i="22"/>
  <c r="H180" i="22"/>
  <c r="H181" i="22"/>
  <c r="H182" i="22"/>
  <c r="H183" i="22"/>
  <c r="H184" i="22"/>
  <c r="H185" i="22"/>
  <c r="H186" i="22"/>
  <c r="H187" i="22"/>
  <c r="H188" i="22"/>
  <c r="H189" i="22"/>
  <c r="H190" i="22"/>
  <c r="H191" i="22"/>
  <c r="H192" i="22"/>
  <c r="H193" i="22"/>
  <c r="H194" i="22"/>
  <c r="H195" i="22"/>
  <c r="H196" i="22"/>
  <c r="H197" i="22"/>
  <c r="H198" i="22"/>
  <c r="H199" i="22"/>
  <c r="H200" i="22"/>
  <c r="H201" i="22"/>
  <c r="H202" i="22"/>
  <c r="H203" i="22"/>
  <c r="H204" i="22"/>
  <c r="H205" i="22"/>
  <c r="H206" i="22"/>
  <c r="H207" i="22"/>
  <c r="H208" i="22"/>
  <c r="H209" i="22"/>
  <c r="H210" i="22"/>
  <c r="H211" i="22"/>
  <c r="H212" i="22"/>
  <c r="H213" i="22"/>
  <c r="H214" i="22"/>
  <c r="H215" i="22"/>
  <c r="H216" i="22"/>
  <c r="H217" i="22"/>
  <c r="H218" i="22"/>
  <c r="H219" i="22"/>
  <c r="H220" i="22"/>
  <c r="H221" i="22"/>
  <c r="H222" i="22"/>
  <c r="H223" i="22"/>
  <c r="H224" i="22"/>
  <c r="H225" i="22"/>
  <c r="H226" i="22"/>
  <c r="H227" i="22"/>
  <c r="H228" i="22"/>
  <c r="H229" i="22"/>
  <c r="H230" i="22"/>
  <c r="H231" i="22"/>
  <c r="H232" i="22"/>
  <c r="H233" i="22"/>
  <c r="H234" i="22"/>
  <c r="H235" i="22"/>
  <c r="H236" i="22"/>
  <c r="H237" i="22"/>
  <c r="H238" i="22"/>
  <c r="H239" i="22"/>
  <c r="H240" i="22"/>
  <c r="H241" i="22"/>
  <c r="H242" i="22"/>
  <c r="H243" i="22"/>
  <c r="H244" i="22"/>
  <c r="H245" i="22"/>
  <c r="H246" i="22"/>
  <c r="H247" i="22"/>
  <c r="H248" i="22"/>
  <c r="H249" i="22"/>
  <c r="H250" i="22"/>
  <c r="H251" i="22"/>
  <c r="H252" i="22"/>
  <c r="H253" i="22"/>
  <c r="H254" i="22"/>
  <c r="H255" i="22"/>
  <c r="H256" i="22"/>
  <c r="H257" i="22"/>
  <c r="H258" i="22"/>
  <c r="H259" i="22"/>
  <c r="H260" i="22"/>
  <c r="H261" i="22"/>
  <c r="H262" i="22"/>
  <c r="H263" i="22"/>
  <c r="H264" i="22"/>
  <c r="H265" i="22"/>
  <c r="H266" i="22"/>
  <c r="H267" i="22"/>
  <c r="H268" i="22"/>
  <c r="H269" i="22"/>
  <c r="H270" i="22"/>
  <c r="H271" i="22"/>
  <c r="H272" i="22"/>
  <c r="H273" i="22"/>
  <c r="H274" i="22"/>
  <c r="H275" i="22"/>
  <c r="H276" i="22"/>
  <c r="H277" i="22"/>
  <c r="H278" i="22"/>
  <c r="H279" i="22"/>
  <c r="H280" i="22"/>
  <c r="H281" i="22"/>
  <c r="H282" i="22"/>
  <c r="H283" i="22"/>
  <c r="H284" i="22"/>
  <c r="H285" i="22"/>
  <c r="H286" i="22"/>
  <c r="H287" i="22"/>
  <c r="H288" i="22"/>
  <c r="H289" i="22"/>
  <c r="H290" i="22"/>
  <c r="H291" i="22"/>
  <c r="H292" i="22"/>
  <c r="H293" i="22"/>
  <c r="H294" i="22"/>
  <c r="H295" i="22"/>
  <c r="H296" i="22"/>
  <c r="H297" i="22"/>
  <c r="H298" i="22"/>
  <c r="H299" i="22"/>
  <c r="H300" i="22"/>
  <c r="H301" i="22"/>
  <c r="H302" i="22"/>
  <c r="H303" i="22"/>
  <c r="H304" i="22"/>
  <c r="H305" i="22"/>
  <c r="H306" i="22"/>
  <c r="H307" i="22"/>
  <c r="H308" i="22"/>
  <c r="H309" i="22"/>
  <c r="H310" i="22"/>
  <c r="H311" i="22"/>
  <c r="H312" i="22"/>
  <c r="H313" i="22"/>
  <c r="H314" i="22"/>
  <c r="H315" i="22"/>
  <c r="H316" i="22"/>
  <c r="H317" i="22"/>
  <c r="H318" i="22"/>
  <c r="H319" i="22"/>
  <c r="H320" i="22"/>
  <c r="H321" i="22"/>
  <c r="H322" i="22"/>
  <c r="H323" i="22"/>
  <c r="H324" i="22"/>
  <c r="H325" i="22"/>
  <c r="H326" i="22"/>
  <c r="H327" i="22"/>
  <c r="H328" i="22"/>
  <c r="H329" i="22"/>
  <c r="H330" i="22"/>
  <c r="H331" i="22"/>
  <c r="H332" i="22"/>
  <c r="H333" i="22"/>
  <c r="H334" i="22"/>
  <c r="H335" i="22"/>
  <c r="H336" i="22"/>
  <c r="H337" i="22"/>
  <c r="H338" i="22"/>
  <c r="H339" i="22"/>
  <c r="H340" i="22"/>
  <c r="H341" i="22"/>
  <c r="H342" i="22"/>
  <c r="H343" i="22"/>
  <c r="H344" i="22"/>
  <c r="H345" i="22"/>
  <c r="H346" i="22"/>
  <c r="H347" i="22"/>
  <c r="H348" i="22"/>
  <c r="H349" i="22"/>
  <c r="H350" i="22"/>
  <c r="H351" i="22"/>
  <c r="H352" i="22"/>
  <c r="H353" i="22"/>
  <c r="H354" i="22"/>
  <c r="H355" i="22"/>
  <c r="H356" i="22"/>
  <c r="H357" i="22"/>
  <c r="H358" i="22"/>
  <c r="H359" i="22"/>
  <c r="H360" i="22"/>
  <c r="H361" i="22"/>
  <c r="H362" i="22"/>
  <c r="H363" i="22"/>
  <c r="H364" i="22"/>
  <c r="H365" i="22"/>
  <c r="H366" i="22"/>
  <c r="H367" i="22"/>
  <c r="H368" i="22"/>
  <c r="H369" i="22"/>
  <c r="H370" i="22"/>
  <c r="H371" i="22"/>
  <c r="H372" i="22"/>
  <c r="H373" i="22"/>
  <c r="H374" i="22"/>
  <c r="H375" i="22"/>
  <c r="H376" i="22"/>
  <c r="H377" i="22"/>
  <c r="H378" i="22"/>
  <c r="H379" i="22"/>
  <c r="H380" i="22"/>
  <c r="H381" i="22"/>
  <c r="H382" i="22"/>
  <c r="H383" i="22"/>
  <c r="H384" i="22"/>
  <c r="H385" i="22"/>
  <c r="H386" i="22"/>
  <c r="H387" i="22"/>
  <c r="H388" i="22"/>
  <c r="H389" i="22"/>
  <c r="H390" i="22"/>
  <c r="H391" i="22"/>
  <c r="H392" i="22"/>
  <c r="H393" i="22"/>
  <c r="H394" i="22"/>
  <c r="H395" i="22"/>
  <c r="H396" i="22"/>
  <c r="H397" i="22"/>
  <c r="H398" i="22"/>
  <c r="H399" i="22"/>
  <c r="H400" i="22"/>
  <c r="H401" i="22"/>
  <c r="H402" i="22"/>
  <c r="H403" i="22"/>
  <c r="H404" i="22"/>
  <c r="H405" i="22"/>
  <c r="H406" i="22"/>
  <c r="H407" i="22"/>
  <c r="H408" i="22"/>
  <c r="H409" i="22"/>
  <c r="H410" i="22"/>
  <c r="H411" i="22"/>
  <c r="H412" i="22"/>
  <c r="H413" i="22"/>
  <c r="H414" i="22"/>
  <c r="H415" i="22"/>
  <c r="H416" i="22"/>
  <c r="H417" i="22"/>
  <c r="H418" i="22"/>
  <c r="H419" i="22"/>
  <c r="H420" i="22"/>
  <c r="H421" i="22"/>
  <c r="H422" i="22"/>
  <c r="H423" i="22"/>
  <c r="H424" i="22"/>
  <c r="H425" i="22"/>
  <c r="H426" i="22"/>
  <c r="H427" i="22"/>
  <c r="H428" i="22"/>
  <c r="H429" i="22"/>
  <c r="H430" i="22"/>
  <c r="H431" i="22"/>
  <c r="H432" i="22"/>
  <c r="H433" i="22"/>
  <c r="H434" i="22"/>
  <c r="H435" i="22"/>
  <c r="H436" i="22"/>
  <c r="H437" i="22"/>
  <c r="H438" i="22"/>
  <c r="H439" i="22"/>
  <c r="H440" i="22"/>
  <c r="H441" i="22"/>
  <c r="H442" i="22"/>
  <c r="H443" i="22"/>
  <c r="H444" i="22"/>
  <c r="H445" i="22"/>
  <c r="H446" i="22"/>
  <c r="H447" i="22"/>
  <c r="H448" i="22"/>
  <c r="H449" i="22"/>
  <c r="H450" i="22"/>
  <c r="H451" i="22"/>
  <c r="H452" i="22"/>
  <c r="H453" i="22"/>
  <c r="H454" i="22"/>
  <c r="H455" i="22"/>
  <c r="H456" i="22"/>
  <c r="H457" i="22"/>
  <c r="H458" i="22"/>
  <c r="H459" i="22"/>
  <c r="H460" i="22"/>
  <c r="H461" i="22"/>
  <c r="H462" i="22"/>
  <c r="H463" i="22"/>
  <c r="H464" i="22"/>
  <c r="H465" i="22"/>
  <c r="H466" i="22"/>
  <c r="H467" i="22"/>
  <c r="H468" i="22"/>
  <c r="H469" i="22"/>
  <c r="H470" i="22"/>
  <c r="H471" i="22"/>
  <c r="H472" i="22"/>
  <c r="H473" i="22"/>
  <c r="H474" i="22"/>
  <c r="H475" i="22"/>
  <c r="H476" i="22"/>
  <c r="H477" i="22"/>
  <c r="H478" i="22"/>
  <c r="H479" i="22"/>
  <c r="H480" i="22"/>
  <c r="H481" i="22"/>
  <c r="H482" i="22"/>
  <c r="H483" i="22"/>
  <c r="H484" i="22"/>
  <c r="H485" i="22"/>
  <c r="H486" i="22"/>
  <c r="H487" i="22"/>
  <c r="H488" i="22"/>
  <c r="H489" i="22"/>
  <c r="H490" i="22"/>
  <c r="H491" i="22"/>
  <c r="H492" i="22"/>
  <c r="H493" i="22"/>
  <c r="H494" i="22"/>
  <c r="H495" i="22"/>
  <c r="H496" i="22"/>
  <c r="H497" i="22"/>
  <c r="H498" i="22"/>
  <c r="H499" i="22"/>
  <c r="H500" i="22"/>
  <c r="H501" i="22"/>
  <c r="H502" i="22"/>
  <c r="H503" i="22"/>
  <c r="H504" i="22"/>
  <c r="H505" i="22"/>
  <c r="H506" i="22"/>
  <c r="H507" i="22"/>
  <c r="H508" i="22"/>
  <c r="H509" i="22"/>
  <c r="H510" i="22"/>
  <c r="H511" i="22"/>
  <c r="H512" i="22"/>
  <c r="H513" i="22"/>
  <c r="H514" i="22"/>
  <c r="H515" i="22"/>
  <c r="H516" i="22"/>
  <c r="H517" i="22"/>
  <c r="H518" i="22"/>
  <c r="H519" i="22"/>
  <c r="H520" i="22"/>
  <c r="H521" i="22"/>
  <c r="H522" i="22"/>
  <c r="H523" i="22"/>
  <c r="H524" i="22"/>
  <c r="H525" i="22"/>
  <c r="H526" i="22"/>
  <c r="H527" i="22"/>
  <c r="H528" i="22"/>
  <c r="H529" i="22"/>
  <c r="H530" i="22"/>
  <c r="H531" i="22"/>
  <c r="H532" i="22"/>
  <c r="H533" i="22"/>
  <c r="H534" i="22"/>
  <c r="H535" i="22"/>
  <c r="H536" i="22"/>
  <c r="H537" i="22"/>
  <c r="H538" i="22"/>
  <c r="H539" i="22"/>
  <c r="H540" i="22"/>
  <c r="H541" i="22"/>
  <c r="H542" i="22"/>
  <c r="H543" i="22"/>
  <c r="H544" i="22"/>
  <c r="H545" i="22"/>
  <c r="H546" i="22"/>
  <c r="H547" i="22"/>
  <c r="H548" i="22"/>
  <c r="H549" i="22"/>
  <c r="H550" i="22"/>
  <c r="H551" i="22"/>
  <c r="H552" i="22"/>
  <c r="H553" i="22"/>
  <c r="H554" i="22"/>
  <c r="H555" i="22"/>
  <c r="H556" i="22"/>
  <c r="H557" i="22"/>
  <c r="H558" i="22"/>
  <c r="H559" i="22"/>
  <c r="H560" i="22"/>
  <c r="H561" i="22"/>
  <c r="H562" i="22"/>
  <c r="H563" i="22"/>
  <c r="H564" i="22"/>
  <c r="H565" i="22"/>
  <c r="H566" i="22"/>
  <c r="H567" i="22"/>
  <c r="H568" i="22"/>
  <c r="H569" i="22"/>
  <c r="H570" i="22"/>
  <c r="H571" i="22"/>
  <c r="H572" i="22"/>
  <c r="H573" i="22"/>
  <c r="H574" i="22"/>
  <c r="H575" i="22"/>
  <c r="H576" i="22"/>
  <c r="H577" i="22"/>
  <c r="H578" i="22"/>
  <c r="H579" i="22"/>
  <c r="H580" i="22"/>
  <c r="H581" i="22"/>
  <c r="H582" i="22"/>
  <c r="H583" i="22"/>
  <c r="H584" i="22"/>
  <c r="H585" i="22"/>
  <c r="H586" i="22"/>
  <c r="H587" i="22"/>
  <c r="H588" i="22"/>
  <c r="H589" i="22"/>
  <c r="H590" i="22"/>
  <c r="H591" i="22"/>
  <c r="H592" i="22"/>
  <c r="H593" i="22"/>
  <c r="H594" i="22"/>
  <c r="H595" i="22"/>
  <c r="H596" i="22"/>
  <c r="H597" i="22"/>
  <c r="H598" i="22"/>
  <c r="H599" i="22"/>
  <c r="H600" i="22"/>
  <c r="H601" i="22"/>
  <c r="H602" i="22"/>
  <c r="H603" i="22"/>
  <c r="H604" i="22"/>
  <c r="H605" i="22"/>
  <c r="H606" i="22"/>
  <c r="H607" i="22"/>
  <c r="H608" i="22"/>
  <c r="H609" i="22"/>
  <c r="H610" i="22"/>
  <c r="H611" i="22"/>
  <c r="H612" i="22"/>
  <c r="H613" i="22"/>
  <c r="H614" i="22"/>
  <c r="H615" i="22"/>
  <c r="H616" i="22"/>
  <c r="H617" i="22"/>
  <c r="H618" i="22"/>
  <c r="H619" i="22"/>
  <c r="H620" i="22"/>
  <c r="H621" i="22"/>
  <c r="H622" i="22"/>
  <c r="H623" i="22"/>
  <c r="H624" i="22"/>
  <c r="H625" i="22"/>
  <c r="H626" i="22"/>
  <c r="H627" i="22"/>
  <c r="H628" i="22"/>
  <c r="H629" i="22"/>
  <c r="H630" i="22"/>
  <c r="H631" i="22"/>
  <c r="H632" i="22"/>
  <c r="H633" i="22"/>
  <c r="H634" i="22"/>
  <c r="H635" i="22"/>
  <c r="H636" i="22"/>
  <c r="H637" i="22"/>
  <c r="H638" i="22"/>
  <c r="H639" i="22"/>
  <c r="H640" i="22"/>
  <c r="H641" i="22"/>
  <c r="H642" i="22"/>
  <c r="H643" i="22"/>
  <c r="H644" i="22"/>
  <c r="H645" i="22"/>
  <c r="H646" i="22"/>
  <c r="H647" i="22"/>
  <c r="H648" i="22"/>
  <c r="H649" i="22"/>
  <c r="H650" i="22"/>
  <c r="H651" i="22"/>
  <c r="H652" i="22"/>
  <c r="H653" i="22"/>
  <c r="H654" i="22"/>
  <c r="H655" i="22"/>
  <c r="H656" i="22"/>
  <c r="H657" i="22"/>
  <c r="H658" i="22"/>
  <c r="H659" i="22"/>
  <c r="H660" i="22"/>
  <c r="H661" i="22"/>
  <c r="H662" i="22"/>
  <c r="H663" i="22"/>
  <c r="H664" i="22"/>
  <c r="H665" i="22"/>
  <c r="H666" i="22"/>
  <c r="H667" i="22"/>
  <c r="H668" i="22"/>
  <c r="H669" i="22"/>
  <c r="H670" i="22"/>
  <c r="H671" i="22"/>
  <c r="H672" i="22"/>
  <c r="H673" i="22"/>
  <c r="H674" i="22"/>
  <c r="H675" i="22"/>
  <c r="H676" i="22"/>
  <c r="H677" i="22"/>
  <c r="H678" i="22"/>
  <c r="H679" i="22"/>
  <c r="H680" i="22"/>
  <c r="H681" i="22"/>
  <c r="H682" i="22"/>
  <c r="H683" i="22"/>
  <c r="H684" i="22"/>
  <c r="H685" i="22"/>
  <c r="H686" i="22"/>
  <c r="H687" i="22"/>
  <c r="H688" i="22"/>
  <c r="H689" i="22"/>
  <c r="H690" i="22"/>
  <c r="H691" i="22"/>
  <c r="H692" i="22"/>
  <c r="H693" i="22"/>
  <c r="H694" i="22"/>
  <c r="H695" i="22"/>
  <c r="H696" i="22"/>
  <c r="H697" i="22"/>
  <c r="H698" i="22"/>
  <c r="H699" i="22"/>
  <c r="H700" i="22"/>
  <c r="H701" i="22"/>
  <c r="H702" i="22"/>
  <c r="H703" i="22"/>
  <c r="H704" i="22"/>
  <c r="H705" i="22"/>
  <c r="H706" i="22"/>
  <c r="H707" i="22"/>
  <c r="H708" i="22"/>
  <c r="H709" i="22"/>
  <c r="H710" i="22"/>
  <c r="H711" i="22"/>
  <c r="H712" i="22"/>
  <c r="H713" i="22"/>
  <c r="H714" i="22"/>
  <c r="H715" i="22"/>
  <c r="H716" i="22"/>
  <c r="H717" i="22"/>
  <c r="H718" i="22"/>
  <c r="H719" i="22"/>
  <c r="H720" i="22"/>
  <c r="H721" i="22"/>
  <c r="H722" i="22"/>
  <c r="H723" i="22"/>
  <c r="H724" i="22"/>
  <c r="H725" i="22"/>
  <c r="H726" i="22"/>
  <c r="H727" i="22"/>
  <c r="H728" i="22"/>
  <c r="H729" i="22"/>
  <c r="H730" i="22"/>
  <c r="H731" i="22"/>
  <c r="H732" i="22"/>
  <c r="H733" i="22"/>
  <c r="H734" i="22"/>
  <c r="H735" i="22"/>
  <c r="H736" i="22"/>
  <c r="H737" i="22"/>
  <c r="H738" i="22"/>
  <c r="H739" i="22"/>
  <c r="H740" i="22"/>
  <c r="H741" i="22"/>
  <c r="H742" i="22"/>
  <c r="H743" i="22"/>
  <c r="H744" i="22"/>
  <c r="H745" i="22"/>
  <c r="H746" i="22"/>
  <c r="H747" i="22"/>
  <c r="H748" i="22"/>
  <c r="H749" i="22"/>
  <c r="H750" i="22"/>
  <c r="H751" i="22"/>
  <c r="H752" i="22"/>
  <c r="H753" i="22"/>
  <c r="H754" i="22"/>
  <c r="H755" i="22"/>
  <c r="H756" i="22"/>
  <c r="H757" i="22"/>
  <c r="H758" i="22"/>
  <c r="H759" i="22"/>
  <c r="H760" i="22"/>
  <c r="H761" i="22"/>
  <c r="H762" i="22"/>
  <c r="H763" i="22"/>
  <c r="H764" i="22"/>
  <c r="H765" i="22"/>
  <c r="H766" i="22"/>
  <c r="H767" i="22"/>
  <c r="H768" i="22"/>
  <c r="H769" i="22"/>
  <c r="H770" i="22"/>
  <c r="H771" i="22"/>
  <c r="H772" i="22"/>
  <c r="H773" i="22"/>
  <c r="H774" i="22"/>
  <c r="H775" i="22"/>
  <c r="H776" i="22"/>
  <c r="H777" i="22"/>
  <c r="H778" i="22"/>
  <c r="H779" i="22"/>
  <c r="H780" i="22"/>
  <c r="H781" i="22"/>
  <c r="H782" i="22"/>
  <c r="H783" i="22"/>
  <c r="H784" i="22"/>
  <c r="H785" i="22"/>
  <c r="H786" i="22"/>
  <c r="H787" i="22"/>
  <c r="H788" i="22"/>
  <c r="H789" i="22"/>
  <c r="H790" i="22"/>
  <c r="H791" i="22"/>
  <c r="H792" i="22"/>
  <c r="H793" i="22"/>
  <c r="H794" i="22"/>
  <c r="H795" i="22"/>
  <c r="H796" i="22"/>
  <c r="H797" i="22"/>
  <c r="H798" i="22"/>
  <c r="H799" i="22"/>
  <c r="H800" i="22"/>
  <c r="H801" i="22"/>
  <c r="H802" i="22"/>
  <c r="H803" i="22"/>
  <c r="H804" i="22"/>
  <c r="H805" i="22"/>
  <c r="H806" i="22"/>
  <c r="H807" i="22"/>
  <c r="H808" i="22"/>
  <c r="H809" i="22"/>
  <c r="H810" i="22"/>
  <c r="H811" i="22"/>
  <c r="H812" i="22"/>
  <c r="H813" i="22"/>
  <c r="H814" i="22"/>
  <c r="H815" i="22"/>
  <c r="H816" i="22"/>
  <c r="H817" i="22"/>
  <c r="H818" i="22"/>
  <c r="H819" i="22"/>
  <c r="H820" i="22"/>
  <c r="H821" i="22"/>
  <c r="H822" i="22"/>
  <c r="H823" i="22"/>
  <c r="H824" i="22"/>
  <c r="H825" i="22"/>
  <c r="H826" i="22"/>
  <c r="H827" i="22"/>
  <c r="H828" i="22"/>
  <c r="H829" i="22"/>
  <c r="H830" i="22"/>
  <c r="H831" i="22"/>
  <c r="H832" i="22"/>
  <c r="H833" i="22"/>
  <c r="H834" i="22"/>
  <c r="H835" i="22"/>
  <c r="H836" i="22"/>
  <c r="H837" i="22"/>
  <c r="H838" i="22"/>
  <c r="H839" i="22"/>
  <c r="H840" i="22"/>
  <c r="H841" i="22"/>
  <c r="H842" i="22"/>
  <c r="H843" i="22"/>
  <c r="H844" i="22"/>
  <c r="H845" i="22"/>
  <c r="H846" i="22"/>
  <c r="H847" i="22"/>
  <c r="H848" i="22"/>
  <c r="H849" i="22"/>
  <c r="H850" i="22"/>
  <c r="H851" i="22"/>
  <c r="H852" i="22"/>
  <c r="H853" i="22"/>
  <c r="H854" i="22"/>
  <c r="H855" i="22"/>
  <c r="H856" i="22"/>
  <c r="H857" i="22"/>
  <c r="H858" i="22"/>
  <c r="H859" i="22"/>
  <c r="H860" i="22"/>
  <c r="H861" i="22"/>
  <c r="H862" i="22"/>
  <c r="H863" i="22"/>
  <c r="H864" i="22"/>
  <c r="H865" i="22"/>
  <c r="H866" i="22"/>
  <c r="H867" i="22"/>
  <c r="H868" i="22"/>
  <c r="H869" i="22"/>
  <c r="H870" i="22"/>
  <c r="H871" i="22"/>
  <c r="H872" i="22"/>
  <c r="H873" i="22"/>
  <c r="H874" i="22"/>
  <c r="H875" i="22"/>
  <c r="H876" i="22"/>
  <c r="H877" i="22"/>
  <c r="H878" i="22"/>
  <c r="H879" i="22"/>
  <c r="H880" i="22"/>
  <c r="H881" i="22"/>
  <c r="H882" i="22"/>
  <c r="H883" i="22"/>
  <c r="H884" i="22"/>
  <c r="H885" i="22"/>
  <c r="H886" i="22"/>
  <c r="H887" i="22"/>
  <c r="H888" i="22"/>
  <c r="H889" i="22"/>
  <c r="H890" i="22"/>
  <c r="H891" i="22"/>
  <c r="H892" i="22"/>
  <c r="H893" i="22"/>
  <c r="H894" i="22"/>
  <c r="H895" i="22"/>
  <c r="H896" i="22"/>
  <c r="H897" i="22"/>
  <c r="H898" i="22"/>
  <c r="H899" i="22"/>
  <c r="H900" i="22"/>
  <c r="H901" i="22"/>
  <c r="H902" i="22"/>
  <c r="H903" i="22"/>
  <c r="H904" i="22"/>
  <c r="H905" i="22"/>
  <c r="H906" i="22"/>
  <c r="H907" i="22"/>
  <c r="H908" i="22"/>
  <c r="H909" i="22"/>
  <c r="H910" i="22"/>
  <c r="H911" i="22"/>
  <c r="H912" i="22"/>
  <c r="H913" i="22"/>
  <c r="H914" i="22"/>
  <c r="H915" i="22"/>
  <c r="H916" i="22"/>
  <c r="H917" i="22"/>
  <c r="H918" i="22"/>
  <c r="H919" i="22"/>
  <c r="H920" i="22"/>
  <c r="H921" i="22"/>
  <c r="H922" i="22"/>
  <c r="H923" i="22"/>
  <c r="H924" i="22"/>
  <c r="H925" i="22"/>
  <c r="H926" i="22"/>
  <c r="H927" i="22"/>
  <c r="H928" i="22"/>
  <c r="H929" i="22"/>
  <c r="H930" i="22"/>
  <c r="H931" i="22"/>
  <c r="H932" i="22"/>
  <c r="H933" i="22"/>
  <c r="H934" i="22"/>
  <c r="H935" i="22"/>
  <c r="H936" i="22"/>
  <c r="H937" i="22"/>
  <c r="H938" i="22"/>
  <c r="H939" i="22"/>
  <c r="H940" i="22"/>
  <c r="H941" i="22"/>
  <c r="H942" i="22"/>
  <c r="H943" i="22"/>
  <c r="H944" i="22"/>
  <c r="H945" i="22"/>
  <c r="H946" i="22"/>
  <c r="H947" i="22"/>
  <c r="H948" i="22"/>
  <c r="H949" i="22"/>
  <c r="H950" i="22"/>
  <c r="H951" i="22"/>
  <c r="H952" i="22"/>
  <c r="H953" i="22"/>
  <c r="H954" i="22"/>
  <c r="H955" i="22"/>
  <c r="H956" i="22"/>
  <c r="H957" i="22"/>
  <c r="H958" i="22"/>
  <c r="H959" i="22"/>
  <c r="H960" i="22"/>
  <c r="H961" i="22"/>
  <c r="H962" i="22"/>
  <c r="H963" i="22"/>
  <c r="H964" i="22"/>
  <c r="H965" i="22"/>
  <c r="H966" i="22"/>
  <c r="H967" i="22"/>
  <c r="H968" i="22"/>
  <c r="H969" i="22"/>
  <c r="H970" i="22"/>
  <c r="H971" i="22"/>
  <c r="H972" i="22"/>
  <c r="H973" i="22"/>
  <c r="H974" i="22"/>
  <c r="H975" i="22"/>
  <c r="H976" i="22"/>
  <c r="H977" i="22"/>
  <c r="H978" i="22"/>
  <c r="H979" i="22"/>
  <c r="H980" i="22"/>
  <c r="H981" i="22"/>
  <c r="H982" i="22"/>
  <c r="H983" i="22"/>
  <c r="H984" i="22"/>
  <c r="H985" i="22"/>
  <c r="H986" i="22"/>
  <c r="H987" i="22"/>
  <c r="H988" i="22"/>
  <c r="H989" i="22"/>
  <c r="H990" i="22"/>
  <c r="H991" i="22"/>
  <c r="H992" i="22"/>
  <c r="H993" i="22"/>
  <c r="H994" i="22"/>
  <c r="H995" i="22"/>
  <c r="H996" i="22"/>
  <c r="H997" i="22"/>
  <c r="H998" i="22"/>
  <c r="H999" i="22"/>
  <c r="H1000" i="22"/>
  <c r="H1001" i="22"/>
  <c r="H1002" i="22"/>
  <c r="H1003" i="22"/>
  <c r="H4" i="22"/>
  <c r="K3" i="25"/>
  <c r="R39" i="25"/>
  <c r="R40" i="25"/>
  <c r="R41" i="25"/>
  <c r="R42" i="25"/>
  <c r="R43" i="25"/>
  <c r="R44" i="25"/>
  <c r="R45" i="25"/>
  <c r="R46" i="25"/>
  <c r="R47" i="25"/>
  <c r="R48" i="25"/>
  <c r="R49" i="25"/>
  <c r="R50" i="25"/>
  <c r="R51" i="25"/>
  <c r="R52" i="25"/>
  <c r="R53" i="25"/>
  <c r="R54" i="25"/>
  <c r="R55" i="25"/>
  <c r="R56" i="25"/>
  <c r="R57" i="25"/>
  <c r="R58" i="25"/>
  <c r="R59" i="25"/>
  <c r="R60" i="25"/>
  <c r="R61" i="25"/>
  <c r="R62" i="25"/>
  <c r="R63" i="25"/>
  <c r="R64" i="25"/>
  <c r="R65" i="25"/>
  <c r="R66" i="25"/>
  <c r="AN506" i="14"/>
  <c r="AM506" i="14"/>
  <c r="AL506" i="14"/>
  <c r="AK506" i="14"/>
  <c r="AN505" i="14"/>
  <c r="AM505" i="14"/>
  <c r="AL505" i="14"/>
  <c r="AK505" i="14"/>
  <c r="AN504" i="14"/>
  <c r="AM504" i="14"/>
  <c r="AL504" i="14"/>
  <c r="AK504" i="14"/>
  <c r="AN503" i="14"/>
  <c r="AM503" i="14"/>
  <c r="AL503" i="14"/>
  <c r="AK503" i="14"/>
  <c r="AN502" i="14"/>
  <c r="AM502" i="14"/>
  <c r="AL502" i="14"/>
  <c r="AK502" i="14"/>
  <c r="AN501" i="14"/>
  <c r="AM501" i="14"/>
  <c r="AL501" i="14"/>
  <c r="AK501" i="14"/>
  <c r="AN500" i="14"/>
  <c r="AM500" i="14"/>
  <c r="AL500" i="14"/>
  <c r="AK500" i="14"/>
  <c r="AN499" i="14"/>
  <c r="AM499" i="14"/>
  <c r="AL499" i="14"/>
  <c r="AK499" i="14"/>
  <c r="AN498" i="14"/>
  <c r="AM498" i="14"/>
  <c r="AL498" i="14"/>
  <c r="AK498" i="14"/>
  <c r="AN497" i="14"/>
  <c r="AM497" i="14"/>
  <c r="AL497" i="14"/>
  <c r="AK497" i="14"/>
  <c r="AN496" i="14"/>
  <c r="AM496" i="14"/>
  <c r="AL496" i="14"/>
  <c r="AK496" i="14"/>
  <c r="AN495" i="14"/>
  <c r="AM495" i="14"/>
  <c r="AL495" i="14"/>
  <c r="AK495" i="14"/>
  <c r="AN494" i="14"/>
  <c r="AM494" i="14"/>
  <c r="AL494" i="14"/>
  <c r="AK494" i="14"/>
  <c r="AN493" i="14"/>
  <c r="AM493" i="14"/>
  <c r="AL493" i="14"/>
  <c r="AK493" i="14"/>
  <c r="AN492" i="14"/>
  <c r="AM492" i="14"/>
  <c r="AL492" i="14"/>
  <c r="AK492" i="14"/>
  <c r="AN491" i="14"/>
  <c r="AM491" i="14"/>
  <c r="AL491" i="14"/>
  <c r="AK491" i="14"/>
  <c r="AN490" i="14"/>
  <c r="AM490" i="14"/>
  <c r="AL490" i="14"/>
  <c r="AK490" i="14"/>
  <c r="AN489" i="14"/>
  <c r="AM489" i="14"/>
  <c r="AL489" i="14"/>
  <c r="AK489" i="14"/>
  <c r="AN488" i="14"/>
  <c r="AM488" i="14"/>
  <c r="AL488" i="14"/>
  <c r="AK488" i="14"/>
  <c r="AN487" i="14"/>
  <c r="AM487" i="14"/>
  <c r="AL487" i="14"/>
  <c r="AK487" i="14"/>
  <c r="AN486" i="14"/>
  <c r="AM486" i="14"/>
  <c r="AL486" i="14"/>
  <c r="AK486" i="14"/>
  <c r="AN485" i="14"/>
  <c r="AM485" i="14"/>
  <c r="AL485" i="14"/>
  <c r="AK485" i="14"/>
  <c r="AN484" i="14"/>
  <c r="AM484" i="14"/>
  <c r="AL484" i="14"/>
  <c r="AK484" i="14"/>
  <c r="AN483" i="14"/>
  <c r="AM483" i="14"/>
  <c r="AL483" i="14"/>
  <c r="AK483" i="14"/>
  <c r="AN482" i="14"/>
  <c r="AM482" i="14"/>
  <c r="AL482" i="14"/>
  <c r="AK482" i="14"/>
  <c r="AN481" i="14"/>
  <c r="AM481" i="14"/>
  <c r="AL481" i="14"/>
  <c r="AK481" i="14"/>
  <c r="AN480" i="14"/>
  <c r="AM480" i="14"/>
  <c r="AL480" i="14"/>
  <c r="AK480" i="14"/>
  <c r="AN479" i="14"/>
  <c r="AM479" i="14"/>
  <c r="AL479" i="14"/>
  <c r="AK479" i="14"/>
  <c r="AN478" i="14"/>
  <c r="AM478" i="14"/>
  <c r="AL478" i="14"/>
  <c r="AK478" i="14"/>
  <c r="AN477" i="14"/>
  <c r="AM477" i="14"/>
  <c r="AL477" i="14"/>
  <c r="AK477" i="14"/>
  <c r="AN476" i="14"/>
  <c r="AM476" i="14"/>
  <c r="AL476" i="14"/>
  <c r="AK476" i="14"/>
  <c r="AN475" i="14"/>
  <c r="AM475" i="14"/>
  <c r="AL475" i="14"/>
  <c r="AK475" i="14"/>
  <c r="AN474" i="14"/>
  <c r="AM474" i="14"/>
  <c r="AL474" i="14"/>
  <c r="AK474" i="14"/>
  <c r="AN473" i="14"/>
  <c r="AM473" i="14"/>
  <c r="AL473" i="14"/>
  <c r="AK473" i="14"/>
  <c r="AN472" i="14"/>
  <c r="AM472" i="14"/>
  <c r="AL472" i="14"/>
  <c r="AK472" i="14"/>
  <c r="AN471" i="14"/>
  <c r="AM471" i="14"/>
  <c r="AL471" i="14"/>
  <c r="AK471" i="14"/>
  <c r="AN470" i="14"/>
  <c r="AM470" i="14"/>
  <c r="AL470" i="14"/>
  <c r="AK470" i="14"/>
  <c r="AN469" i="14"/>
  <c r="AM469" i="14"/>
  <c r="AL469" i="14"/>
  <c r="AK469" i="14"/>
  <c r="AN468" i="14"/>
  <c r="AM468" i="14"/>
  <c r="AL468" i="14"/>
  <c r="AK468" i="14"/>
  <c r="AN467" i="14"/>
  <c r="AM467" i="14"/>
  <c r="AL467" i="14"/>
  <c r="AK467" i="14"/>
  <c r="AN466" i="14"/>
  <c r="AM466" i="14"/>
  <c r="AL466" i="14"/>
  <c r="AK466" i="14"/>
  <c r="AN465" i="14"/>
  <c r="AM465" i="14"/>
  <c r="AL465" i="14"/>
  <c r="AK465" i="14"/>
  <c r="AN464" i="14"/>
  <c r="AM464" i="14"/>
  <c r="AL464" i="14"/>
  <c r="AK464" i="14"/>
  <c r="AN463" i="14"/>
  <c r="AM463" i="14"/>
  <c r="AL463" i="14"/>
  <c r="AK463" i="14"/>
  <c r="AN462" i="14"/>
  <c r="AM462" i="14"/>
  <c r="AL462" i="14"/>
  <c r="AK462" i="14"/>
  <c r="AN461" i="14"/>
  <c r="AM461" i="14"/>
  <c r="AL461" i="14"/>
  <c r="AK461" i="14"/>
  <c r="AN460" i="14"/>
  <c r="AM460" i="14"/>
  <c r="AL460" i="14"/>
  <c r="AK460" i="14"/>
  <c r="AN459" i="14"/>
  <c r="AM459" i="14"/>
  <c r="AL459" i="14"/>
  <c r="AK459" i="14"/>
  <c r="AN458" i="14"/>
  <c r="AM458" i="14"/>
  <c r="AL458" i="14"/>
  <c r="AK458" i="14"/>
  <c r="AN457" i="14"/>
  <c r="AM457" i="14"/>
  <c r="AL457" i="14"/>
  <c r="AK457" i="14"/>
  <c r="AN456" i="14"/>
  <c r="AM456" i="14"/>
  <c r="AL456" i="14"/>
  <c r="AK456" i="14"/>
  <c r="AN455" i="14"/>
  <c r="AM455" i="14"/>
  <c r="AL455" i="14"/>
  <c r="AK455" i="14"/>
  <c r="AN454" i="14"/>
  <c r="AM454" i="14"/>
  <c r="AL454" i="14"/>
  <c r="AK454" i="14"/>
  <c r="AN453" i="14"/>
  <c r="AM453" i="14"/>
  <c r="AL453" i="14"/>
  <c r="AK453" i="14"/>
  <c r="AN452" i="14"/>
  <c r="AM452" i="14"/>
  <c r="AL452" i="14"/>
  <c r="AK452" i="14"/>
  <c r="AN451" i="14"/>
  <c r="AM451" i="14"/>
  <c r="AL451" i="14"/>
  <c r="AK451" i="14"/>
  <c r="AN450" i="14"/>
  <c r="AM450" i="14"/>
  <c r="AL450" i="14"/>
  <c r="AK450" i="14"/>
  <c r="AN449" i="14"/>
  <c r="AM449" i="14"/>
  <c r="AL449" i="14"/>
  <c r="AK449" i="14"/>
  <c r="AN448" i="14"/>
  <c r="AM448" i="14"/>
  <c r="AL448" i="14"/>
  <c r="AK448" i="14"/>
  <c r="AN447" i="14"/>
  <c r="AM447" i="14"/>
  <c r="AL447" i="14"/>
  <c r="AK447" i="14"/>
  <c r="AN446" i="14"/>
  <c r="AM446" i="14"/>
  <c r="AL446" i="14"/>
  <c r="AK446" i="14"/>
  <c r="AN445" i="14"/>
  <c r="AM445" i="14"/>
  <c r="AL445" i="14"/>
  <c r="AK445" i="14"/>
  <c r="AN444" i="14"/>
  <c r="AM444" i="14"/>
  <c r="AL444" i="14"/>
  <c r="AK444" i="14"/>
  <c r="AN443" i="14"/>
  <c r="AM443" i="14"/>
  <c r="AL443" i="14"/>
  <c r="AK443" i="14"/>
  <c r="AN442" i="14"/>
  <c r="AM442" i="14"/>
  <c r="AL442" i="14"/>
  <c r="AK442" i="14"/>
  <c r="AN441" i="14"/>
  <c r="AM441" i="14"/>
  <c r="AL441" i="14"/>
  <c r="AK441" i="14"/>
  <c r="AN440" i="14"/>
  <c r="AM440" i="14"/>
  <c r="AL440" i="14"/>
  <c r="AK440" i="14"/>
  <c r="AN439" i="14"/>
  <c r="AM439" i="14"/>
  <c r="AL439" i="14"/>
  <c r="AK439" i="14"/>
  <c r="AN438" i="14"/>
  <c r="AM438" i="14"/>
  <c r="AL438" i="14"/>
  <c r="AK438" i="14"/>
  <c r="AN437" i="14"/>
  <c r="AM437" i="14"/>
  <c r="AL437" i="14"/>
  <c r="AK437" i="14"/>
  <c r="AN436" i="14"/>
  <c r="AM436" i="14"/>
  <c r="AL436" i="14"/>
  <c r="AK436" i="14"/>
  <c r="AN435" i="14"/>
  <c r="AM435" i="14"/>
  <c r="AL435" i="14"/>
  <c r="AK435" i="14"/>
  <c r="AN434" i="14"/>
  <c r="AM434" i="14"/>
  <c r="AL434" i="14"/>
  <c r="AK434" i="14"/>
  <c r="AN433" i="14"/>
  <c r="AM433" i="14"/>
  <c r="AL433" i="14"/>
  <c r="AK433" i="14"/>
  <c r="AN432" i="14"/>
  <c r="AM432" i="14"/>
  <c r="AL432" i="14"/>
  <c r="AK432" i="14"/>
  <c r="AN431" i="14"/>
  <c r="AM431" i="14"/>
  <c r="AL431" i="14"/>
  <c r="AK431" i="14"/>
  <c r="AN430" i="14"/>
  <c r="AM430" i="14"/>
  <c r="AL430" i="14"/>
  <c r="AK430" i="14"/>
  <c r="AN429" i="14"/>
  <c r="AM429" i="14"/>
  <c r="AL429" i="14"/>
  <c r="AK429" i="14"/>
  <c r="AN428" i="14"/>
  <c r="AM428" i="14"/>
  <c r="AL428" i="14"/>
  <c r="AK428" i="14"/>
  <c r="AN427" i="14"/>
  <c r="AM427" i="14"/>
  <c r="AL427" i="14"/>
  <c r="AK427" i="14"/>
  <c r="AN426" i="14"/>
  <c r="AM426" i="14"/>
  <c r="AL426" i="14"/>
  <c r="AK426" i="14"/>
  <c r="AN425" i="14"/>
  <c r="AM425" i="14"/>
  <c r="AL425" i="14"/>
  <c r="AK425" i="14"/>
  <c r="AN424" i="14"/>
  <c r="AM424" i="14"/>
  <c r="AL424" i="14"/>
  <c r="AK424" i="14"/>
  <c r="AN423" i="14"/>
  <c r="AM423" i="14"/>
  <c r="AL423" i="14"/>
  <c r="AK423" i="14"/>
  <c r="AN422" i="14"/>
  <c r="AM422" i="14"/>
  <c r="AL422" i="14"/>
  <c r="AK422" i="14"/>
  <c r="AN421" i="14"/>
  <c r="AM421" i="14"/>
  <c r="AL421" i="14"/>
  <c r="AK421" i="14"/>
  <c r="AN420" i="14"/>
  <c r="AM420" i="14"/>
  <c r="AL420" i="14"/>
  <c r="AK420" i="14"/>
  <c r="AN419" i="14"/>
  <c r="AM419" i="14"/>
  <c r="AL419" i="14"/>
  <c r="AK419" i="14"/>
  <c r="AN418" i="14"/>
  <c r="AM418" i="14"/>
  <c r="AL418" i="14"/>
  <c r="AK418" i="14"/>
  <c r="AN417" i="14"/>
  <c r="AM417" i="14"/>
  <c r="AL417" i="14"/>
  <c r="AK417" i="14"/>
  <c r="AN416" i="14"/>
  <c r="AM416" i="14"/>
  <c r="AL416" i="14"/>
  <c r="AK416" i="14"/>
  <c r="AN415" i="14"/>
  <c r="AM415" i="14"/>
  <c r="AL415" i="14"/>
  <c r="AK415" i="14"/>
  <c r="AN414" i="14"/>
  <c r="AM414" i="14"/>
  <c r="AL414" i="14"/>
  <c r="AK414" i="14"/>
  <c r="AN413" i="14"/>
  <c r="AM413" i="14"/>
  <c r="AL413" i="14"/>
  <c r="AK413" i="14"/>
  <c r="AN412" i="14"/>
  <c r="AM412" i="14"/>
  <c r="AL412" i="14"/>
  <c r="AK412" i="14"/>
  <c r="AN411" i="14"/>
  <c r="AM411" i="14"/>
  <c r="AL411" i="14"/>
  <c r="AK411" i="14"/>
  <c r="AN410" i="14"/>
  <c r="AM410" i="14"/>
  <c r="AL410" i="14"/>
  <c r="AK410" i="14"/>
  <c r="AN409" i="14"/>
  <c r="AM409" i="14"/>
  <c r="AL409" i="14"/>
  <c r="AK409" i="14"/>
  <c r="AN408" i="14"/>
  <c r="AM408" i="14"/>
  <c r="AL408" i="14"/>
  <c r="AK408" i="14"/>
  <c r="AN407" i="14"/>
  <c r="AM407" i="14"/>
  <c r="AL407" i="14"/>
  <c r="AK407" i="14"/>
  <c r="AN406" i="14"/>
  <c r="AM406" i="14"/>
  <c r="AL406" i="14"/>
  <c r="AK406" i="14"/>
  <c r="AN405" i="14"/>
  <c r="AM405" i="14"/>
  <c r="AL405" i="14"/>
  <c r="AK405" i="14"/>
  <c r="AN404" i="14"/>
  <c r="AM404" i="14"/>
  <c r="AL404" i="14"/>
  <c r="AK404" i="14"/>
  <c r="AN403" i="14"/>
  <c r="AM403" i="14"/>
  <c r="AL403" i="14"/>
  <c r="AK403" i="14"/>
  <c r="AN402" i="14"/>
  <c r="AM402" i="14"/>
  <c r="AL402" i="14"/>
  <c r="AK402" i="14"/>
  <c r="AN401" i="14"/>
  <c r="AM401" i="14"/>
  <c r="AL401" i="14"/>
  <c r="AK401" i="14"/>
  <c r="AN400" i="14"/>
  <c r="AM400" i="14"/>
  <c r="AL400" i="14"/>
  <c r="AK400" i="14"/>
  <c r="AN399" i="14"/>
  <c r="AM399" i="14"/>
  <c r="AL399" i="14"/>
  <c r="AK399" i="14"/>
  <c r="AN398" i="14"/>
  <c r="AM398" i="14"/>
  <c r="AL398" i="14"/>
  <c r="AK398" i="14"/>
  <c r="AN397" i="14"/>
  <c r="AM397" i="14"/>
  <c r="AL397" i="14"/>
  <c r="AK397" i="14"/>
  <c r="AN396" i="14"/>
  <c r="AM396" i="14"/>
  <c r="AL396" i="14"/>
  <c r="AK396" i="14"/>
  <c r="AN395" i="14"/>
  <c r="AM395" i="14"/>
  <c r="AL395" i="14"/>
  <c r="AK395" i="14"/>
  <c r="AN394" i="14"/>
  <c r="AM394" i="14"/>
  <c r="AL394" i="14"/>
  <c r="AK394" i="14"/>
  <c r="AN393" i="14"/>
  <c r="AM393" i="14"/>
  <c r="AL393" i="14"/>
  <c r="AK393" i="14"/>
  <c r="AN392" i="14"/>
  <c r="AM392" i="14"/>
  <c r="AL392" i="14"/>
  <c r="AK392" i="14"/>
  <c r="AN391" i="14"/>
  <c r="AM391" i="14"/>
  <c r="AL391" i="14"/>
  <c r="AK391" i="14"/>
  <c r="AN390" i="14"/>
  <c r="AM390" i="14"/>
  <c r="AL390" i="14"/>
  <c r="AK390" i="14"/>
  <c r="AN389" i="14"/>
  <c r="AM389" i="14"/>
  <c r="AL389" i="14"/>
  <c r="AK389" i="14"/>
  <c r="AN388" i="14"/>
  <c r="AM388" i="14"/>
  <c r="AL388" i="14"/>
  <c r="AK388" i="14"/>
  <c r="AN387" i="14"/>
  <c r="AM387" i="14"/>
  <c r="AL387" i="14"/>
  <c r="AK387" i="14"/>
  <c r="AN386" i="14"/>
  <c r="AM386" i="14"/>
  <c r="AL386" i="14"/>
  <c r="AK386" i="14"/>
  <c r="AN385" i="14"/>
  <c r="AM385" i="14"/>
  <c r="AL385" i="14"/>
  <c r="AK385" i="14"/>
  <c r="AN384" i="14"/>
  <c r="AM384" i="14"/>
  <c r="AL384" i="14"/>
  <c r="AK384" i="14"/>
  <c r="AN383" i="14"/>
  <c r="AM383" i="14"/>
  <c r="AL383" i="14"/>
  <c r="AK383" i="14"/>
  <c r="AN382" i="14"/>
  <c r="AM382" i="14"/>
  <c r="AL382" i="14"/>
  <c r="AK382" i="14"/>
  <c r="AN381" i="14"/>
  <c r="AM381" i="14"/>
  <c r="AL381" i="14"/>
  <c r="AK381" i="14"/>
  <c r="AN380" i="14"/>
  <c r="AM380" i="14"/>
  <c r="AL380" i="14"/>
  <c r="AK380" i="14"/>
  <c r="AN379" i="14"/>
  <c r="AM379" i="14"/>
  <c r="AL379" i="14"/>
  <c r="AK379" i="14"/>
  <c r="AN378" i="14"/>
  <c r="AM378" i="14"/>
  <c r="AL378" i="14"/>
  <c r="AK378" i="14"/>
  <c r="AN377" i="14"/>
  <c r="AM377" i="14"/>
  <c r="AL377" i="14"/>
  <c r="AK377" i="14"/>
  <c r="AN376" i="14"/>
  <c r="AM376" i="14"/>
  <c r="AL376" i="14"/>
  <c r="AK376" i="14"/>
  <c r="AN375" i="14"/>
  <c r="AM375" i="14"/>
  <c r="AL375" i="14"/>
  <c r="AK375" i="14"/>
  <c r="AN374" i="14"/>
  <c r="AM374" i="14"/>
  <c r="AL374" i="14"/>
  <c r="AK374" i="14"/>
  <c r="AN373" i="14"/>
  <c r="AM373" i="14"/>
  <c r="AL373" i="14"/>
  <c r="AK373" i="14"/>
  <c r="AN372" i="14"/>
  <c r="AM372" i="14"/>
  <c r="AL372" i="14"/>
  <c r="AK372" i="14"/>
  <c r="AN371" i="14"/>
  <c r="AM371" i="14"/>
  <c r="AL371" i="14"/>
  <c r="AK371" i="14"/>
  <c r="AN370" i="14"/>
  <c r="AM370" i="14"/>
  <c r="AL370" i="14"/>
  <c r="AK370" i="14"/>
  <c r="AN369" i="14"/>
  <c r="AM369" i="14"/>
  <c r="AL369" i="14"/>
  <c r="AK369" i="14"/>
  <c r="AN368" i="14"/>
  <c r="AM368" i="14"/>
  <c r="AL368" i="14"/>
  <c r="AK368" i="14"/>
  <c r="AN367" i="14"/>
  <c r="AM367" i="14"/>
  <c r="AL367" i="14"/>
  <c r="AK367" i="14"/>
  <c r="AN366" i="14"/>
  <c r="AM366" i="14"/>
  <c r="AL366" i="14"/>
  <c r="AK366" i="14"/>
  <c r="AN365" i="14"/>
  <c r="AM365" i="14"/>
  <c r="AL365" i="14"/>
  <c r="AK365" i="14"/>
  <c r="AN364" i="14"/>
  <c r="AM364" i="14"/>
  <c r="AL364" i="14"/>
  <c r="AK364" i="14"/>
  <c r="AN363" i="14"/>
  <c r="AM363" i="14"/>
  <c r="AL363" i="14"/>
  <c r="AK363" i="14"/>
  <c r="AN362" i="14"/>
  <c r="AM362" i="14"/>
  <c r="AL362" i="14"/>
  <c r="AK362" i="14"/>
  <c r="AN361" i="14"/>
  <c r="AM361" i="14"/>
  <c r="AL361" i="14"/>
  <c r="AK361" i="14"/>
  <c r="AN360" i="14"/>
  <c r="AM360" i="14"/>
  <c r="AL360" i="14"/>
  <c r="AK360" i="14"/>
  <c r="AN359" i="14"/>
  <c r="AM359" i="14"/>
  <c r="AL359" i="14"/>
  <c r="AK359" i="14"/>
  <c r="AN358" i="14"/>
  <c r="AM358" i="14"/>
  <c r="AL358" i="14"/>
  <c r="AK358" i="14"/>
  <c r="AN357" i="14"/>
  <c r="AM357" i="14"/>
  <c r="AL357" i="14"/>
  <c r="AK357" i="14"/>
  <c r="AN356" i="14"/>
  <c r="AM356" i="14"/>
  <c r="AL356" i="14"/>
  <c r="AK356" i="14"/>
  <c r="AN355" i="14"/>
  <c r="AM355" i="14"/>
  <c r="AL355" i="14"/>
  <c r="AK355" i="14"/>
  <c r="AN354" i="14"/>
  <c r="AM354" i="14"/>
  <c r="AL354" i="14"/>
  <c r="AK354" i="14"/>
  <c r="AN353" i="14"/>
  <c r="AM353" i="14"/>
  <c r="AL353" i="14"/>
  <c r="AK353" i="14"/>
  <c r="AN352" i="14"/>
  <c r="AM352" i="14"/>
  <c r="AL352" i="14"/>
  <c r="AK352" i="14"/>
  <c r="AN351" i="14"/>
  <c r="AM351" i="14"/>
  <c r="AL351" i="14"/>
  <c r="AK351" i="14"/>
  <c r="AN350" i="14"/>
  <c r="AM350" i="14"/>
  <c r="AL350" i="14"/>
  <c r="AK350" i="14"/>
  <c r="AN349" i="14"/>
  <c r="AM349" i="14"/>
  <c r="AL349" i="14"/>
  <c r="AK349" i="14"/>
  <c r="AN348" i="14"/>
  <c r="AM348" i="14"/>
  <c r="AL348" i="14"/>
  <c r="AK348" i="14"/>
  <c r="AN347" i="14"/>
  <c r="AM347" i="14"/>
  <c r="AL347" i="14"/>
  <c r="AK347" i="14"/>
  <c r="AN346" i="14"/>
  <c r="AM346" i="14"/>
  <c r="AL346" i="14"/>
  <c r="AK346" i="14"/>
  <c r="AN345" i="14"/>
  <c r="AM345" i="14"/>
  <c r="AL345" i="14"/>
  <c r="AK345" i="14"/>
  <c r="AN344" i="14"/>
  <c r="AM344" i="14"/>
  <c r="AL344" i="14"/>
  <c r="AK344" i="14"/>
  <c r="AN343" i="14"/>
  <c r="AM343" i="14"/>
  <c r="AL343" i="14"/>
  <c r="AK343" i="14"/>
  <c r="AN342" i="14"/>
  <c r="AM342" i="14"/>
  <c r="AL342" i="14"/>
  <c r="AK342" i="14"/>
  <c r="AN341" i="14"/>
  <c r="AM341" i="14"/>
  <c r="AL341" i="14"/>
  <c r="AK341" i="14"/>
  <c r="AN340" i="14"/>
  <c r="AM340" i="14"/>
  <c r="AL340" i="14"/>
  <c r="AK340" i="14"/>
  <c r="AN339" i="14"/>
  <c r="AM339" i="14"/>
  <c r="AL339" i="14"/>
  <c r="AK339" i="14"/>
  <c r="AN338" i="14"/>
  <c r="AM338" i="14"/>
  <c r="AL338" i="14"/>
  <c r="AK338" i="14"/>
  <c r="AN337" i="14"/>
  <c r="AM337" i="14"/>
  <c r="AL337" i="14"/>
  <c r="AK337" i="14"/>
  <c r="AN336" i="14"/>
  <c r="AM336" i="14"/>
  <c r="AL336" i="14"/>
  <c r="AK336" i="14"/>
  <c r="AN335" i="14"/>
  <c r="AM335" i="14"/>
  <c r="AL335" i="14"/>
  <c r="AK335" i="14"/>
  <c r="AN334" i="14"/>
  <c r="AM334" i="14"/>
  <c r="AL334" i="14"/>
  <c r="AK334" i="14"/>
  <c r="AN333" i="14"/>
  <c r="AM333" i="14"/>
  <c r="AL333" i="14"/>
  <c r="AK333" i="14"/>
  <c r="AN332" i="14"/>
  <c r="AM332" i="14"/>
  <c r="AL332" i="14"/>
  <c r="AK332" i="14"/>
  <c r="AN331" i="14"/>
  <c r="AM331" i="14"/>
  <c r="AL331" i="14"/>
  <c r="AK331" i="14"/>
  <c r="AN330" i="14"/>
  <c r="AM330" i="14"/>
  <c r="AL330" i="14"/>
  <c r="AK330" i="14"/>
  <c r="AN329" i="14"/>
  <c r="AM329" i="14"/>
  <c r="AL329" i="14"/>
  <c r="AK329" i="14"/>
  <c r="AN328" i="14"/>
  <c r="AM328" i="14"/>
  <c r="AL328" i="14"/>
  <c r="AK328" i="14"/>
  <c r="AN327" i="14"/>
  <c r="AM327" i="14"/>
  <c r="AL327" i="14"/>
  <c r="AK327" i="14"/>
  <c r="AN326" i="14"/>
  <c r="AM326" i="14"/>
  <c r="AL326" i="14"/>
  <c r="AK326" i="14"/>
  <c r="AN325" i="14"/>
  <c r="AM325" i="14"/>
  <c r="AL325" i="14"/>
  <c r="AK325" i="14"/>
  <c r="AN324" i="14"/>
  <c r="AM324" i="14"/>
  <c r="AL324" i="14"/>
  <c r="AK324" i="14"/>
  <c r="AN323" i="14"/>
  <c r="AM323" i="14"/>
  <c r="AL323" i="14"/>
  <c r="AK323" i="14"/>
  <c r="AN322" i="14"/>
  <c r="AM322" i="14"/>
  <c r="AL322" i="14"/>
  <c r="AK322" i="14"/>
  <c r="AN321" i="14"/>
  <c r="AM321" i="14"/>
  <c r="AL321" i="14"/>
  <c r="AK321" i="14"/>
  <c r="AN320" i="14"/>
  <c r="AM320" i="14"/>
  <c r="AL320" i="14"/>
  <c r="AK320" i="14"/>
  <c r="AN319" i="14"/>
  <c r="AM319" i="14"/>
  <c r="AL319" i="14"/>
  <c r="AK319" i="14"/>
  <c r="AN318" i="14"/>
  <c r="AM318" i="14"/>
  <c r="AL318" i="14"/>
  <c r="AK318" i="14"/>
  <c r="AN317" i="14"/>
  <c r="AM317" i="14"/>
  <c r="AL317" i="14"/>
  <c r="AK317" i="14"/>
  <c r="AN316" i="14"/>
  <c r="AM316" i="14"/>
  <c r="AL316" i="14"/>
  <c r="AK316" i="14"/>
  <c r="AN315" i="14"/>
  <c r="AM315" i="14"/>
  <c r="AL315" i="14"/>
  <c r="AK315" i="14"/>
  <c r="AN314" i="14"/>
  <c r="AM314" i="14"/>
  <c r="AL314" i="14"/>
  <c r="AK314" i="14"/>
  <c r="AN313" i="14"/>
  <c r="AM313" i="14"/>
  <c r="AL313" i="14"/>
  <c r="AK313" i="14"/>
  <c r="AN312" i="14"/>
  <c r="AM312" i="14"/>
  <c r="AL312" i="14"/>
  <c r="AK312" i="14"/>
  <c r="AN311" i="14"/>
  <c r="AM311" i="14"/>
  <c r="AL311" i="14"/>
  <c r="AK311" i="14"/>
  <c r="AN310" i="14"/>
  <c r="AM310" i="14"/>
  <c r="AL310" i="14"/>
  <c r="AK310" i="14"/>
  <c r="AN309" i="14"/>
  <c r="AM309" i="14"/>
  <c r="AL309" i="14"/>
  <c r="AK309" i="14"/>
  <c r="AN308" i="14"/>
  <c r="AM308" i="14"/>
  <c r="AL308" i="14"/>
  <c r="AK308" i="14"/>
  <c r="AN307" i="14"/>
  <c r="AM307" i="14"/>
  <c r="AL307" i="14"/>
  <c r="AK307" i="14"/>
  <c r="AN306" i="14"/>
  <c r="AM306" i="14"/>
  <c r="AL306" i="14"/>
  <c r="AK306" i="14"/>
  <c r="AN305" i="14"/>
  <c r="AM305" i="14"/>
  <c r="AL305" i="14"/>
  <c r="AK305" i="14"/>
  <c r="AN304" i="14"/>
  <c r="AM304" i="14"/>
  <c r="AL304" i="14"/>
  <c r="AK304" i="14"/>
  <c r="AN303" i="14"/>
  <c r="AM303" i="14"/>
  <c r="AL303" i="14"/>
  <c r="AK303" i="14"/>
  <c r="AN302" i="14"/>
  <c r="AM302" i="14"/>
  <c r="AL302" i="14"/>
  <c r="AK302" i="14"/>
  <c r="AN301" i="14"/>
  <c r="AM301" i="14"/>
  <c r="AL301" i="14"/>
  <c r="AK301" i="14"/>
  <c r="AN300" i="14"/>
  <c r="AM300" i="14"/>
  <c r="AL300" i="14"/>
  <c r="AK300" i="14"/>
  <c r="AN299" i="14"/>
  <c r="AM299" i="14"/>
  <c r="AL299" i="14"/>
  <c r="AK299" i="14"/>
  <c r="AN298" i="14"/>
  <c r="AM298" i="14"/>
  <c r="AL298" i="14"/>
  <c r="AK298" i="14"/>
  <c r="AN297" i="14"/>
  <c r="AM297" i="14"/>
  <c r="AL297" i="14"/>
  <c r="AK297" i="14"/>
  <c r="AN296" i="14"/>
  <c r="AM296" i="14"/>
  <c r="AL296" i="14"/>
  <c r="AK296" i="14"/>
  <c r="AN295" i="14"/>
  <c r="AM295" i="14"/>
  <c r="AL295" i="14"/>
  <c r="AK295" i="14"/>
  <c r="AN294" i="14"/>
  <c r="AM294" i="14"/>
  <c r="AL294" i="14"/>
  <c r="AK294" i="14"/>
  <c r="AN293" i="14"/>
  <c r="AM293" i="14"/>
  <c r="AL293" i="14"/>
  <c r="AK293" i="14"/>
  <c r="AN292" i="14"/>
  <c r="AM292" i="14"/>
  <c r="AL292" i="14"/>
  <c r="AK292" i="14"/>
  <c r="AN291" i="14"/>
  <c r="AM291" i="14"/>
  <c r="AL291" i="14"/>
  <c r="AK291" i="14"/>
  <c r="AN290" i="14"/>
  <c r="AM290" i="14"/>
  <c r="AL290" i="14"/>
  <c r="AK290" i="14"/>
  <c r="AN289" i="14"/>
  <c r="AM289" i="14"/>
  <c r="AL289" i="14"/>
  <c r="AK289" i="14"/>
  <c r="AN288" i="14"/>
  <c r="AM288" i="14"/>
  <c r="AL288" i="14"/>
  <c r="AK288" i="14"/>
  <c r="AN287" i="14"/>
  <c r="AM287" i="14"/>
  <c r="AL287" i="14"/>
  <c r="AK287" i="14"/>
  <c r="AN286" i="14"/>
  <c r="AM286" i="14"/>
  <c r="AL286" i="14"/>
  <c r="AK286" i="14"/>
  <c r="AN285" i="14"/>
  <c r="AM285" i="14"/>
  <c r="AL285" i="14"/>
  <c r="AK285" i="14"/>
  <c r="AN284" i="14"/>
  <c r="AM284" i="14"/>
  <c r="AL284" i="14"/>
  <c r="AK284" i="14"/>
  <c r="AN283" i="14"/>
  <c r="AM283" i="14"/>
  <c r="AL283" i="14"/>
  <c r="AK283" i="14"/>
  <c r="AN282" i="14"/>
  <c r="AM282" i="14"/>
  <c r="AL282" i="14"/>
  <c r="AK282" i="14"/>
  <c r="AN281" i="14"/>
  <c r="AM281" i="14"/>
  <c r="AL281" i="14"/>
  <c r="AK281" i="14"/>
  <c r="AN280" i="14"/>
  <c r="AM280" i="14"/>
  <c r="AL280" i="14"/>
  <c r="AK280" i="14"/>
  <c r="AN279" i="14"/>
  <c r="AM279" i="14"/>
  <c r="AL279" i="14"/>
  <c r="AK279" i="14"/>
  <c r="AN278" i="14"/>
  <c r="AM278" i="14"/>
  <c r="AL278" i="14"/>
  <c r="AK278" i="14"/>
  <c r="AN277" i="14"/>
  <c r="AM277" i="14"/>
  <c r="AL277" i="14"/>
  <c r="AK277" i="14"/>
  <c r="AN276" i="14"/>
  <c r="AM276" i="14"/>
  <c r="AL276" i="14"/>
  <c r="AK276" i="14"/>
  <c r="AN275" i="14"/>
  <c r="AM275" i="14"/>
  <c r="AL275" i="14"/>
  <c r="AK275" i="14"/>
  <c r="AN274" i="14"/>
  <c r="AM274" i="14"/>
  <c r="AL274" i="14"/>
  <c r="AK274" i="14"/>
  <c r="AN273" i="14"/>
  <c r="AM273" i="14"/>
  <c r="AL273" i="14"/>
  <c r="AK273" i="14"/>
  <c r="AN272" i="14"/>
  <c r="AM272" i="14"/>
  <c r="AL272" i="14"/>
  <c r="AK272" i="14"/>
  <c r="AN271" i="14"/>
  <c r="AM271" i="14"/>
  <c r="AL271" i="14"/>
  <c r="AK271" i="14"/>
  <c r="AN270" i="14"/>
  <c r="AM270" i="14"/>
  <c r="AL270" i="14"/>
  <c r="AK270" i="14"/>
  <c r="AN269" i="14"/>
  <c r="AM269" i="14"/>
  <c r="AL269" i="14"/>
  <c r="AK269" i="14"/>
  <c r="AN268" i="14"/>
  <c r="AM268" i="14"/>
  <c r="AL268" i="14"/>
  <c r="AK268" i="14"/>
  <c r="AN267" i="14"/>
  <c r="AM267" i="14"/>
  <c r="AL267" i="14"/>
  <c r="AK267" i="14"/>
  <c r="AN266" i="14"/>
  <c r="AM266" i="14"/>
  <c r="AL266" i="14"/>
  <c r="AK266" i="14"/>
  <c r="AN265" i="14"/>
  <c r="AM265" i="14"/>
  <c r="AL265" i="14"/>
  <c r="AK265" i="14"/>
  <c r="AN264" i="14"/>
  <c r="AM264" i="14"/>
  <c r="AL264" i="14"/>
  <c r="AK264" i="14"/>
  <c r="AN263" i="14"/>
  <c r="AM263" i="14"/>
  <c r="AL263" i="14"/>
  <c r="AK263" i="14"/>
  <c r="AN262" i="14"/>
  <c r="AM262" i="14"/>
  <c r="AL262" i="14"/>
  <c r="AK262" i="14"/>
  <c r="AN261" i="14"/>
  <c r="AM261" i="14"/>
  <c r="AL261" i="14"/>
  <c r="AK261" i="14"/>
  <c r="AN260" i="14"/>
  <c r="AM260" i="14"/>
  <c r="AL260" i="14"/>
  <c r="AK260" i="14"/>
  <c r="AN259" i="14"/>
  <c r="AM259" i="14"/>
  <c r="AL259" i="14"/>
  <c r="AK259" i="14"/>
  <c r="AN258" i="14"/>
  <c r="AM258" i="14"/>
  <c r="AL258" i="14"/>
  <c r="AK258" i="14"/>
  <c r="AN257" i="14"/>
  <c r="AM257" i="14"/>
  <c r="AL257" i="14"/>
  <c r="AK257" i="14"/>
  <c r="AN256" i="14"/>
  <c r="AM256" i="14"/>
  <c r="AL256" i="14"/>
  <c r="AK256" i="14"/>
  <c r="AN255" i="14"/>
  <c r="AM255" i="14"/>
  <c r="AL255" i="14"/>
  <c r="AK255" i="14"/>
  <c r="AN254" i="14"/>
  <c r="AM254" i="14"/>
  <c r="AL254" i="14"/>
  <c r="AK254" i="14"/>
  <c r="AN253" i="14"/>
  <c r="AM253" i="14"/>
  <c r="AL253" i="14"/>
  <c r="AK253" i="14"/>
  <c r="AN252" i="14"/>
  <c r="AM252" i="14"/>
  <c r="AL252" i="14"/>
  <c r="AK252" i="14"/>
  <c r="AN251" i="14"/>
  <c r="AM251" i="14"/>
  <c r="AL251" i="14"/>
  <c r="AK251" i="14"/>
  <c r="AN250" i="14"/>
  <c r="AM250" i="14"/>
  <c r="AL250" i="14"/>
  <c r="AK250" i="14"/>
  <c r="AN249" i="14"/>
  <c r="AM249" i="14"/>
  <c r="AL249" i="14"/>
  <c r="AK249" i="14"/>
  <c r="AN248" i="14"/>
  <c r="AM248" i="14"/>
  <c r="AL248" i="14"/>
  <c r="AK248" i="14"/>
  <c r="AN247" i="14"/>
  <c r="AM247" i="14"/>
  <c r="AL247" i="14"/>
  <c r="AK247" i="14"/>
  <c r="AN246" i="14"/>
  <c r="AM246" i="14"/>
  <c r="AL246" i="14"/>
  <c r="AK246" i="14"/>
  <c r="AN245" i="14"/>
  <c r="AM245" i="14"/>
  <c r="AL245" i="14"/>
  <c r="AK245" i="14"/>
  <c r="AN244" i="14"/>
  <c r="AM244" i="14"/>
  <c r="AL244" i="14"/>
  <c r="AK244" i="14"/>
  <c r="AN243" i="14"/>
  <c r="AM243" i="14"/>
  <c r="AL243" i="14"/>
  <c r="AK243" i="14"/>
  <c r="AN242" i="14"/>
  <c r="AM242" i="14"/>
  <c r="AL242" i="14"/>
  <c r="AK242" i="14"/>
  <c r="AN241" i="14"/>
  <c r="AM241" i="14"/>
  <c r="AL241" i="14"/>
  <c r="AK241" i="14"/>
  <c r="AN240" i="14"/>
  <c r="AM240" i="14"/>
  <c r="AL240" i="14"/>
  <c r="AK240" i="14"/>
  <c r="AN239" i="14"/>
  <c r="AM239" i="14"/>
  <c r="AL239" i="14"/>
  <c r="AK239" i="14"/>
  <c r="AN238" i="14"/>
  <c r="AM238" i="14"/>
  <c r="AL238" i="14"/>
  <c r="AK238" i="14"/>
  <c r="AN237" i="14"/>
  <c r="AM237" i="14"/>
  <c r="AL237" i="14"/>
  <c r="AK237" i="14"/>
  <c r="AN236" i="14"/>
  <c r="AM236" i="14"/>
  <c r="AL236" i="14"/>
  <c r="AK236" i="14"/>
  <c r="AN235" i="14"/>
  <c r="AM235" i="14"/>
  <c r="AL235" i="14"/>
  <c r="AK235" i="14"/>
  <c r="AN234" i="14"/>
  <c r="AM234" i="14"/>
  <c r="AL234" i="14"/>
  <c r="AK234" i="14"/>
  <c r="AN233" i="14"/>
  <c r="AM233" i="14"/>
  <c r="AL233" i="14"/>
  <c r="AK233" i="14"/>
  <c r="AN232" i="14"/>
  <c r="AM232" i="14"/>
  <c r="AL232" i="14"/>
  <c r="AK232" i="14"/>
  <c r="AN231" i="14"/>
  <c r="AM231" i="14"/>
  <c r="AL231" i="14"/>
  <c r="AK231" i="14"/>
  <c r="AN230" i="14"/>
  <c r="AM230" i="14"/>
  <c r="AL230" i="14"/>
  <c r="AK230" i="14"/>
  <c r="AN229" i="14"/>
  <c r="AM229" i="14"/>
  <c r="AL229" i="14"/>
  <c r="AK229" i="14"/>
  <c r="AN228" i="14"/>
  <c r="AM228" i="14"/>
  <c r="AL228" i="14"/>
  <c r="AK228" i="14"/>
  <c r="AN227" i="14"/>
  <c r="AM227" i="14"/>
  <c r="AL227" i="14"/>
  <c r="AK227" i="14"/>
  <c r="AN226" i="14"/>
  <c r="AM226" i="14"/>
  <c r="AL226" i="14"/>
  <c r="AK226" i="14"/>
  <c r="AN225" i="14"/>
  <c r="AM225" i="14"/>
  <c r="AL225" i="14"/>
  <c r="AK225" i="14"/>
  <c r="AN224" i="14"/>
  <c r="AM224" i="14"/>
  <c r="AL224" i="14"/>
  <c r="AK224" i="14"/>
  <c r="AN223" i="14"/>
  <c r="AM223" i="14"/>
  <c r="AL223" i="14"/>
  <c r="AK223" i="14"/>
  <c r="AN222" i="14"/>
  <c r="AM222" i="14"/>
  <c r="AL222" i="14"/>
  <c r="AK222" i="14"/>
  <c r="AN221" i="14"/>
  <c r="AM221" i="14"/>
  <c r="AL221" i="14"/>
  <c r="AK221" i="14"/>
  <c r="AN220" i="14"/>
  <c r="AM220" i="14"/>
  <c r="AL220" i="14"/>
  <c r="AK220" i="14"/>
  <c r="AN219" i="14"/>
  <c r="AM219" i="14"/>
  <c r="AL219" i="14"/>
  <c r="AK219" i="14"/>
  <c r="AN218" i="14"/>
  <c r="AM218" i="14"/>
  <c r="AL218" i="14"/>
  <c r="AK218" i="14"/>
  <c r="AN217" i="14"/>
  <c r="AM217" i="14"/>
  <c r="AL217" i="14"/>
  <c r="AK217" i="14"/>
  <c r="AN216" i="14"/>
  <c r="AM216" i="14"/>
  <c r="AL216" i="14"/>
  <c r="AK216" i="14"/>
  <c r="AN215" i="14"/>
  <c r="AM215" i="14"/>
  <c r="AL215" i="14"/>
  <c r="AK215" i="14"/>
  <c r="AN214" i="14"/>
  <c r="AM214" i="14"/>
  <c r="AL214" i="14"/>
  <c r="AK214" i="14"/>
  <c r="AN213" i="14"/>
  <c r="AM213" i="14"/>
  <c r="AL213" i="14"/>
  <c r="AK213" i="14"/>
  <c r="AN212" i="14"/>
  <c r="AM212" i="14"/>
  <c r="AL212" i="14"/>
  <c r="AK212" i="14"/>
  <c r="AN211" i="14"/>
  <c r="AM211" i="14"/>
  <c r="AL211" i="14"/>
  <c r="AK211" i="14"/>
  <c r="AN210" i="14"/>
  <c r="AM210" i="14"/>
  <c r="AL210" i="14"/>
  <c r="AK210" i="14"/>
  <c r="AN209" i="14"/>
  <c r="AM209" i="14"/>
  <c r="AL209" i="14"/>
  <c r="AK209" i="14"/>
  <c r="AN208" i="14"/>
  <c r="AM208" i="14"/>
  <c r="AL208" i="14"/>
  <c r="AK208" i="14"/>
  <c r="AN207" i="14"/>
  <c r="AM207" i="14"/>
  <c r="AL207" i="14"/>
  <c r="AK207" i="14"/>
  <c r="AN206" i="14"/>
  <c r="AM206" i="14"/>
  <c r="AL206" i="14"/>
  <c r="AK206" i="14"/>
  <c r="AN205" i="14"/>
  <c r="AM205" i="14"/>
  <c r="AL205" i="14"/>
  <c r="AK205" i="14"/>
  <c r="AN204" i="14"/>
  <c r="AM204" i="14"/>
  <c r="AL204" i="14"/>
  <c r="AK204" i="14"/>
  <c r="AN203" i="14"/>
  <c r="AM203" i="14"/>
  <c r="AL203" i="14"/>
  <c r="AK203" i="14"/>
  <c r="AN202" i="14"/>
  <c r="AM202" i="14"/>
  <c r="AL202" i="14"/>
  <c r="AK202" i="14"/>
  <c r="AN201" i="14"/>
  <c r="AM201" i="14"/>
  <c r="AL201" i="14"/>
  <c r="AK201" i="14"/>
  <c r="AN200" i="14"/>
  <c r="AM200" i="14"/>
  <c r="AL200" i="14"/>
  <c r="AK200" i="14"/>
  <c r="AN199" i="14"/>
  <c r="AM199" i="14"/>
  <c r="AL199" i="14"/>
  <c r="AK199" i="14"/>
  <c r="AN198" i="14"/>
  <c r="AM198" i="14"/>
  <c r="AL198" i="14"/>
  <c r="AK198" i="14"/>
  <c r="AN197" i="14"/>
  <c r="AM197" i="14"/>
  <c r="AL197" i="14"/>
  <c r="AK197" i="14"/>
  <c r="AN196" i="14"/>
  <c r="AM196" i="14"/>
  <c r="AL196" i="14"/>
  <c r="AK196" i="14"/>
  <c r="AN195" i="14"/>
  <c r="AM195" i="14"/>
  <c r="AL195" i="14"/>
  <c r="AK195" i="14"/>
  <c r="AN194" i="14"/>
  <c r="AM194" i="14"/>
  <c r="AL194" i="14"/>
  <c r="AK194" i="14"/>
  <c r="AN193" i="14"/>
  <c r="AM193" i="14"/>
  <c r="AL193" i="14"/>
  <c r="AK193" i="14"/>
  <c r="AN192" i="14"/>
  <c r="AM192" i="14"/>
  <c r="AL192" i="14"/>
  <c r="AK192" i="14"/>
  <c r="AN191" i="14"/>
  <c r="AM191" i="14"/>
  <c r="AL191" i="14"/>
  <c r="AK191" i="14"/>
  <c r="AN190" i="14"/>
  <c r="AM190" i="14"/>
  <c r="AL190" i="14"/>
  <c r="AK190" i="14"/>
  <c r="AN189" i="14"/>
  <c r="AM189" i="14"/>
  <c r="AL189" i="14"/>
  <c r="AK189" i="14"/>
  <c r="AN188" i="14"/>
  <c r="AM188" i="14"/>
  <c r="AL188" i="14"/>
  <c r="AK188" i="14"/>
  <c r="AN187" i="14"/>
  <c r="AM187" i="14"/>
  <c r="AL187" i="14"/>
  <c r="AK187" i="14"/>
  <c r="AN186" i="14"/>
  <c r="AM186" i="14"/>
  <c r="AL186" i="14"/>
  <c r="AK186" i="14"/>
  <c r="AN185" i="14"/>
  <c r="AM185" i="14"/>
  <c r="AL185" i="14"/>
  <c r="AK185" i="14"/>
  <c r="AN184" i="14"/>
  <c r="AM184" i="14"/>
  <c r="AL184" i="14"/>
  <c r="AK184" i="14"/>
  <c r="AN183" i="14"/>
  <c r="AM183" i="14"/>
  <c r="AL183" i="14"/>
  <c r="AK183" i="14"/>
  <c r="AN182" i="14"/>
  <c r="AM182" i="14"/>
  <c r="AL182" i="14"/>
  <c r="AK182" i="14"/>
  <c r="AN181" i="14"/>
  <c r="AM181" i="14"/>
  <c r="AL181" i="14"/>
  <c r="AK181" i="14"/>
  <c r="AN180" i="14"/>
  <c r="AM180" i="14"/>
  <c r="AL180" i="14"/>
  <c r="AK180" i="14"/>
  <c r="AN179" i="14"/>
  <c r="AM179" i="14"/>
  <c r="AL179" i="14"/>
  <c r="AK179" i="14"/>
  <c r="AN178" i="14"/>
  <c r="AM178" i="14"/>
  <c r="AL178" i="14"/>
  <c r="AK178" i="14"/>
  <c r="AN177" i="14"/>
  <c r="AM177" i="14"/>
  <c r="AL177" i="14"/>
  <c r="AK177" i="14"/>
  <c r="AN176" i="14"/>
  <c r="AM176" i="14"/>
  <c r="AL176" i="14"/>
  <c r="AK176" i="14"/>
  <c r="AN175" i="14"/>
  <c r="AM175" i="14"/>
  <c r="AL175" i="14"/>
  <c r="AK175" i="14"/>
  <c r="AN174" i="14"/>
  <c r="AM174" i="14"/>
  <c r="AL174" i="14"/>
  <c r="AK174" i="14"/>
  <c r="AN173" i="14"/>
  <c r="AM173" i="14"/>
  <c r="AL173" i="14"/>
  <c r="AK173" i="14"/>
  <c r="AN172" i="14"/>
  <c r="AM172" i="14"/>
  <c r="AL172" i="14"/>
  <c r="AK172" i="14"/>
  <c r="AN171" i="14"/>
  <c r="AM171" i="14"/>
  <c r="AL171" i="14"/>
  <c r="AK171" i="14"/>
  <c r="AN170" i="14"/>
  <c r="AM170" i="14"/>
  <c r="AL170" i="14"/>
  <c r="AK170" i="14"/>
  <c r="AN169" i="14"/>
  <c r="AM169" i="14"/>
  <c r="AL169" i="14"/>
  <c r="AK169" i="14"/>
  <c r="AN168" i="14"/>
  <c r="AM168" i="14"/>
  <c r="AL168" i="14"/>
  <c r="AK168" i="14"/>
  <c r="AN167" i="14"/>
  <c r="AM167" i="14"/>
  <c r="AL167" i="14"/>
  <c r="AK167" i="14"/>
  <c r="AN166" i="14"/>
  <c r="AM166" i="14"/>
  <c r="AL166" i="14"/>
  <c r="AK166" i="14"/>
  <c r="AN165" i="14"/>
  <c r="AM165" i="14"/>
  <c r="AL165" i="14"/>
  <c r="AK165" i="14"/>
  <c r="AN164" i="14"/>
  <c r="AM164" i="14"/>
  <c r="AL164" i="14"/>
  <c r="AK164" i="14"/>
  <c r="AN163" i="14"/>
  <c r="AM163" i="14"/>
  <c r="AL163" i="14"/>
  <c r="AK163" i="14"/>
  <c r="AN162" i="14"/>
  <c r="AM162" i="14"/>
  <c r="AL162" i="14"/>
  <c r="AK162" i="14"/>
  <c r="AN161" i="14"/>
  <c r="AM161" i="14"/>
  <c r="AL161" i="14"/>
  <c r="AK161" i="14"/>
  <c r="AN160" i="14"/>
  <c r="AM160" i="14"/>
  <c r="AL160" i="14"/>
  <c r="AK160" i="14"/>
  <c r="AN159" i="14"/>
  <c r="AM159" i="14"/>
  <c r="AL159" i="14"/>
  <c r="AK159" i="14"/>
  <c r="AN158" i="14"/>
  <c r="AM158" i="14"/>
  <c r="AL158" i="14"/>
  <c r="AK158" i="14"/>
  <c r="AN157" i="14"/>
  <c r="AM157" i="14"/>
  <c r="AL157" i="14"/>
  <c r="AK157" i="14"/>
  <c r="AN156" i="14"/>
  <c r="AM156" i="14"/>
  <c r="AL156" i="14"/>
  <c r="AK156" i="14"/>
  <c r="AN155" i="14"/>
  <c r="AM155" i="14"/>
  <c r="AL155" i="14"/>
  <c r="AK155" i="14"/>
  <c r="AN154" i="14"/>
  <c r="AM154" i="14"/>
  <c r="AL154" i="14"/>
  <c r="AK154" i="14"/>
  <c r="AN153" i="14"/>
  <c r="AM153" i="14"/>
  <c r="AL153" i="14"/>
  <c r="AK153" i="14"/>
  <c r="AN152" i="14"/>
  <c r="AM152" i="14"/>
  <c r="AL152" i="14"/>
  <c r="AK152" i="14"/>
  <c r="AN151" i="14"/>
  <c r="AM151" i="14"/>
  <c r="AL151" i="14"/>
  <c r="AK151" i="14"/>
  <c r="AN150" i="14"/>
  <c r="AM150" i="14"/>
  <c r="AL150" i="14"/>
  <c r="AK150" i="14"/>
  <c r="AN149" i="14"/>
  <c r="AM149" i="14"/>
  <c r="AL149" i="14"/>
  <c r="AK149" i="14"/>
  <c r="AN148" i="14"/>
  <c r="AM148" i="14"/>
  <c r="AL148" i="14"/>
  <c r="AK148" i="14"/>
  <c r="AN147" i="14"/>
  <c r="AM147" i="14"/>
  <c r="AL147" i="14"/>
  <c r="AK147" i="14"/>
  <c r="AN146" i="14"/>
  <c r="AM146" i="14"/>
  <c r="AL146" i="14"/>
  <c r="AK146" i="14"/>
  <c r="AN145" i="14"/>
  <c r="AM145" i="14"/>
  <c r="AL145" i="14"/>
  <c r="AK145" i="14"/>
  <c r="AN144" i="14"/>
  <c r="AM144" i="14"/>
  <c r="AL144" i="14"/>
  <c r="AK144" i="14"/>
  <c r="AN143" i="14"/>
  <c r="AM143" i="14"/>
  <c r="AL143" i="14"/>
  <c r="AK143" i="14"/>
  <c r="AN142" i="14"/>
  <c r="AM142" i="14"/>
  <c r="AL142" i="14"/>
  <c r="AK142" i="14"/>
  <c r="AN141" i="14"/>
  <c r="AM141" i="14"/>
  <c r="AL141" i="14"/>
  <c r="AK141" i="14"/>
  <c r="AN140" i="14"/>
  <c r="AM140" i="14"/>
  <c r="AL140" i="14"/>
  <c r="AK140" i="14"/>
  <c r="AN139" i="14"/>
  <c r="AM139" i="14"/>
  <c r="AL139" i="14"/>
  <c r="AK139" i="14"/>
  <c r="AN138" i="14"/>
  <c r="AM138" i="14"/>
  <c r="AL138" i="14"/>
  <c r="AK138" i="14"/>
  <c r="AN137" i="14"/>
  <c r="AM137" i="14"/>
  <c r="AL137" i="14"/>
  <c r="AK137" i="14"/>
  <c r="AN136" i="14"/>
  <c r="AM136" i="14"/>
  <c r="AL136" i="14"/>
  <c r="AK136" i="14"/>
  <c r="AN135" i="14"/>
  <c r="AM135" i="14"/>
  <c r="AL135" i="14"/>
  <c r="AK135" i="14"/>
  <c r="AN134" i="14"/>
  <c r="AM134" i="14"/>
  <c r="AL134" i="14"/>
  <c r="AK134" i="14"/>
  <c r="AN133" i="14"/>
  <c r="AM133" i="14"/>
  <c r="AL133" i="14"/>
  <c r="AK133" i="14"/>
  <c r="AN132" i="14"/>
  <c r="AM132" i="14"/>
  <c r="AL132" i="14"/>
  <c r="AK132" i="14"/>
  <c r="AN131" i="14"/>
  <c r="AM131" i="14"/>
  <c r="AL131" i="14"/>
  <c r="AK131" i="14"/>
  <c r="AN130" i="14"/>
  <c r="AM130" i="14"/>
  <c r="AL130" i="14"/>
  <c r="AK130" i="14"/>
  <c r="AN129" i="14"/>
  <c r="AM129" i="14"/>
  <c r="AL129" i="14"/>
  <c r="AK129" i="14"/>
  <c r="AN128" i="14"/>
  <c r="AM128" i="14"/>
  <c r="AL128" i="14"/>
  <c r="AK128" i="14"/>
  <c r="AN127" i="14"/>
  <c r="AM127" i="14"/>
  <c r="AL127" i="14"/>
  <c r="AK127" i="14"/>
  <c r="AN126" i="14"/>
  <c r="AM126" i="14"/>
  <c r="AL126" i="14"/>
  <c r="AK126" i="14"/>
  <c r="AN125" i="14"/>
  <c r="AM125" i="14"/>
  <c r="AL125" i="14"/>
  <c r="AK125" i="14"/>
  <c r="AN124" i="14"/>
  <c r="AM124" i="14"/>
  <c r="AL124" i="14"/>
  <c r="AK124" i="14"/>
  <c r="AN123" i="14"/>
  <c r="AM123" i="14"/>
  <c r="AL123" i="14"/>
  <c r="AK123" i="14"/>
  <c r="AN122" i="14"/>
  <c r="AM122" i="14"/>
  <c r="AL122" i="14"/>
  <c r="AK122" i="14"/>
  <c r="AN121" i="14"/>
  <c r="AM121" i="14"/>
  <c r="AL121" i="14"/>
  <c r="AK121" i="14"/>
  <c r="AN120" i="14"/>
  <c r="AM120" i="14"/>
  <c r="AL120" i="14"/>
  <c r="AK120" i="14"/>
  <c r="AN119" i="14"/>
  <c r="AM119" i="14"/>
  <c r="AL119" i="14"/>
  <c r="AK119" i="14"/>
  <c r="AN118" i="14"/>
  <c r="AM118" i="14"/>
  <c r="AL118" i="14"/>
  <c r="AK118" i="14"/>
  <c r="AN117" i="14"/>
  <c r="AM117" i="14"/>
  <c r="AL117" i="14"/>
  <c r="AK117" i="14"/>
  <c r="AN116" i="14"/>
  <c r="AM116" i="14"/>
  <c r="AL116" i="14"/>
  <c r="AK116" i="14"/>
  <c r="AN115" i="14"/>
  <c r="AM115" i="14"/>
  <c r="AL115" i="14"/>
  <c r="AK115" i="14"/>
  <c r="AN114" i="14"/>
  <c r="AM114" i="14"/>
  <c r="AL114" i="14"/>
  <c r="AK114" i="14"/>
  <c r="AN113" i="14"/>
  <c r="AM113" i="14"/>
  <c r="AL113" i="14"/>
  <c r="AK113" i="14"/>
  <c r="AN112" i="14"/>
  <c r="AM112" i="14"/>
  <c r="AL112" i="14"/>
  <c r="AK112" i="14"/>
  <c r="AN111" i="14"/>
  <c r="AM111" i="14"/>
  <c r="AL111" i="14"/>
  <c r="AK111" i="14"/>
  <c r="AN110" i="14"/>
  <c r="AM110" i="14"/>
  <c r="AL110" i="14"/>
  <c r="AK110" i="14"/>
  <c r="AN109" i="14"/>
  <c r="AM109" i="14"/>
  <c r="AL109" i="14"/>
  <c r="AK109" i="14"/>
  <c r="AN108" i="14"/>
  <c r="AM108" i="14"/>
  <c r="AL108" i="14"/>
  <c r="AK108" i="14"/>
  <c r="AN107" i="14"/>
  <c r="AM107" i="14"/>
  <c r="AL107" i="14"/>
  <c r="AK107" i="14"/>
  <c r="AN106" i="14"/>
  <c r="AM106" i="14"/>
  <c r="AL106" i="14"/>
  <c r="AK106" i="14"/>
  <c r="AN105" i="14"/>
  <c r="AM105" i="14"/>
  <c r="AL105" i="14"/>
  <c r="AK105" i="14"/>
  <c r="AN104" i="14"/>
  <c r="AM104" i="14"/>
  <c r="AL104" i="14"/>
  <c r="AK104" i="14"/>
  <c r="AN103" i="14"/>
  <c r="AM103" i="14"/>
  <c r="AL103" i="14"/>
  <c r="AK103" i="14"/>
  <c r="AN102" i="14"/>
  <c r="AM102" i="14"/>
  <c r="AL102" i="14"/>
  <c r="AK102" i="14"/>
  <c r="AN101" i="14"/>
  <c r="AM101" i="14"/>
  <c r="AL101" i="14"/>
  <c r="AK101" i="14"/>
  <c r="AN100" i="14"/>
  <c r="AM100" i="14"/>
  <c r="AL100" i="14"/>
  <c r="AK100" i="14"/>
  <c r="AN99" i="14"/>
  <c r="AM99" i="14"/>
  <c r="AL99" i="14"/>
  <c r="AK99" i="14"/>
  <c r="AN98" i="14"/>
  <c r="AM98" i="14"/>
  <c r="AL98" i="14"/>
  <c r="AK98" i="14"/>
  <c r="AN97" i="14"/>
  <c r="AM97" i="14"/>
  <c r="AL97" i="14"/>
  <c r="AK97" i="14"/>
  <c r="AN96" i="14"/>
  <c r="AM96" i="14"/>
  <c r="AL96" i="14"/>
  <c r="AK96" i="14"/>
  <c r="AN95" i="14"/>
  <c r="AM95" i="14"/>
  <c r="AL95" i="14"/>
  <c r="AK95" i="14"/>
  <c r="AN94" i="14"/>
  <c r="AM94" i="14"/>
  <c r="AL94" i="14"/>
  <c r="AK94" i="14"/>
  <c r="AN93" i="14"/>
  <c r="AM93" i="14"/>
  <c r="AL93" i="14"/>
  <c r="AK93" i="14"/>
  <c r="AN92" i="14"/>
  <c r="AM92" i="14"/>
  <c r="AL92" i="14"/>
  <c r="AK92" i="14"/>
  <c r="AN91" i="14"/>
  <c r="AM91" i="14"/>
  <c r="AL91" i="14"/>
  <c r="AK91" i="14"/>
  <c r="AN90" i="14"/>
  <c r="AM90" i="14"/>
  <c r="AL90" i="14"/>
  <c r="AK90" i="14"/>
  <c r="AN89" i="14"/>
  <c r="AM89" i="14"/>
  <c r="AL89" i="14"/>
  <c r="AK89" i="14"/>
  <c r="AN88" i="14"/>
  <c r="AM88" i="14"/>
  <c r="AL88" i="14"/>
  <c r="AK88" i="14"/>
  <c r="AN87" i="14"/>
  <c r="AM87" i="14"/>
  <c r="AL87" i="14"/>
  <c r="AK87" i="14"/>
  <c r="AN86" i="14"/>
  <c r="AM86" i="14"/>
  <c r="AL86" i="14"/>
  <c r="AK86" i="14"/>
  <c r="AN85" i="14"/>
  <c r="AM85" i="14"/>
  <c r="AL85" i="14"/>
  <c r="AK85" i="14"/>
  <c r="AN84" i="14"/>
  <c r="AM84" i="14"/>
  <c r="AL84" i="14"/>
  <c r="AK84" i="14"/>
  <c r="AN83" i="14"/>
  <c r="AM83" i="14"/>
  <c r="AL83" i="14"/>
  <c r="AK83" i="14"/>
  <c r="AN82" i="14"/>
  <c r="AM82" i="14"/>
  <c r="AL82" i="14"/>
  <c r="AK82" i="14"/>
  <c r="AN81" i="14"/>
  <c r="AM81" i="14"/>
  <c r="AL81" i="14"/>
  <c r="AK81" i="14"/>
  <c r="AN80" i="14"/>
  <c r="AM80" i="14"/>
  <c r="AL80" i="14"/>
  <c r="AK80" i="14"/>
  <c r="AN79" i="14"/>
  <c r="AM79" i="14"/>
  <c r="AL79" i="14"/>
  <c r="AK79" i="14"/>
  <c r="AN78" i="14"/>
  <c r="AM78" i="14"/>
  <c r="AL78" i="14"/>
  <c r="AK78" i="14"/>
  <c r="AN77" i="14"/>
  <c r="AM77" i="14"/>
  <c r="AL77" i="14"/>
  <c r="AK77" i="14"/>
  <c r="AN76" i="14"/>
  <c r="AM76" i="14"/>
  <c r="AL76" i="14"/>
  <c r="AK76" i="14"/>
  <c r="AN75" i="14"/>
  <c r="AM75" i="14"/>
  <c r="AL75" i="14"/>
  <c r="AK75" i="14"/>
  <c r="AN74" i="14"/>
  <c r="AM74" i="14"/>
  <c r="AL74" i="14"/>
  <c r="AK74" i="14"/>
  <c r="AN73" i="14"/>
  <c r="AM73" i="14"/>
  <c r="AL73" i="14"/>
  <c r="AK73" i="14"/>
  <c r="AN72" i="14"/>
  <c r="AM72" i="14"/>
  <c r="AL72" i="14"/>
  <c r="AK72" i="14"/>
  <c r="AN71" i="14"/>
  <c r="AM71" i="14"/>
  <c r="AL71" i="14"/>
  <c r="AK71" i="14"/>
  <c r="AN70" i="14"/>
  <c r="AM70" i="14"/>
  <c r="AL70" i="14"/>
  <c r="AK70" i="14"/>
  <c r="AN69" i="14"/>
  <c r="AM69" i="14"/>
  <c r="AL69" i="14"/>
  <c r="AK69" i="14"/>
  <c r="AN68" i="14"/>
  <c r="AM68" i="14"/>
  <c r="AL68" i="14"/>
  <c r="AK68" i="14"/>
  <c r="AN67" i="14"/>
  <c r="AM67" i="14"/>
  <c r="AL67" i="14"/>
  <c r="AK67" i="14"/>
  <c r="AN66" i="14"/>
  <c r="AM66" i="14"/>
  <c r="AL66" i="14"/>
  <c r="AK66" i="14"/>
  <c r="AN65" i="14"/>
  <c r="AM65" i="14"/>
  <c r="AL65" i="14"/>
  <c r="AK65" i="14"/>
  <c r="AN64" i="14"/>
  <c r="AM64" i="14"/>
  <c r="AL64" i="14"/>
  <c r="AK64" i="14"/>
  <c r="AN63" i="14"/>
  <c r="AM63" i="14"/>
  <c r="AL63" i="14"/>
  <c r="AK63" i="14"/>
  <c r="AN62" i="14"/>
  <c r="AM62" i="14"/>
  <c r="AL62" i="14"/>
  <c r="AK62" i="14"/>
  <c r="AN61" i="14"/>
  <c r="AM61" i="14"/>
  <c r="AL61" i="14"/>
  <c r="AK61" i="14"/>
  <c r="AN60" i="14"/>
  <c r="AM60" i="14"/>
  <c r="AL60" i="14"/>
  <c r="AK60" i="14"/>
  <c r="AN59" i="14"/>
  <c r="AM59" i="14"/>
  <c r="AL59" i="14"/>
  <c r="AK59" i="14"/>
  <c r="AN58" i="14"/>
  <c r="AM58" i="14"/>
  <c r="AL58" i="14"/>
  <c r="AK58" i="14"/>
  <c r="AN57" i="14"/>
  <c r="AM57" i="14"/>
  <c r="AL57" i="14"/>
  <c r="AK57" i="14"/>
  <c r="AN56" i="14"/>
  <c r="AM56" i="14"/>
  <c r="AL56" i="14"/>
  <c r="AK56" i="14"/>
  <c r="AN55" i="14"/>
  <c r="AM55" i="14"/>
  <c r="AL55" i="14"/>
  <c r="AK55" i="14"/>
  <c r="AN54" i="14"/>
  <c r="AM54" i="14"/>
  <c r="AL54" i="14"/>
  <c r="AK54" i="14"/>
  <c r="AN53" i="14"/>
  <c r="AM53" i="14"/>
  <c r="AL53" i="14"/>
  <c r="AK53" i="14"/>
  <c r="AN52" i="14"/>
  <c r="AM52" i="14"/>
  <c r="AL52" i="14"/>
  <c r="AK52" i="14"/>
  <c r="AN51" i="14"/>
  <c r="AM51" i="14"/>
  <c r="AL51" i="14"/>
  <c r="AK51" i="14"/>
  <c r="AN50" i="14"/>
  <c r="AM50" i="14"/>
  <c r="AL50" i="14"/>
  <c r="AK50" i="14"/>
  <c r="AN49" i="14"/>
  <c r="AM49" i="14"/>
  <c r="AL49" i="14"/>
  <c r="AK49" i="14"/>
  <c r="AN48" i="14"/>
  <c r="AM48" i="14"/>
  <c r="AL48" i="14"/>
  <c r="AK48" i="14"/>
  <c r="AK47" i="14"/>
  <c r="AK46" i="14"/>
  <c r="AK45" i="14"/>
  <c r="AK44" i="14"/>
  <c r="AK43" i="14"/>
  <c r="AK42" i="14"/>
  <c r="AK41" i="14"/>
  <c r="AK40" i="14"/>
  <c r="AK39" i="14"/>
  <c r="AK38" i="14"/>
  <c r="AK37" i="14"/>
  <c r="AK36" i="14"/>
  <c r="AK35" i="14"/>
  <c r="AK34" i="14"/>
  <c r="AK33" i="14"/>
  <c r="AK32" i="14"/>
  <c r="AK31" i="14"/>
  <c r="AK30" i="14"/>
  <c r="AK29" i="14"/>
  <c r="AK28" i="14"/>
  <c r="AK27" i="14"/>
  <c r="AK26" i="14"/>
  <c r="AK25" i="14"/>
  <c r="AK24" i="14"/>
  <c r="AK23" i="14"/>
  <c r="AK22" i="14"/>
  <c r="AK21" i="14"/>
  <c r="AK20" i="14"/>
  <c r="AK19" i="14"/>
  <c r="AK18" i="14"/>
  <c r="AK17" i="14"/>
  <c r="AK16" i="14"/>
  <c r="AK15" i="14"/>
  <c r="AK14" i="14"/>
  <c r="AK13" i="14"/>
  <c r="AK12" i="14"/>
  <c r="AK11" i="14"/>
  <c r="AK10" i="14"/>
  <c r="AK9" i="14"/>
  <c r="E7" i="18"/>
  <c r="A1" i="25"/>
  <c r="L7" i="18" l="1"/>
  <c r="V7" i="18"/>
  <c r="J7" i="18"/>
  <c r="F7" i="18" s="1"/>
  <c r="H7" i="18"/>
  <c r="I7" i="18" s="1"/>
  <c r="Y506" i="18"/>
  <c r="AC505" i="18"/>
  <c r="E505" i="18"/>
  <c r="AC504" i="18"/>
  <c r="E504" i="18"/>
  <c r="AC503" i="18"/>
  <c r="E503" i="18"/>
  <c r="AC502" i="18"/>
  <c r="E502" i="18"/>
  <c r="AC501" i="18"/>
  <c r="E501" i="18"/>
  <c r="AC500" i="18"/>
  <c r="E500" i="18"/>
  <c r="AC499" i="18"/>
  <c r="E499" i="18"/>
  <c r="AC498" i="18"/>
  <c r="E498" i="18"/>
  <c r="AC497" i="18"/>
  <c r="E497" i="18"/>
  <c r="AC496" i="18"/>
  <c r="E496" i="18"/>
  <c r="AC495" i="18"/>
  <c r="E495" i="18"/>
  <c r="AC494" i="18"/>
  <c r="E494" i="18"/>
  <c r="AC493" i="18"/>
  <c r="E493" i="18"/>
  <c r="AC492" i="18"/>
  <c r="E492" i="18"/>
  <c r="AC491" i="18"/>
  <c r="E491" i="18"/>
  <c r="AC490" i="18"/>
  <c r="E490" i="18"/>
  <c r="AC489" i="18"/>
  <c r="E489" i="18"/>
  <c r="AC488" i="18"/>
  <c r="E488" i="18"/>
  <c r="AC487" i="18"/>
  <c r="E487" i="18"/>
  <c r="AC486" i="18"/>
  <c r="E486" i="18"/>
  <c r="AC485" i="18"/>
  <c r="E485" i="18"/>
  <c r="AC484" i="18"/>
  <c r="E484" i="18"/>
  <c r="AC483" i="18"/>
  <c r="E483" i="18"/>
  <c r="AC482" i="18"/>
  <c r="E482" i="18"/>
  <c r="AC481" i="18"/>
  <c r="E481" i="18"/>
  <c r="AC480" i="18"/>
  <c r="E480" i="18"/>
  <c r="AC479" i="18"/>
  <c r="E479" i="18"/>
  <c r="AC478" i="18"/>
  <c r="E478" i="18"/>
  <c r="AC477" i="18"/>
  <c r="E477" i="18"/>
  <c r="AC476" i="18"/>
  <c r="E476" i="18"/>
  <c r="AC475" i="18"/>
  <c r="E475" i="18"/>
  <c r="AC474" i="18"/>
  <c r="E474" i="18"/>
  <c r="AC473" i="18"/>
  <c r="E473" i="18"/>
  <c r="AC472" i="18"/>
  <c r="E472" i="18"/>
  <c r="AC471" i="18"/>
  <c r="E471" i="18"/>
  <c r="AC470" i="18"/>
  <c r="E470" i="18"/>
  <c r="AC469" i="18"/>
  <c r="E469" i="18"/>
  <c r="AC468" i="18"/>
  <c r="E468" i="18"/>
  <c r="AC467" i="18"/>
  <c r="E467" i="18"/>
  <c r="AC466" i="18"/>
  <c r="E466" i="18"/>
  <c r="AC465" i="18"/>
  <c r="E465" i="18"/>
  <c r="AC464" i="18"/>
  <c r="E464" i="18"/>
  <c r="AC463" i="18"/>
  <c r="E463" i="18"/>
  <c r="AC462" i="18"/>
  <c r="E462" i="18"/>
  <c r="AC461" i="18"/>
  <c r="E461" i="18"/>
  <c r="AC460" i="18"/>
  <c r="E460" i="18"/>
  <c r="AC459" i="18"/>
  <c r="E459" i="18"/>
  <c r="AC458" i="18"/>
  <c r="E458" i="18"/>
  <c r="AC457" i="18"/>
  <c r="E457" i="18"/>
  <c r="AC456" i="18"/>
  <c r="E456" i="18"/>
  <c r="AC455" i="18"/>
  <c r="E455" i="18"/>
  <c r="AC454" i="18"/>
  <c r="E454" i="18"/>
  <c r="AC453" i="18"/>
  <c r="E453" i="18"/>
  <c r="AC452" i="18"/>
  <c r="E452" i="18"/>
  <c r="AC451" i="18"/>
  <c r="E451" i="18"/>
  <c r="AC450" i="18"/>
  <c r="E450" i="18"/>
  <c r="AC449" i="18"/>
  <c r="E449" i="18"/>
  <c r="AC448" i="18"/>
  <c r="E448" i="18"/>
  <c r="AC447" i="18"/>
  <c r="E447" i="18"/>
  <c r="AC446" i="18"/>
  <c r="E446" i="18"/>
  <c r="AC445" i="18"/>
  <c r="E445" i="18"/>
  <c r="AC444" i="18"/>
  <c r="E444" i="18"/>
  <c r="AC443" i="18"/>
  <c r="E443" i="18"/>
  <c r="AC442" i="18"/>
  <c r="E442" i="18"/>
  <c r="AC441" i="18"/>
  <c r="E441" i="18"/>
  <c r="AC440" i="18"/>
  <c r="E440" i="18"/>
  <c r="AC439" i="18"/>
  <c r="E439" i="18"/>
  <c r="AC438" i="18"/>
  <c r="E438" i="18"/>
  <c r="AC437" i="18"/>
  <c r="E437" i="18"/>
  <c r="AC436" i="18"/>
  <c r="E436" i="18"/>
  <c r="AC435" i="18"/>
  <c r="E435" i="18"/>
  <c r="AC434" i="18"/>
  <c r="E434" i="18"/>
  <c r="AC433" i="18"/>
  <c r="E433" i="18"/>
  <c r="AC432" i="18"/>
  <c r="E432" i="18"/>
  <c r="AC431" i="18"/>
  <c r="E431" i="18"/>
  <c r="AC430" i="18"/>
  <c r="E430" i="18"/>
  <c r="AC429" i="18"/>
  <c r="E429" i="18"/>
  <c r="AC428" i="18"/>
  <c r="E428" i="18"/>
  <c r="AC427" i="18"/>
  <c r="E427" i="18"/>
  <c r="AC426" i="18"/>
  <c r="E426" i="18"/>
  <c r="AC425" i="18"/>
  <c r="E425" i="18"/>
  <c r="AC424" i="18"/>
  <c r="E424" i="18"/>
  <c r="AC423" i="18"/>
  <c r="E423" i="18"/>
  <c r="AC422" i="18"/>
  <c r="E422" i="18"/>
  <c r="AC421" i="18"/>
  <c r="E421" i="18"/>
  <c r="AC420" i="18"/>
  <c r="E420" i="18"/>
  <c r="AC419" i="18"/>
  <c r="E419" i="18"/>
  <c r="AC418" i="18"/>
  <c r="E418" i="18"/>
  <c r="AC417" i="18"/>
  <c r="E417" i="18"/>
  <c r="AC416" i="18"/>
  <c r="E416" i="18"/>
  <c r="AC415" i="18"/>
  <c r="E415" i="18"/>
  <c r="AC414" i="18"/>
  <c r="E414" i="18"/>
  <c r="AC413" i="18"/>
  <c r="E413" i="18"/>
  <c r="AC412" i="18"/>
  <c r="E412" i="18"/>
  <c r="AC411" i="18"/>
  <c r="E411" i="18"/>
  <c r="AC410" i="18"/>
  <c r="E410" i="18"/>
  <c r="AC409" i="18"/>
  <c r="E409" i="18"/>
  <c r="AC408" i="18"/>
  <c r="E408" i="18"/>
  <c r="AC407" i="18"/>
  <c r="E407" i="18"/>
  <c r="AC406" i="18"/>
  <c r="E406" i="18"/>
  <c r="AC405" i="18"/>
  <c r="E405" i="18"/>
  <c r="AC404" i="18"/>
  <c r="E404" i="18"/>
  <c r="AC403" i="18"/>
  <c r="E403" i="18"/>
  <c r="AC402" i="18"/>
  <c r="E402" i="18"/>
  <c r="AC401" i="18"/>
  <c r="E401" i="18"/>
  <c r="AC400" i="18"/>
  <c r="E400" i="18"/>
  <c r="AC399" i="18"/>
  <c r="E399" i="18"/>
  <c r="AC398" i="18"/>
  <c r="E398" i="18"/>
  <c r="AC397" i="18"/>
  <c r="E397" i="18"/>
  <c r="AC396" i="18"/>
  <c r="E396" i="18"/>
  <c r="AC395" i="18"/>
  <c r="E395" i="18"/>
  <c r="AC394" i="18"/>
  <c r="E394" i="18"/>
  <c r="AC393" i="18"/>
  <c r="E393" i="18"/>
  <c r="AC392" i="18"/>
  <c r="E392" i="18"/>
  <c r="AC391" i="18"/>
  <c r="E391" i="18"/>
  <c r="AC390" i="18"/>
  <c r="E390" i="18"/>
  <c r="AC389" i="18"/>
  <c r="E389" i="18"/>
  <c r="AC388" i="18"/>
  <c r="E388" i="18"/>
  <c r="AC387" i="18"/>
  <c r="E387" i="18"/>
  <c r="AC386" i="18"/>
  <c r="E386" i="18"/>
  <c r="AC385" i="18"/>
  <c r="E385" i="18"/>
  <c r="AC384" i="18"/>
  <c r="E384" i="18"/>
  <c r="AC383" i="18"/>
  <c r="E383" i="18"/>
  <c r="AC382" i="18"/>
  <c r="E382" i="18"/>
  <c r="AC381" i="18"/>
  <c r="E381" i="18"/>
  <c r="AC380" i="18"/>
  <c r="E380" i="18"/>
  <c r="AC379" i="18"/>
  <c r="E379" i="18"/>
  <c r="AC378" i="18"/>
  <c r="E378" i="18"/>
  <c r="AC377" i="18"/>
  <c r="E377" i="18"/>
  <c r="AC376" i="18"/>
  <c r="E376" i="18"/>
  <c r="AC375" i="18"/>
  <c r="E375" i="18"/>
  <c r="AC374" i="18"/>
  <c r="E374" i="18"/>
  <c r="AC373" i="18"/>
  <c r="E373" i="18"/>
  <c r="AC372" i="18"/>
  <c r="E372" i="18"/>
  <c r="AC371" i="18"/>
  <c r="E371" i="18"/>
  <c r="AC370" i="18"/>
  <c r="E370" i="18"/>
  <c r="AC369" i="18"/>
  <c r="E369" i="18"/>
  <c r="AC368" i="18"/>
  <c r="E368" i="18"/>
  <c r="AC367" i="18"/>
  <c r="E367" i="18"/>
  <c r="AC366" i="18"/>
  <c r="E366" i="18"/>
  <c r="AC365" i="18"/>
  <c r="E365" i="18"/>
  <c r="AC364" i="18"/>
  <c r="E364" i="18"/>
  <c r="AC363" i="18"/>
  <c r="E363" i="18"/>
  <c r="AC362" i="18"/>
  <c r="E362" i="18"/>
  <c r="AC361" i="18"/>
  <c r="E361" i="18"/>
  <c r="AC360" i="18"/>
  <c r="E360" i="18"/>
  <c r="AC359" i="18"/>
  <c r="E359" i="18"/>
  <c r="AC358" i="18"/>
  <c r="E358" i="18"/>
  <c r="AC357" i="18"/>
  <c r="E357" i="18"/>
  <c r="AC356" i="18"/>
  <c r="E356" i="18"/>
  <c r="AC355" i="18"/>
  <c r="E355" i="18"/>
  <c r="AC354" i="18"/>
  <c r="E354" i="18"/>
  <c r="AC353" i="18"/>
  <c r="E353" i="18"/>
  <c r="AC352" i="18"/>
  <c r="E352" i="18"/>
  <c r="AC351" i="18"/>
  <c r="E351" i="18"/>
  <c r="AC350" i="18"/>
  <c r="E350" i="18"/>
  <c r="AC349" i="18"/>
  <c r="E349" i="18"/>
  <c r="AC348" i="18"/>
  <c r="E348" i="18"/>
  <c r="AC347" i="18"/>
  <c r="E347" i="18"/>
  <c r="AC346" i="18"/>
  <c r="E346" i="18"/>
  <c r="AC345" i="18"/>
  <c r="E345" i="18"/>
  <c r="AC344" i="18"/>
  <c r="E344" i="18"/>
  <c r="AC343" i="18"/>
  <c r="E343" i="18"/>
  <c r="AC342" i="18"/>
  <c r="E342" i="18"/>
  <c r="AC341" i="18"/>
  <c r="E341" i="18"/>
  <c r="AC340" i="18"/>
  <c r="E340" i="18"/>
  <c r="AC339" i="18"/>
  <c r="E339" i="18"/>
  <c r="AC338" i="18"/>
  <c r="E338" i="18"/>
  <c r="AC337" i="18"/>
  <c r="E337" i="18"/>
  <c r="AC336" i="18"/>
  <c r="E336" i="18"/>
  <c r="AC335" i="18"/>
  <c r="E335" i="18"/>
  <c r="AC334" i="18"/>
  <c r="E334" i="18"/>
  <c r="AC333" i="18"/>
  <c r="E333" i="18"/>
  <c r="AC332" i="18"/>
  <c r="E332" i="18"/>
  <c r="AC331" i="18"/>
  <c r="E331" i="18"/>
  <c r="AC330" i="18"/>
  <c r="E330" i="18"/>
  <c r="AC329" i="18"/>
  <c r="E329" i="18"/>
  <c r="AC328" i="18"/>
  <c r="E328" i="18"/>
  <c r="AC327" i="18"/>
  <c r="E327" i="18"/>
  <c r="AC326" i="18"/>
  <c r="E326" i="18"/>
  <c r="AC325" i="18"/>
  <c r="E325" i="18"/>
  <c r="AC324" i="18"/>
  <c r="E324" i="18"/>
  <c r="AC323" i="18"/>
  <c r="E323" i="18"/>
  <c r="AC322" i="18"/>
  <c r="E322" i="18"/>
  <c r="AC321" i="18"/>
  <c r="E321" i="18"/>
  <c r="AC320" i="18"/>
  <c r="E320" i="18"/>
  <c r="AC319" i="18"/>
  <c r="E319" i="18"/>
  <c r="AC318" i="18"/>
  <c r="E318" i="18"/>
  <c r="AC317" i="18"/>
  <c r="E317" i="18"/>
  <c r="AC316" i="18"/>
  <c r="E316" i="18"/>
  <c r="AC315" i="18"/>
  <c r="E315" i="18"/>
  <c r="AC314" i="18"/>
  <c r="E314" i="18"/>
  <c r="AC313" i="18"/>
  <c r="E313" i="18"/>
  <c r="AC312" i="18"/>
  <c r="E312" i="18"/>
  <c r="AC311" i="18"/>
  <c r="E311" i="18"/>
  <c r="AC310" i="18"/>
  <c r="E310" i="18"/>
  <c r="AC309" i="18"/>
  <c r="E309" i="18"/>
  <c r="AC308" i="18"/>
  <c r="E308" i="18"/>
  <c r="AC307" i="18"/>
  <c r="E307" i="18"/>
  <c r="AC306" i="18"/>
  <c r="E306" i="18"/>
  <c r="AC305" i="18"/>
  <c r="E305" i="18"/>
  <c r="AC304" i="18"/>
  <c r="E304" i="18"/>
  <c r="AC303" i="18"/>
  <c r="E303" i="18"/>
  <c r="AC302" i="18"/>
  <c r="E302" i="18"/>
  <c r="AC301" i="18"/>
  <c r="E301" i="18"/>
  <c r="AC300" i="18"/>
  <c r="E300" i="18"/>
  <c r="AC299" i="18"/>
  <c r="E299" i="18"/>
  <c r="AC298" i="18"/>
  <c r="E298" i="18"/>
  <c r="AC297" i="18"/>
  <c r="E297" i="18"/>
  <c r="AC296" i="18"/>
  <c r="E296" i="18"/>
  <c r="AC295" i="18"/>
  <c r="E295" i="18"/>
  <c r="AC294" i="18"/>
  <c r="E294" i="18"/>
  <c r="AC293" i="18"/>
  <c r="E293" i="18"/>
  <c r="AC292" i="18"/>
  <c r="E292" i="18"/>
  <c r="AC291" i="18"/>
  <c r="E291" i="18"/>
  <c r="AC290" i="18"/>
  <c r="E290" i="18"/>
  <c r="AC289" i="18"/>
  <c r="E289" i="18"/>
  <c r="AC288" i="18"/>
  <c r="E288" i="18"/>
  <c r="AC287" i="18"/>
  <c r="E287" i="18"/>
  <c r="AC286" i="18"/>
  <c r="E286" i="18"/>
  <c r="AC285" i="18"/>
  <c r="E285" i="18"/>
  <c r="AC284" i="18"/>
  <c r="E284" i="18"/>
  <c r="AC283" i="18"/>
  <c r="E283" i="18"/>
  <c r="AC282" i="18"/>
  <c r="E282" i="18"/>
  <c r="AC281" i="18"/>
  <c r="E281" i="18"/>
  <c r="AC280" i="18"/>
  <c r="E280" i="18"/>
  <c r="AC279" i="18"/>
  <c r="E279" i="18"/>
  <c r="AC278" i="18"/>
  <c r="E278" i="18"/>
  <c r="AC277" i="18"/>
  <c r="E277" i="18"/>
  <c r="AC276" i="18"/>
  <c r="E276" i="18"/>
  <c r="AC275" i="18"/>
  <c r="E275" i="18"/>
  <c r="AC274" i="18"/>
  <c r="E274" i="18"/>
  <c r="AC273" i="18"/>
  <c r="E273" i="18"/>
  <c r="AC272" i="18"/>
  <c r="E272" i="18"/>
  <c r="AC271" i="18"/>
  <c r="E271" i="18"/>
  <c r="AC270" i="18"/>
  <c r="E270" i="18"/>
  <c r="AC269" i="18"/>
  <c r="E269" i="18"/>
  <c r="AC268" i="18"/>
  <c r="E268" i="18"/>
  <c r="AC267" i="18"/>
  <c r="E267" i="18"/>
  <c r="AC266" i="18"/>
  <c r="E266" i="18"/>
  <c r="AC265" i="18"/>
  <c r="E265" i="18"/>
  <c r="AC264" i="18"/>
  <c r="E264" i="18"/>
  <c r="AC263" i="18"/>
  <c r="E263" i="18"/>
  <c r="AC262" i="18"/>
  <c r="E262" i="18"/>
  <c r="AC261" i="18"/>
  <c r="E261" i="18"/>
  <c r="AC260" i="18"/>
  <c r="E260" i="18"/>
  <c r="AC259" i="18"/>
  <c r="E259" i="18"/>
  <c r="AC258" i="18"/>
  <c r="E258" i="18"/>
  <c r="AC257" i="18"/>
  <c r="E257" i="18"/>
  <c r="AC256" i="18"/>
  <c r="E256" i="18"/>
  <c r="AC255" i="18"/>
  <c r="E255" i="18"/>
  <c r="AC254" i="18"/>
  <c r="E254" i="18"/>
  <c r="AC253" i="18"/>
  <c r="E253" i="18"/>
  <c r="AC252" i="18"/>
  <c r="E252" i="18"/>
  <c r="AC251" i="18"/>
  <c r="E251" i="18"/>
  <c r="AC250" i="18"/>
  <c r="E250" i="18"/>
  <c r="AC249" i="18"/>
  <c r="E249" i="18"/>
  <c r="AC248" i="18"/>
  <c r="E248" i="18"/>
  <c r="AC247" i="18"/>
  <c r="E247" i="18"/>
  <c r="AC246" i="18"/>
  <c r="E246" i="18"/>
  <c r="AC245" i="18"/>
  <c r="E245" i="18"/>
  <c r="AC244" i="18"/>
  <c r="E244" i="18"/>
  <c r="AC243" i="18"/>
  <c r="E243" i="18"/>
  <c r="AC242" i="18"/>
  <c r="E242" i="18"/>
  <c r="AC241" i="18"/>
  <c r="E241" i="18"/>
  <c r="AC240" i="18"/>
  <c r="E240" i="18"/>
  <c r="AC239" i="18"/>
  <c r="E239" i="18"/>
  <c r="AC238" i="18"/>
  <c r="E238" i="18"/>
  <c r="AC237" i="18"/>
  <c r="E237" i="18"/>
  <c r="AC236" i="18"/>
  <c r="E236" i="18"/>
  <c r="AC235" i="18"/>
  <c r="E235" i="18"/>
  <c r="AC234" i="18"/>
  <c r="E234" i="18"/>
  <c r="AC233" i="18"/>
  <c r="E233" i="18"/>
  <c r="AC232" i="18"/>
  <c r="E232" i="18"/>
  <c r="AC231" i="18"/>
  <c r="E231" i="18"/>
  <c r="AC230" i="18"/>
  <c r="E230" i="18"/>
  <c r="AC229" i="18"/>
  <c r="E229" i="18"/>
  <c r="AC228" i="18"/>
  <c r="E228" i="18"/>
  <c r="AC227" i="18"/>
  <c r="E227" i="18"/>
  <c r="AC226" i="18"/>
  <c r="E226" i="18"/>
  <c r="AC225" i="18"/>
  <c r="E225" i="18"/>
  <c r="AC224" i="18"/>
  <c r="E224" i="18"/>
  <c r="AC223" i="18"/>
  <c r="E223" i="18"/>
  <c r="AC222" i="18"/>
  <c r="E222" i="18"/>
  <c r="AC221" i="18"/>
  <c r="E221" i="18"/>
  <c r="AC220" i="18"/>
  <c r="E220" i="18"/>
  <c r="AC219" i="18"/>
  <c r="E219" i="18"/>
  <c r="AC218" i="18"/>
  <c r="E218" i="18"/>
  <c r="AC217" i="18"/>
  <c r="E217" i="18"/>
  <c r="AC216" i="18"/>
  <c r="E216" i="18"/>
  <c r="AC215" i="18"/>
  <c r="E215" i="18"/>
  <c r="AC214" i="18"/>
  <c r="E214" i="18"/>
  <c r="AC213" i="18"/>
  <c r="E213" i="18"/>
  <c r="AC212" i="18"/>
  <c r="E212" i="18"/>
  <c r="AC211" i="18"/>
  <c r="E211" i="18"/>
  <c r="AC210" i="18"/>
  <c r="E210" i="18"/>
  <c r="AC209" i="18"/>
  <c r="E209" i="18"/>
  <c r="AC208" i="18"/>
  <c r="E208" i="18"/>
  <c r="AC207" i="18"/>
  <c r="E207" i="18"/>
  <c r="AC206" i="18"/>
  <c r="E206" i="18"/>
  <c r="AC205" i="18"/>
  <c r="E205" i="18"/>
  <c r="AC204" i="18"/>
  <c r="E204" i="18"/>
  <c r="AC203" i="18"/>
  <c r="E203" i="18"/>
  <c r="AC202" i="18"/>
  <c r="E202" i="18"/>
  <c r="AC201" i="18"/>
  <c r="E201" i="18"/>
  <c r="AC200" i="18"/>
  <c r="E200" i="18"/>
  <c r="AC199" i="18"/>
  <c r="E199" i="18"/>
  <c r="AC198" i="18"/>
  <c r="E198" i="18"/>
  <c r="AC197" i="18"/>
  <c r="E197" i="18"/>
  <c r="AC196" i="18"/>
  <c r="E196" i="18"/>
  <c r="AC195" i="18"/>
  <c r="E195" i="18"/>
  <c r="AC194" i="18"/>
  <c r="E194" i="18"/>
  <c r="AC193" i="18"/>
  <c r="E193" i="18"/>
  <c r="AC192" i="18"/>
  <c r="E192" i="18"/>
  <c r="AC191" i="18"/>
  <c r="E191" i="18"/>
  <c r="AC190" i="18"/>
  <c r="E190" i="18"/>
  <c r="AC189" i="18"/>
  <c r="E189" i="18"/>
  <c r="AC188" i="18"/>
  <c r="E188" i="18"/>
  <c r="AC187" i="18"/>
  <c r="E187" i="18"/>
  <c r="AC186" i="18"/>
  <c r="E186" i="18"/>
  <c r="AC185" i="18"/>
  <c r="E185" i="18"/>
  <c r="AC184" i="18"/>
  <c r="E184" i="18"/>
  <c r="AC183" i="18"/>
  <c r="E183" i="18"/>
  <c r="AC182" i="18"/>
  <c r="E182" i="18"/>
  <c r="AC181" i="18"/>
  <c r="E181" i="18"/>
  <c r="AC180" i="18"/>
  <c r="E180" i="18"/>
  <c r="AC179" i="18"/>
  <c r="E179" i="18"/>
  <c r="AC178" i="18"/>
  <c r="E178" i="18"/>
  <c r="AC177" i="18"/>
  <c r="E177" i="18"/>
  <c r="AC176" i="18"/>
  <c r="E176" i="18"/>
  <c r="AC175" i="18"/>
  <c r="E175" i="18"/>
  <c r="AC174" i="18"/>
  <c r="E174" i="18"/>
  <c r="AC173" i="18"/>
  <c r="E173" i="18"/>
  <c r="AC172" i="18"/>
  <c r="E172" i="18"/>
  <c r="AC171" i="18"/>
  <c r="E171" i="18"/>
  <c r="AC170" i="18"/>
  <c r="E170" i="18"/>
  <c r="AC169" i="18"/>
  <c r="E169" i="18"/>
  <c r="AC168" i="18"/>
  <c r="E168" i="18"/>
  <c r="AC167" i="18"/>
  <c r="E167" i="18"/>
  <c r="AC166" i="18"/>
  <c r="E166" i="18"/>
  <c r="AC165" i="18"/>
  <c r="E165" i="18"/>
  <c r="AC164" i="18"/>
  <c r="E164" i="18"/>
  <c r="AC163" i="18"/>
  <c r="E163" i="18"/>
  <c r="AC162" i="18"/>
  <c r="E162" i="18"/>
  <c r="AC161" i="18"/>
  <c r="E161" i="18"/>
  <c r="AC160" i="18"/>
  <c r="E160" i="18"/>
  <c r="AC159" i="18"/>
  <c r="E159" i="18"/>
  <c r="AC158" i="18"/>
  <c r="E158" i="18"/>
  <c r="AC157" i="18"/>
  <c r="E157" i="18"/>
  <c r="AC156" i="18"/>
  <c r="E156" i="18"/>
  <c r="AC155" i="18"/>
  <c r="E155" i="18"/>
  <c r="AC154" i="18"/>
  <c r="E154" i="18"/>
  <c r="AC153" i="18"/>
  <c r="E153" i="18"/>
  <c r="AC152" i="18"/>
  <c r="E152" i="18"/>
  <c r="AC151" i="18"/>
  <c r="E151" i="18"/>
  <c r="AC150" i="18"/>
  <c r="E150" i="18"/>
  <c r="AC149" i="18"/>
  <c r="E149" i="18"/>
  <c r="AC148" i="18"/>
  <c r="E148" i="18"/>
  <c r="AC147" i="18"/>
  <c r="E147" i="18"/>
  <c r="AC146" i="18"/>
  <c r="E146" i="18"/>
  <c r="AC145" i="18"/>
  <c r="E145" i="18"/>
  <c r="AC144" i="18"/>
  <c r="E144" i="18"/>
  <c r="AC143" i="18"/>
  <c r="E143" i="18"/>
  <c r="AC142" i="18"/>
  <c r="E142" i="18"/>
  <c r="AC141" i="18"/>
  <c r="E141" i="18"/>
  <c r="AC140" i="18"/>
  <c r="E140" i="18"/>
  <c r="AC139" i="18"/>
  <c r="E139" i="18"/>
  <c r="AC138" i="18"/>
  <c r="E138" i="18"/>
  <c r="AC137" i="18"/>
  <c r="E137" i="18"/>
  <c r="AC136" i="18"/>
  <c r="E136" i="18"/>
  <c r="AC135" i="18"/>
  <c r="E135" i="18"/>
  <c r="AC134" i="18"/>
  <c r="E134" i="18"/>
  <c r="AC133" i="18"/>
  <c r="E133" i="18"/>
  <c r="AC132" i="18"/>
  <c r="E132" i="18"/>
  <c r="AC131" i="18"/>
  <c r="E131" i="18"/>
  <c r="AC130" i="18"/>
  <c r="E130" i="18"/>
  <c r="AC129" i="18"/>
  <c r="E129" i="18"/>
  <c r="AC128" i="18"/>
  <c r="E128" i="18"/>
  <c r="AC127" i="18"/>
  <c r="E127" i="18"/>
  <c r="AC126" i="18"/>
  <c r="E126" i="18"/>
  <c r="AC125" i="18"/>
  <c r="E125" i="18"/>
  <c r="AC124" i="18"/>
  <c r="E124" i="18"/>
  <c r="AC123" i="18"/>
  <c r="E123" i="18"/>
  <c r="AC122" i="18"/>
  <c r="E122" i="18"/>
  <c r="AC121" i="18"/>
  <c r="E121" i="18"/>
  <c r="AC120" i="18"/>
  <c r="E120" i="18"/>
  <c r="AC119" i="18"/>
  <c r="E119" i="18"/>
  <c r="AC118" i="18"/>
  <c r="E118" i="18"/>
  <c r="AC117" i="18"/>
  <c r="E117" i="18"/>
  <c r="AC116" i="18"/>
  <c r="E116" i="18"/>
  <c r="AC115" i="18"/>
  <c r="E115" i="18"/>
  <c r="AC114" i="18"/>
  <c r="E114" i="18"/>
  <c r="AC113" i="18"/>
  <c r="E113" i="18"/>
  <c r="AC112" i="18"/>
  <c r="E112" i="18"/>
  <c r="AC111" i="18"/>
  <c r="E111" i="18"/>
  <c r="AC110" i="18"/>
  <c r="E110" i="18"/>
  <c r="AC109" i="18"/>
  <c r="E109" i="18"/>
  <c r="AC108" i="18"/>
  <c r="E108" i="18"/>
  <c r="AC107" i="18"/>
  <c r="E107" i="18"/>
  <c r="AC106" i="18"/>
  <c r="E106" i="18"/>
  <c r="AC105" i="18"/>
  <c r="E105" i="18"/>
  <c r="AC104" i="18"/>
  <c r="E104" i="18"/>
  <c r="AC103" i="18"/>
  <c r="E103" i="18"/>
  <c r="AC102" i="18"/>
  <c r="E102" i="18"/>
  <c r="AC101" i="18"/>
  <c r="E101" i="18"/>
  <c r="AC100" i="18"/>
  <c r="E100" i="18"/>
  <c r="AC99" i="18"/>
  <c r="E99" i="18"/>
  <c r="AC98" i="18"/>
  <c r="E98" i="18"/>
  <c r="AC97" i="18"/>
  <c r="E97" i="18"/>
  <c r="AC96" i="18"/>
  <c r="E96" i="18"/>
  <c r="AC95" i="18"/>
  <c r="E95" i="18"/>
  <c r="AC94" i="18"/>
  <c r="E94" i="18"/>
  <c r="AC93" i="18"/>
  <c r="E93" i="18"/>
  <c r="AC92" i="18"/>
  <c r="E92" i="18"/>
  <c r="AC91" i="18"/>
  <c r="E91" i="18"/>
  <c r="AC90" i="18"/>
  <c r="E90" i="18"/>
  <c r="AC89" i="18"/>
  <c r="E89" i="18"/>
  <c r="AC88" i="18"/>
  <c r="E88" i="18"/>
  <c r="AC87" i="18"/>
  <c r="E87" i="18"/>
  <c r="AC86" i="18"/>
  <c r="E86" i="18"/>
  <c r="AC85" i="18"/>
  <c r="E85" i="18"/>
  <c r="AC84" i="18"/>
  <c r="E84" i="18"/>
  <c r="AC83" i="18"/>
  <c r="E83" i="18"/>
  <c r="AC82" i="18"/>
  <c r="E82" i="18"/>
  <c r="AC81" i="18"/>
  <c r="E81" i="18"/>
  <c r="AC80" i="18"/>
  <c r="E80" i="18"/>
  <c r="AC79" i="18"/>
  <c r="E79" i="18"/>
  <c r="AC78" i="18"/>
  <c r="E78" i="18"/>
  <c r="AC77" i="18"/>
  <c r="E77" i="18"/>
  <c r="AC76" i="18"/>
  <c r="E76" i="18"/>
  <c r="AC75" i="18"/>
  <c r="E75" i="18"/>
  <c r="AC74" i="18"/>
  <c r="E74" i="18"/>
  <c r="AC73" i="18"/>
  <c r="E73" i="18"/>
  <c r="AC72" i="18"/>
  <c r="E72" i="18"/>
  <c r="AC71" i="18"/>
  <c r="E71" i="18"/>
  <c r="AC70" i="18"/>
  <c r="E70" i="18"/>
  <c r="AC69" i="18"/>
  <c r="E69" i="18"/>
  <c r="AC68" i="18"/>
  <c r="E68" i="18"/>
  <c r="AC67" i="18"/>
  <c r="E67" i="18"/>
  <c r="AC66" i="18"/>
  <c r="E66" i="18"/>
  <c r="AC65" i="18"/>
  <c r="E65" i="18"/>
  <c r="AC64" i="18"/>
  <c r="E64" i="18"/>
  <c r="AC63" i="18"/>
  <c r="E63" i="18"/>
  <c r="AC62" i="18"/>
  <c r="E62" i="18"/>
  <c r="AC61" i="18"/>
  <c r="E61" i="18"/>
  <c r="AC60" i="18"/>
  <c r="E60" i="18"/>
  <c r="AC59" i="18"/>
  <c r="E59" i="18"/>
  <c r="AC58" i="18"/>
  <c r="E58" i="18"/>
  <c r="AC57" i="18"/>
  <c r="E57" i="18"/>
  <c r="AC56" i="18"/>
  <c r="E56" i="18"/>
  <c r="E55" i="18"/>
  <c r="V55" i="18" s="1"/>
  <c r="AC55" i="18" s="1"/>
  <c r="E54" i="18"/>
  <c r="V54" i="18" s="1"/>
  <c r="AC54" i="18" s="1"/>
  <c r="E53" i="18"/>
  <c r="V53" i="18" s="1"/>
  <c r="AC53" i="18" s="1"/>
  <c r="E52" i="18"/>
  <c r="V52" i="18" s="1"/>
  <c r="AC52" i="18" s="1"/>
  <c r="E51" i="18"/>
  <c r="V51" i="18" s="1"/>
  <c r="AC51" i="18" s="1"/>
  <c r="E50" i="18"/>
  <c r="V50" i="18" s="1"/>
  <c r="AC50" i="18" s="1"/>
  <c r="AC49" i="18"/>
  <c r="E49" i="18"/>
  <c r="V49" i="18" s="1"/>
  <c r="E48" i="18"/>
  <c r="V48" i="18" s="1"/>
  <c r="AC48" i="18" s="1"/>
  <c r="E47" i="18"/>
  <c r="V47" i="18" s="1"/>
  <c r="AC47" i="18" s="1"/>
  <c r="E46" i="18"/>
  <c r="E45" i="18"/>
  <c r="AC44" i="18"/>
  <c r="AM45" i="14" s="1"/>
  <c r="E44" i="18"/>
  <c r="E43" i="18"/>
  <c r="E42" i="18"/>
  <c r="E41" i="18"/>
  <c r="E40" i="18"/>
  <c r="AC39" i="18"/>
  <c r="AM40" i="14" s="1"/>
  <c r="E39" i="18"/>
  <c r="E38" i="18"/>
  <c r="E37" i="18"/>
  <c r="E36" i="18"/>
  <c r="E35" i="18"/>
  <c r="AC34" i="18"/>
  <c r="AM35" i="14" s="1"/>
  <c r="E34" i="18"/>
  <c r="AC33" i="18"/>
  <c r="AM34" i="14" s="1"/>
  <c r="E33" i="18"/>
  <c r="E32" i="18"/>
  <c r="E31" i="18"/>
  <c r="E30" i="18"/>
  <c r="E29" i="18"/>
  <c r="E28" i="18"/>
  <c r="AC27" i="18"/>
  <c r="AM28" i="14" s="1"/>
  <c r="E27" i="18"/>
  <c r="E26" i="18"/>
  <c r="E25" i="18"/>
  <c r="E24" i="18"/>
  <c r="E23" i="18"/>
  <c r="E22" i="18"/>
  <c r="E21" i="18"/>
  <c r="AC20" i="18"/>
  <c r="AM21" i="14" s="1"/>
  <c r="E20" i="18"/>
  <c r="E19" i="18"/>
  <c r="AC18" i="18"/>
  <c r="AM19" i="14" s="1"/>
  <c r="E18" i="18"/>
  <c r="AC17" i="18"/>
  <c r="AM18" i="14" s="1"/>
  <c r="E17" i="18"/>
  <c r="E16" i="18"/>
  <c r="E15" i="18"/>
  <c r="E14" i="18"/>
  <c r="E13" i="18"/>
  <c r="AC12" i="18"/>
  <c r="AM13" i="14" s="1"/>
  <c r="E12" i="18"/>
  <c r="AC11" i="18"/>
  <c r="AM12" i="14" s="1"/>
  <c r="E11" i="18"/>
  <c r="V14" i="18" l="1"/>
  <c r="AC14" i="18" s="1"/>
  <c r="AM15" i="14" s="1"/>
  <c r="L14" i="18"/>
  <c r="J14" i="18"/>
  <c r="H14" i="18" s="1"/>
  <c r="I14" i="18" s="1"/>
  <c r="F14" i="18"/>
  <c r="V30" i="18"/>
  <c r="AC30" i="18" s="1"/>
  <c r="AM31" i="14" s="1"/>
  <c r="L30" i="18"/>
  <c r="J30" i="18"/>
  <c r="F30" i="18"/>
  <c r="L42" i="18"/>
  <c r="H42" i="18" s="1"/>
  <c r="I42" i="18" s="1"/>
  <c r="J42" i="18"/>
  <c r="AC42" i="18"/>
  <c r="AM43" i="14" s="1"/>
  <c r="F42" i="18"/>
  <c r="J34" i="18"/>
  <c r="F34" i="18" s="1"/>
  <c r="L34" i="18"/>
  <c r="L27" i="18"/>
  <c r="J27" i="18"/>
  <c r="H27" i="18" s="1"/>
  <c r="I27" i="18" s="1"/>
  <c r="L35" i="18"/>
  <c r="V35" i="18"/>
  <c r="AC35" i="18" s="1"/>
  <c r="AM36" i="14" s="1"/>
  <c r="J35" i="18"/>
  <c r="H35" i="18"/>
  <c r="I35" i="18" s="1"/>
  <c r="L18" i="18"/>
  <c r="J18" i="18"/>
  <c r="H18" i="18" s="1"/>
  <c r="I18" i="18" s="1"/>
  <c r="V19" i="18"/>
  <c r="AC19" i="18" s="1"/>
  <c r="AM20" i="14" s="1"/>
  <c r="J19" i="18"/>
  <c r="H19" i="18" s="1"/>
  <c r="I19" i="18" s="1"/>
  <c r="L19" i="18"/>
  <c r="F19" i="18"/>
  <c r="L12" i="18"/>
  <c r="J12" i="18"/>
  <c r="F12" i="18" s="1"/>
  <c r="L16" i="18"/>
  <c r="V16" i="18"/>
  <c r="AC16" i="18" s="1"/>
  <c r="AM17" i="14" s="1"/>
  <c r="J16" i="18"/>
  <c r="F16" i="18" s="1"/>
  <c r="L20" i="18"/>
  <c r="H20" i="18" s="1"/>
  <c r="I20" i="18" s="1"/>
  <c r="J20" i="18"/>
  <c r="V24" i="18"/>
  <c r="AC24" i="18" s="1"/>
  <c r="AM25" i="14" s="1"/>
  <c r="L24" i="18"/>
  <c r="J24" i="18"/>
  <c r="H24" i="18" s="1"/>
  <c r="I24" i="18" s="1"/>
  <c r="V28" i="18"/>
  <c r="AC28" i="18" s="1"/>
  <c r="AM29" i="14" s="1"/>
  <c r="J28" i="18"/>
  <c r="H28" i="18" s="1"/>
  <c r="I28" i="18" s="1"/>
  <c r="L28" i="18"/>
  <c r="V32" i="18"/>
  <c r="AC32" i="18" s="1"/>
  <c r="AM33" i="14" s="1"/>
  <c r="J32" i="18"/>
  <c r="L32" i="18"/>
  <c r="F32" i="18" s="1"/>
  <c r="L36" i="18"/>
  <c r="V36" i="18"/>
  <c r="AC36" i="18" s="1"/>
  <c r="AM37" i="14" s="1"/>
  <c r="J36" i="18"/>
  <c r="H36" i="18" s="1"/>
  <c r="I36" i="18" s="1"/>
  <c r="L40" i="18"/>
  <c r="F40" i="18" s="1"/>
  <c r="J40" i="18"/>
  <c r="AC40" i="18"/>
  <c r="AM41" i="14" s="1"/>
  <c r="L44" i="18"/>
  <c r="J44" i="18"/>
  <c r="H44" i="18" s="1"/>
  <c r="I44" i="18" s="1"/>
  <c r="V15" i="18"/>
  <c r="AC15" i="18" s="1"/>
  <c r="AM16" i="14" s="1"/>
  <c r="L15" i="18"/>
  <c r="H15" i="18" s="1"/>
  <c r="I15" i="18" s="1"/>
  <c r="J15" i="18"/>
  <c r="L39" i="18"/>
  <c r="J39" i="18"/>
  <c r="F39" i="18" s="1"/>
  <c r="H39" i="18"/>
  <c r="I39" i="18" s="1"/>
  <c r="N22" i="18"/>
  <c r="L22" i="18"/>
  <c r="V22" i="18"/>
  <c r="AC22" i="18" s="1"/>
  <c r="AM23" i="14" s="1"/>
  <c r="J22" i="18"/>
  <c r="F22" i="18"/>
  <c r="AC38" i="18"/>
  <c r="AM39" i="14" s="1"/>
  <c r="L38" i="18"/>
  <c r="J38" i="18"/>
  <c r="F38" i="18" s="1"/>
  <c r="V46" i="18"/>
  <c r="AC46" i="18" s="1"/>
  <c r="AM47" i="14" s="1"/>
  <c r="J46" i="18"/>
  <c r="H46" i="18" s="1"/>
  <c r="I46" i="18" s="1"/>
  <c r="L46" i="18"/>
  <c r="L23" i="18"/>
  <c r="J23" i="18"/>
  <c r="F23" i="18" s="1"/>
  <c r="H23" i="18"/>
  <c r="I23" i="18" s="1"/>
  <c r="V23" i="18"/>
  <c r="AC23" i="18" s="1"/>
  <c r="AM24" i="14" s="1"/>
  <c r="V13" i="18"/>
  <c r="AC13" i="18" s="1"/>
  <c r="AM14" i="14" s="1"/>
  <c r="L13" i="18"/>
  <c r="F13" i="18" s="1"/>
  <c r="J13" i="18"/>
  <c r="L17" i="18"/>
  <c r="J17" i="18"/>
  <c r="H17" i="18" s="1"/>
  <c r="I17" i="18" s="1"/>
  <c r="F17" i="18"/>
  <c r="V21" i="18"/>
  <c r="AC21" i="18" s="1"/>
  <c r="AM22" i="14" s="1"/>
  <c r="L21" i="18"/>
  <c r="J21" i="18"/>
  <c r="H21" i="18" s="1"/>
  <c r="I21" i="18" s="1"/>
  <c r="L25" i="18"/>
  <c r="H25" i="18" s="1"/>
  <c r="I25" i="18" s="1"/>
  <c r="J25" i="18"/>
  <c r="V25" i="18"/>
  <c r="AC25" i="18" s="1"/>
  <c r="AM26" i="14" s="1"/>
  <c r="V29" i="18"/>
  <c r="AC29" i="18" s="1"/>
  <c r="AM30" i="14" s="1"/>
  <c r="L29" i="18"/>
  <c r="F29" i="18" s="1"/>
  <c r="J29" i="18"/>
  <c r="J33" i="18"/>
  <c r="L33" i="18"/>
  <c r="H33" i="18" s="1"/>
  <c r="I33" i="18" s="1"/>
  <c r="F33" i="18"/>
  <c r="L37" i="18"/>
  <c r="H37" i="18" s="1"/>
  <c r="I37" i="18" s="1"/>
  <c r="J37" i="18"/>
  <c r="V37" i="18"/>
  <c r="AC37" i="18" s="1"/>
  <c r="AM38" i="14" s="1"/>
  <c r="J41" i="18"/>
  <c r="AC41" i="18"/>
  <c r="AM42" i="14" s="1"/>
  <c r="L41" i="18"/>
  <c r="F41" i="18"/>
  <c r="L45" i="18"/>
  <c r="V45" i="18"/>
  <c r="AC45" i="18" s="1"/>
  <c r="AM46" i="14" s="1"/>
  <c r="J45" i="18"/>
  <c r="H45" i="18" s="1"/>
  <c r="I45" i="18" s="1"/>
  <c r="F45" i="18"/>
  <c r="V26" i="18"/>
  <c r="AC26" i="18" s="1"/>
  <c r="AM27" i="14" s="1"/>
  <c r="L26" i="18"/>
  <c r="J26" i="18"/>
  <c r="H26" i="18" s="1"/>
  <c r="I26" i="18" s="1"/>
  <c r="F26" i="18"/>
  <c r="J11" i="18"/>
  <c r="L11" i="18"/>
  <c r="H11" i="18" s="1"/>
  <c r="I11" i="18" s="1"/>
  <c r="V31" i="18"/>
  <c r="AC31" i="18" s="1"/>
  <c r="AM32" i="14" s="1"/>
  <c r="L31" i="18"/>
  <c r="J31" i="18"/>
  <c r="H31" i="18"/>
  <c r="I31" i="18" s="1"/>
  <c r="L43" i="18"/>
  <c r="AC43" i="18"/>
  <c r="AM44" i="14" s="1"/>
  <c r="J43" i="18"/>
  <c r="F43" i="18" s="1"/>
  <c r="M49" i="18"/>
  <c r="J49" i="18"/>
  <c r="K49" i="18"/>
  <c r="L49" i="18" s="1"/>
  <c r="J73" i="18"/>
  <c r="K73" i="18"/>
  <c r="L73" i="18" s="1"/>
  <c r="M73" i="18"/>
  <c r="M89" i="18"/>
  <c r="J89" i="18"/>
  <c r="K89" i="18"/>
  <c r="L89" i="18" s="1"/>
  <c r="J193" i="18"/>
  <c r="K193" i="18"/>
  <c r="L193" i="18" s="1"/>
  <c r="M193" i="18"/>
  <c r="K217" i="18"/>
  <c r="L217" i="18" s="1"/>
  <c r="J217" i="18"/>
  <c r="M217" i="18"/>
  <c r="K233" i="18"/>
  <c r="L233" i="18" s="1"/>
  <c r="J233" i="18"/>
  <c r="M233" i="18"/>
  <c r="J249" i="18"/>
  <c r="K249" i="18"/>
  <c r="L249" i="18" s="1"/>
  <c r="M249" i="18"/>
  <c r="J265" i="18"/>
  <c r="M265" i="18"/>
  <c r="K265" i="18"/>
  <c r="L265" i="18" s="1"/>
  <c r="J281" i="18"/>
  <c r="M281" i="18"/>
  <c r="K281" i="18"/>
  <c r="L281" i="18" s="1"/>
  <c r="J297" i="18"/>
  <c r="M297" i="18"/>
  <c r="K297" i="18"/>
  <c r="L297" i="18" s="1"/>
  <c r="J313" i="18"/>
  <c r="M313" i="18"/>
  <c r="K313" i="18"/>
  <c r="L313" i="18" s="1"/>
  <c r="K321" i="18"/>
  <c r="L321" i="18" s="1"/>
  <c r="M321" i="18"/>
  <c r="J321" i="18"/>
  <c r="K329" i="18"/>
  <c r="L329" i="18" s="1"/>
  <c r="M329" i="18"/>
  <c r="J329" i="18"/>
  <c r="J344" i="18"/>
  <c r="K344" i="18"/>
  <c r="L344" i="18" s="1"/>
  <c r="M344" i="18"/>
  <c r="M360" i="18"/>
  <c r="K360" i="18"/>
  <c r="L360" i="18" s="1"/>
  <c r="J360" i="18"/>
  <c r="J381" i="18"/>
  <c r="K381" i="18"/>
  <c r="L381" i="18" s="1"/>
  <c r="M381" i="18"/>
  <c r="M397" i="18"/>
  <c r="J397" i="18"/>
  <c r="K397" i="18"/>
  <c r="L397" i="18" s="1"/>
  <c r="J413" i="18"/>
  <c r="M413" i="18"/>
  <c r="K413" i="18"/>
  <c r="L413" i="18" s="1"/>
  <c r="M429" i="18"/>
  <c r="K429" i="18"/>
  <c r="L429" i="18" s="1"/>
  <c r="J429" i="18"/>
  <c r="J445" i="18"/>
  <c r="M445" i="18"/>
  <c r="K445" i="18"/>
  <c r="L445" i="18" s="1"/>
  <c r="M461" i="18"/>
  <c r="K461" i="18"/>
  <c r="L461" i="18" s="1"/>
  <c r="J461" i="18"/>
  <c r="J469" i="18"/>
  <c r="K469" i="18"/>
  <c r="L469" i="18" s="1"/>
  <c r="M469" i="18"/>
  <c r="J477" i="18"/>
  <c r="K477" i="18"/>
  <c r="L477" i="18" s="1"/>
  <c r="M477" i="18"/>
  <c r="J485" i="18"/>
  <c r="K485" i="18"/>
  <c r="L485" i="18" s="1"/>
  <c r="M485" i="18"/>
  <c r="M493" i="18"/>
  <c r="K493" i="18"/>
  <c r="L493" i="18" s="1"/>
  <c r="J493" i="18"/>
  <c r="J501" i="18"/>
  <c r="K501" i="18"/>
  <c r="L501" i="18" s="1"/>
  <c r="M501" i="18"/>
  <c r="J52" i="18"/>
  <c r="K52" i="18"/>
  <c r="L52" i="18" s="1"/>
  <c r="M52" i="18"/>
  <c r="J60" i="18"/>
  <c r="K60" i="18"/>
  <c r="L60" i="18" s="1"/>
  <c r="M60" i="18"/>
  <c r="J68" i="18"/>
  <c r="K68" i="18"/>
  <c r="L68" i="18" s="1"/>
  <c r="M68" i="18"/>
  <c r="M76" i="18"/>
  <c r="J76" i="18"/>
  <c r="K76" i="18"/>
  <c r="L76" i="18" s="1"/>
  <c r="J84" i="18"/>
  <c r="K84" i="18"/>
  <c r="L84" i="18" s="1"/>
  <c r="M84" i="18"/>
  <c r="J92" i="18"/>
  <c r="K92" i="18"/>
  <c r="L92" i="18" s="1"/>
  <c r="M92" i="18"/>
  <c r="J100" i="18"/>
  <c r="K100" i="18"/>
  <c r="L100" i="18" s="1"/>
  <c r="M100" i="18"/>
  <c r="J108" i="18"/>
  <c r="K108" i="18"/>
  <c r="L108" i="18" s="1"/>
  <c r="M108" i="18"/>
  <c r="J116" i="18"/>
  <c r="K116" i="18"/>
  <c r="L116" i="18" s="1"/>
  <c r="M116" i="18"/>
  <c r="J124" i="18"/>
  <c r="K124" i="18"/>
  <c r="L124" i="18" s="1"/>
  <c r="M124" i="18"/>
  <c r="J132" i="18"/>
  <c r="K132" i="18"/>
  <c r="L132" i="18" s="1"/>
  <c r="M132" i="18"/>
  <c r="J140" i="18"/>
  <c r="K140" i="18"/>
  <c r="L140" i="18" s="1"/>
  <c r="M140" i="18"/>
  <c r="J148" i="18"/>
  <c r="K148" i="18"/>
  <c r="L148" i="18" s="1"/>
  <c r="M148" i="18"/>
  <c r="M156" i="18"/>
  <c r="J156" i="18"/>
  <c r="K156" i="18"/>
  <c r="L156" i="18" s="1"/>
  <c r="M164" i="18"/>
  <c r="J164" i="18"/>
  <c r="K164" i="18"/>
  <c r="L164" i="18" s="1"/>
  <c r="M172" i="18"/>
  <c r="J172" i="18"/>
  <c r="K172" i="18"/>
  <c r="L172" i="18" s="1"/>
  <c r="M180" i="18"/>
  <c r="J180" i="18"/>
  <c r="K180" i="18"/>
  <c r="L180" i="18" s="1"/>
  <c r="M188" i="18"/>
  <c r="J188" i="18"/>
  <c r="K188" i="18"/>
  <c r="L188" i="18" s="1"/>
  <c r="M196" i="18"/>
  <c r="J196" i="18"/>
  <c r="K196" i="18"/>
  <c r="L196" i="18" s="1"/>
  <c r="J204" i="18"/>
  <c r="K204" i="18"/>
  <c r="L204" i="18" s="1"/>
  <c r="M204" i="18"/>
  <c r="M212" i="18"/>
  <c r="J212" i="18"/>
  <c r="K212" i="18"/>
  <c r="L212" i="18" s="1"/>
  <c r="J220" i="18"/>
  <c r="K220" i="18"/>
  <c r="L220" i="18" s="1"/>
  <c r="M220" i="18"/>
  <c r="M228" i="18"/>
  <c r="J228" i="18"/>
  <c r="K228" i="18"/>
  <c r="L228" i="18" s="1"/>
  <c r="J236" i="18"/>
  <c r="K236" i="18"/>
  <c r="L236" i="18" s="1"/>
  <c r="M236" i="18"/>
  <c r="K244" i="18"/>
  <c r="L244" i="18" s="1"/>
  <c r="J244" i="18"/>
  <c r="M244" i="18"/>
  <c r="K252" i="18"/>
  <c r="L252" i="18" s="1"/>
  <c r="M252" i="18"/>
  <c r="J252" i="18"/>
  <c r="K260" i="18"/>
  <c r="L260" i="18" s="1"/>
  <c r="M260" i="18"/>
  <c r="J260" i="18"/>
  <c r="K268" i="18"/>
  <c r="L268" i="18" s="1"/>
  <c r="M268" i="18"/>
  <c r="J268" i="18"/>
  <c r="K276" i="18"/>
  <c r="L276" i="18" s="1"/>
  <c r="M276" i="18"/>
  <c r="J276" i="18"/>
  <c r="K284" i="18"/>
  <c r="L284" i="18" s="1"/>
  <c r="M284" i="18"/>
  <c r="J284" i="18"/>
  <c r="K292" i="18"/>
  <c r="L292" i="18" s="1"/>
  <c r="M292" i="18"/>
  <c r="J292" i="18"/>
  <c r="M300" i="18"/>
  <c r="J300" i="18"/>
  <c r="K300" i="18"/>
  <c r="L300" i="18" s="1"/>
  <c r="J308" i="18"/>
  <c r="K308" i="18"/>
  <c r="L308" i="18" s="1"/>
  <c r="M308" i="18"/>
  <c r="M316" i="18"/>
  <c r="J316" i="18"/>
  <c r="K316" i="18"/>
  <c r="L316" i="18" s="1"/>
  <c r="J324" i="18"/>
  <c r="K324" i="18"/>
  <c r="L324" i="18" s="1"/>
  <c r="M324" i="18"/>
  <c r="M332" i="18"/>
  <c r="J332" i="18"/>
  <c r="K332" i="18"/>
  <c r="L332" i="18" s="1"/>
  <c r="J347" i="18"/>
  <c r="M347" i="18"/>
  <c r="K347" i="18"/>
  <c r="L347" i="18" s="1"/>
  <c r="M355" i="18"/>
  <c r="J355" i="18"/>
  <c r="K355" i="18"/>
  <c r="L355" i="18" s="1"/>
  <c r="J363" i="18"/>
  <c r="K363" i="18"/>
  <c r="L363" i="18" s="1"/>
  <c r="M363" i="18"/>
  <c r="J368" i="18"/>
  <c r="K368" i="18"/>
  <c r="L368" i="18" s="1"/>
  <c r="M368" i="18"/>
  <c r="J376" i="18"/>
  <c r="K376" i="18"/>
  <c r="L376" i="18" s="1"/>
  <c r="M376" i="18"/>
  <c r="J384" i="18"/>
  <c r="K384" i="18"/>
  <c r="L384" i="18" s="1"/>
  <c r="M384" i="18"/>
  <c r="M392" i="18"/>
  <c r="K392" i="18"/>
  <c r="L392" i="18" s="1"/>
  <c r="J392" i="18"/>
  <c r="J400" i="18"/>
  <c r="K400" i="18"/>
  <c r="L400" i="18" s="1"/>
  <c r="M400" i="18"/>
  <c r="J408" i="18"/>
  <c r="M408" i="18"/>
  <c r="K408" i="18"/>
  <c r="L408" i="18" s="1"/>
  <c r="J416" i="18"/>
  <c r="K416" i="18"/>
  <c r="L416" i="18" s="1"/>
  <c r="M416" i="18"/>
  <c r="M424" i="18"/>
  <c r="K424" i="18"/>
  <c r="L424" i="18" s="1"/>
  <c r="J424" i="18"/>
  <c r="J432" i="18"/>
  <c r="K432" i="18"/>
  <c r="L432" i="18" s="1"/>
  <c r="M432" i="18"/>
  <c r="J440" i="18"/>
  <c r="M440" i="18"/>
  <c r="K440" i="18"/>
  <c r="L440" i="18" s="1"/>
  <c r="J448" i="18"/>
  <c r="K448" i="18"/>
  <c r="L448" i="18" s="1"/>
  <c r="M448" i="18"/>
  <c r="M456" i="18"/>
  <c r="K456" i="18"/>
  <c r="L456" i="18" s="1"/>
  <c r="J456" i="18"/>
  <c r="J464" i="18"/>
  <c r="K464" i="18"/>
  <c r="L464" i="18" s="1"/>
  <c r="M464" i="18"/>
  <c r="K472" i="18"/>
  <c r="L472" i="18" s="1"/>
  <c r="M472" i="18"/>
  <c r="J472" i="18"/>
  <c r="J480" i="18"/>
  <c r="K480" i="18"/>
  <c r="L480" i="18" s="1"/>
  <c r="M480" i="18"/>
  <c r="K488" i="18"/>
  <c r="L488" i="18" s="1"/>
  <c r="J488" i="18"/>
  <c r="M488" i="18"/>
  <c r="J496" i="18"/>
  <c r="K496" i="18"/>
  <c r="L496" i="18" s="1"/>
  <c r="M496" i="18"/>
  <c r="K504" i="18"/>
  <c r="L504" i="18" s="1"/>
  <c r="M504" i="18"/>
  <c r="J504" i="18"/>
  <c r="J97" i="18"/>
  <c r="K97" i="18"/>
  <c r="L97" i="18" s="1"/>
  <c r="M97" i="18"/>
  <c r="J121" i="18"/>
  <c r="K121" i="18"/>
  <c r="L121" i="18" s="1"/>
  <c r="M121" i="18"/>
  <c r="J129" i="18"/>
  <c r="K129" i="18"/>
  <c r="L129" i="18" s="1"/>
  <c r="M129" i="18"/>
  <c r="J145" i="18"/>
  <c r="K145" i="18"/>
  <c r="L145" i="18" s="1"/>
  <c r="M145" i="18"/>
  <c r="J153" i="18"/>
  <c r="K153" i="18"/>
  <c r="L153" i="18" s="1"/>
  <c r="M153" i="18"/>
  <c r="J161" i="18"/>
  <c r="K161" i="18"/>
  <c r="L161" i="18" s="1"/>
  <c r="M161" i="18"/>
  <c r="J169" i="18"/>
  <c r="K169" i="18"/>
  <c r="L169" i="18" s="1"/>
  <c r="M169" i="18"/>
  <c r="K201" i="18"/>
  <c r="L201" i="18" s="1"/>
  <c r="J201" i="18"/>
  <c r="M201" i="18"/>
  <c r="J209" i="18"/>
  <c r="K209" i="18"/>
  <c r="L209" i="18" s="1"/>
  <c r="M209" i="18"/>
  <c r="J225" i="18"/>
  <c r="K225" i="18"/>
  <c r="L225" i="18" s="1"/>
  <c r="M225" i="18"/>
  <c r="K241" i="18"/>
  <c r="L241" i="18" s="1"/>
  <c r="M241" i="18"/>
  <c r="J241" i="18"/>
  <c r="J257" i="18"/>
  <c r="M257" i="18"/>
  <c r="K257" i="18"/>
  <c r="L257" i="18" s="1"/>
  <c r="J273" i="18"/>
  <c r="M273" i="18"/>
  <c r="K273" i="18"/>
  <c r="L273" i="18" s="1"/>
  <c r="J289" i="18"/>
  <c r="M289" i="18"/>
  <c r="K289" i="18"/>
  <c r="L289" i="18" s="1"/>
  <c r="K305" i="18"/>
  <c r="L305" i="18" s="1"/>
  <c r="M305" i="18"/>
  <c r="J305" i="18"/>
  <c r="J337" i="18"/>
  <c r="K337" i="18"/>
  <c r="L337" i="18" s="1"/>
  <c r="M337" i="18"/>
  <c r="J352" i="18"/>
  <c r="M352" i="18"/>
  <c r="K352" i="18"/>
  <c r="L352" i="18" s="1"/>
  <c r="J373" i="18"/>
  <c r="K373" i="18"/>
  <c r="L373" i="18" s="1"/>
  <c r="M373" i="18"/>
  <c r="J389" i="18"/>
  <c r="K389" i="18"/>
  <c r="L389" i="18" s="1"/>
  <c r="M389" i="18"/>
  <c r="J405" i="18"/>
  <c r="K405" i="18"/>
  <c r="L405" i="18" s="1"/>
  <c r="M405" i="18"/>
  <c r="J421" i="18"/>
  <c r="K421" i="18"/>
  <c r="L421" i="18" s="1"/>
  <c r="M421" i="18"/>
  <c r="J437" i="18"/>
  <c r="K437" i="18"/>
  <c r="L437" i="18" s="1"/>
  <c r="M437" i="18"/>
  <c r="J453" i="18"/>
  <c r="K453" i="18"/>
  <c r="L453" i="18" s="1"/>
  <c r="M453" i="18"/>
  <c r="M47" i="18"/>
  <c r="J47" i="18"/>
  <c r="K47" i="18"/>
  <c r="L47" i="18" s="1"/>
  <c r="K55" i="18"/>
  <c r="L55" i="18" s="1"/>
  <c r="M55" i="18"/>
  <c r="J55" i="18"/>
  <c r="J63" i="18"/>
  <c r="K63" i="18"/>
  <c r="L63" i="18" s="1"/>
  <c r="M63" i="18"/>
  <c r="J71" i="18"/>
  <c r="K71" i="18"/>
  <c r="L71" i="18" s="1"/>
  <c r="M71" i="18"/>
  <c r="J79" i="18"/>
  <c r="K79" i="18"/>
  <c r="L79" i="18" s="1"/>
  <c r="M79" i="18"/>
  <c r="M87" i="18"/>
  <c r="J87" i="18"/>
  <c r="K87" i="18"/>
  <c r="L87" i="18" s="1"/>
  <c r="M95" i="18"/>
  <c r="J95" i="18"/>
  <c r="K95" i="18"/>
  <c r="L95" i="18" s="1"/>
  <c r="J103" i="18"/>
  <c r="K103" i="18"/>
  <c r="L103" i="18" s="1"/>
  <c r="M103" i="18"/>
  <c r="J111" i="18"/>
  <c r="K111" i="18"/>
  <c r="L111" i="18" s="1"/>
  <c r="M111" i="18"/>
  <c r="J119" i="18"/>
  <c r="K119" i="18"/>
  <c r="L119" i="18" s="1"/>
  <c r="M119" i="18"/>
  <c r="J127" i="18"/>
  <c r="K127" i="18"/>
  <c r="L127" i="18" s="1"/>
  <c r="M127" i="18"/>
  <c r="J135" i="18"/>
  <c r="K135" i="18"/>
  <c r="L135" i="18" s="1"/>
  <c r="M135" i="18"/>
  <c r="J143" i="18"/>
  <c r="K143" i="18"/>
  <c r="L143" i="18" s="1"/>
  <c r="M143" i="18"/>
  <c r="J151" i="18"/>
  <c r="K151" i="18"/>
  <c r="L151" i="18" s="1"/>
  <c r="M151" i="18"/>
  <c r="K159" i="18"/>
  <c r="L159" i="18" s="1"/>
  <c r="M159" i="18"/>
  <c r="J159" i="18"/>
  <c r="G159" i="18" s="1"/>
  <c r="K167" i="18"/>
  <c r="L167" i="18" s="1"/>
  <c r="M167" i="18"/>
  <c r="J167" i="18"/>
  <c r="K175" i="18"/>
  <c r="L175" i="18" s="1"/>
  <c r="M175" i="18"/>
  <c r="J175" i="18"/>
  <c r="K183" i="18"/>
  <c r="L183" i="18" s="1"/>
  <c r="M183" i="18"/>
  <c r="J183" i="18"/>
  <c r="J191" i="18"/>
  <c r="K191" i="18"/>
  <c r="L191" i="18" s="1"/>
  <c r="M191" i="18"/>
  <c r="J199" i="18"/>
  <c r="M199" i="18"/>
  <c r="K199" i="18"/>
  <c r="L199" i="18" s="1"/>
  <c r="K207" i="18"/>
  <c r="L207" i="18" s="1"/>
  <c r="M207" i="18"/>
  <c r="J207" i="18"/>
  <c r="J215" i="18"/>
  <c r="M215" i="18"/>
  <c r="K215" i="18"/>
  <c r="L215" i="18" s="1"/>
  <c r="K223" i="18"/>
  <c r="L223" i="18" s="1"/>
  <c r="M223" i="18"/>
  <c r="J223" i="18"/>
  <c r="J231" i="18"/>
  <c r="H231" i="18" s="1"/>
  <c r="I231" i="18" s="1"/>
  <c r="M231" i="18"/>
  <c r="K231" i="18"/>
  <c r="L231" i="18" s="1"/>
  <c r="K239" i="18"/>
  <c r="L239" i="18" s="1"/>
  <c r="M239" i="18"/>
  <c r="J239" i="18"/>
  <c r="J247" i="18"/>
  <c r="K247" i="18"/>
  <c r="L247" i="18" s="1"/>
  <c r="M247" i="18"/>
  <c r="J255" i="18"/>
  <c r="K255" i="18"/>
  <c r="L255" i="18" s="1"/>
  <c r="M255" i="18"/>
  <c r="J263" i="18"/>
  <c r="K263" i="18"/>
  <c r="L263" i="18" s="1"/>
  <c r="M263" i="18"/>
  <c r="J271" i="18"/>
  <c r="K271" i="18"/>
  <c r="L271" i="18" s="1"/>
  <c r="G271" i="18" s="1"/>
  <c r="M271" i="18"/>
  <c r="J279" i="18"/>
  <c r="K279" i="18"/>
  <c r="L279" i="18" s="1"/>
  <c r="M279" i="18"/>
  <c r="J287" i="18"/>
  <c r="K287" i="18"/>
  <c r="L287" i="18" s="1"/>
  <c r="M287" i="18"/>
  <c r="J295" i="18"/>
  <c r="K295" i="18"/>
  <c r="L295" i="18" s="1"/>
  <c r="M295" i="18"/>
  <c r="J303" i="18"/>
  <c r="K303" i="18"/>
  <c r="L303" i="18" s="1"/>
  <c r="M303" i="18"/>
  <c r="K311" i="18"/>
  <c r="L311" i="18" s="1"/>
  <c r="M311" i="18"/>
  <c r="J311" i="18"/>
  <c r="J319" i="18"/>
  <c r="K319" i="18"/>
  <c r="L319" i="18" s="1"/>
  <c r="M319" i="18"/>
  <c r="J327" i="18"/>
  <c r="K327" i="18"/>
  <c r="L327" i="18" s="1"/>
  <c r="M327" i="18"/>
  <c r="J335" i="18"/>
  <c r="K335" i="18"/>
  <c r="L335" i="18" s="1"/>
  <c r="M335" i="18"/>
  <c r="J342" i="18"/>
  <c r="K342" i="18"/>
  <c r="L342" i="18" s="1"/>
  <c r="M342" i="18"/>
  <c r="K350" i="18"/>
  <c r="L350" i="18" s="1"/>
  <c r="J350" i="18"/>
  <c r="M350" i="18"/>
  <c r="J358" i="18"/>
  <c r="K358" i="18"/>
  <c r="L358" i="18" s="1"/>
  <c r="M358" i="18"/>
  <c r="J366" i="18"/>
  <c r="K366" i="18"/>
  <c r="L366" i="18" s="1"/>
  <c r="M366" i="18"/>
  <c r="J371" i="18"/>
  <c r="K371" i="18"/>
  <c r="L371" i="18" s="1"/>
  <c r="M371" i="18"/>
  <c r="J379" i="18"/>
  <c r="K379" i="18"/>
  <c r="L379" i="18" s="1"/>
  <c r="M379" i="18"/>
  <c r="M387" i="18"/>
  <c r="J387" i="18"/>
  <c r="K387" i="18"/>
  <c r="L387" i="18" s="1"/>
  <c r="J395" i="18"/>
  <c r="K395" i="18"/>
  <c r="L395" i="18" s="1"/>
  <c r="M395" i="18"/>
  <c r="J403" i="18"/>
  <c r="M403" i="18"/>
  <c r="K403" i="18"/>
  <c r="L403" i="18" s="1"/>
  <c r="J411" i="18"/>
  <c r="K411" i="18"/>
  <c r="L411" i="18" s="1"/>
  <c r="M411" i="18"/>
  <c r="M419" i="18"/>
  <c r="K419" i="18"/>
  <c r="L419" i="18" s="1"/>
  <c r="J419" i="18"/>
  <c r="J427" i="18"/>
  <c r="K427" i="18"/>
  <c r="L427" i="18" s="1"/>
  <c r="M427" i="18"/>
  <c r="J435" i="18"/>
  <c r="K435" i="18"/>
  <c r="L435" i="18" s="1"/>
  <c r="M435" i="18"/>
  <c r="J443" i="18"/>
  <c r="K443" i="18"/>
  <c r="L443" i="18" s="1"/>
  <c r="M443" i="18"/>
  <c r="M451" i="18"/>
  <c r="K451" i="18"/>
  <c r="L451" i="18" s="1"/>
  <c r="J451" i="18"/>
  <c r="J459" i="18"/>
  <c r="K459" i="18"/>
  <c r="L459" i="18" s="1"/>
  <c r="M459" i="18"/>
  <c r="M467" i="18"/>
  <c r="J467" i="18"/>
  <c r="K467" i="18"/>
  <c r="L467" i="18" s="1"/>
  <c r="K475" i="18"/>
  <c r="L475" i="18" s="1"/>
  <c r="J475" i="18"/>
  <c r="M475" i="18"/>
  <c r="J483" i="18"/>
  <c r="K483" i="18"/>
  <c r="L483" i="18" s="1"/>
  <c r="M483" i="18"/>
  <c r="K491" i="18"/>
  <c r="L491" i="18" s="1"/>
  <c r="M491" i="18"/>
  <c r="J491" i="18"/>
  <c r="J499" i="18"/>
  <c r="K499" i="18"/>
  <c r="L499" i="18" s="1"/>
  <c r="M499" i="18"/>
  <c r="J185" i="18"/>
  <c r="K185" i="18"/>
  <c r="L185" i="18" s="1"/>
  <c r="M185" i="18"/>
  <c r="J90" i="18"/>
  <c r="K90" i="18"/>
  <c r="L90" i="18" s="1"/>
  <c r="M90" i="18"/>
  <c r="J98" i="18"/>
  <c r="K98" i="18"/>
  <c r="L98" i="18" s="1"/>
  <c r="M98" i="18"/>
  <c r="J130" i="18"/>
  <c r="K130" i="18"/>
  <c r="L130" i="18" s="1"/>
  <c r="M130" i="18"/>
  <c r="J138" i="18"/>
  <c r="K138" i="18"/>
  <c r="L138" i="18" s="1"/>
  <c r="M138" i="18"/>
  <c r="J306" i="18"/>
  <c r="K306" i="18"/>
  <c r="L306" i="18" s="1"/>
  <c r="M306" i="18"/>
  <c r="M314" i="18"/>
  <c r="J314" i="18"/>
  <c r="K314" i="18"/>
  <c r="L314" i="18" s="1"/>
  <c r="M353" i="18"/>
  <c r="J353" i="18"/>
  <c r="K353" i="18"/>
  <c r="L353" i="18" s="1"/>
  <c r="M382" i="18"/>
  <c r="J382" i="18"/>
  <c r="K382" i="18"/>
  <c r="L382" i="18" s="1"/>
  <c r="M414" i="18"/>
  <c r="J414" i="18"/>
  <c r="F414" i="18" s="1"/>
  <c r="K414" i="18"/>
  <c r="L414" i="18" s="1"/>
  <c r="K422" i="18"/>
  <c r="L422" i="18" s="1"/>
  <c r="M422" i="18"/>
  <c r="J422" i="18"/>
  <c r="K438" i="18"/>
  <c r="L438" i="18" s="1"/>
  <c r="J438" i="18"/>
  <c r="M438" i="18"/>
  <c r="M446" i="18"/>
  <c r="J446" i="18"/>
  <c r="K446" i="18"/>
  <c r="L446" i="18" s="1"/>
  <c r="J470" i="18"/>
  <c r="K470" i="18"/>
  <c r="L470" i="18" s="1"/>
  <c r="M470" i="18"/>
  <c r="M478" i="18"/>
  <c r="K478" i="18"/>
  <c r="L478" i="18" s="1"/>
  <c r="J478" i="18"/>
  <c r="M486" i="18"/>
  <c r="J486" i="18"/>
  <c r="K486" i="18"/>
  <c r="L486" i="18" s="1"/>
  <c r="J494" i="18"/>
  <c r="K494" i="18"/>
  <c r="L494" i="18" s="1"/>
  <c r="M494" i="18"/>
  <c r="J81" i="18"/>
  <c r="K81" i="18"/>
  <c r="L81" i="18" s="1"/>
  <c r="M81" i="18"/>
  <c r="J58" i="18"/>
  <c r="K58" i="18"/>
  <c r="L58" i="18" s="1"/>
  <c r="M58" i="18"/>
  <c r="J114" i="18"/>
  <c r="K114" i="18"/>
  <c r="L114" i="18" s="1"/>
  <c r="M114" i="18"/>
  <c r="M290" i="18"/>
  <c r="J290" i="18"/>
  <c r="K290" i="18"/>
  <c r="L290" i="18" s="1"/>
  <c r="M53" i="18"/>
  <c r="J53" i="18"/>
  <c r="K53" i="18"/>
  <c r="L53" i="18" s="1"/>
  <c r="K61" i="18"/>
  <c r="L61" i="18" s="1"/>
  <c r="M61" i="18"/>
  <c r="J61" i="18"/>
  <c r="J69" i="18"/>
  <c r="K69" i="18"/>
  <c r="L69" i="18" s="1"/>
  <c r="M69" i="18"/>
  <c r="J77" i="18"/>
  <c r="K77" i="18"/>
  <c r="L77" i="18" s="1"/>
  <c r="M77" i="18"/>
  <c r="M85" i="18"/>
  <c r="J85" i="18"/>
  <c r="K85" i="18"/>
  <c r="L85" i="18" s="1"/>
  <c r="K93" i="18"/>
  <c r="L93" i="18" s="1"/>
  <c r="M93" i="18"/>
  <c r="J93" i="18"/>
  <c r="J101" i="18"/>
  <c r="K101" i="18"/>
  <c r="L101" i="18" s="1"/>
  <c r="M101" i="18"/>
  <c r="J109" i="18"/>
  <c r="K109" i="18"/>
  <c r="L109" i="18" s="1"/>
  <c r="M109" i="18"/>
  <c r="J117" i="18"/>
  <c r="K117" i="18"/>
  <c r="L117" i="18" s="1"/>
  <c r="M117" i="18"/>
  <c r="J125" i="18"/>
  <c r="K125" i="18"/>
  <c r="L125" i="18" s="1"/>
  <c r="M125" i="18"/>
  <c r="J133" i="18"/>
  <c r="K133" i="18"/>
  <c r="L133" i="18" s="1"/>
  <c r="M133" i="18"/>
  <c r="J141" i="18"/>
  <c r="K141" i="18"/>
  <c r="L141" i="18" s="1"/>
  <c r="M141" i="18"/>
  <c r="J149" i="18"/>
  <c r="K149" i="18"/>
  <c r="L149" i="18" s="1"/>
  <c r="M149" i="18"/>
  <c r="J157" i="18"/>
  <c r="K157" i="18"/>
  <c r="L157" i="18" s="1"/>
  <c r="M157" i="18"/>
  <c r="J165" i="18"/>
  <c r="K165" i="18"/>
  <c r="L165" i="18" s="1"/>
  <c r="M165" i="18"/>
  <c r="J173" i="18"/>
  <c r="K173" i="18"/>
  <c r="L173" i="18" s="1"/>
  <c r="M173" i="18"/>
  <c r="J181" i="18"/>
  <c r="K181" i="18"/>
  <c r="L181" i="18" s="1"/>
  <c r="M181" i="18"/>
  <c r="J189" i="18"/>
  <c r="K189" i="18"/>
  <c r="L189" i="18" s="1"/>
  <c r="M189" i="18"/>
  <c r="J197" i="18"/>
  <c r="K197" i="18"/>
  <c r="L197" i="18" s="1"/>
  <c r="M197" i="18"/>
  <c r="M205" i="18"/>
  <c r="J205" i="18"/>
  <c r="K205" i="18"/>
  <c r="L205" i="18" s="1"/>
  <c r="J213" i="18"/>
  <c r="K213" i="18"/>
  <c r="L213" i="18" s="1"/>
  <c r="M213" i="18"/>
  <c r="M221" i="18"/>
  <c r="J221" i="18"/>
  <c r="K221" i="18"/>
  <c r="L221" i="18" s="1"/>
  <c r="J229" i="18"/>
  <c r="K229" i="18"/>
  <c r="L229" i="18" s="1"/>
  <c r="M229" i="18"/>
  <c r="M237" i="18"/>
  <c r="J237" i="18"/>
  <c r="K237" i="18"/>
  <c r="L237" i="18" s="1"/>
  <c r="J245" i="18"/>
  <c r="K245" i="18"/>
  <c r="L245" i="18" s="1"/>
  <c r="M245" i="18"/>
  <c r="K253" i="18"/>
  <c r="L253" i="18" s="1"/>
  <c r="M253" i="18"/>
  <c r="J253" i="18"/>
  <c r="K261" i="18"/>
  <c r="L261" i="18" s="1"/>
  <c r="M261" i="18"/>
  <c r="J261" i="18"/>
  <c r="K269" i="18"/>
  <c r="L269" i="18" s="1"/>
  <c r="M269" i="18"/>
  <c r="J269" i="18"/>
  <c r="K277" i="18"/>
  <c r="L277" i="18" s="1"/>
  <c r="M277" i="18"/>
  <c r="J277" i="18"/>
  <c r="K285" i="18"/>
  <c r="L285" i="18" s="1"/>
  <c r="M285" i="18"/>
  <c r="J285" i="18"/>
  <c r="K293" i="18"/>
  <c r="L293" i="18" s="1"/>
  <c r="M293" i="18"/>
  <c r="J293" i="18"/>
  <c r="J301" i="18"/>
  <c r="K301" i="18"/>
  <c r="L301" i="18" s="1"/>
  <c r="M301" i="18"/>
  <c r="J309" i="18"/>
  <c r="K309" i="18"/>
  <c r="L309" i="18" s="1"/>
  <c r="M309" i="18"/>
  <c r="J317" i="18"/>
  <c r="K317" i="18"/>
  <c r="L317" i="18" s="1"/>
  <c r="M317" i="18"/>
  <c r="M325" i="18"/>
  <c r="J325" i="18"/>
  <c r="K325" i="18"/>
  <c r="L325" i="18" s="1"/>
  <c r="J333" i="18"/>
  <c r="K333" i="18"/>
  <c r="L333" i="18" s="1"/>
  <c r="M333" i="18"/>
  <c r="M348" i="18"/>
  <c r="J348" i="18"/>
  <c r="K348" i="18"/>
  <c r="L348" i="18" s="1"/>
  <c r="J356" i="18"/>
  <c r="K356" i="18"/>
  <c r="L356" i="18" s="1"/>
  <c r="M356" i="18"/>
  <c r="K364" i="18"/>
  <c r="L364" i="18" s="1"/>
  <c r="J364" i="18"/>
  <c r="M364" i="18"/>
  <c r="K369" i="18"/>
  <c r="L369" i="18" s="1"/>
  <c r="J369" i="18"/>
  <c r="M369" i="18"/>
  <c r="M377" i="18"/>
  <c r="J377" i="18"/>
  <c r="K377" i="18"/>
  <c r="L377" i="18" s="1"/>
  <c r="K385" i="18"/>
  <c r="L385" i="18" s="1"/>
  <c r="J385" i="18"/>
  <c r="M385" i="18"/>
  <c r="J393" i="18"/>
  <c r="K393" i="18"/>
  <c r="L393" i="18" s="1"/>
  <c r="M393" i="18"/>
  <c r="J401" i="18"/>
  <c r="K401" i="18"/>
  <c r="L401" i="18" s="1"/>
  <c r="M401" i="18"/>
  <c r="M409" i="18"/>
  <c r="J409" i="18"/>
  <c r="K409" i="18"/>
  <c r="L409" i="18" s="1"/>
  <c r="K417" i="18"/>
  <c r="L417" i="18" s="1"/>
  <c r="M417" i="18"/>
  <c r="J417" i="18"/>
  <c r="J425" i="18"/>
  <c r="K425" i="18"/>
  <c r="L425" i="18" s="1"/>
  <c r="M425" i="18"/>
  <c r="K433" i="18"/>
  <c r="L433" i="18" s="1"/>
  <c r="J433" i="18"/>
  <c r="M433" i="18"/>
  <c r="M441" i="18"/>
  <c r="J441" i="18"/>
  <c r="K441" i="18"/>
  <c r="L441" i="18" s="1"/>
  <c r="K449" i="18"/>
  <c r="L449" i="18" s="1"/>
  <c r="M449" i="18"/>
  <c r="J449" i="18"/>
  <c r="J457" i="18"/>
  <c r="K457" i="18"/>
  <c r="L457" i="18" s="1"/>
  <c r="M457" i="18"/>
  <c r="M465" i="18"/>
  <c r="J465" i="18"/>
  <c r="K465" i="18"/>
  <c r="L465" i="18" s="1"/>
  <c r="K473" i="18"/>
  <c r="L473" i="18" s="1"/>
  <c r="J473" i="18"/>
  <c r="M473" i="18"/>
  <c r="J481" i="18"/>
  <c r="K481" i="18"/>
  <c r="L481" i="18" s="1"/>
  <c r="M481" i="18"/>
  <c r="K489" i="18"/>
  <c r="L489" i="18" s="1"/>
  <c r="M489" i="18"/>
  <c r="J489" i="18"/>
  <c r="M497" i="18"/>
  <c r="J497" i="18"/>
  <c r="K497" i="18"/>
  <c r="L497" i="18" s="1"/>
  <c r="K505" i="18"/>
  <c r="L505" i="18" s="1"/>
  <c r="J505" i="18"/>
  <c r="M505" i="18"/>
  <c r="M74" i="18"/>
  <c r="J74" i="18"/>
  <c r="K74" i="18"/>
  <c r="L74" i="18" s="1"/>
  <c r="K82" i="18"/>
  <c r="L82" i="18" s="1"/>
  <c r="M82" i="18"/>
  <c r="J82" i="18"/>
  <c r="J146" i="18"/>
  <c r="K146" i="18"/>
  <c r="L146" i="18" s="1"/>
  <c r="M146" i="18"/>
  <c r="M154" i="18"/>
  <c r="J154" i="18"/>
  <c r="K154" i="18"/>
  <c r="L154" i="18" s="1"/>
  <c r="J162" i="18"/>
  <c r="K162" i="18"/>
  <c r="L162" i="18" s="1"/>
  <c r="M162" i="18"/>
  <c r="J170" i="18"/>
  <c r="K170" i="18"/>
  <c r="L170" i="18" s="1"/>
  <c r="M170" i="18"/>
  <c r="J178" i="18"/>
  <c r="K178" i="18"/>
  <c r="L178" i="18" s="1"/>
  <c r="M178" i="18"/>
  <c r="J186" i="18"/>
  <c r="K186" i="18"/>
  <c r="L186" i="18" s="1"/>
  <c r="M186" i="18"/>
  <c r="J194" i="18"/>
  <c r="K194" i="18"/>
  <c r="L194" i="18" s="1"/>
  <c r="M194" i="18"/>
  <c r="J202" i="18"/>
  <c r="K202" i="18"/>
  <c r="L202" i="18" s="1"/>
  <c r="M202" i="18"/>
  <c r="M210" i="18"/>
  <c r="J210" i="18"/>
  <c r="K210" i="18"/>
  <c r="L210" i="18" s="1"/>
  <c r="J218" i="18"/>
  <c r="K218" i="18"/>
  <c r="L218" i="18" s="1"/>
  <c r="M218" i="18"/>
  <c r="M226" i="18"/>
  <c r="J226" i="18"/>
  <c r="K226" i="18"/>
  <c r="L226" i="18" s="1"/>
  <c r="J234" i="18"/>
  <c r="K234" i="18"/>
  <c r="L234" i="18" s="1"/>
  <c r="M234" i="18"/>
  <c r="J242" i="18"/>
  <c r="M242" i="18"/>
  <c r="K242" i="18"/>
  <c r="L242" i="18" s="1"/>
  <c r="M258" i="18"/>
  <c r="J258" i="18"/>
  <c r="K258" i="18"/>
  <c r="L258" i="18" s="1"/>
  <c r="M274" i="18"/>
  <c r="J274" i="18"/>
  <c r="K274" i="18"/>
  <c r="L274" i="18" s="1"/>
  <c r="J322" i="18"/>
  <c r="K322" i="18"/>
  <c r="L322" i="18" s="1"/>
  <c r="M322" i="18"/>
  <c r="K330" i="18"/>
  <c r="L330" i="18" s="1"/>
  <c r="M330" i="18"/>
  <c r="J330" i="18"/>
  <c r="J338" i="18"/>
  <c r="M338" i="18"/>
  <c r="K338" i="18"/>
  <c r="L338" i="18" s="1"/>
  <c r="K345" i="18"/>
  <c r="L345" i="18" s="1"/>
  <c r="M345" i="18"/>
  <c r="J345" i="18"/>
  <c r="H345" i="18" s="1"/>
  <c r="I345" i="18" s="1"/>
  <c r="J361" i="18"/>
  <c r="K361" i="18"/>
  <c r="L361" i="18" s="1"/>
  <c r="M361" i="18"/>
  <c r="J502" i="18"/>
  <c r="K502" i="18"/>
  <c r="L502" i="18" s="1"/>
  <c r="M502" i="18"/>
  <c r="J64" i="18"/>
  <c r="K64" i="18"/>
  <c r="L64" i="18" s="1"/>
  <c r="M64" i="18"/>
  <c r="M72" i="18"/>
  <c r="J72" i="18"/>
  <c r="K72" i="18"/>
  <c r="L72" i="18" s="1"/>
  <c r="M80" i="18"/>
  <c r="J80" i="18"/>
  <c r="K80" i="18"/>
  <c r="L80" i="18" s="1"/>
  <c r="J88" i="18"/>
  <c r="K88" i="18"/>
  <c r="L88" i="18" s="1"/>
  <c r="M88" i="18"/>
  <c r="J96" i="18"/>
  <c r="K96" i="18"/>
  <c r="L96" i="18" s="1"/>
  <c r="M96" i="18"/>
  <c r="M104" i="18"/>
  <c r="J104" i="18"/>
  <c r="K104" i="18"/>
  <c r="L104" i="18" s="1"/>
  <c r="M112" i="18"/>
  <c r="J112" i="18"/>
  <c r="K112" i="18"/>
  <c r="L112" i="18" s="1"/>
  <c r="M120" i="18"/>
  <c r="J120" i="18"/>
  <c r="K120" i="18"/>
  <c r="L120" i="18" s="1"/>
  <c r="M128" i="18"/>
  <c r="J128" i="18"/>
  <c r="K128" i="18"/>
  <c r="L128" i="18" s="1"/>
  <c r="M136" i="18"/>
  <c r="J136" i="18"/>
  <c r="K136" i="18"/>
  <c r="L136" i="18" s="1"/>
  <c r="M144" i="18"/>
  <c r="J144" i="18"/>
  <c r="K144" i="18"/>
  <c r="L144" i="18" s="1"/>
  <c r="M152" i="18"/>
  <c r="J152" i="18"/>
  <c r="K152" i="18"/>
  <c r="L152" i="18" s="1"/>
  <c r="J160" i="18"/>
  <c r="K160" i="18"/>
  <c r="L160" i="18" s="1"/>
  <c r="M160" i="18"/>
  <c r="J168" i="18"/>
  <c r="K168" i="18"/>
  <c r="L168" i="18" s="1"/>
  <c r="M168" i="18"/>
  <c r="J176" i="18"/>
  <c r="K176" i="18"/>
  <c r="L176" i="18" s="1"/>
  <c r="M176" i="18"/>
  <c r="J184" i="18"/>
  <c r="K184" i="18"/>
  <c r="L184" i="18" s="1"/>
  <c r="M184" i="18"/>
  <c r="K192" i="18"/>
  <c r="L192" i="18" s="1"/>
  <c r="M192" i="18"/>
  <c r="J192" i="18"/>
  <c r="J200" i="18"/>
  <c r="K200" i="18"/>
  <c r="L200" i="18" s="1"/>
  <c r="M200" i="18"/>
  <c r="K208" i="18"/>
  <c r="L208" i="18" s="1"/>
  <c r="J208" i="18"/>
  <c r="M208" i="18"/>
  <c r="J216" i="18"/>
  <c r="K216" i="18"/>
  <c r="L216" i="18" s="1"/>
  <c r="M216" i="18"/>
  <c r="K224" i="18"/>
  <c r="L224" i="18" s="1"/>
  <c r="J224" i="18"/>
  <c r="M224" i="18"/>
  <c r="J232" i="18"/>
  <c r="K232" i="18"/>
  <c r="L232" i="18" s="1"/>
  <c r="M232" i="18"/>
  <c r="J240" i="18"/>
  <c r="M240" i="18"/>
  <c r="K240" i="18"/>
  <c r="L240" i="18" s="1"/>
  <c r="M248" i="18"/>
  <c r="J248" i="18"/>
  <c r="K248" i="18"/>
  <c r="L248" i="18" s="1"/>
  <c r="J256" i="18"/>
  <c r="K256" i="18"/>
  <c r="L256" i="18" s="1"/>
  <c r="M256" i="18"/>
  <c r="J264" i="18"/>
  <c r="K264" i="18"/>
  <c r="L264" i="18" s="1"/>
  <c r="M264" i="18"/>
  <c r="J272" i="18"/>
  <c r="K272" i="18"/>
  <c r="L272" i="18" s="1"/>
  <c r="M272" i="18"/>
  <c r="J280" i="18"/>
  <c r="K280" i="18"/>
  <c r="L280" i="18" s="1"/>
  <c r="M280" i="18"/>
  <c r="J288" i="18"/>
  <c r="K288" i="18"/>
  <c r="L288" i="18" s="1"/>
  <c r="M288" i="18"/>
  <c r="J296" i="18"/>
  <c r="K296" i="18"/>
  <c r="L296" i="18" s="1"/>
  <c r="M296" i="18"/>
  <c r="J304" i="18"/>
  <c r="M304" i="18"/>
  <c r="K304" i="18"/>
  <c r="L304" i="18" s="1"/>
  <c r="K312" i="18"/>
  <c r="L312" i="18" s="1"/>
  <c r="M312" i="18"/>
  <c r="J312" i="18"/>
  <c r="J320" i="18"/>
  <c r="M320" i="18"/>
  <c r="K320" i="18"/>
  <c r="L320" i="18" s="1"/>
  <c r="J328" i="18"/>
  <c r="K328" i="18"/>
  <c r="L328" i="18" s="1"/>
  <c r="M328" i="18"/>
  <c r="K336" i="18"/>
  <c r="L336" i="18" s="1"/>
  <c r="J336" i="18"/>
  <c r="M336" i="18"/>
  <c r="J343" i="18"/>
  <c r="K343" i="18"/>
  <c r="L343" i="18" s="1"/>
  <c r="M343" i="18"/>
  <c r="J351" i="18"/>
  <c r="K351" i="18"/>
  <c r="L351" i="18" s="1"/>
  <c r="M351" i="18"/>
  <c r="K359" i="18"/>
  <c r="L359" i="18" s="1"/>
  <c r="J359" i="18"/>
  <c r="M359" i="18"/>
  <c r="M372" i="18"/>
  <c r="J372" i="18"/>
  <c r="K372" i="18"/>
  <c r="L372" i="18" s="1"/>
  <c r="K380" i="18"/>
  <c r="L380" i="18" s="1"/>
  <c r="M380" i="18"/>
  <c r="J380" i="18"/>
  <c r="G380" i="18" s="1"/>
  <c r="J388" i="18"/>
  <c r="K388" i="18"/>
  <c r="L388" i="18" s="1"/>
  <c r="M388" i="18"/>
  <c r="J396" i="18"/>
  <c r="K396" i="18"/>
  <c r="L396" i="18" s="1"/>
  <c r="M396" i="18"/>
  <c r="M404" i="18"/>
  <c r="J404" i="18"/>
  <c r="K404" i="18"/>
  <c r="L404" i="18" s="1"/>
  <c r="K412" i="18"/>
  <c r="L412" i="18" s="1"/>
  <c r="M412" i="18"/>
  <c r="J412" i="18"/>
  <c r="J420" i="18"/>
  <c r="K420" i="18"/>
  <c r="L420" i="18" s="1"/>
  <c r="M420" i="18"/>
  <c r="K428" i="18"/>
  <c r="L428" i="18" s="1"/>
  <c r="J428" i="18"/>
  <c r="M428" i="18"/>
  <c r="J436" i="18"/>
  <c r="M436" i="18"/>
  <c r="K436" i="18"/>
  <c r="L436" i="18" s="1"/>
  <c r="K444" i="18"/>
  <c r="L444" i="18" s="1"/>
  <c r="J444" i="18"/>
  <c r="M444" i="18"/>
  <c r="J452" i="18"/>
  <c r="K452" i="18"/>
  <c r="L452" i="18" s="1"/>
  <c r="M452" i="18"/>
  <c r="K460" i="18"/>
  <c r="L460" i="18" s="1"/>
  <c r="J460" i="18"/>
  <c r="M460" i="18"/>
  <c r="J468" i="18"/>
  <c r="K468" i="18"/>
  <c r="L468" i="18" s="1"/>
  <c r="M468" i="18"/>
  <c r="M476" i="18"/>
  <c r="K476" i="18"/>
  <c r="L476" i="18" s="1"/>
  <c r="J476" i="18"/>
  <c r="J484" i="18"/>
  <c r="K484" i="18"/>
  <c r="L484" i="18" s="1"/>
  <c r="M484" i="18"/>
  <c r="J492" i="18"/>
  <c r="M492" i="18"/>
  <c r="K492" i="18"/>
  <c r="L492" i="18" s="1"/>
  <c r="J500" i="18"/>
  <c r="K500" i="18"/>
  <c r="L500" i="18" s="1"/>
  <c r="M500" i="18"/>
  <c r="K57" i="18"/>
  <c r="L57" i="18" s="1"/>
  <c r="M57" i="18"/>
  <c r="J57" i="18"/>
  <c r="J105" i="18"/>
  <c r="K105" i="18"/>
  <c r="L105" i="18" s="1"/>
  <c r="M105" i="18"/>
  <c r="J50" i="18"/>
  <c r="K50" i="18"/>
  <c r="L50" i="18" s="1"/>
  <c r="M50" i="18"/>
  <c r="J106" i="18"/>
  <c r="K106" i="18"/>
  <c r="L106" i="18" s="1"/>
  <c r="M106" i="18"/>
  <c r="M250" i="18"/>
  <c r="J250" i="18"/>
  <c r="K250" i="18"/>
  <c r="L250" i="18" s="1"/>
  <c r="M266" i="18"/>
  <c r="J266" i="18"/>
  <c r="K266" i="18"/>
  <c r="L266" i="18" s="1"/>
  <c r="M282" i="18"/>
  <c r="J282" i="18"/>
  <c r="K282" i="18"/>
  <c r="L282" i="18" s="1"/>
  <c r="K374" i="18"/>
  <c r="L374" i="18" s="1"/>
  <c r="J374" i="18"/>
  <c r="M374" i="18"/>
  <c r="J398" i="18"/>
  <c r="K398" i="18"/>
  <c r="L398" i="18" s="1"/>
  <c r="M398" i="18"/>
  <c r="J48" i="18"/>
  <c r="K48" i="18"/>
  <c r="L48" i="18" s="1"/>
  <c r="M48" i="18"/>
  <c r="J56" i="18"/>
  <c r="K56" i="18"/>
  <c r="L56" i="18" s="1"/>
  <c r="M56" i="18"/>
  <c r="M51" i="18"/>
  <c r="J51" i="18"/>
  <c r="K51" i="18"/>
  <c r="L51" i="18" s="1"/>
  <c r="G51" i="18" s="1"/>
  <c r="K59" i="18"/>
  <c r="L59" i="18" s="1"/>
  <c r="M59" i="18"/>
  <c r="J59" i="18"/>
  <c r="J67" i="18"/>
  <c r="K67" i="18"/>
  <c r="L67" i="18" s="1"/>
  <c r="M67" i="18"/>
  <c r="J75" i="18"/>
  <c r="K75" i="18"/>
  <c r="L75" i="18" s="1"/>
  <c r="M75" i="18"/>
  <c r="J83" i="18"/>
  <c r="K83" i="18"/>
  <c r="L83" i="18" s="1"/>
  <c r="M83" i="18"/>
  <c r="M91" i="18"/>
  <c r="J91" i="18"/>
  <c r="K91" i="18"/>
  <c r="L91" i="18" s="1"/>
  <c r="J99" i="18"/>
  <c r="K99" i="18"/>
  <c r="L99" i="18" s="1"/>
  <c r="M99" i="18"/>
  <c r="K107" i="18"/>
  <c r="L107" i="18" s="1"/>
  <c r="M107" i="18"/>
  <c r="J107" i="18"/>
  <c r="K115" i="18"/>
  <c r="L115" i="18" s="1"/>
  <c r="M115" i="18"/>
  <c r="J115" i="18"/>
  <c r="K123" i="18"/>
  <c r="L123" i="18" s="1"/>
  <c r="M123" i="18"/>
  <c r="J123" i="18"/>
  <c r="K131" i="18"/>
  <c r="L131" i="18" s="1"/>
  <c r="M131" i="18"/>
  <c r="J131" i="18"/>
  <c r="K139" i="18"/>
  <c r="L139" i="18" s="1"/>
  <c r="M139" i="18"/>
  <c r="J139" i="18"/>
  <c r="K147" i="18"/>
  <c r="L147" i="18" s="1"/>
  <c r="M147" i="18"/>
  <c r="J147" i="18"/>
  <c r="J155" i="18"/>
  <c r="K155" i="18"/>
  <c r="L155" i="18" s="1"/>
  <c r="M155" i="18"/>
  <c r="J163" i="18"/>
  <c r="K163" i="18"/>
  <c r="L163" i="18" s="1"/>
  <c r="M163" i="18"/>
  <c r="J171" i="18"/>
  <c r="K171" i="18"/>
  <c r="L171" i="18" s="1"/>
  <c r="M171" i="18"/>
  <c r="J179" i="18"/>
  <c r="K179" i="18"/>
  <c r="L179" i="18" s="1"/>
  <c r="M179" i="18"/>
  <c r="J187" i="18"/>
  <c r="K187" i="18"/>
  <c r="L187" i="18" s="1"/>
  <c r="M187" i="18"/>
  <c r="J195" i="18"/>
  <c r="K195" i="18"/>
  <c r="L195" i="18" s="1"/>
  <c r="M195" i="18"/>
  <c r="M203" i="18"/>
  <c r="J203" i="18"/>
  <c r="K203" i="18"/>
  <c r="L203" i="18" s="1"/>
  <c r="J211" i="18"/>
  <c r="K211" i="18"/>
  <c r="L211" i="18" s="1"/>
  <c r="M211" i="18"/>
  <c r="M219" i="18"/>
  <c r="J219" i="18"/>
  <c r="K219" i="18"/>
  <c r="L219" i="18" s="1"/>
  <c r="J227" i="18"/>
  <c r="K227" i="18"/>
  <c r="L227" i="18" s="1"/>
  <c r="M227" i="18"/>
  <c r="M235" i="18"/>
  <c r="J235" i="18"/>
  <c r="K235" i="18"/>
  <c r="L235" i="18" s="1"/>
  <c r="J243" i="18"/>
  <c r="K243" i="18"/>
  <c r="L243" i="18" s="1"/>
  <c r="M243" i="18"/>
  <c r="J251" i="18"/>
  <c r="K251" i="18"/>
  <c r="L251" i="18" s="1"/>
  <c r="M251" i="18"/>
  <c r="J259" i="18"/>
  <c r="K259" i="18"/>
  <c r="L259" i="18" s="1"/>
  <c r="M259" i="18"/>
  <c r="J267" i="18"/>
  <c r="K267" i="18"/>
  <c r="L267" i="18" s="1"/>
  <c r="M267" i="18"/>
  <c r="J275" i="18"/>
  <c r="K275" i="18"/>
  <c r="L275" i="18" s="1"/>
  <c r="M275" i="18"/>
  <c r="J283" i="18"/>
  <c r="K283" i="18"/>
  <c r="L283" i="18" s="1"/>
  <c r="M283" i="18"/>
  <c r="J291" i="18"/>
  <c r="K291" i="18"/>
  <c r="L291" i="18" s="1"/>
  <c r="M291" i="18"/>
  <c r="J299" i="18"/>
  <c r="K299" i="18"/>
  <c r="L299" i="18" s="1"/>
  <c r="M299" i="18"/>
  <c r="M307" i="18"/>
  <c r="J307" i="18"/>
  <c r="K307" i="18"/>
  <c r="L307" i="18" s="1"/>
  <c r="H307" i="18" s="1"/>
  <c r="I307" i="18" s="1"/>
  <c r="J315" i="18"/>
  <c r="K315" i="18"/>
  <c r="L315" i="18" s="1"/>
  <c r="M315" i="18"/>
  <c r="M323" i="18"/>
  <c r="J323" i="18"/>
  <c r="K323" i="18"/>
  <c r="L323" i="18" s="1"/>
  <c r="J331" i="18"/>
  <c r="M331" i="18"/>
  <c r="K331" i="18"/>
  <c r="L331" i="18" s="1"/>
  <c r="K346" i="18"/>
  <c r="L346" i="18" s="1"/>
  <c r="M346" i="18"/>
  <c r="J346" i="18"/>
  <c r="J354" i="18"/>
  <c r="K354" i="18"/>
  <c r="L354" i="18" s="1"/>
  <c r="M354" i="18"/>
  <c r="J362" i="18"/>
  <c r="K362" i="18"/>
  <c r="L362" i="18" s="1"/>
  <c r="M362" i="18"/>
  <c r="M367" i="18"/>
  <c r="J367" i="18"/>
  <c r="K367" i="18"/>
  <c r="L367" i="18" s="1"/>
  <c r="K375" i="18"/>
  <c r="L375" i="18" s="1"/>
  <c r="M375" i="18"/>
  <c r="J375" i="18"/>
  <c r="J383" i="18"/>
  <c r="K383" i="18"/>
  <c r="L383" i="18" s="1"/>
  <c r="M383" i="18"/>
  <c r="J391" i="18"/>
  <c r="K391" i="18"/>
  <c r="L391" i="18" s="1"/>
  <c r="M391" i="18"/>
  <c r="M399" i="18"/>
  <c r="J399" i="18"/>
  <c r="K399" i="18"/>
  <c r="L399" i="18" s="1"/>
  <c r="K407" i="18"/>
  <c r="L407" i="18" s="1"/>
  <c r="M407" i="18"/>
  <c r="J407" i="18"/>
  <c r="J415" i="18"/>
  <c r="K415" i="18"/>
  <c r="L415" i="18" s="1"/>
  <c r="M415" i="18"/>
  <c r="K423" i="18"/>
  <c r="L423" i="18" s="1"/>
  <c r="J423" i="18"/>
  <c r="M423" i="18"/>
  <c r="M431" i="18"/>
  <c r="J431" i="18"/>
  <c r="K431" i="18"/>
  <c r="L431" i="18" s="1"/>
  <c r="K439" i="18"/>
  <c r="L439" i="18" s="1"/>
  <c r="M439" i="18"/>
  <c r="J439" i="18"/>
  <c r="J447" i="18"/>
  <c r="K447" i="18"/>
  <c r="L447" i="18" s="1"/>
  <c r="M447" i="18"/>
  <c r="K455" i="18"/>
  <c r="L455" i="18" s="1"/>
  <c r="J455" i="18"/>
  <c r="M455" i="18"/>
  <c r="M463" i="18"/>
  <c r="K463" i="18"/>
  <c r="L463" i="18" s="1"/>
  <c r="J463" i="18"/>
  <c r="J471" i="18"/>
  <c r="K471" i="18"/>
  <c r="L471" i="18" s="1"/>
  <c r="M471" i="18"/>
  <c r="J479" i="18"/>
  <c r="M479" i="18"/>
  <c r="K479" i="18"/>
  <c r="L479" i="18" s="1"/>
  <c r="J487" i="18"/>
  <c r="K487" i="18"/>
  <c r="L487" i="18" s="1"/>
  <c r="M487" i="18"/>
  <c r="M495" i="18"/>
  <c r="K495" i="18"/>
  <c r="L495" i="18" s="1"/>
  <c r="J495" i="18"/>
  <c r="J503" i="18"/>
  <c r="K503" i="18"/>
  <c r="L503" i="18" s="1"/>
  <c r="M503" i="18"/>
  <c r="J65" i="18"/>
  <c r="K65" i="18"/>
  <c r="L65" i="18" s="1"/>
  <c r="M65" i="18"/>
  <c r="J113" i="18"/>
  <c r="K113" i="18"/>
  <c r="L113" i="18" s="1"/>
  <c r="M113" i="18"/>
  <c r="J137" i="18"/>
  <c r="K137" i="18"/>
  <c r="L137" i="18" s="1"/>
  <c r="M137" i="18"/>
  <c r="J177" i="18"/>
  <c r="K177" i="18"/>
  <c r="L177" i="18" s="1"/>
  <c r="M177" i="18"/>
  <c r="J66" i="18"/>
  <c r="K66" i="18"/>
  <c r="L66" i="18" s="1"/>
  <c r="M66" i="18"/>
  <c r="J122" i="18"/>
  <c r="K122" i="18"/>
  <c r="L122" i="18" s="1"/>
  <c r="M122" i="18"/>
  <c r="M298" i="18"/>
  <c r="J298" i="18"/>
  <c r="K298" i="18"/>
  <c r="L298" i="18" s="1"/>
  <c r="J340" i="18"/>
  <c r="K340" i="18"/>
  <c r="L340" i="18" s="1"/>
  <c r="M340" i="18"/>
  <c r="K390" i="18"/>
  <c r="L390" i="18" s="1"/>
  <c r="M390" i="18"/>
  <c r="J390" i="18"/>
  <c r="J406" i="18"/>
  <c r="K406" i="18"/>
  <c r="L406" i="18" s="1"/>
  <c r="M406" i="18"/>
  <c r="J430" i="18"/>
  <c r="K430" i="18"/>
  <c r="L430" i="18" s="1"/>
  <c r="M430" i="18"/>
  <c r="K454" i="18"/>
  <c r="L454" i="18" s="1"/>
  <c r="M454" i="18"/>
  <c r="J454" i="18"/>
  <c r="J462" i="18"/>
  <c r="K462" i="18"/>
  <c r="L462" i="18" s="1"/>
  <c r="M462" i="18"/>
  <c r="J54" i="18"/>
  <c r="K54" i="18"/>
  <c r="L54" i="18" s="1"/>
  <c r="M54" i="18"/>
  <c r="J62" i="18"/>
  <c r="K62" i="18"/>
  <c r="L62" i="18" s="1"/>
  <c r="M62" i="18"/>
  <c r="J70" i="18"/>
  <c r="K70" i="18"/>
  <c r="L70" i="18" s="1"/>
  <c r="M70" i="18"/>
  <c r="M78" i="18"/>
  <c r="J78" i="18"/>
  <c r="K78" i="18"/>
  <c r="L78" i="18" s="1"/>
  <c r="J86" i="18"/>
  <c r="K86" i="18"/>
  <c r="L86" i="18" s="1"/>
  <c r="M86" i="18"/>
  <c r="J94" i="18"/>
  <c r="K94" i="18"/>
  <c r="L94" i="18" s="1"/>
  <c r="M94" i="18"/>
  <c r="K102" i="18"/>
  <c r="L102" i="18" s="1"/>
  <c r="M102" i="18"/>
  <c r="J102" i="18"/>
  <c r="J110" i="18"/>
  <c r="K110" i="18"/>
  <c r="L110" i="18" s="1"/>
  <c r="M110" i="18"/>
  <c r="J118" i="18"/>
  <c r="K118" i="18"/>
  <c r="L118" i="18" s="1"/>
  <c r="M118" i="18"/>
  <c r="J126" i="18"/>
  <c r="K126" i="18"/>
  <c r="L126" i="18" s="1"/>
  <c r="M126" i="18"/>
  <c r="J134" i="18"/>
  <c r="K134" i="18"/>
  <c r="L134" i="18" s="1"/>
  <c r="M134" i="18"/>
  <c r="J142" i="18"/>
  <c r="K142" i="18"/>
  <c r="L142" i="18" s="1"/>
  <c r="M142" i="18"/>
  <c r="J150" i="18"/>
  <c r="K150" i="18"/>
  <c r="L150" i="18" s="1"/>
  <c r="M150" i="18"/>
  <c r="J158" i="18"/>
  <c r="K158" i="18"/>
  <c r="L158" i="18" s="1"/>
  <c r="M158" i="18"/>
  <c r="J166" i="18"/>
  <c r="K166" i="18"/>
  <c r="L166" i="18" s="1"/>
  <c r="M166" i="18"/>
  <c r="J174" i="18"/>
  <c r="K174" i="18"/>
  <c r="L174" i="18" s="1"/>
  <c r="M174" i="18"/>
  <c r="J182" i="18"/>
  <c r="K182" i="18"/>
  <c r="L182" i="18" s="1"/>
  <c r="G182" i="18" s="1"/>
  <c r="M182" i="18"/>
  <c r="M190" i="18"/>
  <c r="J190" i="18"/>
  <c r="K190" i="18"/>
  <c r="L190" i="18" s="1"/>
  <c r="K198" i="18"/>
  <c r="L198" i="18" s="1"/>
  <c r="M198" i="18"/>
  <c r="J198" i="18"/>
  <c r="J206" i="18"/>
  <c r="M206" i="18"/>
  <c r="K206" i="18"/>
  <c r="L206" i="18" s="1"/>
  <c r="K214" i="18"/>
  <c r="L214" i="18" s="1"/>
  <c r="M214" i="18"/>
  <c r="J214" i="18"/>
  <c r="J222" i="18"/>
  <c r="M222" i="18"/>
  <c r="K222" i="18"/>
  <c r="L222" i="18" s="1"/>
  <c r="K230" i="18"/>
  <c r="L230" i="18" s="1"/>
  <c r="M230" i="18"/>
  <c r="J230" i="18"/>
  <c r="J238" i="18"/>
  <c r="K238" i="18"/>
  <c r="L238" i="18" s="1"/>
  <c r="M238" i="18"/>
  <c r="K246" i="18"/>
  <c r="L246" i="18" s="1"/>
  <c r="J246" i="18"/>
  <c r="M246" i="18"/>
  <c r="J254" i="18"/>
  <c r="K254" i="18"/>
  <c r="L254" i="18" s="1"/>
  <c r="M254" i="18"/>
  <c r="J262" i="18"/>
  <c r="K262" i="18"/>
  <c r="L262" i="18" s="1"/>
  <c r="M262" i="18"/>
  <c r="J270" i="18"/>
  <c r="K270" i="18"/>
  <c r="L270" i="18" s="1"/>
  <c r="M270" i="18"/>
  <c r="J278" i="18"/>
  <c r="K278" i="18"/>
  <c r="L278" i="18" s="1"/>
  <c r="M278" i="18"/>
  <c r="J286" i="18"/>
  <c r="K286" i="18"/>
  <c r="L286" i="18" s="1"/>
  <c r="M286" i="18"/>
  <c r="J294" i="18"/>
  <c r="K294" i="18"/>
  <c r="L294" i="18" s="1"/>
  <c r="M294" i="18"/>
  <c r="K302" i="18"/>
  <c r="L302" i="18" s="1"/>
  <c r="M302" i="18"/>
  <c r="J302" i="18"/>
  <c r="J310" i="18"/>
  <c r="K310" i="18"/>
  <c r="L310" i="18" s="1"/>
  <c r="M310" i="18"/>
  <c r="K318" i="18"/>
  <c r="L318" i="18" s="1"/>
  <c r="J318" i="18"/>
  <c r="M318" i="18"/>
  <c r="J326" i="18"/>
  <c r="K326" i="18"/>
  <c r="L326" i="18" s="1"/>
  <c r="M326" i="18"/>
  <c r="M334" i="18"/>
  <c r="J334" i="18"/>
  <c r="K334" i="18"/>
  <c r="L334" i="18" s="1"/>
  <c r="K339" i="18"/>
  <c r="L339" i="18" s="1"/>
  <c r="M339" i="18"/>
  <c r="J339" i="18"/>
  <c r="M341" i="18"/>
  <c r="J341" i="18"/>
  <c r="K341" i="18"/>
  <c r="L341" i="18" s="1"/>
  <c r="J349" i="18"/>
  <c r="K349" i="18"/>
  <c r="L349" i="18" s="1"/>
  <c r="M349" i="18"/>
  <c r="K357" i="18"/>
  <c r="L357" i="18" s="1"/>
  <c r="M357" i="18"/>
  <c r="J357" i="18"/>
  <c r="M365" i="18"/>
  <c r="K365" i="18"/>
  <c r="L365" i="18" s="1"/>
  <c r="J365" i="18"/>
  <c r="K370" i="18"/>
  <c r="L370" i="18" s="1"/>
  <c r="M370" i="18"/>
  <c r="J370" i="18"/>
  <c r="J378" i="18"/>
  <c r="K378" i="18"/>
  <c r="L378" i="18" s="1"/>
  <c r="M378" i="18"/>
  <c r="J386" i="18"/>
  <c r="K386" i="18"/>
  <c r="L386" i="18" s="1"/>
  <c r="M386" i="18"/>
  <c r="M394" i="18"/>
  <c r="J394" i="18"/>
  <c r="K394" i="18"/>
  <c r="L394" i="18" s="1"/>
  <c r="M402" i="18"/>
  <c r="K402" i="18"/>
  <c r="L402" i="18" s="1"/>
  <c r="J402" i="18"/>
  <c r="J410" i="18"/>
  <c r="K410" i="18"/>
  <c r="L410" i="18" s="1"/>
  <c r="M410" i="18"/>
  <c r="J418" i="18"/>
  <c r="K418" i="18"/>
  <c r="L418" i="18" s="1"/>
  <c r="M418" i="18"/>
  <c r="M426" i="18"/>
  <c r="J426" i="18"/>
  <c r="K426" i="18"/>
  <c r="L426" i="18" s="1"/>
  <c r="M434" i="18"/>
  <c r="J434" i="18"/>
  <c r="K434" i="18"/>
  <c r="L434" i="18" s="1"/>
  <c r="J442" i="18"/>
  <c r="K442" i="18"/>
  <c r="L442" i="18" s="1"/>
  <c r="M442" i="18"/>
  <c r="J450" i="18"/>
  <c r="K450" i="18"/>
  <c r="L450" i="18" s="1"/>
  <c r="M450" i="18"/>
  <c r="J458" i="18"/>
  <c r="K458" i="18"/>
  <c r="L458" i="18" s="1"/>
  <c r="M458" i="18"/>
  <c r="J466" i="18"/>
  <c r="K466" i="18"/>
  <c r="L466" i="18" s="1"/>
  <c r="M466" i="18"/>
  <c r="K474" i="18"/>
  <c r="L474" i="18" s="1"/>
  <c r="M474" i="18"/>
  <c r="J474" i="18"/>
  <c r="M482" i="18"/>
  <c r="J482" i="18"/>
  <c r="K482" i="18"/>
  <c r="L482" i="18" s="1"/>
  <c r="J490" i="18"/>
  <c r="K490" i="18"/>
  <c r="L490" i="18" s="1"/>
  <c r="M490" i="18"/>
  <c r="J498" i="18"/>
  <c r="K498" i="18"/>
  <c r="L498" i="18" s="1"/>
  <c r="M498" i="18"/>
  <c r="B69" i="14"/>
  <c r="C69" i="14"/>
  <c r="B70" i="14"/>
  <c r="C70" i="14"/>
  <c r="B71" i="14"/>
  <c r="C71" i="14"/>
  <c r="B72" i="14"/>
  <c r="C72" i="14"/>
  <c r="B73" i="14"/>
  <c r="C73" i="14"/>
  <c r="B74" i="14"/>
  <c r="C74" i="14"/>
  <c r="B75" i="14"/>
  <c r="C75" i="14"/>
  <c r="B76" i="14"/>
  <c r="C76" i="14"/>
  <c r="B77" i="14"/>
  <c r="C77" i="14"/>
  <c r="B78" i="14"/>
  <c r="C78" i="14"/>
  <c r="B79" i="14"/>
  <c r="C79" i="14"/>
  <c r="B80" i="14"/>
  <c r="C80" i="14"/>
  <c r="B81" i="14"/>
  <c r="C81" i="14"/>
  <c r="B82" i="14"/>
  <c r="C82" i="14"/>
  <c r="B83" i="14"/>
  <c r="C83" i="14"/>
  <c r="B84" i="14"/>
  <c r="C84" i="14"/>
  <c r="B85" i="14"/>
  <c r="C85" i="14"/>
  <c r="B86" i="14"/>
  <c r="C86" i="14"/>
  <c r="B87" i="14"/>
  <c r="C87" i="14"/>
  <c r="B88" i="14"/>
  <c r="C88" i="14"/>
  <c r="B89" i="14"/>
  <c r="C89" i="14"/>
  <c r="B90" i="14"/>
  <c r="C90" i="14"/>
  <c r="B91" i="14"/>
  <c r="C91" i="14"/>
  <c r="B92" i="14"/>
  <c r="C92" i="14"/>
  <c r="B93" i="14"/>
  <c r="C93" i="14"/>
  <c r="B94" i="14"/>
  <c r="C94" i="14"/>
  <c r="B95" i="14"/>
  <c r="C95" i="14"/>
  <c r="B96" i="14"/>
  <c r="C96" i="14"/>
  <c r="B97" i="14"/>
  <c r="C97" i="14"/>
  <c r="B98" i="14"/>
  <c r="C98" i="14"/>
  <c r="B99" i="14"/>
  <c r="C99" i="14"/>
  <c r="B100" i="14"/>
  <c r="C100" i="14"/>
  <c r="B101" i="14"/>
  <c r="C101" i="14"/>
  <c r="B102" i="14"/>
  <c r="C102" i="14"/>
  <c r="B103" i="14"/>
  <c r="C103" i="14"/>
  <c r="B104" i="14"/>
  <c r="C104" i="14"/>
  <c r="B105" i="14"/>
  <c r="C105" i="14"/>
  <c r="B106" i="14"/>
  <c r="C106" i="14"/>
  <c r="B107" i="14"/>
  <c r="C107" i="14"/>
  <c r="B108" i="14"/>
  <c r="C108" i="14"/>
  <c r="B109" i="14"/>
  <c r="C109" i="14"/>
  <c r="B110" i="14"/>
  <c r="C110" i="14"/>
  <c r="B111" i="14"/>
  <c r="C111" i="14"/>
  <c r="B112" i="14"/>
  <c r="C112" i="14"/>
  <c r="B113" i="14"/>
  <c r="C113" i="14"/>
  <c r="B114" i="14"/>
  <c r="C114" i="14"/>
  <c r="B115" i="14"/>
  <c r="C115" i="14"/>
  <c r="B116" i="14"/>
  <c r="C116" i="14"/>
  <c r="B117" i="14"/>
  <c r="C117" i="14"/>
  <c r="B118" i="14"/>
  <c r="C118" i="14"/>
  <c r="B119" i="14"/>
  <c r="C119" i="14"/>
  <c r="B120" i="14"/>
  <c r="C120" i="14"/>
  <c r="B121" i="14"/>
  <c r="C121" i="14"/>
  <c r="B122" i="14"/>
  <c r="C122" i="14"/>
  <c r="B123" i="14"/>
  <c r="C123" i="14"/>
  <c r="B124" i="14"/>
  <c r="C124" i="14"/>
  <c r="B125" i="14"/>
  <c r="C125" i="14"/>
  <c r="B126" i="14"/>
  <c r="C126" i="14"/>
  <c r="B127" i="14"/>
  <c r="C127" i="14"/>
  <c r="B128" i="14"/>
  <c r="C128" i="14"/>
  <c r="B129" i="14"/>
  <c r="C129" i="14"/>
  <c r="B130" i="14"/>
  <c r="C130" i="14"/>
  <c r="B131" i="14"/>
  <c r="C131" i="14"/>
  <c r="B132" i="14"/>
  <c r="C132" i="14"/>
  <c r="B133" i="14"/>
  <c r="C133" i="14"/>
  <c r="B134" i="14"/>
  <c r="C134" i="14"/>
  <c r="B135" i="14"/>
  <c r="C135" i="14"/>
  <c r="B136" i="14"/>
  <c r="C136" i="14"/>
  <c r="B137" i="14"/>
  <c r="C137" i="14"/>
  <c r="B138" i="14"/>
  <c r="C138" i="14"/>
  <c r="B139" i="14"/>
  <c r="C139" i="14"/>
  <c r="B140" i="14"/>
  <c r="C140" i="14"/>
  <c r="B141" i="14"/>
  <c r="C141" i="14"/>
  <c r="B142" i="14"/>
  <c r="C142" i="14"/>
  <c r="B143" i="14"/>
  <c r="C143" i="14"/>
  <c r="B144" i="14"/>
  <c r="C144" i="14"/>
  <c r="B145" i="14"/>
  <c r="C145" i="14"/>
  <c r="B146" i="14"/>
  <c r="C146" i="14"/>
  <c r="B147" i="14"/>
  <c r="C147" i="14"/>
  <c r="B148" i="14"/>
  <c r="C148" i="14"/>
  <c r="B149" i="14"/>
  <c r="C149" i="14"/>
  <c r="B150" i="14"/>
  <c r="C150" i="14"/>
  <c r="B151" i="14"/>
  <c r="C151" i="14"/>
  <c r="B152" i="14"/>
  <c r="C152" i="14"/>
  <c r="B153" i="14"/>
  <c r="C153" i="14"/>
  <c r="B154" i="14"/>
  <c r="C154" i="14"/>
  <c r="B155" i="14"/>
  <c r="C155" i="14"/>
  <c r="B156" i="14"/>
  <c r="C156" i="14"/>
  <c r="B157" i="14"/>
  <c r="C157" i="14"/>
  <c r="B158" i="14"/>
  <c r="C158" i="14"/>
  <c r="B159" i="14"/>
  <c r="C159" i="14"/>
  <c r="B160" i="14"/>
  <c r="C160" i="14"/>
  <c r="B161" i="14"/>
  <c r="C161" i="14"/>
  <c r="B162" i="14"/>
  <c r="C162" i="14"/>
  <c r="B163" i="14"/>
  <c r="C163" i="14"/>
  <c r="B164" i="14"/>
  <c r="C164" i="14"/>
  <c r="B165" i="14"/>
  <c r="C165" i="14"/>
  <c r="B166" i="14"/>
  <c r="C166" i="14"/>
  <c r="B167" i="14"/>
  <c r="C167" i="14"/>
  <c r="B168" i="14"/>
  <c r="C168" i="14"/>
  <c r="B169" i="14"/>
  <c r="C169" i="14"/>
  <c r="B170" i="14"/>
  <c r="C170" i="14"/>
  <c r="B171" i="14"/>
  <c r="C171" i="14"/>
  <c r="B172" i="14"/>
  <c r="C172" i="14"/>
  <c r="B173" i="14"/>
  <c r="C173" i="14"/>
  <c r="B174" i="14"/>
  <c r="C174" i="14"/>
  <c r="B175" i="14"/>
  <c r="C175" i="14"/>
  <c r="B176" i="14"/>
  <c r="C176" i="14"/>
  <c r="B177" i="14"/>
  <c r="C177" i="14"/>
  <c r="B178" i="14"/>
  <c r="C178" i="14"/>
  <c r="B179" i="14"/>
  <c r="C179" i="14"/>
  <c r="B180" i="14"/>
  <c r="C180" i="14"/>
  <c r="B181" i="14"/>
  <c r="C181" i="14"/>
  <c r="B182" i="14"/>
  <c r="C182" i="14"/>
  <c r="B183" i="14"/>
  <c r="C183" i="14"/>
  <c r="B184" i="14"/>
  <c r="C184" i="14"/>
  <c r="B185" i="14"/>
  <c r="C185" i="14"/>
  <c r="B186" i="14"/>
  <c r="C186" i="14"/>
  <c r="B187" i="14"/>
  <c r="C187" i="14"/>
  <c r="B188" i="14"/>
  <c r="C188" i="14"/>
  <c r="B189" i="14"/>
  <c r="C189" i="14"/>
  <c r="B190" i="14"/>
  <c r="C190" i="14"/>
  <c r="B191" i="14"/>
  <c r="C191" i="14"/>
  <c r="B192" i="14"/>
  <c r="C192" i="14"/>
  <c r="B193" i="14"/>
  <c r="C193" i="14"/>
  <c r="B194" i="14"/>
  <c r="C194" i="14"/>
  <c r="B195" i="14"/>
  <c r="C195" i="14"/>
  <c r="B196" i="14"/>
  <c r="C196" i="14"/>
  <c r="B197" i="14"/>
  <c r="C197" i="14"/>
  <c r="B198" i="14"/>
  <c r="C198" i="14"/>
  <c r="B199" i="14"/>
  <c r="C199" i="14"/>
  <c r="B200" i="14"/>
  <c r="C200" i="14"/>
  <c r="B201" i="14"/>
  <c r="C201" i="14"/>
  <c r="B202" i="14"/>
  <c r="C202" i="14"/>
  <c r="B203" i="14"/>
  <c r="C203" i="14"/>
  <c r="B204" i="14"/>
  <c r="C204" i="14"/>
  <c r="B205" i="14"/>
  <c r="C205" i="14"/>
  <c r="B206" i="14"/>
  <c r="C206" i="14"/>
  <c r="B207" i="14"/>
  <c r="C207" i="14"/>
  <c r="B208" i="14"/>
  <c r="C208" i="14"/>
  <c r="B209" i="14"/>
  <c r="C209" i="14"/>
  <c r="B210" i="14"/>
  <c r="C210" i="14"/>
  <c r="B211" i="14"/>
  <c r="C211" i="14"/>
  <c r="B212" i="14"/>
  <c r="C212" i="14"/>
  <c r="B213" i="14"/>
  <c r="C213" i="14"/>
  <c r="B214" i="14"/>
  <c r="C214" i="14"/>
  <c r="B215" i="14"/>
  <c r="C215" i="14"/>
  <c r="B216" i="14"/>
  <c r="C216" i="14"/>
  <c r="B217" i="14"/>
  <c r="C217" i="14"/>
  <c r="B218" i="14"/>
  <c r="C218" i="14"/>
  <c r="B219" i="14"/>
  <c r="C219" i="14"/>
  <c r="B220" i="14"/>
  <c r="C220" i="14"/>
  <c r="B221" i="14"/>
  <c r="C221" i="14"/>
  <c r="B222" i="14"/>
  <c r="C222" i="14"/>
  <c r="B223" i="14"/>
  <c r="C223" i="14"/>
  <c r="B224" i="14"/>
  <c r="C224" i="14"/>
  <c r="B225" i="14"/>
  <c r="C225" i="14"/>
  <c r="B226" i="14"/>
  <c r="C226" i="14"/>
  <c r="B227" i="14"/>
  <c r="C227" i="14"/>
  <c r="B228" i="14"/>
  <c r="C228" i="14"/>
  <c r="B229" i="14"/>
  <c r="C229" i="14"/>
  <c r="B230" i="14"/>
  <c r="C230" i="14"/>
  <c r="B231" i="14"/>
  <c r="C231" i="14"/>
  <c r="B232" i="14"/>
  <c r="C232" i="14"/>
  <c r="B233" i="14"/>
  <c r="C233" i="14"/>
  <c r="B234" i="14"/>
  <c r="C234" i="14"/>
  <c r="B235" i="14"/>
  <c r="C235" i="14"/>
  <c r="B236" i="14"/>
  <c r="C236" i="14"/>
  <c r="B237" i="14"/>
  <c r="C237" i="14"/>
  <c r="B238" i="14"/>
  <c r="C238" i="14"/>
  <c r="B239" i="14"/>
  <c r="C239" i="14"/>
  <c r="B240" i="14"/>
  <c r="C240" i="14"/>
  <c r="B241" i="14"/>
  <c r="C241" i="14"/>
  <c r="B242" i="14"/>
  <c r="C242" i="14"/>
  <c r="B243" i="14"/>
  <c r="C243" i="14"/>
  <c r="B244" i="14"/>
  <c r="C244" i="14"/>
  <c r="B245" i="14"/>
  <c r="C245" i="14"/>
  <c r="B246" i="14"/>
  <c r="C246" i="14"/>
  <c r="B247" i="14"/>
  <c r="C247" i="14"/>
  <c r="B248" i="14"/>
  <c r="C248" i="14"/>
  <c r="B249" i="14"/>
  <c r="C249" i="14"/>
  <c r="B250" i="14"/>
  <c r="C250" i="14"/>
  <c r="B251" i="14"/>
  <c r="C251" i="14"/>
  <c r="B252" i="14"/>
  <c r="C252" i="14"/>
  <c r="B253" i="14"/>
  <c r="C253" i="14"/>
  <c r="B254" i="14"/>
  <c r="C254" i="14"/>
  <c r="B255" i="14"/>
  <c r="C255" i="14"/>
  <c r="B256" i="14"/>
  <c r="C256" i="14"/>
  <c r="B257" i="14"/>
  <c r="C257" i="14"/>
  <c r="B258" i="14"/>
  <c r="C258" i="14"/>
  <c r="B259" i="14"/>
  <c r="C259" i="14"/>
  <c r="B260" i="14"/>
  <c r="C260" i="14"/>
  <c r="B261" i="14"/>
  <c r="C261" i="14"/>
  <c r="B262" i="14"/>
  <c r="C262" i="14"/>
  <c r="B263" i="14"/>
  <c r="C263" i="14"/>
  <c r="B264" i="14"/>
  <c r="C264" i="14"/>
  <c r="B265" i="14"/>
  <c r="C265" i="14"/>
  <c r="B266" i="14"/>
  <c r="C266" i="14"/>
  <c r="B267" i="14"/>
  <c r="C267" i="14"/>
  <c r="B268" i="14"/>
  <c r="C268" i="14"/>
  <c r="B269" i="14"/>
  <c r="C269" i="14"/>
  <c r="B270" i="14"/>
  <c r="C270" i="14"/>
  <c r="B271" i="14"/>
  <c r="C271" i="14"/>
  <c r="B272" i="14"/>
  <c r="C272" i="14"/>
  <c r="B273" i="14"/>
  <c r="C273" i="14"/>
  <c r="B274" i="14"/>
  <c r="C274" i="14"/>
  <c r="B275" i="14"/>
  <c r="C275" i="14"/>
  <c r="B276" i="14"/>
  <c r="C276" i="14"/>
  <c r="B277" i="14"/>
  <c r="C277" i="14"/>
  <c r="B278" i="14"/>
  <c r="C278" i="14"/>
  <c r="B279" i="14"/>
  <c r="C279" i="14"/>
  <c r="B280" i="14"/>
  <c r="C280" i="14"/>
  <c r="B281" i="14"/>
  <c r="C281" i="14"/>
  <c r="B282" i="14"/>
  <c r="C282" i="14"/>
  <c r="B283" i="14"/>
  <c r="C283" i="14"/>
  <c r="B284" i="14"/>
  <c r="C284" i="14"/>
  <c r="B285" i="14"/>
  <c r="C285" i="14"/>
  <c r="B286" i="14"/>
  <c r="C286" i="14"/>
  <c r="B287" i="14"/>
  <c r="C287" i="14"/>
  <c r="B288" i="14"/>
  <c r="C288" i="14"/>
  <c r="B289" i="14"/>
  <c r="C289" i="14"/>
  <c r="B290" i="14"/>
  <c r="C290" i="14"/>
  <c r="B291" i="14"/>
  <c r="C291" i="14"/>
  <c r="B292" i="14"/>
  <c r="C292" i="14"/>
  <c r="B293" i="14"/>
  <c r="C293" i="14"/>
  <c r="B294" i="14"/>
  <c r="C294" i="14"/>
  <c r="B295" i="14"/>
  <c r="C295" i="14"/>
  <c r="B296" i="14"/>
  <c r="C296" i="14"/>
  <c r="B297" i="14"/>
  <c r="C297" i="14"/>
  <c r="B298" i="14"/>
  <c r="C298" i="14"/>
  <c r="B299" i="14"/>
  <c r="C299" i="14"/>
  <c r="B300" i="14"/>
  <c r="C300" i="14"/>
  <c r="B301" i="14"/>
  <c r="C301" i="14"/>
  <c r="B302" i="14"/>
  <c r="C302" i="14"/>
  <c r="B303" i="14"/>
  <c r="C303" i="14"/>
  <c r="B304" i="14"/>
  <c r="C304" i="14"/>
  <c r="B305" i="14"/>
  <c r="C305" i="14"/>
  <c r="B306" i="14"/>
  <c r="C306" i="14"/>
  <c r="B307" i="14"/>
  <c r="C307" i="14"/>
  <c r="B308" i="14"/>
  <c r="C308" i="14"/>
  <c r="B309" i="14"/>
  <c r="C309" i="14"/>
  <c r="B310" i="14"/>
  <c r="C310" i="14"/>
  <c r="B311" i="14"/>
  <c r="C311" i="14"/>
  <c r="B312" i="14"/>
  <c r="C312" i="14"/>
  <c r="B313" i="14"/>
  <c r="C313" i="14"/>
  <c r="B314" i="14"/>
  <c r="C314" i="14"/>
  <c r="B315" i="14"/>
  <c r="C315" i="14"/>
  <c r="B316" i="14"/>
  <c r="C316" i="14"/>
  <c r="B317" i="14"/>
  <c r="C317" i="14"/>
  <c r="B318" i="14"/>
  <c r="C318" i="14"/>
  <c r="B319" i="14"/>
  <c r="C319" i="14"/>
  <c r="B320" i="14"/>
  <c r="C320" i="14"/>
  <c r="B321" i="14"/>
  <c r="C321" i="14"/>
  <c r="B322" i="14"/>
  <c r="C322" i="14"/>
  <c r="B323" i="14"/>
  <c r="C323" i="14"/>
  <c r="B324" i="14"/>
  <c r="C324" i="14"/>
  <c r="B325" i="14"/>
  <c r="C325" i="14"/>
  <c r="B326" i="14"/>
  <c r="C326" i="14"/>
  <c r="B327" i="14"/>
  <c r="C327" i="14"/>
  <c r="B328" i="14"/>
  <c r="C328" i="14"/>
  <c r="B329" i="14"/>
  <c r="C329" i="14"/>
  <c r="B330" i="14"/>
  <c r="C330" i="14"/>
  <c r="B331" i="14"/>
  <c r="C331" i="14"/>
  <c r="B332" i="14"/>
  <c r="C332" i="14"/>
  <c r="B333" i="14"/>
  <c r="C333" i="14"/>
  <c r="B334" i="14"/>
  <c r="C334" i="14"/>
  <c r="B335" i="14"/>
  <c r="C335" i="14"/>
  <c r="B336" i="14"/>
  <c r="C336" i="14"/>
  <c r="B337" i="14"/>
  <c r="C337" i="14"/>
  <c r="B338" i="14"/>
  <c r="C338" i="14"/>
  <c r="B339" i="14"/>
  <c r="C339" i="14"/>
  <c r="B340" i="14"/>
  <c r="C340" i="14"/>
  <c r="B341" i="14"/>
  <c r="C341" i="14"/>
  <c r="B342" i="14"/>
  <c r="C342" i="14"/>
  <c r="B343" i="14"/>
  <c r="C343" i="14"/>
  <c r="B344" i="14"/>
  <c r="C344" i="14"/>
  <c r="B345" i="14"/>
  <c r="C345" i="14"/>
  <c r="B346" i="14"/>
  <c r="C346" i="14"/>
  <c r="B347" i="14"/>
  <c r="C347" i="14"/>
  <c r="B348" i="14"/>
  <c r="C348" i="14"/>
  <c r="B349" i="14"/>
  <c r="C349" i="14"/>
  <c r="B350" i="14"/>
  <c r="C350" i="14"/>
  <c r="B351" i="14"/>
  <c r="C351" i="14"/>
  <c r="B352" i="14"/>
  <c r="C352" i="14"/>
  <c r="B353" i="14"/>
  <c r="C353" i="14"/>
  <c r="B354" i="14"/>
  <c r="C354" i="14"/>
  <c r="B355" i="14"/>
  <c r="C355" i="14"/>
  <c r="B356" i="14"/>
  <c r="C356" i="14"/>
  <c r="B357" i="14"/>
  <c r="C357" i="14"/>
  <c r="B358" i="14"/>
  <c r="C358" i="14"/>
  <c r="B359" i="14"/>
  <c r="C359" i="14"/>
  <c r="B360" i="14"/>
  <c r="C360" i="14"/>
  <c r="B361" i="14"/>
  <c r="C361" i="14"/>
  <c r="B362" i="14"/>
  <c r="C362" i="14"/>
  <c r="B363" i="14"/>
  <c r="C363" i="14"/>
  <c r="B364" i="14"/>
  <c r="C364" i="14"/>
  <c r="B365" i="14"/>
  <c r="C365" i="14"/>
  <c r="B366" i="14"/>
  <c r="C366" i="14"/>
  <c r="B367" i="14"/>
  <c r="C367" i="14"/>
  <c r="B368" i="14"/>
  <c r="C368" i="14"/>
  <c r="B369" i="14"/>
  <c r="C369" i="14"/>
  <c r="B370" i="14"/>
  <c r="C370" i="14"/>
  <c r="B371" i="14"/>
  <c r="C371" i="14"/>
  <c r="B372" i="14"/>
  <c r="C372" i="14"/>
  <c r="B373" i="14"/>
  <c r="C373" i="14"/>
  <c r="B374" i="14"/>
  <c r="C374" i="14"/>
  <c r="B375" i="14"/>
  <c r="C375" i="14"/>
  <c r="B376" i="14"/>
  <c r="C376" i="14"/>
  <c r="B377" i="14"/>
  <c r="C377" i="14"/>
  <c r="B378" i="14"/>
  <c r="C378" i="14"/>
  <c r="B379" i="14"/>
  <c r="C379" i="14"/>
  <c r="B380" i="14"/>
  <c r="C380" i="14"/>
  <c r="B381" i="14"/>
  <c r="C381" i="14"/>
  <c r="B382" i="14"/>
  <c r="C382" i="14"/>
  <c r="B383" i="14"/>
  <c r="C383" i="14"/>
  <c r="B384" i="14"/>
  <c r="C384" i="14"/>
  <c r="B385" i="14"/>
  <c r="C385" i="14"/>
  <c r="B386" i="14"/>
  <c r="C386" i="14"/>
  <c r="B387" i="14"/>
  <c r="C387" i="14"/>
  <c r="B388" i="14"/>
  <c r="C388" i="14"/>
  <c r="B389" i="14"/>
  <c r="C389" i="14"/>
  <c r="B390" i="14"/>
  <c r="C390" i="14"/>
  <c r="B391" i="14"/>
  <c r="C391" i="14"/>
  <c r="B392" i="14"/>
  <c r="C392" i="14"/>
  <c r="B393" i="14"/>
  <c r="C393" i="14"/>
  <c r="B394" i="14"/>
  <c r="C394" i="14"/>
  <c r="B395" i="14"/>
  <c r="C395" i="14"/>
  <c r="B396" i="14"/>
  <c r="C396" i="14"/>
  <c r="B397" i="14"/>
  <c r="C397" i="14"/>
  <c r="B398" i="14"/>
  <c r="C398" i="14"/>
  <c r="B399" i="14"/>
  <c r="C399" i="14"/>
  <c r="B400" i="14"/>
  <c r="C400" i="14"/>
  <c r="B401" i="14"/>
  <c r="C401" i="14"/>
  <c r="B402" i="14"/>
  <c r="C402" i="14"/>
  <c r="B403" i="14"/>
  <c r="C403" i="14"/>
  <c r="B404" i="14"/>
  <c r="C404" i="14"/>
  <c r="B405" i="14"/>
  <c r="C405" i="14"/>
  <c r="B406" i="14"/>
  <c r="C406" i="14"/>
  <c r="B407" i="14"/>
  <c r="C407" i="14"/>
  <c r="B408" i="14"/>
  <c r="C408" i="14"/>
  <c r="B409" i="14"/>
  <c r="C409" i="14"/>
  <c r="B410" i="14"/>
  <c r="C410" i="14"/>
  <c r="B411" i="14"/>
  <c r="C411" i="14"/>
  <c r="B412" i="14"/>
  <c r="C412" i="14"/>
  <c r="B413" i="14"/>
  <c r="C413" i="14"/>
  <c r="B414" i="14"/>
  <c r="C414" i="14"/>
  <c r="B415" i="14"/>
  <c r="C415" i="14"/>
  <c r="B416" i="14"/>
  <c r="C416" i="14"/>
  <c r="B417" i="14"/>
  <c r="C417" i="14"/>
  <c r="B418" i="14"/>
  <c r="C418" i="14"/>
  <c r="B419" i="14"/>
  <c r="C419" i="14"/>
  <c r="B420" i="14"/>
  <c r="C420" i="14"/>
  <c r="B421" i="14"/>
  <c r="C421" i="14"/>
  <c r="B422" i="14"/>
  <c r="C422" i="14"/>
  <c r="B423" i="14"/>
  <c r="C423" i="14"/>
  <c r="B424" i="14"/>
  <c r="C424" i="14"/>
  <c r="B425" i="14"/>
  <c r="C425" i="14"/>
  <c r="B426" i="14"/>
  <c r="C426" i="14"/>
  <c r="B427" i="14"/>
  <c r="C427" i="14"/>
  <c r="B428" i="14"/>
  <c r="C428" i="14"/>
  <c r="B429" i="14"/>
  <c r="C429" i="14"/>
  <c r="B430" i="14"/>
  <c r="C430" i="14"/>
  <c r="B431" i="14"/>
  <c r="C431" i="14"/>
  <c r="B432" i="14"/>
  <c r="C432" i="14"/>
  <c r="B433" i="14"/>
  <c r="C433" i="14"/>
  <c r="B434" i="14"/>
  <c r="C434" i="14"/>
  <c r="B435" i="14"/>
  <c r="C435" i="14"/>
  <c r="B436" i="14"/>
  <c r="C436" i="14"/>
  <c r="B437" i="14"/>
  <c r="C437" i="14"/>
  <c r="B438" i="14"/>
  <c r="C438" i="14"/>
  <c r="B439" i="14"/>
  <c r="C439" i="14"/>
  <c r="B440" i="14"/>
  <c r="C440" i="14"/>
  <c r="B441" i="14"/>
  <c r="C441" i="14"/>
  <c r="B442" i="14"/>
  <c r="C442" i="14"/>
  <c r="B443" i="14"/>
  <c r="C443" i="14"/>
  <c r="B444" i="14"/>
  <c r="C444" i="14"/>
  <c r="B445" i="14"/>
  <c r="C445" i="14"/>
  <c r="B446" i="14"/>
  <c r="C446" i="14"/>
  <c r="B447" i="14"/>
  <c r="C447" i="14"/>
  <c r="B448" i="14"/>
  <c r="C448" i="14"/>
  <c r="B449" i="14"/>
  <c r="C449" i="14"/>
  <c r="B450" i="14"/>
  <c r="C450" i="14"/>
  <c r="B451" i="14"/>
  <c r="C451" i="14"/>
  <c r="B452" i="14"/>
  <c r="C452" i="14"/>
  <c r="B453" i="14"/>
  <c r="C453" i="14"/>
  <c r="B454" i="14"/>
  <c r="C454" i="14"/>
  <c r="B455" i="14"/>
  <c r="C455" i="14"/>
  <c r="B456" i="14"/>
  <c r="C456" i="14"/>
  <c r="B457" i="14"/>
  <c r="C457" i="14"/>
  <c r="B458" i="14"/>
  <c r="C458" i="14"/>
  <c r="B459" i="14"/>
  <c r="C459" i="14"/>
  <c r="B460" i="14"/>
  <c r="C460" i="14"/>
  <c r="B461" i="14"/>
  <c r="C461" i="14"/>
  <c r="B462" i="14"/>
  <c r="C462" i="14"/>
  <c r="B463" i="14"/>
  <c r="C463" i="14"/>
  <c r="B464" i="14"/>
  <c r="C464" i="14"/>
  <c r="B465" i="14"/>
  <c r="C465" i="14"/>
  <c r="B466" i="14"/>
  <c r="C466" i="14"/>
  <c r="B467" i="14"/>
  <c r="C467" i="14"/>
  <c r="B468" i="14"/>
  <c r="C468" i="14"/>
  <c r="B469" i="14"/>
  <c r="C469" i="14"/>
  <c r="B470" i="14"/>
  <c r="C470" i="14"/>
  <c r="B471" i="14"/>
  <c r="C471" i="14"/>
  <c r="B472" i="14"/>
  <c r="C472" i="14"/>
  <c r="B473" i="14"/>
  <c r="C473" i="14"/>
  <c r="B474" i="14"/>
  <c r="C474" i="14"/>
  <c r="B475" i="14"/>
  <c r="C475" i="14"/>
  <c r="B476" i="14"/>
  <c r="C476" i="14"/>
  <c r="B477" i="14"/>
  <c r="C477" i="14"/>
  <c r="B478" i="14"/>
  <c r="C478" i="14"/>
  <c r="B479" i="14"/>
  <c r="C479" i="14"/>
  <c r="B480" i="14"/>
  <c r="C480" i="14"/>
  <c r="B481" i="14"/>
  <c r="C481" i="14"/>
  <c r="B482" i="14"/>
  <c r="C482" i="14"/>
  <c r="B483" i="14"/>
  <c r="C483" i="14"/>
  <c r="B484" i="14"/>
  <c r="C484" i="14"/>
  <c r="B485" i="14"/>
  <c r="C485" i="14"/>
  <c r="B486" i="14"/>
  <c r="C486" i="14"/>
  <c r="B487" i="14"/>
  <c r="C487" i="14"/>
  <c r="B488" i="14"/>
  <c r="C488" i="14"/>
  <c r="B489" i="14"/>
  <c r="C489" i="14"/>
  <c r="B490" i="14"/>
  <c r="C490" i="14"/>
  <c r="B491" i="14"/>
  <c r="C491" i="14"/>
  <c r="B492" i="14"/>
  <c r="C492" i="14"/>
  <c r="B493" i="14"/>
  <c r="C493" i="14"/>
  <c r="B494" i="14"/>
  <c r="C494" i="14"/>
  <c r="B495" i="14"/>
  <c r="C495" i="14"/>
  <c r="B496" i="14"/>
  <c r="C496" i="14"/>
  <c r="B497" i="14"/>
  <c r="C497" i="14"/>
  <c r="B498" i="14"/>
  <c r="C498" i="14"/>
  <c r="B499" i="14"/>
  <c r="C499" i="14"/>
  <c r="B500" i="14"/>
  <c r="C500" i="14"/>
  <c r="B501" i="14"/>
  <c r="C501" i="14"/>
  <c r="B502" i="14"/>
  <c r="C502" i="14"/>
  <c r="B503" i="14"/>
  <c r="C503" i="14"/>
  <c r="B504" i="14"/>
  <c r="C504" i="14"/>
  <c r="B505" i="14"/>
  <c r="C505" i="14"/>
  <c r="B506" i="14"/>
  <c r="C506" i="14"/>
  <c r="B8" i="14"/>
  <c r="C8" i="14"/>
  <c r="B9" i="14"/>
  <c r="C9" i="14"/>
  <c r="B10" i="14"/>
  <c r="C10" i="14"/>
  <c r="B11" i="14"/>
  <c r="C11" i="14"/>
  <c r="B12" i="14"/>
  <c r="C12" i="14"/>
  <c r="B13" i="14"/>
  <c r="C13" i="14"/>
  <c r="B14" i="14"/>
  <c r="C14" i="14"/>
  <c r="B15" i="14"/>
  <c r="C15" i="14"/>
  <c r="B16" i="14"/>
  <c r="C16" i="14"/>
  <c r="B17" i="14"/>
  <c r="C17" i="14"/>
  <c r="B18" i="14"/>
  <c r="C18" i="14"/>
  <c r="B19" i="14"/>
  <c r="C19" i="14"/>
  <c r="B20" i="14"/>
  <c r="C20" i="14"/>
  <c r="B21" i="14"/>
  <c r="C21" i="14"/>
  <c r="B22" i="14"/>
  <c r="C22" i="14"/>
  <c r="B23" i="14"/>
  <c r="C23" i="14"/>
  <c r="B24" i="14"/>
  <c r="C24" i="14"/>
  <c r="B25" i="14"/>
  <c r="C25" i="14"/>
  <c r="B26" i="14"/>
  <c r="C26" i="14"/>
  <c r="B27" i="14"/>
  <c r="C27" i="14"/>
  <c r="B28" i="14"/>
  <c r="C28" i="14"/>
  <c r="B29" i="14"/>
  <c r="C29" i="14"/>
  <c r="B30" i="14"/>
  <c r="C30" i="14"/>
  <c r="B31" i="14"/>
  <c r="C31" i="14"/>
  <c r="B32" i="14"/>
  <c r="C32" i="14"/>
  <c r="B33" i="14"/>
  <c r="C33" i="14"/>
  <c r="B34" i="14"/>
  <c r="C34" i="14"/>
  <c r="B35" i="14"/>
  <c r="C35" i="14"/>
  <c r="B36" i="14"/>
  <c r="C36" i="14"/>
  <c r="B37" i="14"/>
  <c r="C37" i="14"/>
  <c r="B38" i="14"/>
  <c r="C38" i="14"/>
  <c r="B39" i="14"/>
  <c r="C39" i="14"/>
  <c r="B40" i="14"/>
  <c r="C40" i="14"/>
  <c r="B41" i="14"/>
  <c r="C41" i="14"/>
  <c r="B42" i="14"/>
  <c r="C42" i="14"/>
  <c r="B43" i="14"/>
  <c r="C43" i="14"/>
  <c r="B44" i="14"/>
  <c r="C44" i="14"/>
  <c r="B45" i="14"/>
  <c r="C45" i="14"/>
  <c r="B46" i="14"/>
  <c r="C46" i="14"/>
  <c r="B47" i="14"/>
  <c r="C47" i="14"/>
  <c r="B48" i="14"/>
  <c r="C48" i="14"/>
  <c r="B49" i="14"/>
  <c r="C49" i="14"/>
  <c r="B50" i="14"/>
  <c r="C50" i="14"/>
  <c r="B51" i="14"/>
  <c r="C51" i="14"/>
  <c r="B52" i="14"/>
  <c r="C52" i="14"/>
  <c r="B53" i="14"/>
  <c r="C53" i="14"/>
  <c r="B54" i="14"/>
  <c r="C54" i="14"/>
  <c r="B55" i="14"/>
  <c r="C55" i="14"/>
  <c r="B56" i="14"/>
  <c r="C56" i="14"/>
  <c r="B57" i="14"/>
  <c r="C57" i="14"/>
  <c r="B58" i="14"/>
  <c r="C58" i="14"/>
  <c r="B59" i="14"/>
  <c r="C59" i="14"/>
  <c r="B60" i="14"/>
  <c r="C60" i="14"/>
  <c r="B61" i="14"/>
  <c r="C61" i="14"/>
  <c r="B62" i="14"/>
  <c r="C62" i="14"/>
  <c r="B63" i="14"/>
  <c r="C63" i="14"/>
  <c r="B64" i="14"/>
  <c r="C64" i="14"/>
  <c r="B65" i="14"/>
  <c r="C65" i="14"/>
  <c r="B66" i="14"/>
  <c r="C66" i="14"/>
  <c r="B67" i="14"/>
  <c r="C67" i="14"/>
  <c r="B68" i="14"/>
  <c r="C68" i="14"/>
  <c r="E10" i="18"/>
  <c r="H357" i="18" l="1"/>
  <c r="I357" i="18" s="1"/>
  <c r="F302" i="18"/>
  <c r="H29" i="18"/>
  <c r="I29" i="18" s="1"/>
  <c r="F46" i="18"/>
  <c r="F11" i="18"/>
  <c r="F21" i="18"/>
  <c r="H13" i="18"/>
  <c r="I13" i="18" s="1"/>
  <c r="H22" i="18"/>
  <c r="I22" i="18" s="1"/>
  <c r="F15" i="18"/>
  <c r="H40" i="18"/>
  <c r="I40" i="18" s="1"/>
  <c r="H32" i="18"/>
  <c r="I32" i="18" s="1"/>
  <c r="H12" i="18"/>
  <c r="I12" i="18" s="1"/>
  <c r="H30" i="18"/>
  <c r="I30" i="18" s="1"/>
  <c r="V10" i="18"/>
  <c r="AC10" i="18" s="1"/>
  <c r="AM11" i="14" s="1"/>
  <c r="L10" i="18"/>
  <c r="J10" i="18"/>
  <c r="H10" i="18" s="1"/>
  <c r="I10" i="18" s="1"/>
  <c r="H321" i="18"/>
  <c r="I321" i="18" s="1"/>
  <c r="F36" i="18"/>
  <c r="F28" i="18"/>
  <c r="F20" i="18"/>
  <c r="F35" i="18"/>
  <c r="H34" i="18"/>
  <c r="I34" i="18" s="1"/>
  <c r="F31" i="18"/>
  <c r="F25" i="18"/>
  <c r="F44" i="18"/>
  <c r="H490" i="18"/>
  <c r="I490" i="18" s="1"/>
  <c r="H41" i="18"/>
  <c r="I41" i="18" s="1"/>
  <c r="F37" i="18"/>
  <c r="H38" i="18"/>
  <c r="I38" i="18" s="1"/>
  <c r="H43" i="18"/>
  <c r="I43" i="18" s="1"/>
  <c r="F24" i="18"/>
  <c r="H16" i="18"/>
  <c r="I16" i="18" s="1"/>
  <c r="F18" i="18"/>
  <c r="F27" i="18"/>
  <c r="G370" i="18"/>
  <c r="G304" i="18"/>
  <c r="G290" i="18"/>
  <c r="F212" i="18"/>
  <c r="H461" i="18"/>
  <c r="I461" i="18" s="1"/>
  <c r="H137" i="18"/>
  <c r="I137" i="18" s="1"/>
  <c r="G362" i="18"/>
  <c r="G163" i="18"/>
  <c r="H149" i="18"/>
  <c r="I149" i="18" s="1"/>
  <c r="H438" i="18"/>
  <c r="I438" i="18" s="1"/>
  <c r="H199" i="18"/>
  <c r="I199" i="18" s="1"/>
  <c r="H140" i="18"/>
  <c r="I140" i="18" s="1"/>
  <c r="G394" i="18"/>
  <c r="F155" i="18"/>
  <c r="G178" i="18"/>
  <c r="F269" i="18"/>
  <c r="H483" i="18"/>
  <c r="I483" i="18" s="1"/>
  <c r="F410" i="18"/>
  <c r="G460" i="18"/>
  <c r="H200" i="18"/>
  <c r="I200" i="18" s="1"/>
  <c r="F164" i="18"/>
  <c r="G254" i="18"/>
  <c r="F67" i="18"/>
  <c r="F57" i="18"/>
  <c r="F343" i="18"/>
  <c r="H280" i="18"/>
  <c r="I280" i="18" s="1"/>
  <c r="F474" i="18"/>
  <c r="H134" i="18"/>
  <c r="I134" i="18" s="1"/>
  <c r="F331" i="18"/>
  <c r="G291" i="18"/>
  <c r="G59" i="18"/>
  <c r="H57" i="18"/>
  <c r="I57" i="18" s="1"/>
  <c r="G274" i="18"/>
  <c r="G229" i="18"/>
  <c r="F100" i="18"/>
  <c r="H73" i="18"/>
  <c r="I73" i="18" s="1"/>
  <c r="H401" i="18"/>
  <c r="I401" i="18" s="1"/>
  <c r="F395" i="18"/>
  <c r="H358" i="18"/>
  <c r="I358" i="18" s="1"/>
  <c r="H151" i="18"/>
  <c r="I151" i="18" s="1"/>
  <c r="F127" i="18"/>
  <c r="G480" i="18"/>
  <c r="F376" i="18"/>
  <c r="G180" i="18"/>
  <c r="G76" i="18"/>
  <c r="U76" i="18" s="1"/>
  <c r="AD76" i="18" s="1"/>
  <c r="G126" i="18"/>
  <c r="H503" i="18"/>
  <c r="I503" i="18" s="1"/>
  <c r="G283" i="18"/>
  <c r="F75" i="18"/>
  <c r="H51" i="18"/>
  <c r="I51" i="18" s="1"/>
  <c r="G48" i="18"/>
  <c r="H50" i="18"/>
  <c r="I50" i="18" s="1"/>
  <c r="G388" i="18"/>
  <c r="H441" i="18"/>
  <c r="I441" i="18" s="1"/>
  <c r="G98" i="18"/>
  <c r="G167" i="18"/>
  <c r="F389" i="18"/>
  <c r="F340" i="18"/>
  <c r="H466" i="18"/>
  <c r="I466" i="18" s="1"/>
  <c r="H232" i="18"/>
  <c r="I232" i="18" s="1"/>
  <c r="H260" i="18"/>
  <c r="I260" i="18" s="1"/>
  <c r="G92" i="18"/>
  <c r="F429" i="18"/>
  <c r="H233" i="18"/>
  <c r="I233" i="18" s="1"/>
  <c r="G49" i="18"/>
  <c r="F341" i="18"/>
  <c r="F250" i="18"/>
  <c r="G146" i="18"/>
  <c r="F481" i="18"/>
  <c r="F457" i="18"/>
  <c r="H79" i="18"/>
  <c r="I79" i="18" s="1"/>
  <c r="G408" i="18"/>
  <c r="H110" i="18"/>
  <c r="I110" i="18" s="1"/>
  <c r="H226" i="18"/>
  <c r="I226" i="18" s="1"/>
  <c r="H178" i="18"/>
  <c r="I178" i="18" s="1"/>
  <c r="H433" i="18"/>
  <c r="I433" i="18" s="1"/>
  <c r="H55" i="18"/>
  <c r="I55" i="18" s="1"/>
  <c r="F169" i="18"/>
  <c r="F472" i="18"/>
  <c r="H108" i="18"/>
  <c r="I108" i="18" s="1"/>
  <c r="F461" i="18"/>
  <c r="F394" i="18"/>
  <c r="G471" i="18"/>
  <c r="G160" i="18"/>
  <c r="F242" i="18"/>
  <c r="G90" i="18"/>
  <c r="F175" i="18"/>
  <c r="F47" i="18"/>
  <c r="H169" i="18"/>
  <c r="I169" i="18" s="1"/>
  <c r="F312" i="18"/>
  <c r="H286" i="18"/>
  <c r="I286" i="18" s="1"/>
  <c r="G62" i="18"/>
  <c r="F415" i="18"/>
  <c r="G375" i="18"/>
  <c r="G346" i="18"/>
  <c r="F195" i="18"/>
  <c r="G115" i="18"/>
  <c r="H343" i="18"/>
  <c r="I343" i="18" s="1"/>
  <c r="G320" i="18"/>
  <c r="H80" i="18"/>
  <c r="I80" i="18" s="1"/>
  <c r="H470" i="18"/>
  <c r="I470" i="18" s="1"/>
  <c r="H382" i="18"/>
  <c r="I382" i="18" s="1"/>
  <c r="F353" i="18"/>
  <c r="H395" i="18"/>
  <c r="I395" i="18" s="1"/>
  <c r="H335" i="18"/>
  <c r="I335" i="18" s="1"/>
  <c r="H223" i="18"/>
  <c r="I223" i="18" s="1"/>
  <c r="F79" i="18"/>
  <c r="G421" i="18"/>
  <c r="G352" i="18"/>
  <c r="F257" i="18"/>
  <c r="F480" i="18"/>
  <c r="G440" i="18"/>
  <c r="G376" i="18"/>
  <c r="F204" i="18"/>
  <c r="H180" i="18"/>
  <c r="I180" i="18" s="1"/>
  <c r="F108" i="18"/>
  <c r="H445" i="18"/>
  <c r="I445" i="18" s="1"/>
  <c r="H360" i="18"/>
  <c r="I360" i="18" s="1"/>
  <c r="F344" i="18"/>
  <c r="F89" i="18"/>
  <c r="H246" i="18"/>
  <c r="I246" i="18" s="1"/>
  <c r="H214" i="18"/>
  <c r="I214" i="18" s="1"/>
  <c r="H86" i="18"/>
  <c r="I86" i="18" s="1"/>
  <c r="H454" i="18"/>
  <c r="I454" i="18" s="1"/>
  <c r="G503" i="18"/>
  <c r="F139" i="18"/>
  <c r="G372" i="18"/>
  <c r="F216" i="18"/>
  <c r="G497" i="18"/>
  <c r="F409" i="18"/>
  <c r="F325" i="18"/>
  <c r="F189" i="18"/>
  <c r="F157" i="18"/>
  <c r="H125" i="18"/>
  <c r="I125" i="18" s="1"/>
  <c r="F370" i="18"/>
  <c r="H254" i="18"/>
  <c r="I254" i="18" s="1"/>
  <c r="F230" i="18"/>
  <c r="H182" i="18"/>
  <c r="I182" i="18" s="1"/>
  <c r="H102" i="18"/>
  <c r="I102" i="18" s="1"/>
  <c r="H406" i="18"/>
  <c r="I406" i="18" s="1"/>
  <c r="G340" i="18"/>
  <c r="G495" i="18"/>
  <c r="H431" i="18"/>
  <c r="I431" i="18" s="1"/>
  <c r="F163" i="18"/>
  <c r="G155" i="18"/>
  <c r="G75" i="18"/>
  <c r="G484" i="18"/>
  <c r="H452" i="18"/>
  <c r="I452" i="18" s="1"/>
  <c r="H412" i="18"/>
  <c r="I412" i="18" s="1"/>
  <c r="G343" i="18"/>
  <c r="H224" i="18"/>
  <c r="I224" i="18" s="1"/>
  <c r="G88" i="18"/>
  <c r="F218" i="18"/>
  <c r="F186" i="18"/>
  <c r="G441" i="18"/>
  <c r="F433" i="18"/>
  <c r="H348" i="18"/>
  <c r="I348" i="18" s="1"/>
  <c r="H309" i="18"/>
  <c r="I309" i="18" s="1"/>
  <c r="H133" i="18"/>
  <c r="I133" i="18" s="1"/>
  <c r="F422" i="18"/>
  <c r="G414" i="18"/>
  <c r="H138" i="18"/>
  <c r="I138" i="18" s="1"/>
  <c r="H475" i="18"/>
  <c r="I475" i="18" s="1"/>
  <c r="H419" i="18"/>
  <c r="I419" i="18" s="1"/>
  <c r="G395" i="18"/>
  <c r="U395" i="18" s="1"/>
  <c r="AD395" i="18" s="1"/>
  <c r="F379" i="18"/>
  <c r="G371" i="18"/>
  <c r="H342" i="18"/>
  <c r="I342" i="18" s="1"/>
  <c r="G303" i="18"/>
  <c r="F263" i="18"/>
  <c r="G231" i="18"/>
  <c r="F143" i="18"/>
  <c r="F111" i="18"/>
  <c r="H373" i="18"/>
  <c r="I373" i="18" s="1"/>
  <c r="F305" i="18"/>
  <c r="H209" i="18"/>
  <c r="I209" i="18" s="1"/>
  <c r="G347" i="18"/>
  <c r="G308" i="18"/>
  <c r="G292" i="18"/>
  <c r="H276" i="18"/>
  <c r="I276" i="18" s="1"/>
  <c r="F228" i="18"/>
  <c r="H212" i="18"/>
  <c r="I212" i="18" s="1"/>
  <c r="F180" i="18"/>
  <c r="F124" i="18"/>
  <c r="G116" i="18"/>
  <c r="F76" i="18"/>
  <c r="G60" i="18"/>
  <c r="G461" i="18"/>
  <c r="H381" i="18"/>
  <c r="I381" i="18" s="1"/>
  <c r="F232" i="18"/>
  <c r="F178" i="18"/>
  <c r="G489" i="18"/>
  <c r="H450" i="18"/>
  <c r="I450" i="18" s="1"/>
  <c r="G286" i="18"/>
  <c r="F222" i="18"/>
  <c r="G110" i="18"/>
  <c r="G407" i="18"/>
  <c r="H367" i="18"/>
  <c r="I367" i="18" s="1"/>
  <c r="H354" i="18"/>
  <c r="I354" i="18" s="1"/>
  <c r="H171" i="18"/>
  <c r="I171" i="18" s="1"/>
  <c r="H163" i="18"/>
  <c r="I163" i="18" s="1"/>
  <c r="F374" i="18"/>
  <c r="G351" i="18"/>
  <c r="F226" i="18"/>
  <c r="G417" i="18"/>
  <c r="G325" i="18"/>
  <c r="F253" i="18"/>
  <c r="H141" i="18"/>
  <c r="I141" i="18" s="1"/>
  <c r="H109" i="18"/>
  <c r="I109" i="18" s="1"/>
  <c r="F486" i="18"/>
  <c r="G438" i="18"/>
  <c r="G353" i="18"/>
  <c r="F427" i="18"/>
  <c r="F387" i="18"/>
  <c r="G327" i="18"/>
  <c r="F453" i="18"/>
  <c r="H389" i="18"/>
  <c r="I389" i="18" s="1"/>
  <c r="G161" i="18"/>
  <c r="G129" i="18"/>
  <c r="H97" i="18"/>
  <c r="I97" i="18" s="1"/>
  <c r="F496" i="18"/>
  <c r="G464" i="18"/>
  <c r="F400" i="18"/>
  <c r="F363" i="18"/>
  <c r="F332" i="18"/>
  <c r="G220" i="18"/>
  <c r="H196" i="18"/>
  <c r="I196" i="18" s="1"/>
  <c r="G172" i="18"/>
  <c r="G164" i="18"/>
  <c r="H76" i="18"/>
  <c r="I76" i="18" s="1"/>
  <c r="H485" i="18"/>
  <c r="I485" i="18" s="1"/>
  <c r="H418" i="18"/>
  <c r="I418" i="18" s="1"/>
  <c r="H370" i="18"/>
  <c r="I370" i="18" s="1"/>
  <c r="G318" i="18"/>
  <c r="G102" i="18"/>
  <c r="F430" i="18"/>
  <c r="F439" i="18"/>
  <c r="H99" i="18"/>
  <c r="I99" i="18" s="1"/>
  <c r="H105" i="18"/>
  <c r="I105" i="18" s="1"/>
  <c r="F192" i="18"/>
  <c r="G61" i="18"/>
  <c r="H248" i="18"/>
  <c r="I248" i="18" s="1"/>
  <c r="F248" i="18"/>
  <c r="H502" i="18"/>
  <c r="I502" i="18" s="1"/>
  <c r="F502" i="18"/>
  <c r="F322" i="18"/>
  <c r="G322" i="18"/>
  <c r="G87" i="18"/>
  <c r="H87" i="18"/>
  <c r="I87" i="18" s="1"/>
  <c r="G416" i="18"/>
  <c r="F416" i="18"/>
  <c r="H365" i="18"/>
  <c r="I365" i="18" s="1"/>
  <c r="F334" i="18"/>
  <c r="G78" i="18"/>
  <c r="F65" i="18"/>
  <c r="G65" i="18"/>
  <c r="F455" i="18"/>
  <c r="G455" i="18"/>
  <c r="F431" i="18"/>
  <c r="F354" i="18"/>
  <c r="H315" i="18"/>
  <c r="I315" i="18" s="1"/>
  <c r="G315" i="18"/>
  <c r="G187" i="18"/>
  <c r="H374" i="18"/>
  <c r="I374" i="18" s="1"/>
  <c r="F497" i="18"/>
  <c r="G221" i="18"/>
  <c r="H225" i="18"/>
  <c r="I225" i="18" s="1"/>
  <c r="G225" i="18"/>
  <c r="H416" i="18"/>
  <c r="I416" i="18" s="1"/>
  <c r="F193" i="18"/>
  <c r="H193" i="18"/>
  <c r="I193" i="18" s="1"/>
  <c r="G193" i="18"/>
  <c r="F450" i="18"/>
  <c r="H78" i="18"/>
  <c r="I78" i="18" s="1"/>
  <c r="H407" i="18"/>
  <c r="I407" i="18" s="1"/>
  <c r="F275" i="18"/>
  <c r="H155" i="18"/>
  <c r="I155" i="18" s="1"/>
  <c r="G128" i="18"/>
  <c r="H88" i="18"/>
  <c r="I88" i="18" s="1"/>
  <c r="H64" i="18"/>
  <c r="I64" i="18" s="1"/>
  <c r="G64" i="18"/>
  <c r="G338" i="18"/>
  <c r="H369" i="18"/>
  <c r="I369" i="18" s="1"/>
  <c r="G309" i="18"/>
  <c r="F245" i="18"/>
  <c r="G245" i="18"/>
  <c r="G157" i="18"/>
  <c r="H101" i="18"/>
  <c r="I101" i="18" s="1"/>
  <c r="F470" i="18"/>
  <c r="G68" i="18"/>
  <c r="H68" i="18"/>
  <c r="I68" i="18" s="1"/>
  <c r="G162" i="18"/>
  <c r="F162" i="18"/>
  <c r="G181" i="18"/>
  <c r="F181" i="18"/>
  <c r="G437" i="18"/>
  <c r="F437" i="18"/>
  <c r="H432" i="18"/>
  <c r="I432" i="18" s="1"/>
  <c r="G432" i="18"/>
  <c r="G368" i="18"/>
  <c r="H368" i="18"/>
  <c r="I368" i="18" s="1"/>
  <c r="F418" i="18"/>
  <c r="G341" i="18"/>
  <c r="G302" i="18"/>
  <c r="G270" i="18"/>
  <c r="F206" i="18"/>
  <c r="H190" i="18"/>
  <c r="I190" i="18" s="1"/>
  <c r="H150" i="18"/>
  <c r="I150" i="18" s="1"/>
  <c r="G150" i="18"/>
  <c r="G454" i="18"/>
  <c r="F454" i="18"/>
  <c r="G113" i="18"/>
  <c r="F107" i="18"/>
  <c r="F492" i="18"/>
  <c r="G428" i="18"/>
  <c r="F388" i="18"/>
  <c r="H388" i="18"/>
  <c r="I388" i="18" s="1"/>
  <c r="H258" i="18"/>
  <c r="I258" i="18" s="1"/>
  <c r="G258" i="18"/>
  <c r="H218" i="18"/>
  <c r="I218" i="18" s="1"/>
  <c r="H457" i="18"/>
  <c r="I457" i="18" s="1"/>
  <c r="G457" i="18"/>
  <c r="H117" i="18"/>
  <c r="I117" i="18" s="1"/>
  <c r="H239" i="18"/>
  <c r="I239" i="18" s="1"/>
  <c r="F239" i="18"/>
  <c r="F161" i="18"/>
  <c r="G97" i="18"/>
  <c r="F498" i="18"/>
  <c r="H458" i="18"/>
  <c r="I458" i="18" s="1"/>
  <c r="F442" i="18"/>
  <c r="G339" i="18"/>
  <c r="F339" i="18"/>
  <c r="F326" i="18"/>
  <c r="G326" i="18"/>
  <c r="H230" i="18"/>
  <c r="I230" i="18" s="1"/>
  <c r="F407" i="18"/>
  <c r="F219" i="18"/>
  <c r="G219" i="18"/>
  <c r="F147" i="18"/>
  <c r="H83" i="18"/>
  <c r="I83" i="18" s="1"/>
  <c r="G194" i="18"/>
  <c r="H194" i="18"/>
  <c r="I194" i="18" s="1"/>
  <c r="F301" i="18"/>
  <c r="H301" i="18"/>
  <c r="I301" i="18" s="1"/>
  <c r="G189" i="18"/>
  <c r="G451" i="18"/>
  <c r="H451" i="18"/>
  <c r="I451" i="18" s="1"/>
  <c r="G504" i="18"/>
  <c r="F504" i="18"/>
  <c r="F448" i="18"/>
  <c r="G448" i="18"/>
  <c r="H448" i="18"/>
  <c r="I448" i="18" s="1"/>
  <c r="F329" i="18"/>
  <c r="G329" i="18"/>
  <c r="H329" i="18"/>
  <c r="I329" i="18" s="1"/>
  <c r="H415" i="18"/>
  <c r="I415" i="18" s="1"/>
  <c r="H139" i="18"/>
  <c r="I139" i="18" s="1"/>
  <c r="H136" i="18"/>
  <c r="I136" i="18" s="1"/>
  <c r="G136" i="18"/>
  <c r="H417" i="18"/>
  <c r="I417" i="18" s="1"/>
  <c r="G333" i="18"/>
  <c r="F333" i="18"/>
  <c r="G173" i="18"/>
  <c r="F173" i="18"/>
  <c r="H311" i="18"/>
  <c r="I311" i="18" s="1"/>
  <c r="G311" i="18"/>
  <c r="F311" i="18"/>
  <c r="F373" i="18"/>
  <c r="H386" i="18"/>
  <c r="I386" i="18" s="1"/>
  <c r="F357" i="18"/>
  <c r="G134" i="18"/>
  <c r="F291" i="18"/>
  <c r="F251" i="18"/>
  <c r="F99" i="18"/>
  <c r="F51" i="18"/>
  <c r="U51" i="18" s="1"/>
  <c r="AD51" i="18" s="1"/>
  <c r="H48" i="18"/>
  <c r="I48" i="18" s="1"/>
  <c r="H266" i="18"/>
  <c r="I266" i="18" s="1"/>
  <c r="F500" i="18"/>
  <c r="H288" i="18"/>
  <c r="I288" i="18" s="1"/>
  <c r="G248" i="18"/>
  <c r="F176" i="18"/>
  <c r="F104" i="18"/>
  <c r="G154" i="18"/>
  <c r="F465" i="18"/>
  <c r="F449" i="18"/>
  <c r="F417" i="18"/>
  <c r="H229" i="18"/>
  <c r="I229" i="18" s="1"/>
  <c r="H494" i="18"/>
  <c r="I494" i="18" s="1"/>
  <c r="H443" i="18"/>
  <c r="I443" i="18" s="1"/>
  <c r="H379" i="18"/>
  <c r="I379" i="18" s="1"/>
  <c r="F342" i="18"/>
  <c r="H303" i="18"/>
  <c r="I303" i="18" s="1"/>
  <c r="H287" i="18"/>
  <c r="I287" i="18" s="1"/>
  <c r="F231" i="18"/>
  <c r="U231" i="18" s="1"/>
  <c r="AD231" i="18" s="1"/>
  <c r="G199" i="18"/>
  <c r="G175" i="18"/>
  <c r="H159" i="18"/>
  <c r="I159" i="18" s="1"/>
  <c r="F95" i="18"/>
  <c r="G47" i="18"/>
  <c r="F421" i="18"/>
  <c r="G389" i="18"/>
  <c r="G373" i="18"/>
  <c r="G305" i="18"/>
  <c r="G209" i="18"/>
  <c r="G169" i="18"/>
  <c r="H161" i="18"/>
  <c r="I161" i="18" s="1"/>
  <c r="G472" i="18"/>
  <c r="H440" i="18"/>
  <c r="I440" i="18" s="1"/>
  <c r="G400" i="18"/>
  <c r="H376" i="18"/>
  <c r="I376" i="18" s="1"/>
  <c r="F368" i="18"/>
  <c r="F347" i="18"/>
  <c r="G332" i="18"/>
  <c r="F308" i="18"/>
  <c r="H60" i="18"/>
  <c r="I60" i="18" s="1"/>
  <c r="G493" i="18"/>
  <c r="G429" i="18"/>
  <c r="H265" i="18"/>
  <c r="I265" i="18" s="1"/>
  <c r="F73" i="18"/>
  <c r="G396" i="18"/>
  <c r="G359" i="18"/>
  <c r="H160" i="18"/>
  <c r="I160" i="18" s="1"/>
  <c r="H377" i="18"/>
  <c r="I377" i="18" s="1"/>
  <c r="G285" i="18"/>
  <c r="H157" i="18"/>
  <c r="I157" i="18" s="1"/>
  <c r="G141" i="18"/>
  <c r="G125" i="18"/>
  <c r="G109" i="18"/>
  <c r="F77" i="18"/>
  <c r="H414" i="18"/>
  <c r="I414" i="18" s="1"/>
  <c r="G459" i="18"/>
  <c r="H387" i="18"/>
  <c r="I387" i="18" s="1"/>
  <c r="F247" i="18"/>
  <c r="H47" i="18"/>
  <c r="I47" i="18" s="1"/>
  <c r="H453" i="18"/>
  <c r="I453" i="18" s="1"/>
  <c r="H305" i="18"/>
  <c r="I305" i="18" s="1"/>
  <c r="F289" i="18"/>
  <c r="H480" i="18"/>
  <c r="I480" i="18" s="1"/>
  <c r="F440" i="18"/>
  <c r="H347" i="18"/>
  <c r="I347" i="18" s="1"/>
  <c r="H292" i="18"/>
  <c r="I292" i="18" s="1"/>
  <c r="H313" i="18"/>
  <c r="I313" i="18" s="1"/>
  <c r="G217" i="18"/>
  <c r="H89" i="18"/>
  <c r="I89" i="18" s="1"/>
  <c r="F62" i="18"/>
  <c r="F298" i="18"/>
  <c r="F362" i="18"/>
  <c r="H346" i="18"/>
  <c r="I346" i="18" s="1"/>
  <c r="F267" i="18"/>
  <c r="H91" i="18"/>
  <c r="I91" i="18" s="1"/>
  <c r="G57" i="18"/>
  <c r="U57" i="18" s="1"/>
  <c r="AD57" i="18" s="1"/>
  <c r="H500" i="18"/>
  <c r="I500" i="18" s="1"/>
  <c r="H476" i="18"/>
  <c r="I476" i="18" s="1"/>
  <c r="G452" i="18"/>
  <c r="G436" i="18"/>
  <c r="G264" i="18"/>
  <c r="H240" i="18"/>
  <c r="I240" i="18" s="1"/>
  <c r="F168" i="18"/>
  <c r="F136" i="18"/>
  <c r="F202" i="18"/>
  <c r="G170" i="18"/>
  <c r="G505" i="18"/>
  <c r="F489" i="18"/>
  <c r="G481" i="18"/>
  <c r="G401" i="18"/>
  <c r="F377" i="18"/>
  <c r="G364" i="18"/>
  <c r="G205" i="18"/>
  <c r="F58" i="18"/>
  <c r="F438" i="18"/>
  <c r="F98" i="18"/>
  <c r="G483" i="18"/>
  <c r="H459" i="18"/>
  <c r="I459" i="18" s="1"/>
  <c r="F419" i="18"/>
  <c r="F358" i="18"/>
  <c r="G207" i="18"/>
  <c r="F159" i="18"/>
  <c r="U159" i="18" s="1"/>
  <c r="AD159" i="18" s="1"/>
  <c r="G79" i="18"/>
  <c r="G55" i="18"/>
  <c r="G121" i="18"/>
  <c r="G496" i="18"/>
  <c r="F408" i="18"/>
  <c r="F244" i="18"/>
  <c r="F220" i="18"/>
  <c r="G124" i="18"/>
  <c r="H92" i="18"/>
  <c r="I92" i="18" s="1"/>
  <c r="F381" i="18"/>
  <c r="G89" i="18"/>
  <c r="H90" i="18"/>
  <c r="I90" i="18" s="1"/>
  <c r="F475" i="18"/>
  <c r="G260" i="18"/>
  <c r="F172" i="18"/>
  <c r="H100" i="18"/>
  <c r="I100" i="18" s="1"/>
  <c r="F485" i="18"/>
  <c r="F321" i="18"/>
  <c r="F482" i="18"/>
  <c r="H341" i="18"/>
  <c r="I341" i="18" s="1"/>
  <c r="H270" i="18"/>
  <c r="I270" i="18" s="1"/>
  <c r="F214" i="18"/>
  <c r="F182" i="18"/>
  <c r="U182" i="18" s="1"/>
  <c r="AD182" i="18" s="1"/>
  <c r="H54" i="18"/>
  <c r="I54" i="18" s="1"/>
  <c r="F503" i="18"/>
  <c r="H479" i="18"/>
  <c r="I479" i="18" s="1"/>
  <c r="F283" i="18"/>
  <c r="H259" i="18"/>
  <c r="I259" i="18" s="1"/>
  <c r="F179" i="18"/>
  <c r="F131" i="18"/>
  <c r="G468" i="18"/>
  <c r="G336" i="18"/>
  <c r="H256" i="18"/>
  <c r="I256" i="18" s="1"/>
  <c r="F224" i="18"/>
  <c r="H184" i="18"/>
  <c r="I184" i="18" s="1"/>
  <c r="G112" i="18"/>
  <c r="G361" i="18"/>
  <c r="G218" i="18"/>
  <c r="H409" i="18"/>
  <c r="I409" i="18" s="1"/>
  <c r="H333" i="18"/>
  <c r="I333" i="18" s="1"/>
  <c r="F309" i="18"/>
  <c r="G301" i="18"/>
  <c r="H221" i="18"/>
  <c r="I221" i="18" s="1"/>
  <c r="F85" i="18"/>
  <c r="H486" i="18"/>
  <c r="I486" i="18" s="1"/>
  <c r="G422" i="18"/>
  <c r="G138" i="18"/>
  <c r="F491" i="18"/>
  <c r="G475" i="18"/>
  <c r="F366" i="18"/>
  <c r="F335" i="18"/>
  <c r="G223" i="18"/>
  <c r="G183" i="18"/>
  <c r="H167" i="18"/>
  <c r="I167" i="18" s="1"/>
  <c r="F352" i="18"/>
  <c r="G145" i="18"/>
  <c r="H408" i="18"/>
  <c r="I408" i="18" s="1"/>
  <c r="G363" i="18"/>
  <c r="G140" i="18"/>
  <c r="G445" i="18"/>
  <c r="G381" i="18"/>
  <c r="G297" i="18"/>
  <c r="H316" i="18"/>
  <c r="I316" i="18" s="1"/>
  <c r="G276" i="18"/>
  <c r="H281" i="18"/>
  <c r="I281" i="18" s="1"/>
  <c r="F383" i="18"/>
  <c r="F105" i="18"/>
  <c r="F484" i="18"/>
  <c r="H468" i="18"/>
  <c r="I468" i="18" s="1"/>
  <c r="F444" i="18"/>
  <c r="H420" i="18"/>
  <c r="I420" i="18" s="1"/>
  <c r="H272" i="18"/>
  <c r="I272" i="18" s="1"/>
  <c r="F160" i="18"/>
  <c r="U160" i="18" s="1"/>
  <c r="AD160" i="18" s="1"/>
  <c r="F88" i="18"/>
  <c r="H497" i="18"/>
  <c r="I497" i="18" s="1"/>
  <c r="G369" i="18"/>
  <c r="G348" i="18"/>
  <c r="G197" i="18"/>
  <c r="H181" i="18"/>
  <c r="I181" i="18" s="1"/>
  <c r="G77" i="18"/>
  <c r="F494" i="18"/>
  <c r="G446" i="18"/>
  <c r="F306" i="18"/>
  <c r="G427" i="18"/>
  <c r="F223" i="18"/>
  <c r="H437" i="18"/>
  <c r="I437" i="18" s="1"/>
  <c r="G289" i="18"/>
  <c r="H464" i="18"/>
  <c r="I464" i="18" s="1"/>
  <c r="H220" i="18"/>
  <c r="I220" i="18" s="1"/>
  <c r="G148" i="18"/>
  <c r="G108" i="18"/>
  <c r="G100" i="18"/>
  <c r="F68" i="18"/>
  <c r="U68" i="18" s="1"/>
  <c r="AD68" i="18" s="1"/>
  <c r="G485" i="18"/>
  <c r="F445" i="18"/>
  <c r="H397" i="18"/>
  <c r="I397" i="18" s="1"/>
  <c r="F360" i="18"/>
  <c r="G313" i="18"/>
  <c r="H434" i="18"/>
  <c r="I434" i="18" s="1"/>
  <c r="G434" i="18"/>
  <c r="G498" i="18"/>
  <c r="H498" i="18"/>
  <c r="I498" i="18" s="1"/>
  <c r="H482" i="18"/>
  <c r="I482" i="18" s="1"/>
  <c r="F434" i="18"/>
  <c r="H410" i="18"/>
  <c r="I410" i="18" s="1"/>
  <c r="G365" i="18"/>
  <c r="H339" i="18"/>
  <c r="I339" i="18" s="1"/>
  <c r="F246" i="18"/>
  <c r="G246" i="18"/>
  <c r="F190" i="18"/>
  <c r="H142" i="18"/>
  <c r="I142" i="18" s="1"/>
  <c r="G142" i="18"/>
  <c r="H126" i="18"/>
  <c r="I126" i="18" s="1"/>
  <c r="H94" i="18"/>
  <c r="I94" i="18" s="1"/>
  <c r="F94" i="18"/>
  <c r="G94" i="18"/>
  <c r="G463" i="18"/>
  <c r="F243" i="18"/>
  <c r="G243" i="18"/>
  <c r="H399" i="18"/>
  <c r="I399" i="18" s="1"/>
  <c r="F399" i="18"/>
  <c r="G456" i="18"/>
  <c r="H456" i="18"/>
  <c r="I456" i="18" s="1"/>
  <c r="F456" i="18"/>
  <c r="H402" i="18"/>
  <c r="I402" i="18" s="1"/>
  <c r="F349" i="18"/>
  <c r="H310" i="18"/>
  <c r="I310" i="18" s="1"/>
  <c r="F310" i="18"/>
  <c r="G310" i="18"/>
  <c r="F278" i="18"/>
  <c r="G278" i="18"/>
  <c r="F118" i="18"/>
  <c r="G118" i="18"/>
  <c r="H118" i="18"/>
  <c r="I118" i="18" s="1"/>
  <c r="G54" i="18"/>
  <c r="G406" i="18"/>
  <c r="F323" i="18"/>
  <c r="G323" i="18"/>
  <c r="H323" i="18"/>
  <c r="I323" i="18" s="1"/>
  <c r="G251" i="18"/>
  <c r="G235" i="18"/>
  <c r="H235" i="18"/>
  <c r="I235" i="18" s="1"/>
  <c r="H152" i="18"/>
  <c r="I152" i="18" s="1"/>
  <c r="G152" i="18"/>
  <c r="F262" i="18"/>
  <c r="G262" i="18"/>
  <c r="G158" i="18"/>
  <c r="H158" i="18"/>
  <c r="I158" i="18" s="1"/>
  <c r="H122" i="18"/>
  <c r="I122" i="18" s="1"/>
  <c r="G122" i="18"/>
  <c r="G479" i="18"/>
  <c r="F479" i="18"/>
  <c r="G403" i="18"/>
  <c r="H403" i="18"/>
  <c r="I403" i="18" s="1"/>
  <c r="F403" i="18"/>
  <c r="G319" i="18"/>
  <c r="H319" i="18"/>
  <c r="I319" i="18" s="1"/>
  <c r="F241" i="18"/>
  <c r="G241" i="18"/>
  <c r="H241" i="18"/>
  <c r="I241" i="18" s="1"/>
  <c r="H252" i="18"/>
  <c r="I252" i="18" s="1"/>
  <c r="G252" i="18"/>
  <c r="G490" i="18"/>
  <c r="F490" i="18"/>
  <c r="H474" i="18"/>
  <c r="I474" i="18" s="1"/>
  <c r="F294" i="18"/>
  <c r="G294" i="18"/>
  <c r="F102" i="18"/>
  <c r="F70" i="18"/>
  <c r="H70" i="18"/>
  <c r="I70" i="18" s="1"/>
  <c r="G70" i="18"/>
  <c r="F390" i="18"/>
  <c r="G298" i="18"/>
  <c r="H66" i="18"/>
  <c r="I66" i="18" s="1"/>
  <c r="G66" i="18"/>
  <c r="H495" i="18"/>
  <c r="I495" i="18" s="1"/>
  <c r="G439" i="18"/>
  <c r="G307" i="18"/>
  <c r="F307" i="18"/>
  <c r="G267" i="18"/>
  <c r="F473" i="18"/>
  <c r="G473" i="18"/>
  <c r="H425" i="18"/>
  <c r="I425" i="18" s="1"/>
  <c r="F425" i="18"/>
  <c r="H215" i="18"/>
  <c r="I215" i="18" s="1"/>
  <c r="G215" i="18"/>
  <c r="F119" i="18"/>
  <c r="H119" i="18"/>
  <c r="I119" i="18" s="1"/>
  <c r="H477" i="18"/>
  <c r="I477" i="18" s="1"/>
  <c r="F477" i="18"/>
  <c r="G477" i="18"/>
  <c r="G386" i="18"/>
  <c r="F386" i="18"/>
  <c r="G238" i="18"/>
  <c r="F238" i="18"/>
  <c r="H238" i="18"/>
  <c r="I238" i="18" s="1"/>
  <c r="G222" i="18"/>
  <c r="H222" i="18"/>
  <c r="I222" i="18" s="1"/>
  <c r="G198" i="18"/>
  <c r="H198" i="18"/>
  <c r="I198" i="18" s="1"/>
  <c r="F198" i="18"/>
  <c r="G86" i="18"/>
  <c r="F86" i="18"/>
  <c r="H462" i="18"/>
  <c r="I462" i="18" s="1"/>
  <c r="F462" i="18"/>
  <c r="G423" i="18"/>
  <c r="F423" i="18"/>
  <c r="G402" i="18"/>
  <c r="F402" i="18"/>
  <c r="G458" i="18"/>
  <c r="F458" i="18"/>
  <c r="G166" i="18"/>
  <c r="H166" i="18"/>
  <c r="I166" i="18" s="1"/>
  <c r="F166" i="18"/>
  <c r="F391" i="18"/>
  <c r="H391" i="18"/>
  <c r="I391" i="18" s="1"/>
  <c r="G391" i="18"/>
  <c r="H375" i="18"/>
  <c r="I375" i="18" s="1"/>
  <c r="F375" i="18"/>
  <c r="G211" i="18"/>
  <c r="H211" i="18"/>
  <c r="I211" i="18" s="1"/>
  <c r="F123" i="18"/>
  <c r="H123" i="18"/>
  <c r="I123" i="18" s="1"/>
  <c r="F296" i="18"/>
  <c r="G296" i="18"/>
  <c r="H349" i="18"/>
  <c r="I349" i="18" s="1"/>
  <c r="G349" i="18"/>
  <c r="G174" i="18"/>
  <c r="F174" i="18"/>
  <c r="H442" i="18"/>
  <c r="I442" i="18" s="1"/>
  <c r="H426" i="18"/>
  <c r="I426" i="18" s="1"/>
  <c r="F426" i="18"/>
  <c r="H334" i="18"/>
  <c r="I334" i="18" s="1"/>
  <c r="G334" i="18"/>
  <c r="F158" i="18"/>
  <c r="G430" i="18"/>
  <c r="H113" i="18"/>
  <c r="I113" i="18" s="1"/>
  <c r="G331" i="18"/>
  <c r="H328" i="18"/>
  <c r="I328" i="18" s="1"/>
  <c r="G328" i="18"/>
  <c r="F328" i="18"/>
  <c r="G210" i="18"/>
  <c r="H210" i="18"/>
  <c r="I210" i="18" s="1"/>
  <c r="F210" i="18"/>
  <c r="G466" i="18"/>
  <c r="F466" i="18"/>
  <c r="G442" i="18"/>
  <c r="G410" i="18"/>
  <c r="H378" i="18"/>
  <c r="I378" i="18" s="1"/>
  <c r="G378" i="18"/>
  <c r="F378" i="18"/>
  <c r="F365" i="18"/>
  <c r="G357" i="18"/>
  <c r="F318" i="18"/>
  <c r="H174" i="18"/>
  <c r="I174" i="18" s="1"/>
  <c r="F126" i="18"/>
  <c r="U126" i="18" s="1"/>
  <c r="AD126" i="18" s="1"/>
  <c r="F406" i="18"/>
  <c r="G177" i="18"/>
  <c r="H177" i="18"/>
  <c r="I177" i="18" s="1"/>
  <c r="F177" i="18"/>
  <c r="H487" i="18"/>
  <c r="I487" i="18" s="1"/>
  <c r="G487" i="18"/>
  <c r="F487" i="18"/>
  <c r="H471" i="18"/>
  <c r="I471" i="18" s="1"/>
  <c r="F471" i="18"/>
  <c r="G447" i="18"/>
  <c r="H447" i="18"/>
  <c r="I447" i="18" s="1"/>
  <c r="G399" i="18"/>
  <c r="F299" i="18"/>
  <c r="H203" i="18"/>
  <c r="I203" i="18" s="1"/>
  <c r="G203" i="18"/>
  <c r="G482" i="18"/>
  <c r="G474" i="18"/>
  <c r="H394" i="18"/>
  <c r="I394" i="18" s="1"/>
  <c r="H318" i="18"/>
  <c r="I318" i="18" s="1"/>
  <c r="G230" i="18"/>
  <c r="F150" i="18"/>
  <c r="F78" i="18"/>
  <c r="H62" i="18"/>
  <c r="I62" i="18" s="1"/>
  <c r="F54" i="18"/>
  <c r="H430" i="18"/>
  <c r="I430" i="18" s="1"/>
  <c r="F66" i="18"/>
  <c r="G137" i="18"/>
  <c r="H463" i="18"/>
  <c r="I463" i="18" s="1"/>
  <c r="H455" i="18"/>
  <c r="I455" i="18" s="1"/>
  <c r="H439" i="18"/>
  <c r="I439" i="18" s="1"/>
  <c r="G431" i="18"/>
  <c r="G415" i="18"/>
  <c r="G367" i="18"/>
  <c r="H362" i="18"/>
  <c r="I362" i="18" s="1"/>
  <c r="F346" i="18"/>
  <c r="H331" i="18"/>
  <c r="I331" i="18" s="1"/>
  <c r="F315" i="18"/>
  <c r="G275" i="18"/>
  <c r="G259" i="18"/>
  <c r="H147" i="18"/>
  <c r="I147" i="18" s="1"/>
  <c r="H115" i="18"/>
  <c r="I115" i="18" s="1"/>
  <c r="G99" i="18"/>
  <c r="H282" i="18"/>
  <c r="I282" i="18" s="1"/>
  <c r="G282" i="18"/>
  <c r="G50" i="18"/>
  <c r="H492" i="18"/>
  <c r="I492" i="18" s="1"/>
  <c r="F460" i="18"/>
  <c r="F452" i="18"/>
  <c r="F428" i="18"/>
  <c r="F420" i="18"/>
  <c r="H396" i="18"/>
  <c r="I396" i="18" s="1"/>
  <c r="H312" i="18"/>
  <c r="I312" i="18" s="1"/>
  <c r="G312" i="18"/>
  <c r="G184" i="18"/>
  <c r="H168" i="18"/>
  <c r="I168" i="18" s="1"/>
  <c r="F112" i="18"/>
  <c r="H112" i="18"/>
  <c r="I112" i="18" s="1"/>
  <c r="H96" i="18"/>
  <c r="I96" i="18" s="1"/>
  <c r="G96" i="18"/>
  <c r="F96" i="18"/>
  <c r="G242" i="18"/>
  <c r="G425" i="18"/>
  <c r="F277" i="18"/>
  <c r="G277" i="18"/>
  <c r="U181" i="18"/>
  <c r="AD181" i="18" s="1"/>
  <c r="F69" i="18"/>
  <c r="G69" i="18"/>
  <c r="F443" i="18"/>
  <c r="H371" i="18"/>
  <c r="I371" i="18" s="1"/>
  <c r="F371" i="18"/>
  <c r="F319" i="18"/>
  <c r="U319" i="18" s="1"/>
  <c r="AD319" i="18" s="1"/>
  <c r="H63" i="18"/>
  <c r="I63" i="18" s="1"/>
  <c r="F63" i="18"/>
  <c r="G63" i="18"/>
  <c r="H129" i="18"/>
  <c r="I129" i="18" s="1"/>
  <c r="G424" i="18"/>
  <c r="H424" i="18"/>
  <c r="I424" i="18" s="1"/>
  <c r="F424" i="18"/>
  <c r="F392" i="18"/>
  <c r="G392" i="18"/>
  <c r="H392" i="18"/>
  <c r="I392" i="18" s="1"/>
  <c r="F397" i="18"/>
  <c r="G397" i="18"/>
  <c r="G450" i="18"/>
  <c r="G206" i="18"/>
  <c r="F110" i="18"/>
  <c r="G390" i="18"/>
  <c r="H340" i="18"/>
  <c r="I340" i="18" s="1"/>
  <c r="F137" i="18"/>
  <c r="H383" i="18"/>
  <c r="I383" i="18" s="1"/>
  <c r="F367" i="18"/>
  <c r="U367" i="18" s="1"/>
  <c r="AD367" i="18" s="1"/>
  <c r="H299" i="18"/>
  <c r="I299" i="18" s="1"/>
  <c r="H291" i="18"/>
  <c r="I291" i="18" s="1"/>
  <c r="H195" i="18"/>
  <c r="I195" i="18" s="1"/>
  <c r="H187" i="18"/>
  <c r="I187" i="18" s="1"/>
  <c r="F187" i="18"/>
  <c r="H131" i="18"/>
  <c r="I131" i="18" s="1"/>
  <c r="G67" i="18"/>
  <c r="H59" i="18"/>
  <c r="I59" i="18" s="1"/>
  <c r="F59" i="18"/>
  <c r="H250" i="18"/>
  <c r="I250" i="18" s="1"/>
  <c r="G250" i="18"/>
  <c r="G492" i="18"/>
  <c r="H460" i="18"/>
  <c r="I460" i="18" s="1"/>
  <c r="H428" i="18"/>
  <c r="I428" i="18" s="1"/>
  <c r="F396" i="18"/>
  <c r="F304" i="18"/>
  <c r="G200" i="18"/>
  <c r="F200" i="18"/>
  <c r="F144" i="18"/>
  <c r="G144" i="18"/>
  <c r="F80" i="18"/>
  <c r="G80" i="18"/>
  <c r="G345" i="18"/>
  <c r="F345" i="18"/>
  <c r="H82" i="18"/>
  <c r="I82" i="18" s="1"/>
  <c r="F82" i="18"/>
  <c r="G82" i="18"/>
  <c r="H393" i="18"/>
  <c r="I393" i="18" s="1"/>
  <c r="F356" i="18"/>
  <c r="G356" i="18"/>
  <c r="H356" i="18"/>
  <c r="I356" i="18" s="1"/>
  <c r="H237" i="18"/>
  <c r="I237" i="18" s="1"/>
  <c r="F237" i="18"/>
  <c r="G237" i="18"/>
  <c r="G165" i="18"/>
  <c r="H165" i="18"/>
  <c r="I165" i="18" s="1"/>
  <c r="F165" i="18"/>
  <c r="G81" i="18"/>
  <c r="H81" i="18"/>
  <c r="I81" i="18" s="1"/>
  <c r="H478" i="18"/>
  <c r="I478" i="18" s="1"/>
  <c r="F499" i="18"/>
  <c r="G499" i="18"/>
  <c r="H499" i="18"/>
  <c r="I499" i="18" s="1"/>
  <c r="F135" i="18"/>
  <c r="H135" i="18"/>
  <c r="I135" i="18" s="1"/>
  <c r="H268" i="18"/>
  <c r="I268" i="18" s="1"/>
  <c r="G268" i="18"/>
  <c r="F49" i="18"/>
  <c r="G426" i="18"/>
  <c r="G418" i="18"/>
  <c r="H326" i="18"/>
  <c r="I326" i="18" s="1"/>
  <c r="H302" i="18"/>
  <c r="I302" i="18" s="1"/>
  <c r="F286" i="18"/>
  <c r="F270" i="18"/>
  <c r="F254" i="18"/>
  <c r="G214" i="18"/>
  <c r="U214" i="18" s="1"/>
  <c r="AD214" i="18" s="1"/>
  <c r="H206" i="18"/>
  <c r="I206" i="18" s="1"/>
  <c r="G190" i="18"/>
  <c r="F134" i="18"/>
  <c r="H65" i="18"/>
  <c r="I65" i="18" s="1"/>
  <c r="F463" i="18"/>
  <c r="G299" i="18"/>
  <c r="H275" i="18"/>
  <c r="I275" i="18" s="1"/>
  <c r="G195" i="18"/>
  <c r="G147" i="18"/>
  <c r="G131" i="18"/>
  <c r="F115" i="18"/>
  <c r="G83" i="18"/>
  <c r="F83" i="18"/>
  <c r="G398" i="18"/>
  <c r="H398" i="18"/>
  <c r="I398" i="18" s="1"/>
  <c r="F398" i="18"/>
  <c r="F476" i="18"/>
  <c r="F412" i="18"/>
  <c r="H372" i="18"/>
  <c r="I372" i="18" s="1"/>
  <c r="F372" i="18"/>
  <c r="F351" i="18"/>
  <c r="H351" i="18"/>
  <c r="I351" i="18" s="1"/>
  <c r="F336" i="18"/>
  <c r="H320" i="18"/>
  <c r="I320" i="18" s="1"/>
  <c r="F320" i="18"/>
  <c r="H264" i="18"/>
  <c r="I264" i="18" s="1"/>
  <c r="H144" i="18"/>
  <c r="I144" i="18" s="1"/>
  <c r="F234" i="18"/>
  <c r="H234" i="18"/>
  <c r="I234" i="18" s="1"/>
  <c r="G186" i="18"/>
  <c r="H186" i="18"/>
  <c r="I186" i="18" s="1"/>
  <c r="F170" i="18"/>
  <c r="G293" i="18"/>
  <c r="G478" i="18"/>
  <c r="F478" i="18"/>
  <c r="G314" i="18"/>
  <c r="F314" i="18"/>
  <c r="G191" i="18"/>
  <c r="H191" i="18"/>
  <c r="I191" i="18" s="1"/>
  <c r="G188" i="18"/>
  <c r="H188" i="18"/>
  <c r="I188" i="18" s="1"/>
  <c r="F188" i="18"/>
  <c r="H344" i="18"/>
  <c r="I344" i="18" s="1"/>
  <c r="G344" i="18"/>
  <c r="H217" i="18"/>
  <c r="I217" i="18" s="1"/>
  <c r="G462" i="18"/>
  <c r="F122" i="18"/>
  <c r="G227" i="18"/>
  <c r="H227" i="18"/>
  <c r="I227" i="18" s="1"/>
  <c r="F211" i="18"/>
  <c r="F171" i="18"/>
  <c r="G171" i="18"/>
  <c r="H107" i="18"/>
  <c r="I107" i="18" s="1"/>
  <c r="G266" i="18"/>
  <c r="H444" i="18"/>
  <c r="I444" i="18" s="1"/>
  <c r="G444" i="18"/>
  <c r="H128" i="18"/>
  <c r="I128" i="18" s="1"/>
  <c r="H104" i="18"/>
  <c r="I104" i="18" s="1"/>
  <c r="G72" i="18"/>
  <c r="H72" i="18"/>
  <c r="I72" i="18" s="1"/>
  <c r="G114" i="18"/>
  <c r="H114" i="18"/>
  <c r="I114" i="18" s="1"/>
  <c r="G435" i="18"/>
  <c r="H435" i="18"/>
  <c r="I435" i="18" s="1"/>
  <c r="F435" i="18"/>
  <c r="H350" i="18"/>
  <c r="I350" i="18" s="1"/>
  <c r="G350" i="18"/>
  <c r="F350" i="18"/>
  <c r="H295" i="18"/>
  <c r="I295" i="18" s="1"/>
  <c r="G295" i="18"/>
  <c r="F273" i="18"/>
  <c r="G273" i="18"/>
  <c r="F324" i="18"/>
  <c r="G324" i="18"/>
  <c r="H284" i="18"/>
  <c r="I284" i="18" s="1"/>
  <c r="G284" i="18"/>
  <c r="G156" i="18"/>
  <c r="H156" i="18"/>
  <c r="I156" i="18" s="1"/>
  <c r="F156" i="18"/>
  <c r="H84" i="18"/>
  <c r="I84" i="18" s="1"/>
  <c r="F84" i="18"/>
  <c r="G84" i="18"/>
  <c r="G469" i="18"/>
  <c r="F469" i="18"/>
  <c r="H297" i="18"/>
  <c r="I297" i="18" s="1"/>
  <c r="F297" i="18"/>
  <c r="F106" i="18"/>
  <c r="G106" i="18"/>
  <c r="G208" i="18"/>
  <c r="H208" i="18"/>
  <c r="I208" i="18" s="1"/>
  <c r="F208" i="18"/>
  <c r="H74" i="18"/>
  <c r="I74" i="18" s="1"/>
  <c r="G74" i="18"/>
  <c r="H385" i="18"/>
  <c r="I385" i="18" s="1"/>
  <c r="G385" i="18"/>
  <c r="F385" i="18"/>
  <c r="G213" i="18"/>
  <c r="H213" i="18"/>
  <c r="I213" i="18" s="1"/>
  <c r="H93" i="18"/>
  <c r="I93" i="18" s="1"/>
  <c r="H53" i="18"/>
  <c r="I53" i="18" s="1"/>
  <c r="F53" i="18"/>
  <c r="G71" i="18"/>
  <c r="F71" i="18"/>
  <c r="H71" i="18"/>
  <c r="I71" i="18" s="1"/>
  <c r="H405" i="18"/>
  <c r="I405" i="18" s="1"/>
  <c r="G405" i="18"/>
  <c r="F405" i="18"/>
  <c r="H201" i="18"/>
  <c r="I201" i="18" s="1"/>
  <c r="G201" i="18"/>
  <c r="G384" i="18"/>
  <c r="F384" i="18"/>
  <c r="H384" i="18"/>
  <c r="I384" i="18" s="1"/>
  <c r="G236" i="18"/>
  <c r="H236" i="18"/>
  <c r="I236" i="18" s="1"/>
  <c r="H52" i="18"/>
  <c r="I52" i="18" s="1"/>
  <c r="G52" i="18"/>
  <c r="F52" i="18"/>
  <c r="H294" i="18"/>
  <c r="I294" i="18" s="1"/>
  <c r="H278" i="18"/>
  <c r="I278" i="18" s="1"/>
  <c r="H262" i="18"/>
  <c r="I262" i="18" s="1"/>
  <c r="F142" i="18"/>
  <c r="H390" i="18"/>
  <c r="I390" i="18" s="1"/>
  <c r="H298" i="18"/>
  <c r="I298" i="18" s="1"/>
  <c r="F113" i="18"/>
  <c r="F495" i="18"/>
  <c r="F447" i="18"/>
  <c r="H423" i="18"/>
  <c r="I423" i="18" s="1"/>
  <c r="G383" i="18"/>
  <c r="H219" i="18"/>
  <c r="I219" i="18" s="1"/>
  <c r="G91" i="18"/>
  <c r="F91" i="18"/>
  <c r="H67" i="18"/>
  <c r="I67" i="18" s="1"/>
  <c r="U19" i="18"/>
  <c r="H106" i="18"/>
  <c r="I106" i="18" s="1"/>
  <c r="G420" i="18"/>
  <c r="F404" i="18"/>
  <c r="G404" i="18"/>
  <c r="H404" i="18"/>
  <c r="I404" i="18" s="1"/>
  <c r="H380" i="18"/>
  <c r="I380" i="18" s="1"/>
  <c r="F380" i="18"/>
  <c r="H336" i="18"/>
  <c r="I336" i="18" s="1"/>
  <c r="G280" i="18"/>
  <c r="G176" i="18"/>
  <c r="H176" i="18"/>
  <c r="I176" i="18" s="1"/>
  <c r="G104" i="18"/>
  <c r="F361" i="18"/>
  <c r="G330" i="18"/>
  <c r="F330" i="18"/>
  <c r="H170" i="18"/>
  <c r="I170" i="18" s="1"/>
  <c r="H146" i="18"/>
  <c r="I146" i="18" s="1"/>
  <c r="H364" i="18"/>
  <c r="I364" i="18" s="1"/>
  <c r="G53" i="18"/>
  <c r="G130" i="18"/>
  <c r="H130" i="18"/>
  <c r="I130" i="18" s="1"/>
  <c r="F185" i="18"/>
  <c r="G185" i="18"/>
  <c r="H185" i="18"/>
  <c r="I185" i="18" s="1"/>
  <c r="G411" i="18"/>
  <c r="F327" i="18"/>
  <c r="F255" i="18"/>
  <c r="G255" i="18"/>
  <c r="F103" i="18"/>
  <c r="H103" i="18"/>
  <c r="I103" i="18" s="1"/>
  <c r="G337" i="18"/>
  <c r="H337" i="18"/>
  <c r="I337" i="18" s="1"/>
  <c r="F337" i="18"/>
  <c r="G355" i="18"/>
  <c r="H355" i="18"/>
  <c r="I355" i="18" s="1"/>
  <c r="F355" i="18"/>
  <c r="F300" i="18"/>
  <c r="G300" i="18"/>
  <c r="F413" i="18"/>
  <c r="G249" i="18"/>
  <c r="H249" i="18"/>
  <c r="I249" i="18" s="1"/>
  <c r="F249" i="18"/>
  <c r="H283" i="18"/>
  <c r="I283" i="18" s="1"/>
  <c r="H251" i="18"/>
  <c r="I251" i="18" s="1"/>
  <c r="F235" i="18"/>
  <c r="U235" i="18" s="1"/>
  <c r="AD235" i="18" s="1"/>
  <c r="G179" i="18"/>
  <c r="H179" i="18"/>
  <c r="I179" i="18" s="1"/>
  <c r="H56" i="18"/>
  <c r="I56" i="18" s="1"/>
  <c r="G56" i="18"/>
  <c r="F359" i="18"/>
  <c r="H296" i="18"/>
  <c r="I296" i="18" s="1"/>
  <c r="F152" i="18"/>
  <c r="H120" i="18"/>
  <c r="I120" i="18" s="1"/>
  <c r="G120" i="18"/>
  <c r="H242" i="18"/>
  <c r="I242" i="18" s="1"/>
  <c r="G317" i="18"/>
  <c r="H317" i="18"/>
  <c r="I317" i="18" s="1"/>
  <c r="F317" i="18"/>
  <c r="F261" i="18"/>
  <c r="G261" i="18"/>
  <c r="F93" i="18"/>
  <c r="G93" i="18"/>
  <c r="G467" i="18"/>
  <c r="H467" i="18"/>
  <c r="I467" i="18" s="1"/>
  <c r="F467" i="18"/>
  <c r="F488" i="18"/>
  <c r="G488" i="18"/>
  <c r="H488" i="18"/>
  <c r="I488" i="18" s="1"/>
  <c r="G132" i="18"/>
  <c r="H132" i="18"/>
  <c r="I132" i="18" s="1"/>
  <c r="G501" i="18"/>
  <c r="F501" i="18"/>
  <c r="H267" i="18"/>
  <c r="I267" i="18" s="1"/>
  <c r="F227" i="18"/>
  <c r="F56" i="18"/>
  <c r="F282" i="18"/>
  <c r="H484" i="18"/>
  <c r="I484" i="18" s="1"/>
  <c r="G476" i="18"/>
  <c r="G412" i="18"/>
  <c r="F288" i="18"/>
  <c r="F272" i="18"/>
  <c r="F256" i="18"/>
  <c r="G216" i="18"/>
  <c r="F184" i="18"/>
  <c r="U184" i="18" s="1"/>
  <c r="AD184" i="18" s="1"/>
  <c r="F72" i="18"/>
  <c r="F338" i="18"/>
  <c r="H274" i="18"/>
  <c r="I274" i="18" s="1"/>
  <c r="G234" i="18"/>
  <c r="G449" i="18"/>
  <c r="F441" i="18"/>
  <c r="F401" i="18"/>
  <c r="F369" i="18"/>
  <c r="U369" i="18" s="1"/>
  <c r="AD369" i="18" s="1"/>
  <c r="H293" i="18"/>
  <c r="I293" i="18" s="1"/>
  <c r="F221" i="18"/>
  <c r="H205" i="18"/>
  <c r="I205" i="18" s="1"/>
  <c r="F197" i="18"/>
  <c r="G149" i="18"/>
  <c r="G133" i="18"/>
  <c r="G117" i="18"/>
  <c r="G101" i="18"/>
  <c r="H85" i="18"/>
  <c r="I85" i="18" s="1"/>
  <c r="F61" i="18"/>
  <c r="H290" i="18"/>
  <c r="I290" i="18" s="1"/>
  <c r="G58" i="18"/>
  <c r="G486" i="18"/>
  <c r="F446" i="18"/>
  <c r="H422" i="18"/>
  <c r="I422" i="18" s="1"/>
  <c r="F382" i="18"/>
  <c r="H353" i="18"/>
  <c r="I353" i="18" s="1"/>
  <c r="H98" i="18"/>
  <c r="I98" i="18" s="1"/>
  <c r="F90" i="18"/>
  <c r="H491" i="18"/>
  <c r="I491" i="18" s="1"/>
  <c r="F483" i="18"/>
  <c r="F459" i="18"/>
  <c r="U459" i="18" s="1"/>
  <c r="AD459" i="18" s="1"/>
  <c r="F451" i="18"/>
  <c r="U451" i="18" s="1"/>
  <c r="AD451" i="18" s="1"/>
  <c r="H427" i="18"/>
  <c r="I427" i="18" s="1"/>
  <c r="G419" i="18"/>
  <c r="G387" i="18"/>
  <c r="G342" i="18"/>
  <c r="U342" i="18" s="1"/>
  <c r="AD342" i="18" s="1"/>
  <c r="G335" i="18"/>
  <c r="F303" i="18"/>
  <c r="F295" i="18"/>
  <c r="U295" i="18" s="1"/>
  <c r="AD295" i="18" s="1"/>
  <c r="H279" i="18"/>
  <c r="I279" i="18" s="1"/>
  <c r="G263" i="18"/>
  <c r="G247" i="18"/>
  <c r="F199" i="18"/>
  <c r="H183" i="18"/>
  <c r="I183" i="18" s="1"/>
  <c r="H175" i="18"/>
  <c r="I175" i="18" s="1"/>
  <c r="F167" i="18"/>
  <c r="F87" i="18"/>
  <c r="U87" i="18" s="1"/>
  <c r="AD87" i="18" s="1"/>
  <c r="F55" i="18"/>
  <c r="H289" i="18"/>
  <c r="I289" i="18" s="1"/>
  <c r="G257" i="18"/>
  <c r="F201" i="18"/>
  <c r="F129" i="18"/>
  <c r="F97" i="18"/>
  <c r="H504" i="18"/>
  <c r="I504" i="18" s="1"/>
  <c r="H472" i="18"/>
  <c r="I472" i="18" s="1"/>
  <c r="G244" i="18"/>
  <c r="F236" i="18"/>
  <c r="G196" i="18"/>
  <c r="H172" i="18"/>
  <c r="I172" i="18" s="1"/>
  <c r="F116" i="18"/>
  <c r="H429" i="18"/>
  <c r="I429" i="18" s="1"/>
  <c r="G360" i="18"/>
  <c r="U360" i="18" s="1"/>
  <c r="AD360" i="18" s="1"/>
  <c r="G321" i="18"/>
  <c r="G233" i="18"/>
  <c r="F240" i="18"/>
  <c r="G224" i="18"/>
  <c r="F128" i="18"/>
  <c r="H330" i="18"/>
  <c r="I330" i="18" s="1"/>
  <c r="F274" i="18"/>
  <c r="H505" i="18"/>
  <c r="I505" i="18" s="1"/>
  <c r="H481" i="18"/>
  <c r="I481" i="18" s="1"/>
  <c r="H473" i="18"/>
  <c r="I473" i="18" s="1"/>
  <c r="H449" i="18"/>
  <c r="I449" i="18" s="1"/>
  <c r="G409" i="18"/>
  <c r="G377" i="18"/>
  <c r="F348" i="18"/>
  <c r="U348" i="18" s="1"/>
  <c r="AD348" i="18" s="1"/>
  <c r="H277" i="18"/>
  <c r="I277" i="18" s="1"/>
  <c r="H261" i="18"/>
  <c r="I261" i="18" s="1"/>
  <c r="F149" i="18"/>
  <c r="F133" i="18"/>
  <c r="F117" i="18"/>
  <c r="F101" i="18"/>
  <c r="G85" i="18"/>
  <c r="H77" i="18"/>
  <c r="I77" i="18" s="1"/>
  <c r="F290" i="18"/>
  <c r="G306" i="18"/>
  <c r="F138" i="18"/>
  <c r="G491" i="18"/>
  <c r="G366" i="18"/>
  <c r="G358" i="18"/>
  <c r="G287" i="18"/>
  <c r="F279" i="18"/>
  <c r="H207" i="18"/>
  <c r="I207" i="18" s="1"/>
  <c r="F183" i="18"/>
  <c r="H143" i="18"/>
  <c r="I143" i="18" s="1"/>
  <c r="H127" i="18"/>
  <c r="I127" i="18" s="1"/>
  <c r="H111" i="18"/>
  <c r="I111" i="18" s="1"/>
  <c r="G453" i="18"/>
  <c r="H257" i="18"/>
  <c r="I257" i="18" s="1"/>
  <c r="F153" i="18"/>
  <c r="H332" i="18"/>
  <c r="I332" i="18" s="1"/>
  <c r="G316" i="18"/>
  <c r="H308" i="18"/>
  <c r="I308" i="18" s="1"/>
  <c r="F292" i="18"/>
  <c r="F276" i="18"/>
  <c r="F260" i="18"/>
  <c r="H148" i="18"/>
  <c r="I148" i="18" s="1"/>
  <c r="F140" i="18"/>
  <c r="H124" i="18"/>
  <c r="I124" i="18" s="1"/>
  <c r="F493" i="18"/>
  <c r="G281" i="18"/>
  <c r="F265" i="18"/>
  <c r="F217" i="18"/>
  <c r="G502" i="18"/>
  <c r="H338" i="18"/>
  <c r="I338" i="18" s="1"/>
  <c r="F146" i="18"/>
  <c r="F285" i="18"/>
  <c r="G269" i="18"/>
  <c r="G253" i="18"/>
  <c r="F205" i="18"/>
  <c r="H58" i="18"/>
  <c r="I58" i="18" s="1"/>
  <c r="H446" i="18"/>
  <c r="I446" i="18" s="1"/>
  <c r="U414" i="18"/>
  <c r="AD414" i="18" s="1"/>
  <c r="G382" i="18"/>
  <c r="H263" i="18"/>
  <c r="I263" i="18" s="1"/>
  <c r="H247" i="18"/>
  <c r="I247" i="18" s="1"/>
  <c r="G143" i="18"/>
  <c r="G127" i="18"/>
  <c r="G111" i="18"/>
  <c r="H95" i="18"/>
  <c r="I95" i="18" s="1"/>
  <c r="F209" i="18"/>
  <c r="U209" i="18" s="1"/>
  <c r="AD209" i="18" s="1"/>
  <c r="H145" i="18"/>
  <c r="I145" i="18" s="1"/>
  <c r="H121" i="18"/>
  <c r="I121" i="18" s="1"/>
  <c r="F316" i="18"/>
  <c r="F266" i="18"/>
  <c r="U266" i="18" s="1"/>
  <c r="AD266" i="18" s="1"/>
  <c r="F50" i="18"/>
  <c r="U50" i="18" s="1"/>
  <c r="AD50" i="18" s="1"/>
  <c r="H436" i="18"/>
  <c r="I436" i="18" s="1"/>
  <c r="F280" i="18"/>
  <c r="F264" i="18"/>
  <c r="G192" i="18"/>
  <c r="G202" i="18"/>
  <c r="F154" i="18"/>
  <c r="F74" i="18"/>
  <c r="H465" i="18"/>
  <c r="I465" i="18" s="1"/>
  <c r="G393" i="18"/>
  <c r="F364" i="18"/>
  <c r="H285" i="18"/>
  <c r="I285" i="18" s="1"/>
  <c r="F229" i="18"/>
  <c r="H61" i="18"/>
  <c r="I61" i="18" s="1"/>
  <c r="G494" i="18"/>
  <c r="U494" i="18" s="1"/>
  <c r="AD494" i="18" s="1"/>
  <c r="H306" i="18"/>
  <c r="I306" i="18" s="1"/>
  <c r="F411" i="18"/>
  <c r="H366" i="18"/>
  <c r="I366" i="18" s="1"/>
  <c r="F287" i="18"/>
  <c r="F145" i="18"/>
  <c r="F121" i="18"/>
  <c r="H244" i="18"/>
  <c r="I244" i="18" s="1"/>
  <c r="G228" i="18"/>
  <c r="G204" i="18"/>
  <c r="F148" i="18"/>
  <c r="H493" i="18"/>
  <c r="I493" i="18" s="1"/>
  <c r="G413" i="18"/>
  <c r="F281" i="18"/>
  <c r="F233" i="18"/>
  <c r="G354" i="18"/>
  <c r="F259" i="18"/>
  <c r="U259" i="18" s="1"/>
  <c r="AD259" i="18" s="1"/>
  <c r="F48" i="18"/>
  <c r="G374" i="18"/>
  <c r="G500" i="18"/>
  <c r="F468" i="18"/>
  <c r="F436" i="18"/>
  <c r="H359" i="18"/>
  <c r="I359" i="18" s="1"/>
  <c r="H304" i="18"/>
  <c r="I304" i="18" s="1"/>
  <c r="G288" i="18"/>
  <c r="G272" i="18"/>
  <c r="G256" i="18"/>
  <c r="H216" i="18"/>
  <c r="I216" i="18" s="1"/>
  <c r="H192" i="18"/>
  <c r="I192" i="18" s="1"/>
  <c r="G168" i="18"/>
  <c r="H361" i="18"/>
  <c r="I361" i="18" s="1"/>
  <c r="H322" i="18"/>
  <c r="I322" i="18" s="1"/>
  <c r="F258" i="18"/>
  <c r="G226" i="18"/>
  <c r="H202" i="18"/>
  <c r="I202" i="18" s="1"/>
  <c r="H162" i="18"/>
  <c r="I162" i="18" s="1"/>
  <c r="H154" i="18"/>
  <c r="I154" i="18" s="1"/>
  <c r="H489" i="18"/>
  <c r="I489" i="18" s="1"/>
  <c r="G433" i="18"/>
  <c r="F393" i="18"/>
  <c r="H325" i="18"/>
  <c r="I325" i="18" s="1"/>
  <c r="H269" i="18"/>
  <c r="I269" i="18" s="1"/>
  <c r="H253" i="18"/>
  <c r="I253" i="18" s="1"/>
  <c r="H197" i="18"/>
  <c r="I197" i="18" s="1"/>
  <c r="H189" i="18"/>
  <c r="I189" i="18" s="1"/>
  <c r="H173" i="18"/>
  <c r="I173" i="18" s="1"/>
  <c r="F141" i="18"/>
  <c r="F125" i="18"/>
  <c r="U125" i="18" s="1"/>
  <c r="AD125" i="18" s="1"/>
  <c r="F109" i="18"/>
  <c r="G470" i="18"/>
  <c r="G443" i="18"/>
  <c r="H411" i="18"/>
  <c r="I411" i="18" s="1"/>
  <c r="G379" i="18"/>
  <c r="H327" i="18"/>
  <c r="I327" i="18" s="1"/>
  <c r="H271" i="18"/>
  <c r="I271" i="18" s="1"/>
  <c r="G239" i="18"/>
  <c r="F207" i="18"/>
  <c r="G151" i="18"/>
  <c r="G95" i="18"/>
  <c r="H421" i="18"/>
  <c r="I421" i="18" s="1"/>
  <c r="H352" i="18"/>
  <c r="I352" i="18" s="1"/>
  <c r="H273" i="18"/>
  <c r="I273" i="18" s="1"/>
  <c r="F225" i="18"/>
  <c r="H153" i="18"/>
  <c r="I153" i="18" s="1"/>
  <c r="H496" i="18"/>
  <c r="I496" i="18" s="1"/>
  <c r="F464" i="18"/>
  <c r="F432" i="18"/>
  <c r="U432" i="18" s="1"/>
  <c r="AD432" i="18" s="1"/>
  <c r="H400" i="18"/>
  <c r="I400" i="18" s="1"/>
  <c r="H363" i="18"/>
  <c r="I363" i="18" s="1"/>
  <c r="H300" i="18"/>
  <c r="I300" i="18" s="1"/>
  <c r="F284" i="18"/>
  <c r="F268" i="18"/>
  <c r="F252" i="18"/>
  <c r="H228" i="18"/>
  <c r="I228" i="18" s="1"/>
  <c r="H204" i="18"/>
  <c r="I204" i="18" s="1"/>
  <c r="H164" i="18"/>
  <c r="I164" i="18" s="1"/>
  <c r="H116" i="18"/>
  <c r="I116" i="18" s="1"/>
  <c r="F92" i="18"/>
  <c r="F60" i="18"/>
  <c r="H501" i="18"/>
  <c r="I501" i="18" s="1"/>
  <c r="H469" i="18"/>
  <c r="I469" i="18" s="1"/>
  <c r="H413" i="18"/>
  <c r="I413" i="18" s="1"/>
  <c r="F313" i="18"/>
  <c r="G73" i="18"/>
  <c r="H49" i="18"/>
  <c r="I49" i="18" s="1"/>
  <c r="H243" i="18"/>
  <c r="I243" i="18" s="1"/>
  <c r="F203" i="18"/>
  <c r="G139" i="18"/>
  <c r="G123" i="18"/>
  <c r="G107" i="18"/>
  <c r="H75" i="18"/>
  <c r="I75" i="18" s="1"/>
  <c r="G105" i="18"/>
  <c r="G240" i="18"/>
  <c r="G232" i="18"/>
  <c r="U232" i="18" s="1"/>
  <c r="AD232" i="18" s="1"/>
  <c r="F120" i="18"/>
  <c r="F64" i="18"/>
  <c r="U64" i="18" s="1"/>
  <c r="AD64" i="18" s="1"/>
  <c r="F194" i="18"/>
  <c r="F505" i="18"/>
  <c r="G465" i="18"/>
  <c r="F293" i="18"/>
  <c r="H245" i="18"/>
  <c r="I245" i="18" s="1"/>
  <c r="F213" i="18"/>
  <c r="H69" i="18"/>
  <c r="I69" i="18" s="1"/>
  <c r="F114" i="18"/>
  <c r="U114" i="18" s="1"/>
  <c r="AD114" i="18" s="1"/>
  <c r="F81" i="18"/>
  <c r="H314" i="18"/>
  <c r="I314" i="18" s="1"/>
  <c r="F130" i="18"/>
  <c r="G279" i="18"/>
  <c r="F271" i="18"/>
  <c r="H255" i="18"/>
  <c r="I255" i="18" s="1"/>
  <c r="F215" i="18"/>
  <c r="F191" i="18"/>
  <c r="F151" i="18"/>
  <c r="G135" i="18"/>
  <c r="G119" i="18"/>
  <c r="G103" i="18"/>
  <c r="G153" i="18"/>
  <c r="H324" i="18"/>
  <c r="I324" i="18" s="1"/>
  <c r="G212" i="18"/>
  <c r="U212" i="18" s="1"/>
  <c r="AD212" i="18" s="1"/>
  <c r="F196" i="18"/>
  <c r="F132" i="18"/>
  <c r="G265" i="18"/>
  <c r="U115" i="18" l="1"/>
  <c r="AD115" i="18" s="1"/>
  <c r="U445" i="18"/>
  <c r="AD445" i="18" s="1"/>
  <c r="U461" i="18"/>
  <c r="AD461" i="18" s="1"/>
  <c r="U205" i="18"/>
  <c r="AD205" i="18" s="1"/>
  <c r="U218" i="18"/>
  <c r="AD218" i="18" s="1"/>
  <c r="U74" i="18"/>
  <c r="AD74" i="18" s="1"/>
  <c r="U381" i="18"/>
  <c r="AD381" i="18" s="1"/>
  <c r="U447" i="18"/>
  <c r="AD447" i="18" s="1"/>
  <c r="U440" i="18"/>
  <c r="AD440" i="18" s="1"/>
  <c r="U290" i="18"/>
  <c r="AD290" i="18" s="1"/>
  <c r="U495" i="18"/>
  <c r="AD495" i="18" s="1"/>
  <c r="U471" i="18"/>
  <c r="AD471" i="18" s="1"/>
  <c r="U503" i="18"/>
  <c r="AD503" i="18" s="1"/>
  <c r="F10" i="18"/>
  <c r="U22" i="18"/>
  <c r="U21" i="18"/>
  <c r="U20" i="18"/>
  <c r="AD19" i="18"/>
  <c r="AN20" i="14" s="1"/>
  <c r="AL20" i="14"/>
  <c r="U15" i="18"/>
  <c r="U257" i="18"/>
  <c r="AD257" i="18" s="1"/>
  <c r="U223" i="18"/>
  <c r="AD223" i="18" s="1"/>
  <c r="U373" i="18"/>
  <c r="AD373" i="18" s="1"/>
  <c r="U34" i="18"/>
  <c r="U333" i="18"/>
  <c r="AD333" i="18" s="1"/>
  <c r="U437" i="18"/>
  <c r="AD437" i="18" s="1"/>
  <c r="U108" i="18"/>
  <c r="AD108" i="18" s="1"/>
  <c r="U62" i="18"/>
  <c r="AD62" i="18" s="1"/>
  <c r="U312" i="18"/>
  <c r="AD312" i="18" s="1"/>
  <c r="U408" i="18"/>
  <c r="AD408" i="18" s="1"/>
  <c r="U341" i="18"/>
  <c r="AD341" i="18" s="1"/>
  <c r="U389" i="18"/>
  <c r="AD389" i="18" s="1"/>
  <c r="U376" i="18"/>
  <c r="AD376" i="18" s="1"/>
  <c r="U291" i="18"/>
  <c r="AD291" i="18" s="1"/>
  <c r="U254" i="18"/>
  <c r="AD254" i="18" s="1"/>
  <c r="U139" i="18"/>
  <c r="AD139" i="18" s="1"/>
  <c r="U111" i="18"/>
  <c r="AD111" i="18" s="1"/>
  <c r="U55" i="18"/>
  <c r="AD55" i="18" s="1"/>
  <c r="U438" i="18"/>
  <c r="AD438" i="18" s="1"/>
  <c r="U470" i="18"/>
  <c r="AD470" i="18" s="1"/>
  <c r="U500" i="18"/>
  <c r="AD500" i="18" s="1"/>
  <c r="U329" i="18"/>
  <c r="AD329" i="18" s="1"/>
  <c r="U117" i="18"/>
  <c r="AD117" i="18" s="1"/>
  <c r="U211" i="18"/>
  <c r="AD211" i="18" s="1"/>
  <c r="U410" i="18"/>
  <c r="AD410" i="18" s="1"/>
  <c r="U239" i="18"/>
  <c r="AD239" i="18" s="1"/>
  <c r="U226" i="18"/>
  <c r="AD226" i="18" s="1"/>
  <c r="U148" i="18"/>
  <c r="AD148" i="18" s="1"/>
  <c r="U97" i="18"/>
  <c r="AD97" i="18" s="1"/>
  <c r="U38" i="18"/>
  <c r="U450" i="18"/>
  <c r="AD450" i="18" s="1"/>
  <c r="U452" i="18"/>
  <c r="AD452" i="18" s="1"/>
  <c r="U222" i="18"/>
  <c r="AD222" i="18" s="1"/>
  <c r="U100" i="18"/>
  <c r="AD100" i="18" s="1"/>
  <c r="U78" i="18"/>
  <c r="AD78" i="18" s="1"/>
  <c r="U401" i="18"/>
  <c r="AD401" i="18" s="1"/>
  <c r="U110" i="18"/>
  <c r="AD110" i="18" s="1"/>
  <c r="U127" i="18"/>
  <c r="AD127" i="18" s="1"/>
  <c r="U163" i="18"/>
  <c r="AD163" i="18" s="1"/>
  <c r="U415" i="18"/>
  <c r="AD415" i="18" s="1"/>
  <c r="U14" i="18"/>
  <c r="U178" i="18"/>
  <c r="AD178" i="18" s="1"/>
  <c r="U180" i="18"/>
  <c r="AD180" i="18" s="1"/>
  <c r="U370" i="18"/>
  <c r="AD370" i="18" s="1"/>
  <c r="U344" i="18"/>
  <c r="AD344" i="18" s="1"/>
  <c r="U480" i="18"/>
  <c r="AD480" i="18" s="1"/>
  <c r="U36" i="18"/>
  <c r="U270" i="18"/>
  <c r="AD270" i="18" s="1"/>
  <c r="U79" i="18"/>
  <c r="AD79" i="18" s="1"/>
  <c r="U128" i="18"/>
  <c r="AD128" i="18" s="1"/>
  <c r="U286" i="18"/>
  <c r="AD286" i="18" s="1"/>
  <c r="U374" i="18"/>
  <c r="AD374" i="18" s="1"/>
  <c r="U260" i="18"/>
  <c r="AD260" i="18" s="1"/>
  <c r="U303" i="18"/>
  <c r="AD303" i="18" s="1"/>
  <c r="U258" i="18"/>
  <c r="AD258" i="18" s="1"/>
  <c r="U48" i="18"/>
  <c r="AD48" i="18" s="1"/>
  <c r="U393" i="18"/>
  <c r="AD393" i="18" s="1"/>
  <c r="U343" i="18"/>
  <c r="AD343" i="18" s="1"/>
  <c r="U122" i="18"/>
  <c r="AD122" i="18" s="1"/>
  <c r="U418" i="18"/>
  <c r="AD418" i="18" s="1"/>
  <c r="U250" i="18"/>
  <c r="AD250" i="18" s="1"/>
  <c r="U474" i="18"/>
  <c r="AD474" i="18" s="1"/>
  <c r="U357" i="18"/>
  <c r="AD357" i="18" s="1"/>
  <c r="U89" i="18"/>
  <c r="AD89" i="18" s="1"/>
  <c r="U169" i="18"/>
  <c r="AD169" i="18" s="1"/>
  <c r="U219" i="18"/>
  <c r="AD219" i="18" s="1"/>
  <c r="U492" i="18"/>
  <c r="AD492" i="18" s="1"/>
  <c r="U464" i="18"/>
  <c r="AD464" i="18" s="1"/>
  <c r="U347" i="18"/>
  <c r="AD347" i="18" s="1"/>
  <c r="U475" i="18"/>
  <c r="AD475" i="18" s="1"/>
  <c r="U60" i="18"/>
  <c r="AD60" i="18" s="1"/>
  <c r="U441" i="18"/>
  <c r="AD441" i="18" s="1"/>
  <c r="U131" i="18"/>
  <c r="AD131" i="18" s="1"/>
  <c r="U230" i="18"/>
  <c r="AD230" i="18" s="1"/>
  <c r="U25" i="18"/>
  <c r="U167" i="18"/>
  <c r="AD167" i="18" s="1"/>
  <c r="U293" i="18"/>
  <c r="AD293" i="18" s="1"/>
  <c r="U73" i="18"/>
  <c r="AD73" i="18" s="1"/>
  <c r="U264" i="18"/>
  <c r="AD264" i="18" s="1"/>
  <c r="U276" i="18"/>
  <c r="AD276" i="18" s="1"/>
  <c r="U129" i="18"/>
  <c r="AD129" i="18" s="1"/>
  <c r="U335" i="18"/>
  <c r="AD335" i="18" s="1"/>
  <c r="U505" i="18"/>
  <c r="AD505" i="18" s="1"/>
  <c r="U433" i="18"/>
  <c r="AD433" i="18" s="1"/>
  <c r="U387" i="18"/>
  <c r="AD387" i="18" s="1"/>
  <c r="U221" i="18"/>
  <c r="AD221" i="18" s="1"/>
  <c r="U482" i="18"/>
  <c r="AD482" i="18" s="1"/>
  <c r="U365" i="18"/>
  <c r="AD365" i="18" s="1"/>
  <c r="U102" i="18"/>
  <c r="AD102" i="18" s="1"/>
  <c r="U468" i="18"/>
  <c r="AD468" i="18" s="1"/>
  <c r="U372" i="18"/>
  <c r="AD372" i="18" s="1"/>
  <c r="U158" i="18"/>
  <c r="AD158" i="18" s="1"/>
  <c r="U386" i="18"/>
  <c r="AD386" i="18" s="1"/>
  <c r="U136" i="18"/>
  <c r="AD136" i="18" s="1"/>
  <c r="U311" i="18"/>
  <c r="AD311" i="18" s="1"/>
  <c r="U287" i="18"/>
  <c r="AD287" i="18" s="1"/>
  <c r="U453" i="18"/>
  <c r="AD453" i="18" s="1"/>
  <c r="U274" i="18"/>
  <c r="AD274" i="18" s="1"/>
  <c r="U419" i="18"/>
  <c r="AD419" i="18" s="1"/>
  <c r="U109" i="18"/>
  <c r="AD109" i="18" s="1"/>
  <c r="U377" i="18"/>
  <c r="AD377" i="18" s="1"/>
  <c r="U321" i="18"/>
  <c r="AD321" i="18" s="1"/>
  <c r="U23" i="18"/>
  <c r="U275" i="18"/>
  <c r="AD275" i="18" s="1"/>
  <c r="U313" i="18"/>
  <c r="AD313" i="18" s="1"/>
  <c r="U409" i="18"/>
  <c r="AD409" i="18" s="1"/>
  <c r="U24" i="18"/>
  <c r="U155" i="18"/>
  <c r="AD155" i="18" s="1"/>
  <c r="U442" i="18"/>
  <c r="AD442" i="18" s="1"/>
  <c r="U454" i="18"/>
  <c r="AD454" i="18" s="1"/>
  <c r="U354" i="18"/>
  <c r="AD354" i="18" s="1"/>
  <c r="U316" i="18"/>
  <c r="AD316" i="18" s="1"/>
  <c r="U416" i="18"/>
  <c r="AD416" i="18" s="1"/>
  <c r="U227" i="18"/>
  <c r="AD227" i="18" s="1"/>
  <c r="U133" i="18"/>
  <c r="AD133" i="18" s="1"/>
  <c r="U224" i="18"/>
  <c r="AD224" i="18" s="1"/>
  <c r="U91" i="18"/>
  <c r="AD91" i="18" s="1"/>
  <c r="U202" i="18"/>
  <c r="AD202" i="18" s="1"/>
  <c r="U168" i="18"/>
  <c r="AD168" i="18" s="1"/>
  <c r="U436" i="18"/>
  <c r="AD436" i="18" s="1"/>
  <c r="U138" i="18"/>
  <c r="AD138" i="18" s="1"/>
  <c r="U58" i="18"/>
  <c r="AD58" i="18" s="1"/>
  <c r="U83" i="18"/>
  <c r="AD83" i="18" s="1"/>
  <c r="U443" i="18"/>
  <c r="AD443" i="18" s="1"/>
  <c r="U251" i="18"/>
  <c r="AD251" i="18" s="1"/>
  <c r="U104" i="18"/>
  <c r="AD104" i="18" s="1"/>
  <c r="U375" i="18"/>
  <c r="AD375" i="18" s="1"/>
  <c r="U402" i="18"/>
  <c r="AD402" i="18" s="1"/>
  <c r="U105" i="18"/>
  <c r="AD105" i="18" s="1"/>
  <c r="U457" i="18"/>
  <c r="AD457" i="18" s="1"/>
  <c r="U309" i="18"/>
  <c r="AD309" i="18" s="1"/>
  <c r="U280" i="18"/>
  <c r="AD280" i="18" s="1"/>
  <c r="U271" i="18"/>
  <c r="AD271" i="18" s="1"/>
  <c r="U107" i="18"/>
  <c r="AD107" i="18" s="1"/>
  <c r="U101" i="18"/>
  <c r="AD101" i="18" s="1"/>
  <c r="U216" i="18"/>
  <c r="AD216" i="18" s="1"/>
  <c r="U186" i="18"/>
  <c r="AD186" i="18" s="1"/>
  <c r="U165" i="18"/>
  <c r="AD165" i="18" s="1"/>
  <c r="U487" i="18"/>
  <c r="AD487" i="18" s="1"/>
  <c r="U157" i="18"/>
  <c r="AD157" i="18" s="1"/>
  <c r="U383" i="18"/>
  <c r="AD383" i="18" s="1"/>
  <c r="U85" i="18"/>
  <c r="AD85" i="18" s="1"/>
  <c r="U149" i="18"/>
  <c r="AD149" i="18" s="1"/>
  <c r="U496" i="18"/>
  <c r="AD496" i="18" s="1"/>
  <c r="U132" i="18"/>
  <c r="AD132" i="18" s="1"/>
  <c r="U151" i="18"/>
  <c r="AD151" i="18" s="1"/>
  <c r="U233" i="18"/>
  <c r="AD233" i="18" s="1"/>
  <c r="U289" i="18"/>
  <c r="AD289" i="18" s="1"/>
  <c r="U146" i="18"/>
  <c r="AD146" i="18" s="1"/>
  <c r="U491" i="18"/>
  <c r="AD491" i="18" s="1"/>
  <c r="U176" i="18"/>
  <c r="AD176" i="18" s="1"/>
  <c r="U345" i="18"/>
  <c r="AD345" i="18" s="1"/>
  <c r="U63" i="18"/>
  <c r="AD63" i="18" s="1"/>
  <c r="U242" i="18"/>
  <c r="AD242" i="18" s="1"/>
  <c r="U458" i="18"/>
  <c r="AD458" i="18" s="1"/>
  <c r="U368" i="18"/>
  <c r="AD368" i="18" s="1"/>
  <c r="U305" i="18"/>
  <c r="AD305" i="18" s="1"/>
  <c r="U504" i="18"/>
  <c r="AD504" i="18" s="1"/>
  <c r="U407" i="18"/>
  <c r="AD407" i="18" s="1"/>
  <c r="U498" i="18"/>
  <c r="AD498" i="18" s="1"/>
  <c r="U331" i="18"/>
  <c r="AD331" i="18" s="1"/>
  <c r="U120" i="18"/>
  <c r="AD120" i="18" s="1"/>
  <c r="U95" i="18"/>
  <c r="AD95" i="18" s="1"/>
  <c r="U281" i="18"/>
  <c r="AD281" i="18" s="1"/>
  <c r="U121" i="18"/>
  <c r="AD121" i="18" s="1"/>
  <c r="U18" i="18"/>
  <c r="U31" i="18"/>
  <c r="U183" i="18"/>
  <c r="AD183" i="18" s="1"/>
  <c r="U255" i="18"/>
  <c r="AD255" i="18" s="1"/>
  <c r="U361" i="18"/>
  <c r="AD361" i="18" s="1"/>
  <c r="U208" i="18"/>
  <c r="AD208" i="18" s="1"/>
  <c r="U37" i="18"/>
  <c r="U206" i="18"/>
  <c r="AD206" i="18" s="1"/>
  <c r="U420" i="18"/>
  <c r="AD420" i="18" s="1"/>
  <c r="U99" i="18"/>
  <c r="AD99" i="18" s="1"/>
  <c r="U346" i="18"/>
  <c r="AD346" i="18" s="1"/>
  <c r="U150" i="18"/>
  <c r="AD150" i="18" s="1"/>
  <c r="U340" i="18"/>
  <c r="AD340" i="18" s="1"/>
  <c r="U378" i="18"/>
  <c r="AD378" i="18" s="1"/>
  <c r="U166" i="18"/>
  <c r="AD166" i="18" s="1"/>
  <c r="U439" i="18"/>
  <c r="AD439" i="18" s="1"/>
  <c r="U241" i="18"/>
  <c r="AD241" i="18" s="1"/>
  <c r="U203" i="18"/>
  <c r="AD203" i="18" s="1"/>
  <c r="U143" i="18"/>
  <c r="AD143" i="18" s="1"/>
  <c r="U292" i="18"/>
  <c r="AD292" i="18" s="1"/>
  <c r="U153" i="18"/>
  <c r="AD153" i="18" s="1"/>
  <c r="U28" i="18"/>
  <c r="U483" i="18"/>
  <c r="AD483" i="18" s="1"/>
  <c r="U486" i="18"/>
  <c r="AD486" i="18" s="1"/>
  <c r="U449" i="18"/>
  <c r="AD449" i="18" s="1"/>
  <c r="U272" i="18"/>
  <c r="AD272" i="18" s="1"/>
  <c r="U488" i="18"/>
  <c r="AD488" i="18" s="1"/>
  <c r="U317" i="18"/>
  <c r="AD317" i="18" s="1"/>
  <c r="U152" i="18"/>
  <c r="AD152" i="18" s="1"/>
  <c r="U179" i="18"/>
  <c r="AD179" i="18" s="1"/>
  <c r="U413" i="18"/>
  <c r="AD413" i="18" s="1"/>
  <c r="U113" i="18"/>
  <c r="AD113" i="18" s="1"/>
  <c r="U351" i="18"/>
  <c r="AD351" i="18" s="1"/>
  <c r="U134" i="18"/>
  <c r="AD134" i="18" s="1"/>
  <c r="U59" i="18"/>
  <c r="AD59" i="18" s="1"/>
  <c r="U497" i="18"/>
  <c r="AD497" i="18" s="1"/>
  <c r="U66" i="18"/>
  <c r="AD66" i="18" s="1"/>
  <c r="U210" i="18"/>
  <c r="AD210" i="18" s="1"/>
  <c r="U455" i="18"/>
  <c r="AD455" i="18" s="1"/>
  <c r="U426" i="18"/>
  <c r="AD426" i="18" s="1"/>
  <c r="U86" i="18"/>
  <c r="AD86" i="18" s="1"/>
  <c r="U238" i="18"/>
  <c r="AD238" i="18" s="1"/>
  <c r="U12" i="18"/>
  <c r="U485" i="18"/>
  <c r="AD485" i="18" s="1"/>
  <c r="U448" i="18"/>
  <c r="AD448" i="18" s="1"/>
  <c r="U92" i="18"/>
  <c r="AD92" i="18" s="1"/>
  <c r="U284" i="18"/>
  <c r="AD284" i="18" s="1"/>
  <c r="U225" i="18"/>
  <c r="AD225" i="18" s="1"/>
  <c r="U229" i="18"/>
  <c r="AD229" i="18" s="1"/>
  <c r="U90" i="18"/>
  <c r="AD90" i="18" s="1"/>
  <c r="U427" i="18"/>
  <c r="AD427" i="18" s="1"/>
  <c r="U161" i="18"/>
  <c r="AD161" i="18" s="1"/>
  <c r="U67" i="18"/>
  <c r="AD67" i="18" s="1"/>
  <c r="U430" i="18"/>
  <c r="AD430" i="18" s="1"/>
  <c r="U302" i="18"/>
  <c r="AD302" i="18" s="1"/>
  <c r="U349" i="18"/>
  <c r="AD349" i="18" s="1"/>
  <c r="U94" i="18"/>
  <c r="AD94" i="18" s="1"/>
  <c r="U417" i="18"/>
  <c r="AD417" i="18" s="1"/>
  <c r="U248" i="18"/>
  <c r="AD248" i="18" s="1"/>
  <c r="U465" i="18"/>
  <c r="AD465" i="18" s="1"/>
  <c r="U193" i="18"/>
  <c r="AD193" i="18" s="1"/>
  <c r="U204" i="18"/>
  <c r="AD204" i="18" s="1"/>
  <c r="U88" i="18"/>
  <c r="AD88" i="18" s="1"/>
  <c r="U358" i="18"/>
  <c r="AD358" i="18" s="1"/>
  <c r="U17" i="18"/>
  <c r="U199" i="18"/>
  <c r="AD199" i="18" s="1"/>
  <c r="U61" i="18"/>
  <c r="AD61" i="18" s="1"/>
  <c r="U338" i="18"/>
  <c r="AD338" i="18" s="1"/>
  <c r="U47" i="18"/>
  <c r="AD47" i="18" s="1"/>
  <c r="U30" i="18"/>
  <c r="U137" i="18"/>
  <c r="AD137" i="18" s="1"/>
  <c r="U431" i="18"/>
  <c r="AD431" i="18" s="1"/>
  <c r="U328" i="18"/>
  <c r="AD328" i="18" s="1"/>
  <c r="U174" i="18"/>
  <c r="AD174" i="18" s="1"/>
  <c r="U362" i="18"/>
  <c r="AD362" i="18" s="1"/>
  <c r="U40" i="18"/>
  <c r="U220" i="18"/>
  <c r="AD220" i="18" s="1"/>
  <c r="U43" i="18"/>
  <c r="U364" i="18"/>
  <c r="AD364" i="18" s="1"/>
  <c r="U502" i="18"/>
  <c r="AD502" i="18" s="1"/>
  <c r="U140" i="18"/>
  <c r="AD140" i="18" s="1"/>
  <c r="U247" i="18"/>
  <c r="AD247" i="18" s="1"/>
  <c r="U46" i="18"/>
  <c r="U301" i="18"/>
  <c r="AD301" i="18" s="1"/>
  <c r="U54" i="18"/>
  <c r="AD54" i="18" s="1"/>
  <c r="U177" i="18"/>
  <c r="AD177" i="18" s="1"/>
  <c r="U318" i="18"/>
  <c r="AD318" i="18" s="1"/>
  <c r="U298" i="18"/>
  <c r="AD298" i="18" s="1"/>
  <c r="U267" i="18"/>
  <c r="AD267" i="18" s="1"/>
  <c r="U390" i="18"/>
  <c r="AD390" i="18" s="1"/>
  <c r="U191" i="18"/>
  <c r="AD191" i="18" s="1"/>
  <c r="U194" i="18"/>
  <c r="AD194" i="18" s="1"/>
  <c r="U379" i="18"/>
  <c r="AD379" i="18" s="1"/>
  <c r="U141" i="18"/>
  <c r="AD141" i="18" s="1"/>
  <c r="U228" i="18"/>
  <c r="AD228" i="18" s="1"/>
  <c r="U192" i="18"/>
  <c r="AD192" i="18" s="1"/>
  <c r="U244" i="18"/>
  <c r="AD244" i="18" s="1"/>
  <c r="U282" i="18"/>
  <c r="AD282" i="18" s="1"/>
  <c r="U472" i="18"/>
  <c r="AD472" i="18" s="1"/>
  <c r="U93" i="18"/>
  <c r="AD93" i="18" s="1"/>
  <c r="U142" i="18"/>
  <c r="AD142" i="18" s="1"/>
  <c r="U297" i="18"/>
  <c r="AD297" i="18" s="1"/>
  <c r="U444" i="18"/>
  <c r="AD444" i="18" s="1"/>
  <c r="U147" i="18"/>
  <c r="AD147" i="18" s="1"/>
  <c r="U396" i="18"/>
  <c r="AD396" i="18" s="1"/>
  <c r="U315" i="18"/>
  <c r="AD315" i="18" s="1"/>
  <c r="U466" i="18"/>
  <c r="AD466" i="18" s="1"/>
  <c r="U334" i="18"/>
  <c r="AD334" i="18" s="1"/>
  <c r="U307" i="18"/>
  <c r="AD307" i="18" s="1"/>
  <c r="U490" i="18"/>
  <c r="AD490" i="18" s="1"/>
  <c r="U388" i="18"/>
  <c r="AD388" i="18" s="1"/>
  <c r="U195" i="18"/>
  <c r="AD195" i="18" s="1"/>
  <c r="U196" i="18"/>
  <c r="AD196" i="18" s="1"/>
  <c r="U81" i="18"/>
  <c r="AD81" i="18" s="1"/>
  <c r="U411" i="18"/>
  <c r="AD411" i="18" s="1"/>
  <c r="U493" i="18"/>
  <c r="AD493" i="18" s="1"/>
  <c r="U279" i="18"/>
  <c r="AD279" i="18" s="1"/>
  <c r="U240" i="18"/>
  <c r="AD240" i="18" s="1"/>
  <c r="U116" i="18"/>
  <c r="AD116" i="18" s="1"/>
  <c r="U197" i="18"/>
  <c r="AD197" i="18" s="1"/>
  <c r="U288" i="18"/>
  <c r="AD288" i="18" s="1"/>
  <c r="U162" i="18"/>
  <c r="AD162" i="18" s="1"/>
  <c r="U337" i="18"/>
  <c r="AD337" i="18" s="1"/>
  <c r="U327" i="18"/>
  <c r="AD327" i="18" s="1"/>
  <c r="U330" i="18"/>
  <c r="AD330" i="18" s="1"/>
  <c r="U71" i="18"/>
  <c r="AD71" i="18" s="1"/>
  <c r="U156" i="18"/>
  <c r="AD156" i="18" s="1"/>
  <c r="U273" i="18"/>
  <c r="AD273" i="18" s="1"/>
  <c r="U336" i="18"/>
  <c r="AD336" i="18" s="1"/>
  <c r="U398" i="18"/>
  <c r="AD398" i="18" s="1"/>
  <c r="U45" i="18"/>
  <c r="U82" i="18"/>
  <c r="AD82" i="18" s="1"/>
  <c r="U144" i="18"/>
  <c r="AD144" i="18" s="1"/>
  <c r="U392" i="18"/>
  <c r="AD392" i="18" s="1"/>
  <c r="U98" i="18"/>
  <c r="AD98" i="18" s="1"/>
  <c r="U428" i="18"/>
  <c r="AD428" i="18" s="1"/>
  <c r="U296" i="18"/>
  <c r="AD296" i="18" s="1"/>
  <c r="U308" i="18"/>
  <c r="AD308" i="18" s="1"/>
  <c r="U425" i="18"/>
  <c r="AD425" i="18" s="1"/>
  <c r="U29" i="18"/>
  <c r="U310" i="18"/>
  <c r="AD310" i="18" s="1"/>
  <c r="U353" i="18"/>
  <c r="AD353" i="18" s="1"/>
  <c r="U215" i="18"/>
  <c r="AD215" i="18" s="1"/>
  <c r="U124" i="18"/>
  <c r="AD124" i="18" s="1"/>
  <c r="U263" i="18"/>
  <c r="AD263" i="18" s="1"/>
  <c r="U201" i="18"/>
  <c r="AD201" i="18" s="1"/>
  <c r="U501" i="18"/>
  <c r="AD501" i="18" s="1"/>
  <c r="U359" i="18"/>
  <c r="AD359" i="18" s="1"/>
  <c r="U380" i="18"/>
  <c r="AD380" i="18" s="1"/>
  <c r="U385" i="18"/>
  <c r="AD385" i="18" s="1"/>
  <c r="U352" i="18"/>
  <c r="AD352" i="18" s="1"/>
  <c r="U435" i="18"/>
  <c r="AD435" i="18" s="1"/>
  <c r="U39" i="18"/>
  <c r="U314" i="18"/>
  <c r="AD314" i="18" s="1"/>
  <c r="U234" i="18"/>
  <c r="AD234" i="18" s="1"/>
  <c r="U200" i="18"/>
  <c r="AD200" i="18" s="1"/>
  <c r="U424" i="18"/>
  <c r="AD424" i="18" s="1"/>
  <c r="U112" i="18"/>
  <c r="AD112" i="18" s="1"/>
  <c r="U35" i="18"/>
  <c r="U394" i="18"/>
  <c r="AD394" i="18" s="1"/>
  <c r="U32" i="18"/>
  <c r="U198" i="18"/>
  <c r="AD198" i="18" s="1"/>
  <c r="U326" i="18"/>
  <c r="AD326" i="18" s="1"/>
  <c r="U479" i="18"/>
  <c r="AD479" i="18" s="1"/>
  <c r="U243" i="18"/>
  <c r="AD243" i="18" s="1"/>
  <c r="U366" i="18"/>
  <c r="AD366" i="18" s="1"/>
  <c r="U300" i="18"/>
  <c r="AD300" i="18" s="1"/>
  <c r="U77" i="18"/>
  <c r="AD77" i="18" s="1"/>
  <c r="U306" i="18"/>
  <c r="AD306" i="18" s="1"/>
  <c r="U322" i="18"/>
  <c r="AD322" i="18" s="1"/>
  <c r="U69" i="18"/>
  <c r="AD69" i="18" s="1"/>
  <c r="U460" i="18"/>
  <c r="AD460" i="18" s="1"/>
  <c r="U484" i="18"/>
  <c r="AD484" i="18" s="1"/>
  <c r="U399" i="18"/>
  <c r="AD399" i="18" s="1"/>
  <c r="U434" i="18"/>
  <c r="AD434" i="18" s="1"/>
  <c r="U213" i="18"/>
  <c r="AD213" i="18" s="1"/>
  <c r="U252" i="18"/>
  <c r="AD252" i="18" s="1"/>
  <c r="U145" i="18"/>
  <c r="AD145" i="18" s="1"/>
  <c r="U245" i="18"/>
  <c r="AD245" i="18" s="1"/>
  <c r="U13" i="18"/>
  <c r="U236" i="18"/>
  <c r="AD236" i="18" s="1"/>
  <c r="U72" i="18"/>
  <c r="AD72" i="18" s="1"/>
  <c r="U175" i="18"/>
  <c r="AD175" i="18" s="1"/>
  <c r="U261" i="18"/>
  <c r="AD261" i="18" s="1"/>
  <c r="U332" i="18"/>
  <c r="AD332" i="18" s="1"/>
  <c r="U53" i="18"/>
  <c r="AD53" i="18" s="1"/>
  <c r="U33" i="18"/>
  <c r="U469" i="18"/>
  <c r="AD469" i="18" s="1"/>
  <c r="U172" i="18"/>
  <c r="AD172" i="18" s="1"/>
  <c r="U422" i="18"/>
  <c r="AD422" i="18" s="1"/>
  <c r="U356" i="18"/>
  <c r="AD356" i="18" s="1"/>
  <c r="U406" i="18"/>
  <c r="AD406" i="18" s="1"/>
  <c r="U423" i="18"/>
  <c r="AD423" i="18" s="1"/>
  <c r="U473" i="18"/>
  <c r="AD473" i="18" s="1"/>
  <c r="U70" i="18"/>
  <c r="AD70" i="18" s="1"/>
  <c r="U421" i="18"/>
  <c r="AD421" i="18" s="1"/>
  <c r="U262" i="18"/>
  <c r="AD262" i="18" s="1"/>
  <c r="U268" i="18"/>
  <c r="AD268" i="18" s="1"/>
  <c r="U207" i="18"/>
  <c r="AD207" i="18" s="1"/>
  <c r="U44" i="18"/>
  <c r="U154" i="18"/>
  <c r="AD154" i="18" s="1"/>
  <c r="U189" i="18"/>
  <c r="AD189" i="18" s="1"/>
  <c r="U217" i="18"/>
  <c r="AD217" i="18" s="1"/>
  <c r="U382" i="18"/>
  <c r="AD382" i="18" s="1"/>
  <c r="U249" i="18"/>
  <c r="AD249" i="18" s="1"/>
  <c r="U355" i="18"/>
  <c r="AD355" i="18" s="1"/>
  <c r="U384" i="18"/>
  <c r="AD384" i="18" s="1"/>
  <c r="U405" i="18"/>
  <c r="AD405" i="18" s="1"/>
  <c r="U188" i="18"/>
  <c r="AD188" i="18" s="1"/>
  <c r="U478" i="18"/>
  <c r="AD478" i="18" s="1"/>
  <c r="U170" i="18"/>
  <c r="AD170" i="18" s="1"/>
  <c r="U41" i="18"/>
  <c r="U499" i="18"/>
  <c r="AD499" i="18" s="1"/>
  <c r="U304" i="18"/>
  <c r="AD304" i="18" s="1"/>
  <c r="U11" i="18"/>
  <c r="U397" i="18"/>
  <c r="AD397" i="18" s="1"/>
  <c r="U371" i="18"/>
  <c r="AD371" i="18" s="1"/>
  <c r="U16" i="18"/>
  <c r="U123" i="18"/>
  <c r="AD123" i="18" s="1"/>
  <c r="U118" i="18"/>
  <c r="AD118" i="18" s="1"/>
  <c r="U339" i="18"/>
  <c r="AD339" i="18" s="1"/>
  <c r="U190" i="18"/>
  <c r="AD190" i="18" s="1"/>
  <c r="U42" i="18"/>
  <c r="U253" i="18"/>
  <c r="AD253" i="18" s="1"/>
  <c r="U265" i="18"/>
  <c r="AD265" i="18" s="1"/>
  <c r="U56" i="18"/>
  <c r="AD56" i="18" s="1"/>
  <c r="U164" i="18"/>
  <c r="AD164" i="18" s="1"/>
  <c r="U467" i="18"/>
  <c r="AD467" i="18" s="1"/>
  <c r="U103" i="18"/>
  <c r="AD103" i="18" s="1"/>
  <c r="U185" i="18"/>
  <c r="AD185" i="18" s="1"/>
  <c r="U489" i="18"/>
  <c r="AD489" i="18" s="1"/>
  <c r="U404" i="18"/>
  <c r="AD404" i="18" s="1"/>
  <c r="U52" i="18"/>
  <c r="AD52" i="18" s="1"/>
  <c r="U106" i="18"/>
  <c r="AD106" i="18" s="1"/>
  <c r="U350" i="18"/>
  <c r="AD350" i="18" s="1"/>
  <c r="U412" i="18"/>
  <c r="AD412" i="18" s="1"/>
  <c r="U49" i="18"/>
  <c r="AD49" i="18" s="1"/>
  <c r="U27" i="18"/>
  <c r="U187" i="18"/>
  <c r="AD187" i="18" s="1"/>
  <c r="U363" i="18"/>
  <c r="AD363" i="18" s="1"/>
  <c r="U96" i="18"/>
  <c r="AD96" i="18" s="1"/>
  <c r="U283" i="18"/>
  <c r="AD283" i="18" s="1"/>
  <c r="U462" i="18"/>
  <c r="AD462" i="18" s="1"/>
  <c r="U119" i="18"/>
  <c r="AD119" i="18" s="1"/>
  <c r="U26" i="18"/>
  <c r="U323" i="18"/>
  <c r="AD323" i="18" s="1"/>
  <c r="U456" i="18"/>
  <c r="AD456" i="18" s="1"/>
  <c r="U130" i="18"/>
  <c r="AD130" i="18" s="1"/>
  <c r="U269" i="18"/>
  <c r="AD269" i="18" s="1"/>
  <c r="U285" i="18"/>
  <c r="AD285" i="18" s="1"/>
  <c r="U446" i="18"/>
  <c r="AD446" i="18" s="1"/>
  <c r="U256" i="18"/>
  <c r="AD256" i="18" s="1"/>
  <c r="U400" i="18"/>
  <c r="AD400" i="18" s="1"/>
  <c r="U173" i="18"/>
  <c r="AD173" i="18" s="1"/>
  <c r="U75" i="18"/>
  <c r="AD75" i="18" s="1"/>
  <c r="U84" i="18"/>
  <c r="AD84" i="18" s="1"/>
  <c r="U324" i="18"/>
  <c r="AD324" i="18" s="1"/>
  <c r="U325" i="18"/>
  <c r="AD325" i="18" s="1"/>
  <c r="U171" i="18"/>
  <c r="AD171" i="18" s="1"/>
  <c r="U320" i="18"/>
  <c r="AD320" i="18" s="1"/>
  <c r="U476" i="18"/>
  <c r="AD476" i="18" s="1"/>
  <c r="U463" i="18"/>
  <c r="AD463" i="18" s="1"/>
  <c r="U135" i="18"/>
  <c r="AD135" i="18" s="1"/>
  <c r="U237" i="18"/>
  <c r="AD237" i="18" s="1"/>
  <c r="U481" i="18"/>
  <c r="AD481" i="18" s="1"/>
  <c r="U80" i="18"/>
  <c r="AD80" i="18" s="1"/>
  <c r="U277" i="18"/>
  <c r="AD277" i="18" s="1"/>
  <c r="U299" i="18"/>
  <c r="AD299" i="18" s="1"/>
  <c r="U391" i="18"/>
  <c r="AD391" i="18" s="1"/>
  <c r="U477" i="18"/>
  <c r="AD477" i="18" s="1"/>
  <c r="U294" i="18"/>
  <c r="AD294" i="18" s="1"/>
  <c r="U403" i="18"/>
  <c r="AD403" i="18" s="1"/>
  <c r="U65" i="18"/>
  <c r="AD65" i="18" s="1"/>
  <c r="U278" i="18"/>
  <c r="AD278" i="18" s="1"/>
  <c r="U429" i="18"/>
  <c r="AD429" i="18" s="1"/>
  <c r="U246" i="18"/>
  <c r="AD246" i="18" s="1"/>
  <c r="AB1" i="25"/>
  <c r="AD34" i="18" l="1"/>
  <c r="AN35" i="14" s="1"/>
  <c r="AL35" i="14"/>
  <c r="AD33" i="18"/>
  <c r="AN34" i="14" s="1"/>
  <c r="AL34" i="14"/>
  <c r="AD45" i="18"/>
  <c r="AN46" i="14" s="1"/>
  <c r="AL46" i="14"/>
  <c r="AD46" i="18"/>
  <c r="AN47" i="14" s="1"/>
  <c r="AL47" i="14"/>
  <c r="AD27" i="18"/>
  <c r="AN28" i="14" s="1"/>
  <c r="AL28" i="14"/>
  <c r="AD39" i="18"/>
  <c r="AN40" i="14" s="1"/>
  <c r="AL40" i="14"/>
  <c r="AD17" i="18"/>
  <c r="AN18" i="14" s="1"/>
  <c r="AL18" i="14"/>
  <c r="AD31" i="18"/>
  <c r="AN32" i="14" s="1"/>
  <c r="AL32" i="14"/>
  <c r="AD15" i="18"/>
  <c r="AN16" i="14" s="1"/>
  <c r="AL16" i="14"/>
  <c r="AD35" i="18"/>
  <c r="AN36" i="14" s="1"/>
  <c r="AL36" i="14"/>
  <c r="AD16" i="18"/>
  <c r="AN17" i="14" s="1"/>
  <c r="AL17" i="14"/>
  <c r="AD12" i="18"/>
  <c r="AN13" i="14" s="1"/>
  <c r="AL13" i="14"/>
  <c r="AD14" i="18"/>
  <c r="AN15" i="14" s="1"/>
  <c r="AL15" i="14"/>
  <c r="AD32" i="18"/>
  <c r="AN33" i="14" s="1"/>
  <c r="AL33" i="14"/>
  <c r="AD42" i="18"/>
  <c r="AN43" i="14" s="1"/>
  <c r="AL43" i="14"/>
  <c r="AD44" i="18"/>
  <c r="AN45" i="14" s="1"/>
  <c r="AL45" i="14"/>
  <c r="AD18" i="18"/>
  <c r="AN19" i="14" s="1"/>
  <c r="AL19" i="14"/>
  <c r="AD23" i="18"/>
  <c r="AN24" i="14" s="1"/>
  <c r="AL24" i="14"/>
  <c r="AD36" i="18"/>
  <c r="AN37" i="14" s="1"/>
  <c r="AL37" i="14"/>
  <c r="AD11" i="18"/>
  <c r="AN12" i="14" s="1"/>
  <c r="AL12" i="14"/>
  <c r="AD38" i="18"/>
  <c r="AN39" i="14" s="1"/>
  <c r="AL39" i="14"/>
  <c r="AD26" i="18"/>
  <c r="AN27" i="14" s="1"/>
  <c r="AL27" i="14"/>
  <c r="AD43" i="18"/>
  <c r="AN44" i="14" s="1"/>
  <c r="AL44" i="14"/>
  <c r="AD30" i="18"/>
  <c r="AN31" i="14" s="1"/>
  <c r="AL31" i="14"/>
  <c r="AD37" i="18"/>
  <c r="AN38" i="14" s="1"/>
  <c r="AL38" i="14"/>
  <c r="AD20" i="18"/>
  <c r="AN21" i="14" s="1"/>
  <c r="AL21" i="14"/>
  <c r="AD28" i="18"/>
  <c r="AN29" i="14" s="1"/>
  <c r="AL29" i="14"/>
  <c r="AD21" i="18"/>
  <c r="AN22" i="14" s="1"/>
  <c r="AL22" i="14"/>
  <c r="AD41" i="18"/>
  <c r="AN42" i="14" s="1"/>
  <c r="AL42" i="14"/>
  <c r="AD13" i="18"/>
  <c r="AN14" i="14" s="1"/>
  <c r="AL14" i="14"/>
  <c r="AD29" i="18"/>
  <c r="AN30" i="14" s="1"/>
  <c r="AL30" i="14"/>
  <c r="AD40" i="18"/>
  <c r="AN41" i="14" s="1"/>
  <c r="AL41" i="14"/>
  <c r="AD24" i="18"/>
  <c r="AN25" i="14" s="1"/>
  <c r="AL25" i="14"/>
  <c r="AD25" i="18"/>
  <c r="AN26" i="14" s="1"/>
  <c r="AL26" i="14"/>
  <c r="AD22" i="18"/>
  <c r="AN23" i="14" s="1"/>
  <c r="AL23" i="14"/>
  <c r="U10" i="18"/>
  <c r="T7" i="25"/>
  <c r="AD10" i="18" l="1"/>
  <c r="AN11" i="14" s="1"/>
  <c r="AL11" i="14"/>
  <c r="V7" i="25"/>
  <c r="A2" i="12"/>
  <c r="A5" i="12"/>
  <c r="A36" i="11"/>
  <c r="F7" i="25" s="1"/>
  <c r="F8" i="25" l="1"/>
  <c r="B7" i="25"/>
  <c r="K4" i="25" s="1"/>
  <c r="X7" i="25"/>
  <c r="S506" i="18"/>
  <c r="R506" i="18"/>
  <c r="Q506" i="18"/>
  <c r="P506" i="18"/>
  <c r="O506" i="18"/>
  <c r="N506" i="18"/>
  <c r="BK27" i="17"/>
  <c r="F9" i="25" l="1"/>
  <c r="C7" i="25"/>
  <c r="AH7" i="25" s="1"/>
  <c r="Y7" i="25" s="1"/>
  <c r="B8" i="25"/>
  <c r="A3" i="25"/>
  <c r="AD8" i="25"/>
  <c r="AD9" i="25"/>
  <c r="AD10" i="25"/>
  <c r="AD11" i="25"/>
  <c r="AD12" i="25"/>
  <c r="AD13" i="25"/>
  <c r="AD14" i="25"/>
  <c r="AD15" i="25"/>
  <c r="AD16" i="25"/>
  <c r="AD17" i="25"/>
  <c r="AD18" i="25"/>
  <c r="AD19" i="25"/>
  <c r="AD20" i="25"/>
  <c r="AD21" i="25"/>
  <c r="AD22" i="25"/>
  <c r="AD23" i="25"/>
  <c r="AD24" i="25"/>
  <c r="AD25" i="25"/>
  <c r="AD26" i="25"/>
  <c r="AD27" i="25"/>
  <c r="AD28" i="25"/>
  <c r="AD29" i="25"/>
  <c r="AD30" i="25"/>
  <c r="AD31" i="25"/>
  <c r="AD32" i="25"/>
  <c r="AD33" i="25"/>
  <c r="AD34" i="25"/>
  <c r="AD35" i="25"/>
  <c r="AD36" i="25"/>
  <c r="AD37" i="25"/>
  <c r="AD38" i="25"/>
  <c r="AD39" i="25"/>
  <c r="AD40" i="25"/>
  <c r="AD41" i="25"/>
  <c r="AD42" i="25"/>
  <c r="AD43" i="25"/>
  <c r="AD44" i="25"/>
  <c r="AD45" i="25"/>
  <c r="AD46" i="25"/>
  <c r="AD47" i="25"/>
  <c r="AD48" i="25"/>
  <c r="AD49" i="25"/>
  <c r="AD50" i="25"/>
  <c r="AD51" i="25"/>
  <c r="AD52" i="25"/>
  <c r="AD53" i="25"/>
  <c r="AD54" i="25"/>
  <c r="AD55" i="25"/>
  <c r="AD56" i="25"/>
  <c r="AD57" i="25"/>
  <c r="AD58" i="25"/>
  <c r="AD59" i="25"/>
  <c r="AD60" i="25"/>
  <c r="AD61" i="25"/>
  <c r="AD62" i="25"/>
  <c r="AD63" i="25"/>
  <c r="AD64" i="25"/>
  <c r="AD65" i="25"/>
  <c r="AD66" i="25"/>
  <c r="C3" i="17"/>
  <c r="C121" i="17" l="1"/>
  <c r="C123" i="17"/>
  <c r="C125" i="17"/>
  <c r="C122" i="17"/>
  <c r="C124" i="17"/>
  <c r="C50" i="17" a="1"/>
  <c r="C50" i="17" s="1"/>
  <c r="C49" i="17" a="1"/>
  <c r="C49" i="17" s="1"/>
  <c r="F10" i="25"/>
  <c r="I9" i="25"/>
  <c r="C52" i="17" a="1"/>
  <c r="C52" i="17" s="1"/>
  <c r="C21" i="17" a="1"/>
  <c r="C21" i="17" s="1"/>
  <c r="D21" i="17" s="1"/>
  <c r="E21" i="17" s="1"/>
  <c r="F21" i="17" s="1"/>
  <c r="G21" i="17" s="1"/>
  <c r="H21" i="17" s="1"/>
  <c r="I21" i="17" s="1"/>
  <c r="J21" i="17" s="1"/>
  <c r="K21" i="17" s="1"/>
  <c r="L21" i="17" s="1"/>
  <c r="M21" i="17" s="1"/>
  <c r="N21" i="17" s="1"/>
  <c r="O21" i="17" s="1"/>
  <c r="C45" i="17" a="1"/>
  <c r="C45" i="17" s="1"/>
  <c r="C56" i="17" a="1"/>
  <c r="C56" i="17" s="1"/>
  <c r="C25" i="17" a="1"/>
  <c r="C25" i="17" s="1"/>
  <c r="C22" i="17" a="1"/>
  <c r="C22" i="17" s="1"/>
  <c r="C51" i="17" a="1"/>
  <c r="C51" i="17" s="1"/>
  <c r="C53" i="17" a="1"/>
  <c r="C53" i="17" s="1"/>
  <c r="C55" i="17" a="1"/>
  <c r="C55" i="17" s="1"/>
  <c r="C54" i="17" a="1"/>
  <c r="C54" i="17" s="1"/>
  <c r="C26" i="17" a="1"/>
  <c r="C26" i="17" s="1"/>
  <c r="C31" i="17" a="1"/>
  <c r="C31" i="17" s="1"/>
  <c r="C23" i="17" a="1"/>
  <c r="C23" i="17" s="1"/>
  <c r="B9" i="25"/>
  <c r="C8" i="25"/>
  <c r="AH8" i="25" s="1"/>
  <c r="T8" i="25" s="1"/>
  <c r="A4" i="25"/>
  <c r="U7" i="25"/>
  <c r="K7" i="25" s="1"/>
  <c r="W7" i="25"/>
  <c r="C79" i="17"/>
  <c r="AD5" i="25"/>
  <c r="C95" i="17"/>
  <c r="D3" i="17"/>
  <c r="C61" i="17"/>
  <c r="C63" i="17"/>
  <c r="C67" i="17"/>
  <c r="C83" i="17"/>
  <c r="C99" i="17"/>
  <c r="C60" i="17"/>
  <c r="C71" i="17"/>
  <c r="C87" i="17"/>
  <c r="C75" i="17"/>
  <c r="C91" i="17"/>
  <c r="C65" i="17"/>
  <c r="C69" i="17"/>
  <c r="C73" i="17"/>
  <c r="C77" i="17"/>
  <c r="C81" i="17"/>
  <c r="C85" i="17"/>
  <c r="C89" i="17"/>
  <c r="C93" i="17"/>
  <c r="C97" i="17"/>
  <c r="C101" i="17"/>
  <c r="C105" i="17"/>
  <c r="C109" i="17"/>
  <c r="C113" i="17"/>
  <c r="C117" i="17"/>
  <c r="C62" i="17"/>
  <c r="C66" i="17"/>
  <c r="C70" i="17"/>
  <c r="C74" i="17"/>
  <c r="C78" i="17"/>
  <c r="C82" i="17"/>
  <c r="C86" i="17"/>
  <c r="C90" i="17"/>
  <c r="C94" i="17"/>
  <c r="C98" i="17"/>
  <c r="C102" i="17"/>
  <c r="C106" i="17"/>
  <c r="C110" i="17"/>
  <c r="C114" i="17"/>
  <c r="C118" i="17"/>
  <c r="Q3" i="21"/>
  <c r="C3" i="4"/>
  <c r="C103" i="17"/>
  <c r="C107" i="17"/>
  <c r="C111" i="17"/>
  <c r="C115" i="17"/>
  <c r="C119" i="17"/>
  <c r="C64" i="17"/>
  <c r="C68" i="17"/>
  <c r="C72" i="17"/>
  <c r="C76" i="17"/>
  <c r="C80" i="17"/>
  <c r="C84" i="17"/>
  <c r="C88" i="17"/>
  <c r="C92" i="17"/>
  <c r="C96" i="17"/>
  <c r="C100" i="17"/>
  <c r="C104" i="17"/>
  <c r="C108" i="17"/>
  <c r="C112" i="17"/>
  <c r="C116" i="17"/>
  <c r="C120" i="17"/>
  <c r="Q4" i="21" l="1"/>
  <c r="Q31" i="21"/>
  <c r="Q29" i="21"/>
  <c r="Q27" i="21"/>
  <c r="Q25" i="21"/>
  <c r="Q23" i="21"/>
  <c r="Q30" i="21"/>
  <c r="Q28" i="21"/>
  <c r="Q26" i="21"/>
  <c r="Q24" i="21"/>
  <c r="Q22" i="21"/>
  <c r="Q21" i="21"/>
  <c r="Q19" i="21"/>
  <c r="Q17" i="21"/>
  <c r="Q15" i="21"/>
  <c r="Q13" i="21"/>
  <c r="Q20" i="21"/>
  <c r="Q18" i="21"/>
  <c r="Q16" i="21"/>
  <c r="Q14" i="21"/>
  <c r="Q12" i="21"/>
  <c r="Q11" i="21"/>
  <c r="Q9" i="21"/>
  <c r="Q8" i="21"/>
  <c r="Q6" i="21"/>
  <c r="Q5" i="21"/>
  <c r="Q10" i="21"/>
  <c r="Q7" i="21"/>
  <c r="D121" i="17"/>
  <c r="D124" i="17"/>
  <c r="D123" i="17"/>
  <c r="D125" i="17"/>
  <c r="D122" i="17"/>
  <c r="C24" i="17"/>
  <c r="D94" i="17"/>
  <c r="D115" i="17"/>
  <c r="D119" i="17"/>
  <c r="D95" i="17"/>
  <c r="F11" i="25"/>
  <c r="I10" i="25"/>
  <c r="D62" i="17"/>
  <c r="D78" i="17"/>
  <c r="D65" i="17"/>
  <c r="D79" i="17"/>
  <c r="D22" i="17" a="1"/>
  <c r="D22" i="17" s="1"/>
  <c r="D31" i="17" a="1"/>
  <c r="D31" i="17" s="1"/>
  <c r="D50" i="17" a="1"/>
  <c r="D50" i="17" s="1"/>
  <c r="D26" i="17" a="1"/>
  <c r="D26" i="17" s="1"/>
  <c r="D53" i="17" a="1"/>
  <c r="D53" i="17" s="1"/>
  <c r="D55" i="17" a="1"/>
  <c r="D55" i="17" s="1"/>
  <c r="D51" i="17" a="1"/>
  <c r="D51" i="17" s="1"/>
  <c r="D52" i="17" a="1"/>
  <c r="D52" i="17" s="1"/>
  <c r="D25" i="17" a="1"/>
  <c r="D25" i="17" s="1"/>
  <c r="D56" i="17" a="1"/>
  <c r="D56" i="17" s="1"/>
  <c r="D23" i="17" a="1"/>
  <c r="D23" i="17" s="1"/>
  <c r="D54" i="17" a="1"/>
  <c r="D54" i="17" s="1"/>
  <c r="D49" i="17" a="1"/>
  <c r="D49" i="17" s="1"/>
  <c r="D45" i="17" a="1"/>
  <c r="D45" i="17" s="1"/>
  <c r="Z7" i="25"/>
  <c r="V8" i="25"/>
  <c r="Y8" i="25"/>
  <c r="B10" i="25"/>
  <c r="C9" i="25"/>
  <c r="AH9" i="25" s="1"/>
  <c r="T9" i="25" s="1"/>
  <c r="D120" i="17"/>
  <c r="D70" i="17"/>
  <c r="D102" i="17"/>
  <c r="D86" i="17"/>
  <c r="D66" i="17"/>
  <c r="D71" i="17"/>
  <c r="D87" i="17"/>
  <c r="D103" i="17"/>
  <c r="D74" i="17"/>
  <c r="D82" i="17"/>
  <c r="D90" i="17"/>
  <c r="D98" i="17"/>
  <c r="D107" i="17"/>
  <c r="D61" i="17"/>
  <c r="D75" i="17"/>
  <c r="D83" i="17"/>
  <c r="D91" i="17"/>
  <c r="D99" i="17"/>
  <c r="D111" i="17"/>
  <c r="D64" i="17"/>
  <c r="D72" i="17"/>
  <c r="D80" i="17"/>
  <c r="D88" i="17"/>
  <c r="D96" i="17"/>
  <c r="D104" i="17"/>
  <c r="D112" i="17"/>
  <c r="D68" i="17"/>
  <c r="D76" i="17"/>
  <c r="D84" i="17"/>
  <c r="D92" i="17"/>
  <c r="D100" i="17"/>
  <c r="D108" i="17"/>
  <c r="D116" i="17"/>
  <c r="D67" i="17"/>
  <c r="D63" i="17"/>
  <c r="D69" i="17"/>
  <c r="D73" i="17"/>
  <c r="D77" i="17"/>
  <c r="D81" i="17"/>
  <c r="D85" i="17"/>
  <c r="D89" i="17"/>
  <c r="D93" i="17"/>
  <c r="D97" i="17"/>
  <c r="D101" i="17"/>
  <c r="D105" i="17"/>
  <c r="D109" i="17"/>
  <c r="D113" i="17"/>
  <c r="D117" i="17"/>
  <c r="D3" i="4"/>
  <c r="D106" i="17"/>
  <c r="D110" i="17"/>
  <c r="D114" i="17"/>
  <c r="D118" i="17"/>
  <c r="D60" i="17"/>
  <c r="E3" i="17"/>
  <c r="R3" i="21"/>
  <c r="R4" i="21" l="1"/>
  <c r="R31" i="21"/>
  <c r="R29" i="21"/>
  <c r="R27" i="21"/>
  <c r="R25" i="21"/>
  <c r="R23" i="21"/>
  <c r="R30" i="21"/>
  <c r="R28" i="21"/>
  <c r="R26" i="21"/>
  <c r="R24" i="21"/>
  <c r="R22" i="21"/>
  <c r="R21" i="21"/>
  <c r="R19" i="21"/>
  <c r="R17" i="21"/>
  <c r="R15" i="21"/>
  <c r="R13" i="21"/>
  <c r="R20" i="21"/>
  <c r="R18" i="21"/>
  <c r="R16" i="21"/>
  <c r="R14" i="21"/>
  <c r="R12" i="21"/>
  <c r="R8" i="21"/>
  <c r="R6" i="21"/>
  <c r="R10" i="21"/>
  <c r="R7" i="21"/>
  <c r="R5" i="21"/>
  <c r="R11" i="21"/>
  <c r="R9" i="21"/>
  <c r="E124" i="17"/>
  <c r="E121" i="17"/>
  <c r="E122" i="17"/>
  <c r="E123" i="17"/>
  <c r="E125" i="17"/>
  <c r="D24" i="17"/>
  <c r="I11" i="25"/>
  <c r="F12" i="25"/>
  <c r="E51" i="17" a="1"/>
  <c r="E51" i="17" s="1"/>
  <c r="E23" i="17" a="1"/>
  <c r="E23" i="17" s="1"/>
  <c r="E45" i="17" a="1"/>
  <c r="E45" i="17" s="1"/>
  <c r="E55" i="17" a="1"/>
  <c r="E55" i="17" s="1"/>
  <c r="E26" i="17" a="1"/>
  <c r="E26" i="17" s="1"/>
  <c r="E31" i="17" a="1"/>
  <c r="E31" i="17" s="1"/>
  <c r="E54" i="17" a="1"/>
  <c r="E54" i="17" s="1"/>
  <c r="E49" i="17" a="1"/>
  <c r="E49" i="17" s="1"/>
  <c r="E52" i="17" a="1"/>
  <c r="E52" i="17" s="1"/>
  <c r="E56" i="17" a="1"/>
  <c r="E56" i="17" s="1"/>
  <c r="E25" i="17" a="1"/>
  <c r="E25" i="17" s="1"/>
  <c r="E22" i="17" a="1"/>
  <c r="E22" i="17" s="1"/>
  <c r="E50" i="17" a="1"/>
  <c r="E50" i="17" s="1"/>
  <c r="E53" i="17" a="1"/>
  <c r="E53" i="17" s="1"/>
  <c r="X8" i="25"/>
  <c r="V9" i="25"/>
  <c r="Y9" i="25"/>
  <c r="B11" i="25"/>
  <c r="C10" i="25"/>
  <c r="AH10" i="25" s="1"/>
  <c r="T10" i="25" s="1"/>
  <c r="E3" i="4"/>
  <c r="E64" i="17"/>
  <c r="E84" i="17"/>
  <c r="E63" i="17"/>
  <c r="E67" i="17"/>
  <c r="E71" i="17"/>
  <c r="E75" i="17"/>
  <c r="E79" i="17"/>
  <c r="E83" i="17"/>
  <c r="E87" i="17"/>
  <c r="E91" i="17"/>
  <c r="E95" i="17"/>
  <c r="E99" i="17"/>
  <c r="E103" i="17"/>
  <c r="E107" i="17"/>
  <c r="E111" i="17"/>
  <c r="E116" i="17"/>
  <c r="E60" i="17"/>
  <c r="E72" i="17"/>
  <c r="E80" i="17"/>
  <c r="E92" i="17"/>
  <c r="E100" i="17"/>
  <c r="E108" i="17"/>
  <c r="E118" i="17"/>
  <c r="E61" i="17"/>
  <c r="E65" i="17"/>
  <c r="E69" i="17"/>
  <c r="E73" i="17"/>
  <c r="E77" i="17"/>
  <c r="E81" i="17"/>
  <c r="E85" i="17"/>
  <c r="E89" i="17"/>
  <c r="E93" i="17"/>
  <c r="E97" i="17"/>
  <c r="E101" i="17"/>
  <c r="E105" i="17"/>
  <c r="E109" i="17"/>
  <c r="E113" i="17"/>
  <c r="E120" i="17"/>
  <c r="E68" i="17"/>
  <c r="E76" i="17"/>
  <c r="E88" i="17"/>
  <c r="E96" i="17"/>
  <c r="E104" i="17"/>
  <c r="E112" i="17"/>
  <c r="E62" i="17"/>
  <c r="E66" i="17"/>
  <c r="E70" i="17"/>
  <c r="E74" i="17"/>
  <c r="E78" i="17"/>
  <c r="E82" i="17"/>
  <c r="E86" i="17"/>
  <c r="E90" i="17"/>
  <c r="E94" i="17"/>
  <c r="E98" i="17"/>
  <c r="E102" i="17"/>
  <c r="E106" i="17"/>
  <c r="E110" i="17"/>
  <c r="E114" i="17"/>
  <c r="E117" i="17"/>
  <c r="E115" i="17"/>
  <c r="E119" i="17"/>
  <c r="F3" i="17"/>
  <c r="S3" i="21"/>
  <c r="E3" i="21"/>
  <c r="S4" i="21" l="1"/>
  <c r="S31" i="21"/>
  <c r="S30" i="21"/>
  <c r="S28" i="21"/>
  <c r="S26" i="21"/>
  <c r="S24" i="21"/>
  <c r="S22" i="21"/>
  <c r="S21" i="21"/>
  <c r="S19" i="21"/>
  <c r="S17" i="21"/>
  <c r="S15" i="21"/>
  <c r="S13" i="21"/>
  <c r="S23" i="21"/>
  <c r="S25" i="21"/>
  <c r="S27" i="21"/>
  <c r="S20" i="21"/>
  <c r="S18" i="21"/>
  <c r="S16" i="21"/>
  <c r="S14" i="21"/>
  <c r="S12" i="21"/>
  <c r="S29" i="21"/>
  <c r="S8" i="21"/>
  <c r="S7" i="21"/>
  <c r="S5" i="21"/>
  <c r="S6" i="21"/>
  <c r="S10" i="21"/>
  <c r="S11" i="21"/>
  <c r="S9" i="21"/>
  <c r="F124" i="17"/>
  <c r="F122" i="17"/>
  <c r="F121" i="17"/>
  <c r="F123" i="17"/>
  <c r="F125" i="17"/>
  <c r="E24" i="17"/>
  <c r="D3" i="21"/>
  <c r="C3" i="21"/>
  <c r="F119" i="17"/>
  <c r="I12" i="25"/>
  <c r="H12" i="25"/>
  <c r="F60" i="17"/>
  <c r="F26" i="17" a="1"/>
  <c r="F26" i="17" s="1"/>
  <c r="F22" i="17" a="1"/>
  <c r="F22" i="17" s="1"/>
  <c r="F25" i="17" a="1"/>
  <c r="F25" i="17" s="1"/>
  <c r="F50" i="17" a="1"/>
  <c r="F50" i="17" s="1"/>
  <c r="F52" i="17" a="1"/>
  <c r="F52" i="17" s="1"/>
  <c r="F55" i="17" a="1"/>
  <c r="F55" i="17" s="1"/>
  <c r="F45" i="17" a="1"/>
  <c r="F45" i="17" s="1"/>
  <c r="F51" i="17" a="1"/>
  <c r="F51" i="17" s="1"/>
  <c r="F49" i="17" a="1"/>
  <c r="F49" i="17" s="1"/>
  <c r="F23" i="17" a="1"/>
  <c r="F23" i="17" s="1"/>
  <c r="F54" i="17" a="1"/>
  <c r="F54" i="17" s="1"/>
  <c r="F56" i="17" a="1"/>
  <c r="F56" i="17" s="1"/>
  <c r="F31" i="17" a="1"/>
  <c r="F31" i="17" s="1"/>
  <c r="F53" i="17" a="1"/>
  <c r="F53" i="17" s="1"/>
  <c r="F63" i="17"/>
  <c r="F71" i="17"/>
  <c r="F75" i="17"/>
  <c r="F64" i="17"/>
  <c r="F79" i="17"/>
  <c r="F103" i="17"/>
  <c r="V10" i="25"/>
  <c r="Y10" i="25"/>
  <c r="X9" i="25"/>
  <c r="B12" i="25"/>
  <c r="C11" i="25"/>
  <c r="AH11" i="25" s="1"/>
  <c r="T11" i="25" s="1"/>
  <c r="F95" i="17"/>
  <c r="F67" i="17"/>
  <c r="F87" i="17"/>
  <c r="F118" i="17"/>
  <c r="F111" i="17"/>
  <c r="F82" i="17"/>
  <c r="F98" i="17"/>
  <c r="F68" i="17"/>
  <c r="F76" i="17"/>
  <c r="F90" i="17"/>
  <c r="F106" i="17"/>
  <c r="F114" i="17"/>
  <c r="F61" i="17"/>
  <c r="F69" i="17"/>
  <c r="F77" i="17"/>
  <c r="F91" i="17"/>
  <c r="F107" i="17"/>
  <c r="F115" i="17"/>
  <c r="T3" i="21"/>
  <c r="F72" i="17"/>
  <c r="F65" i="17"/>
  <c r="F73" i="17"/>
  <c r="F83" i="17"/>
  <c r="F99" i="17"/>
  <c r="F62" i="17"/>
  <c r="F66" i="17"/>
  <c r="F70" i="17"/>
  <c r="F74" i="17"/>
  <c r="F78" i="17"/>
  <c r="F86" i="17"/>
  <c r="F94" i="17"/>
  <c r="F102" i="17"/>
  <c r="F110" i="17"/>
  <c r="G3" i="17"/>
  <c r="F80" i="17"/>
  <c r="F84" i="17"/>
  <c r="F88" i="17"/>
  <c r="F92" i="17"/>
  <c r="F96" i="17"/>
  <c r="F100" i="17"/>
  <c r="F104" i="17"/>
  <c r="F108" i="17"/>
  <c r="F112" i="17"/>
  <c r="F116" i="17"/>
  <c r="F120" i="17"/>
  <c r="F3" i="4"/>
  <c r="F81" i="17"/>
  <c r="F85" i="17"/>
  <c r="F89" i="17"/>
  <c r="F93" i="17"/>
  <c r="F97" i="17"/>
  <c r="F101" i="17"/>
  <c r="F105" i="17"/>
  <c r="F109" i="17"/>
  <c r="F113" i="17"/>
  <c r="F117" i="17"/>
  <c r="G3" i="4"/>
  <c r="F3" i="21"/>
  <c r="K3" i="21"/>
  <c r="AG523" i="14"/>
  <c r="T4" i="21" l="1"/>
  <c r="T31" i="21"/>
  <c r="T29" i="21"/>
  <c r="T27" i="21"/>
  <c r="T25" i="21"/>
  <c r="T23" i="21"/>
  <c r="T21" i="21"/>
  <c r="T30" i="21"/>
  <c r="T28" i="21"/>
  <c r="T26" i="21"/>
  <c r="T24" i="21"/>
  <c r="T22" i="21"/>
  <c r="T19" i="21"/>
  <c r="T17" i="21"/>
  <c r="T15" i="21"/>
  <c r="T13" i="21"/>
  <c r="T11" i="21"/>
  <c r="T20" i="21"/>
  <c r="T18" i="21"/>
  <c r="T16" i="21"/>
  <c r="T14" i="21"/>
  <c r="T6" i="21"/>
  <c r="T10" i="21"/>
  <c r="T8" i="21"/>
  <c r="T12" i="21"/>
  <c r="T9" i="21"/>
  <c r="T7" i="21"/>
  <c r="T5" i="21"/>
  <c r="G122" i="17"/>
  <c r="G124" i="17"/>
  <c r="G121" i="17"/>
  <c r="G123" i="17"/>
  <c r="G125" i="17"/>
  <c r="F24" i="17"/>
  <c r="G100" i="17"/>
  <c r="X10" i="25"/>
  <c r="G92" i="17"/>
  <c r="G68" i="17"/>
  <c r="G69" i="17"/>
  <c r="G23" i="17" a="1"/>
  <c r="G23" i="17" s="1"/>
  <c r="G26" i="17" a="1"/>
  <c r="G26" i="17" s="1"/>
  <c r="G49" i="17" a="1"/>
  <c r="G49" i="17" s="1"/>
  <c r="G50" i="17" a="1"/>
  <c r="G50" i="17" s="1"/>
  <c r="G52" i="17" a="1"/>
  <c r="G52" i="17" s="1"/>
  <c r="G22" i="17" a="1"/>
  <c r="G22" i="17" s="1"/>
  <c r="G25" i="17" a="1"/>
  <c r="G25" i="17" s="1"/>
  <c r="G51" i="17" a="1"/>
  <c r="G51" i="17" s="1"/>
  <c r="G56" i="17" a="1"/>
  <c r="G56" i="17" s="1"/>
  <c r="G53" i="17" a="1"/>
  <c r="G53" i="17" s="1"/>
  <c r="G45" i="17" a="1"/>
  <c r="G45" i="17" s="1"/>
  <c r="G31" i="17" a="1"/>
  <c r="G31" i="17" s="1"/>
  <c r="G54" i="17" a="1"/>
  <c r="G54" i="17" s="1"/>
  <c r="G55" i="17" a="1"/>
  <c r="G55" i="17" s="1"/>
  <c r="G64" i="17"/>
  <c r="G73" i="17"/>
  <c r="G105" i="17"/>
  <c r="G77" i="17"/>
  <c r="G109" i="17"/>
  <c r="G96" i="17"/>
  <c r="G91" i="17"/>
  <c r="G84" i="17"/>
  <c r="G118" i="17"/>
  <c r="G113" i="17"/>
  <c r="G88" i="17"/>
  <c r="V11" i="25"/>
  <c r="B13" i="25"/>
  <c r="C12" i="25"/>
  <c r="AH12" i="25" s="1"/>
  <c r="U3" i="21"/>
  <c r="G61" i="17"/>
  <c r="G65" i="17"/>
  <c r="G70" i="17"/>
  <c r="G74" i="17"/>
  <c r="G78" i="17"/>
  <c r="G81" i="17"/>
  <c r="G85" i="17"/>
  <c r="G89" i="17"/>
  <c r="G93" i="17"/>
  <c r="G97" i="17"/>
  <c r="G102" i="17"/>
  <c r="G106" i="17"/>
  <c r="G110" i="17"/>
  <c r="G114" i="17"/>
  <c r="G117" i="17"/>
  <c r="G62" i="17"/>
  <c r="G66" i="17"/>
  <c r="G71" i="17"/>
  <c r="G75" i="17"/>
  <c r="G80" i="17"/>
  <c r="G82" i="17"/>
  <c r="G86" i="17"/>
  <c r="G90" i="17"/>
  <c r="G94" i="17"/>
  <c r="G98" i="17"/>
  <c r="G103" i="17"/>
  <c r="G107" i="17"/>
  <c r="G111" i="17"/>
  <c r="G115" i="17"/>
  <c r="G119" i="17"/>
  <c r="G60" i="17"/>
  <c r="G63" i="17"/>
  <c r="G67" i="17"/>
  <c r="G72" i="17"/>
  <c r="G76" i="17"/>
  <c r="G79" i="17"/>
  <c r="G83" i="17"/>
  <c r="G87" i="17"/>
  <c r="G101" i="17"/>
  <c r="G95" i="17"/>
  <c r="G99" i="17"/>
  <c r="G104" i="17"/>
  <c r="G108" i="17"/>
  <c r="G112" i="17"/>
  <c r="G116" i="17"/>
  <c r="G120" i="17"/>
  <c r="H3" i="17"/>
  <c r="G3" i="21"/>
  <c r="L3" i="21"/>
  <c r="U4" i="21" l="1"/>
  <c r="U30" i="21"/>
  <c r="U28" i="21"/>
  <c r="U26" i="21"/>
  <c r="U24" i="21"/>
  <c r="U22" i="21"/>
  <c r="U31" i="21"/>
  <c r="U29" i="21"/>
  <c r="U27" i="21"/>
  <c r="U25" i="21"/>
  <c r="U23" i="21"/>
  <c r="U21" i="21"/>
  <c r="U20" i="21"/>
  <c r="U18" i="21"/>
  <c r="U16" i="21"/>
  <c r="U14" i="21"/>
  <c r="U12" i="21"/>
  <c r="U19" i="21"/>
  <c r="U17" i="21"/>
  <c r="U15" i="21"/>
  <c r="U13" i="21"/>
  <c r="U11" i="21"/>
  <c r="U10" i="21"/>
  <c r="U8" i="21"/>
  <c r="U7" i="21"/>
  <c r="U5" i="21"/>
  <c r="U9" i="21"/>
  <c r="U6" i="21"/>
  <c r="H122" i="17"/>
  <c r="H124" i="17"/>
  <c r="H123" i="17"/>
  <c r="H125" i="17"/>
  <c r="H121" i="17"/>
  <c r="G24" i="17"/>
  <c r="X11" i="25"/>
  <c r="H88" i="17"/>
  <c r="H23" i="17" a="1"/>
  <c r="H23" i="17" s="1"/>
  <c r="H45" i="17" a="1"/>
  <c r="H45" i="17" s="1"/>
  <c r="H50" i="17" a="1"/>
  <c r="H50" i="17" s="1"/>
  <c r="H22" i="17" a="1"/>
  <c r="H22" i="17" s="1"/>
  <c r="H31" i="17" a="1"/>
  <c r="H31" i="17" s="1"/>
  <c r="H54" i="17" a="1"/>
  <c r="H54" i="17" s="1"/>
  <c r="H49" i="17" a="1"/>
  <c r="H49" i="17" s="1"/>
  <c r="H53" i="17" a="1"/>
  <c r="H53" i="17" s="1"/>
  <c r="H26" i="17" a="1"/>
  <c r="H26" i="17" s="1"/>
  <c r="H55" i="17" a="1"/>
  <c r="H55" i="17" s="1"/>
  <c r="H51" i="17" a="1"/>
  <c r="H51" i="17" s="1"/>
  <c r="H52" i="17" a="1"/>
  <c r="H52" i="17" s="1"/>
  <c r="H25" i="17" a="1"/>
  <c r="H25" i="17" s="1"/>
  <c r="H56" i="17" a="1"/>
  <c r="H56" i="17" s="1"/>
  <c r="H109" i="17"/>
  <c r="T12" i="25"/>
  <c r="V12" i="25" s="1"/>
  <c r="H60" i="17"/>
  <c r="B14" i="25"/>
  <c r="C13" i="25"/>
  <c r="AH13" i="25" s="1"/>
  <c r="H120" i="17"/>
  <c r="H72" i="17"/>
  <c r="H76" i="17"/>
  <c r="H92" i="17"/>
  <c r="H118" i="17"/>
  <c r="H64" i="17"/>
  <c r="H96" i="17"/>
  <c r="H80" i="17"/>
  <c r="H68" i="17"/>
  <c r="H84" i="17"/>
  <c r="H101" i="17"/>
  <c r="H65" i="17"/>
  <c r="H77" i="17"/>
  <c r="H81" i="17"/>
  <c r="H85" i="17"/>
  <c r="H89" i="17"/>
  <c r="H93" i="17"/>
  <c r="H97" i="17"/>
  <c r="H102" i="17"/>
  <c r="H110" i="17"/>
  <c r="V3" i="21"/>
  <c r="H69" i="17"/>
  <c r="H62" i="17"/>
  <c r="H70" i="17"/>
  <c r="H74" i="17"/>
  <c r="H78" i="17"/>
  <c r="H86" i="17"/>
  <c r="H94" i="17"/>
  <c r="H105" i="17"/>
  <c r="H113" i="17"/>
  <c r="H61" i="17"/>
  <c r="H73" i="17"/>
  <c r="H66" i="17"/>
  <c r="H82" i="17"/>
  <c r="H90" i="17"/>
  <c r="H98" i="17"/>
  <c r="H63" i="17"/>
  <c r="H67" i="17"/>
  <c r="H71" i="17"/>
  <c r="H75" i="17"/>
  <c r="H79" i="17"/>
  <c r="H83" i="17"/>
  <c r="H87" i="17"/>
  <c r="H91" i="17"/>
  <c r="H95" i="17"/>
  <c r="H99" i="17"/>
  <c r="H106" i="17"/>
  <c r="H114" i="17"/>
  <c r="H103" i="17"/>
  <c r="H107" i="17"/>
  <c r="H111" i="17"/>
  <c r="H115" i="17"/>
  <c r="H100" i="17"/>
  <c r="H104" i="17"/>
  <c r="H108" i="17"/>
  <c r="H112" i="17"/>
  <c r="H116" i="17"/>
  <c r="H117" i="17"/>
  <c r="H3" i="4"/>
  <c r="H119" i="17"/>
  <c r="I3" i="17"/>
  <c r="H3" i="21"/>
  <c r="M3" i="21"/>
  <c r="V4" i="21" l="1"/>
  <c r="V30" i="21"/>
  <c r="V28" i="21"/>
  <c r="V26" i="21"/>
  <c r="V24" i="21"/>
  <c r="V31" i="21"/>
  <c r="V29" i="21"/>
  <c r="V27" i="21"/>
  <c r="V25" i="21"/>
  <c r="V23" i="21"/>
  <c r="V21" i="21"/>
  <c r="V20" i="21"/>
  <c r="V18" i="21"/>
  <c r="V16" i="21"/>
  <c r="V14" i="21"/>
  <c r="V12" i="21"/>
  <c r="V22" i="21"/>
  <c r="V19" i="21"/>
  <c r="V17" i="21"/>
  <c r="V15" i="21"/>
  <c r="V13" i="21"/>
  <c r="V7" i="21"/>
  <c r="V5" i="21"/>
  <c r="V9" i="21"/>
  <c r="V11" i="21"/>
  <c r="V6" i="21"/>
  <c r="V10" i="21"/>
  <c r="V8" i="21"/>
  <c r="I122" i="17"/>
  <c r="I125" i="17"/>
  <c r="I124" i="17"/>
  <c r="I121" i="17"/>
  <c r="I123" i="17"/>
  <c r="H24" i="17"/>
  <c r="X12" i="25"/>
  <c r="I118" i="17"/>
  <c r="I25" i="17" a="1"/>
  <c r="I25" i="17" s="1"/>
  <c r="I23" i="17" a="1"/>
  <c r="I23" i="17" s="1"/>
  <c r="I45" i="17" a="1"/>
  <c r="I45" i="17" s="1"/>
  <c r="I51" i="17" a="1"/>
  <c r="I51" i="17" s="1"/>
  <c r="I31" i="17" a="1"/>
  <c r="I31" i="17" s="1"/>
  <c r="I54" i="17" a="1"/>
  <c r="I54" i="17" s="1"/>
  <c r="I56" i="17" a="1"/>
  <c r="I56" i="17" s="1"/>
  <c r="I53" i="17" a="1"/>
  <c r="I53" i="17" s="1"/>
  <c r="I26" i="17" a="1"/>
  <c r="I26" i="17" s="1"/>
  <c r="I55" i="17" a="1"/>
  <c r="I55" i="17" s="1"/>
  <c r="I49" i="17" a="1"/>
  <c r="I49" i="17" s="1"/>
  <c r="I52" i="17" a="1"/>
  <c r="I52" i="17" s="1"/>
  <c r="I22" i="17" a="1"/>
  <c r="I22" i="17" s="1"/>
  <c r="I50" i="17" a="1"/>
  <c r="I50" i="17" s="1"/>
  <c r="T13" i="25"/>
  <c r="V13" i="25" s="1"/>
  <c r="I94" i="17"/>
  <c r="I62" i="17"/>
  <c r="I67" i="17"/>
  <c r="I83" i="17"/>
  <c r="B15" i="25"/>
  <c r="C14" i="25"/>
  <c r="AH14" i="25" s="1"/>
  <c r="T14" i="25" s="1"/>
  <c r="I73" i="17"/>
  <c r="I120" i="17"/>
  <c r="I89" i="17"/>
  <c r="I78" i="17"/>
  <c r="I102" i="17"/>
  <c r="I70" i="17"/>
  <c r="I81" i="17"/>
  <c r="I63" i="17"/>
  <c r="I69" i="17"/>
  <c r="I74" i="17"/>
  <c r="I79" i="17"/>
  <c r="I85" i="17"/>
  <c r="I90" i="17"/>
  <c r="I95" i="17"/>
  <c r="I104" i="17"/>
  <c r="I65" i="17"/>
  <c r="I75" i="17"/>
  <c r="I86" i="17"/>
  <c r="I91" i="17"/>
  <c r="I97" i="17"/>
  <c r="I108" i="17"/>
  <c r="I61" i="17"/>
  <c r="I66" i="17"/>
  <c r="I71" i="17"/>
  <c r="I77" i="17"/>
  <c r="I82" i="17"/>
  <c r="I87" i="17"/>
  <c r="I93" i="17"/>
  <c r="I98" i="17"/>
  <c r="I109" i="17"/>
  <c r="I100" i="17"/>
  <c r="I112" i="17"/>
  <c r="I105" i="17"/>
  <c r="I60" i="17"/>
  <c r="I64" i="17"/>
  <c r="I68" i="17"/>
  <c r="I72" i="17"/>
  <c r="I76" i="17"/>
  <c r="I80" i="17"/>
  <c r="I84" i="17"/>
  <c r="I88" i="17"/>
  <c r="I92" i="17"/>
  <c r="I96" i="17"/>
  <c r="I101" i="17"/>
  <c r="I106" i="17"/>
  <c r="I113" i="17"/>
  <c r="I110" i="17"/>
  <c r="I116" i="17"/>
  <c r="I99" i="17"/>
  <c r="I103" i="17"/>
  <c r="I107" i="17"/>
  <c r="I111" i="17"/>
  <c r="I117" i="17"/>
  <c r="I114" i="17"/>
  <c r="I115" i="17"/>
  <c r="I119" i="17"/>
  <c r="I3" i="4"/>
  <c r="W3" i="21"/>
  <c r="J3" i="17"/>
  <c r="I3" i="21"/>
  <c r="N3" i="21"/>
  <c r="AJ523" i="14"/>
  <c r="AI523" i="14"/>
  <c r="AD523" i="14"/>
  <c r="AC523" i="14"/>
  <c r="AA523" i="14"/>
  <c r="AK26" i="4"/>
  <c r="AL26" i="4"/>
  <c r="AM26" i="4"/>
  <c r="AN26" i="4"/>
  <c r="AO26" i="4"/>
  <c r="AP26" i="4"/>
  <c r="AQ26" i="4"/>
  <c r="AR26" i="4"/>
  <c r="AS26" i="4"/>
  <c r="AT26" i="4"/>
  <c r="AU26" i="4"/>
  <c r="AV26" i="4"/>
  <c r="AW26" i="4"/>
  <c r="AX26" i="4"/>
  <c r="AY26" i="4"/>
  <c r="AZ26" i="4"/>
  <c r="BA26" i="4"/>
  <c r="BB26" i="4"/>
  <c r="BC26" i="4"/>
  <c r="BD26" i="4"/>
  <c r="BE26" i="4"/>
  <c r="BF26" i="4"/>
  <c r="BG26" i="4"/>
  <c r="BH26" i="4"/>
  <c r="BI26" i="4"/>
  <c r="BJ26" i="4"/>
  <c r="W4" i="21" l="1"/>
  <c r="W31" i="21"/>
  <c r="W29" i="21"/>
  <c r="W27" i="21"/>
  <c r="W25" i="21"/>
  <c r="W23" i="21"/>
  <c r="W21" i="21"/>
  <c r="W20" i="21"/>
  <c r="W18" i="21"/>
  <c r="W16" i="21"/>
  <c r="W14" i="21"/>
  <c r="W12" i="21"/>
  <c r="W24" i="21"/>
  <c r="W26" i="21"/>
  <c r="W28" i="21"/>
  <c r="W22" i="21"/>
  <c r="W19" i="21"/>
  <c r="W17" i="21"/>
  <c r="W15" i="21"/>
  <c r="W13" i="21"/>
  <c r="W11" i="21"/>
  <c r="W30" i="21"/>
  <c r="W7" i="21"/>
  <c r="W5" i="21"/>
  <c r="W9" i="21"/>
  <c r="W6" i="21"/>
  <c r="W10" i="21"/>
  <c r="W8" i="21"/>
  <c r="J123" i="17"/>
  <c r="J125" i="17"/>
  <c r="J121" i="17"/>
  <c r="J122" i="17"/>
  <c r="J124" i="17"/>
  <c r="I24" i="17"/>
  <c r="X13" i="25"/>
  <c r="J60" i="17"/>
  <c r="J22" i="17" a="1"/>
  <c r="J22" i="17" s="1"/>
  <c r="J25" i="17" a="1"/>
  <c r="J25" i="17" s="1"/>
  <c r="J56" i="17" a="1"/>
  <c r="J56" i="17" s="1"/>
  <c r="J31" i="17" a="1"/>
  <c r="J31" i="17" s="1"/>
  <c r="J45" i="17" a="1"/>
  <c r="J45" i="17" s="1"/>
  <c r="J55" i="17" a="1"/>
  <c r="J55" i="17" s="1"/>
  <c r="J50" i="17" a="1"/>
  <c r="J50" i="17" s="1"/>
  <c r="J53" i="17" a="1"/>
  <c r="J53" i="17" s="1"/>
  <c r="J52" i="17" a="1"/>
  <c r="J52" i="17" s="1"/>
  <c r="J54" i="17" a="1"/>
  <c r="J54" i="17" s="1"/>
  <c r="J26" i="17" a="1"/>
  <c r="J26" i="17" s="1"/>
  <c r="J51" i="17" a="1"/>
  <c r="J51" i="17" s="1"/>
  <c r="J23" i="17" a="1"/>
  <c r="J23" i="17" s="1"/>
  <c r="J49" i="17" a="1"/>
  <c r="J49" i="17" s="1"/>
  <c r="J68" i="17"/>
  <c r="B16" i="25"/>
  <c r="C15" i="25"/>
  <c r="AH15" i="25" s="1"/>
  <c r="V14" i="25"/>
  <c r="J101" i="17"/>
  <c r="J78" i="17"/>
  <c r="J61" i="17"/>
  <c r="J94" i="17"/>
  <c r="J64" i="17"/>
  <c r="J63" i="17"/>
  <c r="J67" i="17"/>
  <c r="J74" i="17"/>
  <c r="J90" i="17"/>
  <c r="J65" i="17"/>
  <c r="J70" i="17"/>
  <c r="J82" i="17"/>
  <c r="J106" i="17"/>
  <c r="J62" i="17"/>
  <c r="J66" i="17"/>
  <c r="J71" i="17"/>
  <c r="J86" i="17"/>
  <c r="J69" i="17"/>
  <c r="J73" i="17"/>
  <c r="J77" i="17"/>
  <c r="J81" i="17"/>
  <c r="J85" i="17"/>
  <c r="J89" i="17"/>
  <c r="J93" i="17"/>
  <c r="X3" i="21"/>
  <c r="J75" i="17"/>
  <c r="J79" i="17"/>
  <c r="J83" i="17"/>
  <c r="J87" i="17"/>
  <c r="J91" i="17"/>
  <c r="J96" i="17"/>
  <c r="J115" i="17"/>
  <c r="J72" i="17"/>
  <c r="J76" i="17"/>
  <c r="J80" i="17"/>
  <c r="J84" i="17"/>
  <c r="J88" i="17"/>
  <c r="J92" i="17"/>
  <c r="J97" i="17"/>
  <c r="J98" i="17"/>
  <c r="J102" i="17"/>
  <c r="J107" i="17"/>
  <c r="J119" i="17"/>
  <c r="J95" i="17"/>
  <c r="J99" i="17"/>
  <c r="J103" i="17"/>
  <c r="J109" i="17"/>
  <c r="J100" i="17"/>
  <c r="J105" i="17"/>
  <c r="J111" i="17"/>
  <c r="J104" i="17"/>
  <c r="J108" i="17"/>
  <c r="J112" i="17"/>
  <c r="J116" i="17"/>
  <c r="J120" i="17"/>
  <c r="J113" i="17"/>
  <c r="J117" i="17"/>
  <c r="J110" i="17"/>
  <c r="J114" i="17"/>
  <c r="J118" i="17"/>
  <c r="K3" i="17"/>
  <c r="J3" i="4"/>
  <c r="O3" i="21"/>
  <c r="X4" i="21" l="1"/>
  <c r="X30" i="21"/>
  <c r="X28" i="21"/>
  <c r="X26" i="21"/>
  <c r="X24" i="21"/>
  <c r="X22" i="21"/>
  <c r="X31" i="21"/>
  <c r="X29" i="21"/>
  <c r="X27" i="21"/>
  <c r="X25" i="21"/>
  <c r="X23" i="21"/>
  <c r="X20" i="21"/>
  <c r="X18" i="21"/>
  <c r="X16" i="21"/>
  <c r="X14" i="21"/>
  <c r="X12" i="21"/>
  <c r="X19" i="21"/>
  <c r="X17" i="21"/>
  <c r="X15" i="21"/>
  <c r="X13" i="21"/>
  <c r="X21" i="21"/>
  <c r="X7" i="21"/>
  <c r="X5" i="21"/>
  <c r="X9" i="21"/>
  <c r="X10" i="21"/>
  <c r="X8" i="21"/>
  <c r="X11" i="21"/>
  <c r="X6" i="21"/>
  <c r="K121" i="17"/>
  <c r="K123" i="17"/>
  <c r="K125" i="17"/>
  <c r="K122" i="17"/>
  <c r="K124" i="17"/>
  <c r="J24" i="17"/>
  <c r="K67" i="17"/>
  <c r="K22" i="17" a="1"/>
  <c r="K22" i="17" s="1"/>
  <c r="K31" i="17" a="1"/>
  <c r="K31" i="17" s="1"/>
  <c r="K49" i="17" a="1"/>
  <c r="K49" i="17" s="1"/>
  <c r="K23" i="17" a="1"/>
  <c r="K23" i="17" s="1"/>
  <c r="K26" i="17" a="1"/>
  <c r="K26" i="17" s="1"/>
  <c r="K51" i="17" a="1"/>
  <c r="K51" i="17" s="1"/>
  <c r="K53" i="17" a="1"/>
  <c r="K53" i="17" s="1"/>
  <c r="K56" i="17" a="1"/>
  <c r="K56" i="17" s="1"/>
  <c r="K52" i="17" a="1"/>
  <c r="K52" i="17" s="1"/>
  <c r="K50" i="17" a="1"/>
  <c r="K50" i="17" s="1"/>
  <c r="K45" i="17" a="1"/>
  <c r="K45" i="17" s="1"/>
  <c r="K55" i="17" a="1"/>
  <c r="K55" i="17" s="1"/>
  <c r="K25" i="17" a="1"/>
  <c r="K25" i="17" s="1"/>
  <c r="K54" i="17" a="1"/>
  <c r="K54" i="17" s="1"/>
  <c r="K61" i="17"/>
  <c r="T15" i="25"/>
  <c r="V15" i="25" s="1"/>
  <c r="K84" i="17"/>
  <c r="X14" i="25"/>
  <c r="K76" i="17"/>
  <c r="B17" i="25"/>
  <c r="C16" i="25"/>
  <c r="AH16" i="25" s="1"/>
  <c r="T16" i="25" s="1"/>
  <c r="K119" i="17"/>
  <c r="K72" i="17"/>
  <c r="K89" i="17"/>
  <c r="K94" i="17"/>
  <c r="K63" i="17"/>
  <c r="K80" i="17"/>
  <c r="K102" i="17"/>
  <c r="K62" i="17"/>
  <c r="K66" i="17"/>
  <c r="K71" i="17"/>
  <c r="K75" i="17"/>
  <c r="K79" i="17"/>
  <c r="K83" i="17"/>
  <c r="K87" i="17"/>
  <c r="K93" i="17"/>
  <c r="K100" i="17"/>
  <c r="K115" i="17"/>
  <c r="K68" i="17"/>
  <c r="K64" i="17"/>
  <c r="K69" i="17"/>
  <c r="K73" i="17"/>
  <c r="K77" i="17"/>
  <c r="K81" i="17"/>
  <c r="K85" i="17"/>
  <c r="K91" i="17"/>
  <c r="K95" i="17"/>
  <c r="K108" i="17"/>
  <c r="K60" i="17"/>
  <c r="K65" i="17"/>
  <c r="K70" i="17"/>
  <c r="K74" i="17"/>
  <c r="K78" i="17"/>
  <c r="K82" i="17"/>
  <c r="K86" i="17"/>
  <c r="K90" i="17"/>
  <c r="K99" i="17"/>
  <c r="K110" i="17"/>
  <c r="K88" i="17"/>
  <c r="K92" i="17"/>
  <c r="K96" i="17"/>
  <c r="K104" i="17"/>
  <c r="K120" i="17"/>
  <c r="K3" i="4"/>
  <c r="K98" i="17"/>
  <c r="K103" i="17"/>
  <c r="K114" i="17"/>
  <c r="K97" i="17"/>
  <c r="K101" i="17"/>
  <c r="K106" i="17"/>
  <c r="K111" i="17"/>
  <c r="K116" i="17"/>
  <c r="K107" i="17"/>
  <c r="K112" i="17"/>
  <c r="K118" i="17"/>
  <c r="K105" i="17"/>
  <c r="K109" i="17"/>
  <c r="K113" i="17"/>
  <c r="K117" i="17"/>
  <c r="L3" i="17"/>
  <c r="Y3" i="21"/>
  <c r="D26" i="4"/>
  <c r="E26" i="4"/>
  <c r="F26" i="4"/>
  <c r="G26" i="4"/>
  <c r="H26" i="4"/>
  <c r="I26" i="4"/>
  <c r="J26" i="4"/>
  <c r="K26" i="4"/>
  <c r="L26" i="4"/>
  <c r="M26" i="4"/>
  <c r="N26" i="4"/>
  <c r="O26" i="4"/>
  <c r="P26" i="4"/>
  <c r="Q26" i="4"/>
  <c r="R26" i="4"/>
  <c r="S26" i="4"/>
  <c r="T26" i="4"/>
  <c r="U26" i="4"/>
  <c r="V26" i="4"/>
  <c r="W26" i="4"/>
  <c r="X26" i="4"/>
  <c r="Y26" i="4"/>
  <c r="Z26" i="4"/>
  <c r="AA26" i="4"/>
  <c r="AB26" i="4"/>
  <c r="AC26" i="4"/>
  <c r="AD26" i="4"/>
  <c r="AE26" i="4"/>
  <c r="AF26" i="4"/>
  <c r="AG26" i="4"/>
  <c r="AH26" i="4"/>
  <c r="AI26" i="4"/>
  <c r="AJ26" i="4"/>
  <c r="C26" i="4"/>
  <c r="I203" i="23"/>
  <c r="I202" i="23"/>
  <c r="I201" i="23"/>
  <c r="I200" i="23"/>
  <c r="I199" i="23"/>
  <c r="I198" i="23"/>
  <c r="I197" i="23"/>
  <c r="I196" i="23"/>
  <c r="I195" i="23"/>
  <c r="I194" i="23"/>
  <c r="I193" i="23"/>
  <c r="I192" i="23"/>
  <c r="I191" i="23"/>
  <c r="I190" i="23"/>
  <c r="I189" i="23"/>
  <c r="I188" i="23"/>
  <c r="I187" i="23"/>
  <c r="I186" i="23"/>
  <c r="I185" i="23"/>
  <c r="I184" i="23"/>
  <c r="I183" i="23"/>
  <c r="I182" i="23"/>
  <c r="I181" i="23"/>
  <c r="I180" i="23"/>
  <c r="I179" i="23"/>
  <c r="I178" i="23"/>
  <c r="I177" i="23"/>
  <c r="I176" i="23"/>
  <c r="I175" i="23"/>
  <c r="I174" i="23"/>
  <c r="I173" i="23"/>
  <c r="I172" i="23"/>
  <c r="I171" i="23"/>
  <c r="I170" i="23"/>
  <c r="I169" i="23"/>
  <c r="I168" i="23"/>
  <c r="I167" i="23"/>
  <c r="I166" i="23"/>
  <c r="I165" i="23"/>
  <c r="I164" i="23"/>
  <c r="I163" i="23"/>
  <c r="I162" i="23"/>
  <c r="I161" i="23"/>
  <c r="I160" i="23"/>
  <c r="I159" i="23"/>
  <c r="I158" i="23"/>
  <c r="I157" i="23"/>
  <c r="I156" i="23"/>
  <c r="I155" i="23"/>
  <c r="I154" i="23"/>
  <c r="I153" i="23"/>
  <c r="I152" i="23"/>
  <c r="I151" i="23"/>
  <c r="I150" i="23"/>
  <c r="I149" i="23"/>
  <c r="I148" i="23"/>
  <c r="I147" i="23"/>
  <c r="I146" i="23"/>
  <c r="I145" i="23"/>
  <c r="I144" i="23"/>
  <c r="I143" i="23"/>
  <c r="I142" i="23"/>
  <c r="I141" i="23"/>
  <c r="I140" i="23"/>
  <c r="I139" i="23"/>
  <c r="I138" i="23"/>
  <c r="I137" i="23"/>
  <c r="I136" i="23"/>
  <c r="I135" i="23"/>
  <c r="I134" i="23"/>
  <c r="I133" i="23"/>
  <c r="I132" i="23"/>
  <c r="I131" i="23"/>
  <c r="I130" i="23"/>
  <c r="I129" i="23"/>
  <c r="I128" i="23"/>
  <c r="I127" i="23"/>
  <c r="I126" i="23"/>
  <c r="I125" i="23"/>
  <c r="I124" i="23"/>
  <c r="I123" i="23"/>
  <c r="I122" i="23"/>
  <c r="I121" i="23"/>
  <c r="I120" i="23"/>
  <c r="I119" i="23"/>
  <c r="I118" i="23"/>
  <c r="I117" i="23"/>
  <c r="I116" i="23"/>
  <c r="I115" i="23"/>
  <c r="I114" i="23"/>
  <c r="I113" i="23"/>
  <c r="I112" i="23"/>
  <c r="I111" i="23"/>
  <c r="I110" i="23"/>
  <c r="I109" i="23"/>
  <c r="I108" i="23"/>
  <c r="I107" i="23"/>
  <c r="I106" i="23"/>
  <c r="I105" i="23"/>
  <c r="I104" i="23"/>
  <c r="I103" i="23"/>
  <c r="I102" i="23"/>
  <c r="I101" i="23"/>
  <c r="I100" i="23"/>
  <c r="I99" i="23"/>
  <c r="I98" i="23"/>
  <c r="I97" i="23"/>
  <c r="I96" i="23"/>
  <c r="I95" i="23"/>
  <c r="I94" i="23"/>
  <c r="I93" i="23"/>
  <c r="I92" i="23"/>
  <c r="I91" i="23"/>
  <c r="I90" i="23"/>
  <c r="I89" i="23"/>
  <c r="I88" i="23"/>
  <c r="I87" i="23"/>
  <c r="I86" i="23"/>
  <c r="I85" i="23"/>
  <c r="I84" i="23"/>
  <c r="I83" i="23"/>
  <c r="I82" i="23"/>
  <c r="I81" i="23"/>
  <c r="I80" i="23"/>
  <c r="I79" i="23"/>
  <c r="I78" i="23"/>
  <c r="I77" i="23"/>
  <c r="I76" i="23"/>
  <c r="I75" i="23"/>
  <c r="I74" i="23"/>
  <c r="I73" i="23"/>
  <c r="I72" i="23"/>
  <c r="I71" i="23"/>
  <c r="I70" i="23"/>
  <c r="I69" i="23"/>
  <c r="I68" i="23"/>
  <c r="I67" i="23"/>
  <c r="I66" i="23"/>
  <c r="I65" i="23"/>
  <c r="I64" i="23"/>
  <c r="I63" i="23"/>
  <c r="I62" i="23"/>
  <c r="I61" i="23"/>
  <c r="I60" i="23"/>
  <c r="I59" i="23"/>
  <c r="I58" i="23"/>
  <c r="I57" i="23"/>
  <c r="I56" i="23"/>
  <c r="I55" i="23"/>
  <c r="I54" i="23"/>
  <c r="I53" i="23"/>
  <c r="I52" i="23"/>
  <c r="I51" i="23"/>
  <c r="I50" i="23"/>
  <c r="I49" i="23"/>
  <c r="I48" i="23"/>
  <c r="I47" i="23"/>
  <c r="I46" i="23"/>
  <c r="I45" i="23"/>
  <c r="I44" i="23"/>
  <c r="I43" i="23"/>
  <c r="I42" i="23"/>
  <c r="I41" i="23"/>
  <c r="I40" i="23"/>
  <c r="I39" i="23"/>
  <c r="I38" i="23"/>
  <c r="I37" i="23"/>
  <c r="I36" i="23"/>
  <c r="I35" i="23"/>
  <c r="I34" i="23"/>
  <c r="I33" i="23"/>
  <c r="I32" i="23"/>
  <c r="I31" i="23"/>
  <c r="I30" i="23"/>
  <c r="I29" i="23"/>
  <c r="I28" i="23"/>
  <c r="I27" i="23"/>
  <c r="I26" i="23"/>
  <c r="I25" i="23"/>
  <c r="I24" i="23"/>
  <c r="I23" i="23"/>
  <c r="I22" i="23"/>
  <c r="I21" i="23"/>
  <c r="I20" i="23"/>
  <c r="I19" i="23"/>
  <c r="I18" i="23"/>
  <c r="I17" i="23"/>
  <c r="I16" i="23"/>
  <c r="I15" i="23"/>
  <c r="I14" i="23"/>
  <c r="I13" i="23"/>
  <c r="I12" i="23"/>
  <c r="I11" i="23"/>
  <c r="I10" i="23"/>
  <c r="I9" i="23"/>
  <c r="I8" i="23"/>
  <c r="I7" i="23"/>
  <c r="I6" i="23"/>
  <c r="I5" i="23"/>
  <c r="I4" i="23"/>
  <c r="Y4" i="21" l="1"/>
  <c r="Y31" i="21"/>
  <c r="Y29" i="21"/>
  <c r="Y27" i="21"/>
  <c r="Y25" i="21"/>
  <c r="Y23" i="21"/>
  <c r="Y30" i="21"/>
  <c r="Y28" i="21"/>
  <c r="Y26" i="21"/>
  <c r="Y24" i="21"/>
  <c r="Y22" i="21"/>
  <c r="Y19" i="21"/>
  <c r="Y17" i="21"/>
  <c r="Y15" i="21"/>
  <c r="Y13" i="21"/>
  <c r="Y11" i="21"/>
  <c r="Y21" i="21"/>
  <c r="Y20" i="21"/>
  <c r="Y18" i="21"/>
  <c r="Y16" i="21"/>
  <c r="Y14" i="21"/>
  <c r="Y12" i="21"/>
  <c r="Y9" i="21"/>
  <c r="Y5" i="21"/>
  <c r="Y6" i="21"/>
  <c r="Y10" i="21"/>
  <c r="Y8" i="21"/>
  <c r="Y7" i="21"/>
  <c r="L121" i="17"/>
  <c r="L123" i="17"/>
  <c r="L125" i="17"/>
  <c r="L124" i="17"/>
  <c r="L122" i="17"/>
  <c r="K24" i="17"/>
  <c r="X15" i="25"/>
  <c r="L61" i="17"/>
  <c r="L22" i="17" a="1"/>
  <c r="L22" i="17" s="1"/>
  <c r="L31" i="17" a="1"/>
  <c r="L31" i="17" s="1"/>
  <c r="L50" i="17" a="1"/>
  <c r="L50" i="17" s="1"/>
  <c r="L25" i="17" a="1"/>
  <c r="L25" i="17" s="1"/>
  <c r="L49" i="17" a="1"/>
  <c r="L49" i="17" s="1"/>
  <c r="L51" i="17" a="1"/>
  <c r="L51" i="17" s="1"/>
  <c r="L53" i="17" a="1"/>
  <c r="L53" i="17" s="1"/>
  <c r="L23" i="17" a="1"/>
  <c r="L23" i="17" s="1"/>
  <c r="L26" i="17" a="1"/>
  <c r="L26" i="17" s="1"/>
  <c r="L54" i="17" a="1"/>
  <c r="L54" i="17" s="1"/>
  <c r="L56" i="17" a="1"/>
  <c r="L56" i="17" s="1"/>
  <c r="L52" i="17" a="1"/>
  <c r="L52" i="17" s="1"/>
  <c r="L45" i="17" a="1"/>
  <c r="L45" i="17" s="1"/>
  <c r="L55" i="17" a="1"/>
  <c r="L55" i="17" s="1"/>
  <c r="L65" i="17"/>
  <c r="L73" i="17"/>
  <c r="L86" i="17"/>
  <c r="V16" i="25"/>
  <c r="Y16" i="25"/>
  <c r="L77" i="17"/>
  <c r="L62" i="17"/>
  <c r="L85" i="17"/>
  <c r="B18" i="25"/>
  <c r="C17" i="25"/>
  <c r="AH17" i="25" s="1"/>
  <c r="T17" i="25" s="1"/>
  <c r="L116" i="17"/>
  <c r="L69" i="17"/>
  <c r="L78" i="17"/>
  <c r="L89" i="17"/>
  <c r="L70" i="17"/>
  <c r="L81" i="17"/>
  <c r="L97" i="17"/>
  <c r="L66" i="17"/>
  <c r="L74" i="17"/>
  <c r="L82" i="17"/>
  <c r="L90" i="17"/>
  <c r="L98" i="17"/>
  <c r="L93" i="17"/>
  <c r="L104" i="17"/>
  <c r="L94" i="17"/>
  <c r="L102" i="17"/>
  <c r="L67" i="17"/>
  <c r="L71" i="17"/>
  <c r="L75" i="17"/>
  <c r="L79" i="17"/>
  <c r="L83" i="17"/>
  <c r="L87" i="17"/>
  <c r="L91" i="17"/>
  <c r="L95" i="17"/>
  <c r="L99" i="17"/>
  <c r="L108" i="17"/>
  <c r="L63" i="17"/>
  <c r="L60" i="17"/>
  <c r="L64" i="17"/>
  <c r="L68" i="17"/>
  <c r="L72" i="17"/>
  <c r="L76" i="17"/>
  <c r="L80" i="17"/>
  <c r="L84" i="17"/>
  <c r="L88" i="17"/>
  <c r="L92" i="17"/>
  <c r="L96" i="17"/>
  <c r="L100" i="17"/>
  <c r="L112" i="17"/>
  <c r="L101" i="17"/>
  <c r="L105" i="17"/>
  <c r="L109" i="17"/>
  <c r="L114" i="17"/>
  <c r="L106" i="17"/>
  <c r="L110" i="17"/>
  <c r="L117" i="17"/>
  <c r="L103" i="17"/>
  <c r="L107" i="17"/>
  <c r="L111" i="17"/>
  <c r="L113" i="17"/>
  <c r="L118" i="17"/>
  <c r="L119" i="17"/>
  <c r="L120" i="17"/>
  <c r="L3" i="4"/>
  <c r="L115" i="17"/>
  <c r="M3" i="17"/>
  <c r="Z3" i="21"/>
  <c r="BK26" i="4"/>
  <c r="A1" i="23"/>
  <c r="Z4" i="21" l="1"/>
  <c r="Z31" i="21"/>
  <c r="Z29" i="21"/>
  <c r="Z27" i="21"/>
  <c r="Z25" i="21"/>
  <c r="Z23" i="21"/>
  <c r="Z30" i="21"/>
  <c r="Z28" i="21"/>
  <c r="Z26" i="21"/>
  <c r="Z24" i="21"/>
  <c r="Z22" i="21"/>
  <c r="Z19" i="21"/>
  <c r="Z17" i="21"/>
  <c r="Z15" i="21"/>
  <c r="Z13" i="21"/>
  <c r="Z11" i="21"/>
  <c r="Z21" i="21"/>
  <c r="Z20" i="21"/>
  <c r="Z18" i="21"/>
  <c r="Z16" i="21"/>
  <c r="Z14" i="21"/>
  <c r="Z12" i="21"/>
  <c r="Z6" i="21"/>
  <c r="Z10" i="21"/>
  <c r="Z8" i="21"/>
  <c r="Z7" i="21"/>
  <c r="Z5" i="21"/>
  <c r="Z9" i="21"/>
  <c r="M122" i="17"/>
  <c r="M121" i="17"/>
  <c r="M123" i="17"/>
  <c r="M125" i="17"/>
  <c r="M124" i="17"/>
  <c r="L24" i="17"/>
  <c r="M99" i="17"/>
  <c r="M91" i="17"/>
  <c r="M86" i="17"/>
  <c r="M51" i="17" a="1"/>
  <c r="M51" i="17" s="1"/>
  <c r="M23" i="17" a="1"/>
  <c r="M23" i="17" s="1"/>
  <c r="M45" i="17" a="1"/>
  <c r="M45" i="17" s="1"/>
  <c r="M55" i="17" a="1"/>
  <c r="M55" i="17" s="1"/>
  <c r="M25" i="17" a="1"/>
  <c r="M25" i="17" s="1"/>
  <c r="M49" i="17" a="1"/>
  <c r="M49" i="17" s="1"/>
  <c r="M50" i="17" a="1"/>
  <c r="M50" i="17" s="1"/>
  <c r="M54" i="17" a="1"/>
  <c r="M54" i="17" s="1"/>
  <c r="M22" i="17" a="1"/>
  <c r="M22" i="17" s="1"/>
  <c r="M56" i="17" a="1"/>
  <c r="M56" i="17" s="1"/>
  <c r="M26" i="17" a="1"/>
  <c r="M26" i="17" s="1"/>
  <c r="M31" i="17" a="1"/>
  <c r="M31" i="17" s="1"/>
  <c r="M53" i="17" a="1"/>
  <c r="M53" i="17" s="1"/>
  <c r="M52" i="17" a="1"/>
  <c r="M52" i="17" s="1"/>
  <c r="M66" i="17"/>
  <c r="M108" i="17"/>
  <c r="M74" i="17"/>
  <c r="M78" i="17"/>
  <c r="M62" i="17"/>
  <c r="M82" i="17"/>
  <c r="V17" i="25"/>
  <c r="Y17" i="25"/>
  <c r="M70" i="17"/>
  <c r="B19" i="25"/>
  <c r="C18" i="25"/>
  <c r="AH18" i="25" s="1"/>
  <c r="T18" i="25" s="1"/>
  <c r="X16" i="25"/>
  <c r="M118" i="17"/>
  <c r="M60" i="17"/>
  <c r="M64" i="17"/>
  <c r="M68" i="17"/>
  <c r="M72" i="17"/>
  <c r="M76" i="17"/>
  <c r="M80" i="17"/>
  <c r="M84" i="17"/>
  <c r="M89" i="17"/>
  <c r="M95" i="17"/>
  <c r="M102" i="17"/>
  <c r="M115" i="17"/>
  <c r="M63" i="17"/>
  <c r="M67" i="17"/>
  <c r="M71" i="17"/>
  <c r="M75" i="17"/>
  <c r="M79" i="17"/>
  <c r="M83" i="17"/>
  <c r="M87" i="17"/>
  <c r="M94" i="17"/>
  <c r="M100" i="17"/>
  <c r="M109" i="17"/>
  <c r="M61" i="17"/>
  <c r="M65" i="17"/>
  <c r="M69" i="17"/>
  <c r="M73" i="17"/>
  <c r="M77" i="17"/>
  <c r="M81" i="17"/>
  <c r="M85" i="17"/>
  <c r="M90" i="17"/>
  <c r="M96" i="17"/>
  <c r="M105" i="17"/>
  <c r="M88" i="17"/>
  <c r="M92" i="17"/>
  <c r="M98" i="17"/>
  <c r="M104" i="17"/>
  <c r="M111" i="17"/>
  <c r="M93" i="17"/>
  <c r="M97" i="17"/>
  <c r="M101" i="17"/>
  <c r="M106" i="17"/>
  <c r="M113" i="17"/>
  <c r="M116" i="17"/>
  <c r="AA3" i="21"/>
  <c r="M103" i="17"/>
  <c r="M107" i="17"/>
  <c r="M112" i="17"/>
  <c r="M117" i="17"/>
  <c r="M110" i="17"/>
  <c r="M114" i="17"/>
  <c r="M3" i="4"/>
  <c r="M119" i="17"/>
  <c r="M120" i="17"/>
  <c r="N3" i="17"/>
  <c r="H204" i="23"/>
  <c r="AA4" i="21" l="1"/>
  <c r="AA31" i="21"/>
  <c r="AA30" i="21"/>
  <c r="AA28" i="21"/>
  <c r="AA26" i="21"/>
  <c r="AA24" i="21"/>
  <c r="AA22" i="21"/>
  <c r="AA19" i="21"/>
  <c r="AA17" i="21"/>
  <c r="AA15" i="21"/>
  <c r="AA13" i="21"/>
  <c r="AA11" i="21"/>
  <c r="AA23" i="21"/>
  <c r="AA25" i="21"/>
  <c r="AA27" i="21"/>
  <c r="AA21" i="21"/>
  <c r="AA29" i="21"/>
  <c r="AA20" i="21"/>
  <c r="AA18" i="21"/>
  <c r="AA16" i="21"/>
  <c r="AA14" i="21"/>
  <c r="AA12" i="21"/>
  <c r="AA6" i="21"/>
  <c r="AA5" i="21"/>
  <c r="AA10" i="21"/>
  <c r="AA8" i="21"/>
  <c r="AA7" i="21"/>
  <c r="AA9" i="21"/>
  <c r="N124" i="17"/>
  <c r="N121" i="17"/>
  <c r="N123" i="17"/>
  <c r="N125" i="17"/>
  <c r="N122" i="17"/>
  <c r="N71" i="17"/>
  <c r="M24" i="17"/>
  <c r="X17" i="25"/>
  <c r="N67" i="17"/>
  <c r="N26" i="17" a="1"/>
  <c r="N26" i="17" s="1"/>
  <c r="N22" i="17" a="1"/>
  <c r="N22" i="17" s="1"/>
  <c r="N25" i="17" a="1"/>
  <c r="N25" i="17" s="1"/>
  <c r="N45" i="17" a="1"/>
  <c r="N45" i="17" s="1"/>
  <c r="N52" i="17" a="1"/>
  <c r="N52" i="17" s="1"/>
  <c r="N55" i="17" a="1"/>
  <c r="N55" i="17" s="1"/>
  <c r="N50" i="17" a="1"/>
  <c r="N50" i="17" s="1"/>
  <c r="N54" i="17" a="1"/>
  <c r="N54" i="17" s="1"/>
  <c r="N56" i="17" a="1"/>
  <c r="N56" i="17" s="1"/>
  <c r="N31" i="17" a="1"/>
  <c r="N31" i="17" s="1"/>
  <c r="N53" i="17" a="1"/>
  <c r="N53" i="17" s="1"/>
  <c r="N51" i="17" a="1"/>
  <c r="N51" i="17" s="1"/>
  <c r="N23" i="17" a="1"/>
  <c r="N23" i="17" s="1"/>
  <c r="N49" i="17" a="1"/>
  <c r="N49" i="17" s="1"/>
  <c r="C19" i="25"/>
  <c r="AH19" i="25" s="1"/>
  <c r="T19" i="25" s="1"/>
  <c r="B20" i="25"/>
  <c r="V18" i="25"/>
  <c r="Y18" i="25"/>
  <c r="N113" i="17"/>
  <c r="N82" i="17"/>
  <c r="N61" i="17"/>
  <c r="N62" i="17"/>
  <c r="N93" i="17"/>
  <c r="N65" i="17"/>
  <c r="N74" i="17"/>
  <c r="N101" i="17"/>
  <c r="N66" i="17"/>
  <c r="N79" i="17"/>
  <c r="N63" i="17"/>
  <c r="N69" i="17"/>
  <c r="N75" i="17"/>
  <c r="N85" i="17"/>
  <c r="N114" i="17"/>
  <c r="N70" i="17"/>
  <c r="N78" i="17"/>
  <c r="N90" i="17"/>
  <c r="N98" i="17"/>
  <c r="N109" i="17"/>
  <c r="N60" i="17"/>
  <c r="N64" i="17"/>
  <c r="N68" i="17"/>
  <c r="N72" i="17"/>
  <c r="N76" i="17"/>
  <c r="N80" i="17"/>
  <c r="N86" i="17"/>
  <c r="N94" i="17"/>
  <c r="N102" i="17"/>
  <c r="N117" i="17"/>
  <c r="N73" i="17"/>
  <c r="N77" i="17"/>
  <c r="N81" i="17"/>
  <c r="N89" i="17"/>
  <c r="N97" i="17"/>
  <c r="N106" i="17"/>
  <c r="N83" i="17"/>
  <c r="N87" i="17"/>
  <c r="N91" i="17"/>
  <c r="N95" i="17"/>
  <c r="N99" i="17"/>
  <c r="N103" i="17"/>
  <c r="N110" i="17"/>
  <c r="N119" i="17"/>
  <c r="N84" i="17"/>
  <c r="N88" i="17"/>
  <c r="N92" i="17"/>
  <c r="N96" i="17"/>
  <c r="N100" i="17"/>
  <c r="N105" i="17"/>
  <c r="N3" i="4"/>
  <c r="N107" i="17"/>
  <c r="N111" i="17"/>
  <c r="N115" i="17"/>
  <c r="N120" i="17"/>
  <c r="N104" i="17"/>
  <c r="N108" i="17"/>
  <c r="N112" i="17"/>
  <c r="N116" i="17"/>
  <c r="N118" i="17"/>
  <c r="O3" i="17"/>
  <c r="AB3" i="21"/>
  <c r="BK27" i="4"/>
  <c r="BK143" i="17"/>
  <c r="AB4" i="21" l="1"/>
  <c r="AB31" i="21"/>
  <c r="AB29" i="21"/>
  <c r="AB27" i="21"/>
  <c r="AB25" i="21"/>
  <c r="AB23" i="21"/>
  <c r="AB21" i="21"/>
  <c r="AB30" i="21"/>
  <c r="AB28" i="21"/>
  <c r="AB26" i="21"/>
  <c r="AB24" i="21"/>
  <c r="AB22" i="21"/>
  <c r="AB19" i="21"/>
  <c r="AB17" i="21"/>
  <c r="AB15" i="21"/>
  <c r="AB13" i="21"/>
  <c r="AB11" i="21"/>
  <c r="AB20" i="21"/>
  <c r="AB18" i="21"/>
  <c r="AB16" i="21"/>
  <c r="AB14" i="21"/>
  <c r="AB6" i="21"/>
  <c r="AB12" i="21"/>
  <c r="AB10" i="21"/>
  <c r="AB8" i="21"/>
  <c r="AB9" i="21"/>
  <c r="AB5" i="21"/>
  <c r="AB7" i="21"/>
  <c r="O122" i="17"/>
  <c r="O124" i="17"/>
  <c r="O121" i="17"/>
  <c r="O123" i="17"/>
  <c r="O125" i="17"/>
  <c r="N24" i="17"/>
  <c r="X18" i="25"/>
  <c r="O77" i="17"/>
  <c r="O23" i="17" a="1"/>
  <c r="O23" i="17" s="1"/>
  <c r="O26" i="17" a="1"/>
  <c r="O26" i="17" s="1"/>
  <c r="O49" i="17" a="1"/>
  <c r="O49" i="17" s="1"/>
  <c r="O22" i="17" a="1"/>
  <c r="O22" i="17" s="1"/>
  <c r="O45" i="17" a="1"/>
  <c r="O45" i="17" s="1"/>
  <c r="O52" i="17" a="1"/>
  <c r="O52" i="17" s="1"/>
  <c r="O56" i="17" a="1"/>
  <c r="O56" i="17" s="1"/>
  <c r="O54" i="17" a="1"/>
  <c r="O54" i="17" s="1"/>
  <c r="O25" i="17" a="1"/>
  <c r="O25" i="17" s="1"/>
  <c r="O55" i="17" a="1"/>
  <c r="O55" i="17" s="1"/>
  <c r="O50" i="17" a="1"/>
  <c r="O50" i="17" s="1"/>
  <c r="O31" i="17" a="1"/>
  <c r="O31" i="17" s="1"/>
  <c r="O51" i="17" a="1"/>
  <c r="O51" i="17" s="1"/>
  <c r="O53" i="17" a="1"/>
  <c r="O53" i="17" s="1"/>
  <c r="B21" i="25"/>
  <c r="C20" i="25"/>
  <c r="AH20" i="25" s="1"/>
  <c r="T20" i="25" s="1"/>
  <c r="V19" i="25"/>
  <c r="Y19" i="25"/>
  <c r="O98" i="17"/>
  <c r="O64" i="17"/>
  <c r="O117" i="17"/>
  <c r="O62" i="17"/>
  <c r="O78" i="17"/>
  <c r="O119" i="17"/>
  <c r="O60" i="17"/>
  <c r="O70" i="17"/>
  <c r="O86" i="17"/>
  <c r="O69" i="17"/>
  <c r="O85" i="17"/>
  <c r="O61" i="17"/>
  <c r="O66" i="17"/>
  <c r="O74" i="17"/>
  <c r="O82" i="17"/>
  <c r="O92" i="17"/>
  <c r="O65" i="17"/>
  <c r="O73" i="17"/>
  <c r="O81" i="17"/>
  <c r="O91" i="17"/>
  <c r="O63" i="17"/>
  <c r="O67" i="17"/>
  <c r="O71" i="17"/>
  <c r="O75" i="17"/>
  <c r="O80" i="17"/>
  <c r="O83" i="17"/>
  <c r="O87" i="17"/>
  <c r="O97" i="17"/>
  <c r="O68" i="17"/>
  <c r="O72" i="17"/>
  <c r="O76" i="17"/>
  <c r="O79" i="17"/>
  <c r="O84" i="17"/>
  <c r="O88" i="17"/>
  <c r="O89" i="17"/>
  <c r="O93" i="17"/>
  <c r="O105" i="17"/>
  <c r="O90" i="17"/>
  <c r="O94" i="17"/>
  <c r="O106" i="17"/>
  <c r="O95" i="17"/>
  <c r="O101" i="17"/>
  <c r="O110" i="17"/>
  <c r="O96" i="17"/>
  <c r="O102" i="17"/>
  <c r="O111" i="17"/>
  <c r="O99" i="17"/>
  <c r="O103" i="17"/>
  <c r="O107" i="17"/>
  <c r="O114" i="17"/>
  <c r="O100" i="17"/>
  <c r="O104" i="17"/>
  <c r="O109" i="17"/>
  <c r="O115" i="17"/>
  <c r="AC3" i="21"/>
  <c r="O108" i="17"/>
  <c r="O112" i="17"/>
  <c r="O116" i="17"/>
  <c r="O120" i="17"/>
  <c r="O3" i="4"/>
  <c r="O113" i="17"/>
  <c r="O118" i="17"/>
  <c r="P3" i="17"/>
  <c r="AC4" i="21" l="1"/>
  <c r="AC30" i="21"/>
  <c r="AC28" i="21"/>
  <c r="AC26" i="21"/>
  <c r="AC24" i="21"/>
  <c r="AC22" i="21"/>
  <c r="AC31" i="21"/>
  <c r="AC29" i="21"/>
  <c r="AC27" i="21"/>
  <c r="AC25" i="21"/>
  <c r="AC23" i="21"/>
  <c r="AC21" i="21"/>
  <c r="AC20" i="21"/>
  <c r="AC18" i="21"/>
  <c r="AC16" i="21"/>
  <c r="AC14" i="21"/>
  <c r="AC12" i="21"/>
  <c r="AC19" i="21"/>
  <c r="AC17" i="21"/>
  <c r="AC15" i="21"/>
  <c r="AC13" i="21"/>
  <c r="AC11" i="21"/>
  <c r="AC10" i="21"/>
  <c r="AC8" i="21"/>
  <c r="AC7" i="21"/>
  <c r="AC5" i="21"/>
  <c r="AC9" i="21"/>
  <c r="AC6" i="21"/>
  <c r="P125" i="17"/>
  <c r="P122" i="17"/>
  <c r="P124" i="17"/>
  <c r="P121" i="17"/>
  <c r="P123" i="17"/>
  <c r="O24" i="17"/>
  <c r="X19" i="25"/>
  <c r="P23" i="17" a="1"/>
  <c r="P23" i="17" s="1"/>
  <c r="P45" i="17" a="1"/>
  <c r="P45" i="17" s="1"/>
  <c r="P50" i="17" a="1"/>
  <c r="P50" i="17" s="1"/>
  <c r="P24" i="17" a="1"/>
  <c r="P24" i="17" s="1"/>
  <c r="P22" i="17" a="1"/>
  <c r="P22" i="17" s="1"/>
  <c r="P31" i="17" a="1"/>
  <c r="P31" i="17" s="1"/>
  <c r="P54" i="17" a="1"/>
  <c r="P54" i="17" s="1"/>
  <c r="P53" i="17" a="1"/>
  <c r="P53" i="17" s="1"/>
  <c r="P52" i="17" a="1"/>
  <c r="P52" i="17" s="1"/>
  <c r="P21" i="17" a="1"/>
  <c r="P21" i="17" s="1"/>
  <c r="P56" i="17" a="1"/>
  <c r="P56" i="17" s="1"/>
  <c r="P26" i="17" a="1"/>
  <c r="P26" i="17" s="1"/>
  <c r="P25" i="17" a="1"/>
  <c r="P25" i="17" s="1"/>
  <c r="P49" i="17" a="1"/>
  <c r="P49" i="17" s="1"/>
  <c r="P51" i="17" a="1"/>
  <c r="P51" i="17" s="1"/>
  <c r="P55" i="17" a="1"/>
  <c r="P55" i="17" s="1"/>
  <c r="V20" i="25"/>
  <c r="AB20" i="25" s="1"/>
  <c r="Y20" i="25"/>
  <c r="C21" i="25"/>
  <c r="AH21" i="25" s="1"/>
  <c r="T21" i="25" s="1"/>
  <c r="B22" i="25"/>
  <c r="P63" i="17"/>
  <c r="P67" i="17"/>
  <c r="AD3" i="21"/>
  <c r="P68" i="17"/>
  <c r="P62" i="17"/>
  <c r="P88" i="17"/>
  <c r="P84" i="17"/>
  <c r="P64" i="17"/>
  <c r="P75" i="17"/>
  <c r="P100" i="17"/>
  <c r="P60" i="17"/>
  <c r="P66" i="17"/>
  <c r="P76" i="17"/>
  <c r="P104" i="17"/>
  <c r="P61" i="17"/>
  <c r="P65" i="17"/>
  <c r="P71" i="17"/>
  <c r="P79" i="17"/>
  <c r="P92" i="17"/>
  <c r="P108" i="17"/>
  <c r="P72" i="17"/>
  <c r="P80" i="17"/>
  <c r="P96" i="17"/>
  <c r="P113" i="17"/>
  <c r="P83" i="17"/>
  <c r="P87" i="17"/>
  <c r="P91" i="17"/>
  <c r="P95" i="17"/>
  <c r="P99" i="17"/>
  <c r="P103" i="17"/>
  <c r="P107" i="17"/>
  <c r="P112" i="17"/>
  <c r="P69" i="17"/>
  <c r="P73" i="17"/>
  <c r="P77" i="17"/>
  <c r="P81" i="17"/>
  <c r="P85" i="17"/>
  <c r="P89" i="17"/>
  <c r="P93" i="17"/>
  <c r="P97" i="17"/>
  <c r="P101" i="17"/>
  <c r="P105" i="17"/>
  <c r="P109" i="17"/>
  <c r="P117" i="17"/>
  <c r="P70" i="17"/>
  <c r="P74" i="17"/>
  <c r="P78" i="17"/>
  <c r="P82" i="17"/>
  <c r="P86" i="17"/>
  <c r="P90" i="17"/>
  <c r="P94" i="17"/>
  <c r="P98" i="17"/>
  <c r="P102" i="17"/>
  <c r="P106" i="17"/>
  <c r="P110" i="17"/>
  <c r="P118" i="17"/>
  <c r="P114" i="17"/>
  <c r="P119" i="17"/>
  <c r="P111" i="17"/>
  <c r="P115" i="17"/>
  <c r="P116" i="17"/>
  <c r="P120" i="17"/>
  <c r="Q3" i="17"/>
  <c r="P3" i="4"/>
  <c r="AD4" i="21" l="1"/>
  <c r="AD30" i="21"/>
  <c r="AD28" i="21"/>
  <c r="AD26" i="21"/>
  <c r="AD24" i="21"/>
  <c r="AD31" i="21"/>
  <c r="AD29" i="21"/>
  <c r="AD27" i="21"/>
  <c r="AD25" i="21"/>
  <c r="AD23" i="21"/>
  <c r="AD21" i="21"/>
  <c r="AD20" i="21"/>
  <c r="AD18" i="21"/>
  <c r="AD16" i="21"/>
  <c r="AD14" i="21"/>
  <c r="AD12" i="21"/>
  <c r="AD22" i="21"/>
  <c r="AD19" i="21"/>
  <c r="AD17" i="21"/>
  <c r="AD15" i="21"/>
  <c r="AD13" i="21"/>
  <c r="AD7" i="21"/>
  <c r="AD5" i="21"/>
  <c r="AD11" i="21"/>
  <c r="AD9" i="21"/>
  <c r="AD6" i="21"/>
  <c r="AD10" i="21"/>
  <c r="AD8" i="21"/>
  <c r="Q122" i="17"/>
  <c r="Q124" i="17"/>
  <c r="Q121" i="17"/>
  <c r="Q123" i="17"/>
  <c r="Q125" i="17"/>
  <c r="Q69" i="17"/>
  <c r="Q98" i="17"/>
  <c r="Q102" i="17"/>
  <c r="Q64" i="17"/>
  <c r="Q120" i="17"/>
  <c r="Q25" i="17" a="1"/>
  <c r="Q25" i="17" s="1"/>
  <c r="Q23" i="17" a="1"/>
  <c r="Q23" i="17" s="1"/>
  <c r="Q45" i="17" a="1"/>
  <c r="Q45" i="17" s="1"/>
  <c r="Q21" i="17" a="1"/>
  <c r="Q21" i="17" s="1"/>
  <c r="Q51" i="17" a="1"/>
  <c r="Q51" i="17" s="1"/>
  <c r="Q26" i="17" a="1"/>
  <c r="Q26" i="17" s="1"/>
  <c r="Q50" i="17" a="1"/>
  <c r="Q50" i="17" s="1"/>
  <c r="Q22" i="17" a="1"/>
  <c r="Q22" i="17" s="1"/>
  <c r="Q54" i="17" a="1"/>
  <c r="Q54" i="17" s="1"/>
  <c r="Q24" i="17" a="1"/>
  <c r="Q24" i="17" s="1"/>
  <c r="Q31" i="17" a="1"/>
  <c r="Q31" i="17" s="1"/>
  <c r="Q49" i="17" a="1"/>
  <c r="Q49" i="17" s="1"/>
  <c r="Q55" i="17" a="1"/>
  <c r="Q55" i="17" s="1"/>
  <c r="Q52" i="17" a="1"/>
  <c r="Q52" i="17" s="1"/>
  <c r="Q53" i="17" a="1"/>
  <c r="Q53" i="17" s="1"/>
  <c r="Q56" i="17" a="1"/>
  <c r="Q56" i="17" s="1"/>
  <c r="Q74" i="17"/>
  <c r="Q60" i="17"/>
  <c r="Q80" i="17"/>
  <c r="Q65" i="17"/>
  <c r="Q81" i="17"/>
  <c r="Q62" i="17"/>
  <c r="Q70" i="17"/>
  <c r="Q86" i="17"/>
  <c r="Q61" i="17"/>
  <c r="Q66" i="17"/>
  <c r="Q76" i="17"/>
  <c r="Q88" i="17"/>
  <c r="Q63" i="17"/>
  <c r="Q68" i="17"/>
  <c r="Q73" i="17"/>
  <c r="Q78" i="17"/>
  <c r="Q85" i="17"/>
  <c r="Q94" i="17"/>
  <c r="Q110" i="17"/>
  <c r="AE3" i="21"/>
  <c r="Q72" i="17"/>
  <c r="Q77" i="17"/>
  <c r="Q82" i="17"/>
  <c r="Q93" i="17"/>
  <c r="Q106" i="17"/>
  <c r="Q3" i="4"/>
  <c r="Q84" i="17"/>
  <c r="Q92" i="17"/>
  <c r="Q100" i="17"/>
  <c r="Q114" i="17"/>
  <c r="Q89" i="17"/>
  <c r="Q97" i="17"/>
  <c r="Q104" i="17"/>
  <c r="Q116" i="17"/>
  <c r="Q90" i="17"/>
  <c r="Q96" i="17"/>
  <c r="Q101" i="17"/>
  <c r="Q109" i="17"/>
  <c r="Q117" i="17"/>
  <c r="X20" i="25"/>
  <c r="Q105" i="17"/>
  <c r="Q112" i="17"/>
  <c r="B23" i="25"/>
  <c r="C22" i="25"/>
  <c r="AH22" i="25" s="1"/>
  <c r="T22" i="25" s="1"/>
  <c r="V21" i="25"/>
  <c r="Y21" i="25"/>
  <c r="Q119" i="17"/>
  <c r="Q67" i="17"/>
  <c r="Q71" i="17"/>
  <c r="Q75" i="17"/>
  <c r="Q79" i="17"/>
  <c r="Q83" i="17"/>
  <c r="Q87" i="17"/>
  <c r="Q91" i="17"/>
  <c r="Q95" i="17"/>
  <c r="Q99" i="17"/>
  <c r="Q103" i="17"/>
  <c r="Q108" i="17"/>
  <c r="Q113" i="17"/>
  <c r="Q118" i="17"/>
  <c r="Q107" i="17"/>
  <c r="Q111" i="17"/>
  <c r="Q115" i="17"/>
  <c r="R3" i="17"/>
  <c r="AE4" i="21" l="1"/>
  <c r="AE31" i="21"/>
  <c r="AE29" i="21"/>
  <c r="AE27" i="21"/>
  <c r="AE25" i="21"/>
  <c r="AE23" i="21"/>
  <c r="AE21" i="21"/>
  <c r="AE20" i="21"/>
  <c r="AE18" i="21"/>
  <c r="AE16" i="21"/>
  <c r="AE14" i="21"/>
  <c r="AE12" i="21"/>
  <c r="AE24" i="21"/>
  <c r="AE26" i="21"/>
  <c r="AE22" i="21"/>
  <c r="AE28" i="21"/>
  <c r="AE30" i="21"/>
  <c r="AE19" i="21"/>
  <c r="AE17" i="21"/>
  <c r="AE15" i="21"/>
  <c r="AE13" i="21"/>
  <c r="AE11" i="21"/>
  <c r="AE7" i="21"/>
  <c r="AE5" i="21"/>
  <c r="AE9" i="21"/>
  <c r="AE6" i="21"/>
  <c r="AE10" i="21"/>
  <c r="AE8" i="21"/>
  <c r="R123" i="17"/>
  <c r="R125" i="17"/>
  <c r="R121" i="17"/>
  <c r="R122" i="17"/>
  <c r="R124" i="17"/>
  <c r="X21" i="25"/>
  <c r="R105" i="17"/>
  <c r="R22" i="17" a="1"/>
  <c r="R22" i="17" s="1"/>
  <c r="R25" i="17" a="1"/>
  <c r="R25" i="17" s="1"/>
  <c r="R24" i="17" a="1"/>
  <c r="R24" i="17" s="1"/>
  <c r="R56" i="17" a="1"/>
  <c r="R56" i="17" s="1"/>
  <c r="R26" i="17" a="1"/>
  <c r="R26" i="17" s="1"/>
  <c r="R50" i="17" a="1"/>
  <c r="R50" i="17" s="1"/>
  <c r="R49" i="17" a="1"/>
  <c r="R49" i="17" s="1"/>
  <c r="R51" i="17" a="1"/>
  <c r="R51" i="17" s="1"/>
  <c r="R55" i="17" a="1"/>
  <c r="R55" i="17" s="1"/>
  <c r="R52" i="17" a="1"/>
  <c r="R52" i="17" s="1"/>
  <c r="R21" i="17" a="1"/>
  <c r="R21" i="17" s="1"/>
  <c r="R54" i="17" a="1"/>
  <c r="R54" i="17" s="1"/>
  <c r="R45" i="17" a="1"/>
  <c r="R45" i="17" s="1"/>
  <c r="R31" i="17" a="1"/>
  <c r="R31" i="17" s="1"/>
  <c r="R23" i="17" a="1"/>
  <c r="R23" i="17" s="1"/>
  <c r="R53" i="17" a="1"/>
  <c r="R53" i="17" s="1"/>
  <c r="R70" i="17"/>
  <c r="R63" i="17"/>
  <c r="R120" i="17"/>
  <c r="R71" i="17"/>
  <c r="R87" i="17"/>
  <c r="R62" i="17"/>
  <c r="R83" i="17"/>
  <c r="R64" i="17"/>
  <c r="R78" i="17"/>
  <c r="R95" i="17"/>
  <c r="R67" i="17"/>
  <c r="R79" i="17"/>
  <c r="R96" i="17"/>
  <c r="R60" i="17"/>
  <c r="R66" i="17"/>
  <c r="R75" i="17"/>
  <c r="R86" i="17"/>
  <c r="R101" i="17"/>
  <c r="R74" i="17"/>
  <c r="R82" i="17"/>
  <c r="R91" i="17"/>
  <c r="R107" i="17"/>
  <c r="V22" i="25"/>
  <c r="Y22" i="25"/>
  <c r="C23" i="25"/>
  <c r="AH23" i="25" s="1"/>
  <c r="T23" i="25" s="1"/>
  <c r="B24" i="25"/>
  <c r="R114" i="17"/>
  <c r="R90" i="17"/>
  <c r="R100" i="17"/>
  <c r="R119" i="17"/>
  <c r="R68" i="17"/>
  <c r="R76" i="17"/>
  <c r="R80" i="17"/>
  <c r="R84" i="17"/>
  <c r="R88" i="17"/>
  <c r="R92" i="17"/>
  <c r="R97" i="17"/>
  <c r="R103" i="17"/>
  <c r="R108" i="17"/>
  <c r="R61" i="17"/>
  <c r="R65" i="17"/>
  <c r="R69" i="17"/>
  <c r="R73" i="17"/>
  <c r="R77" i="17"/>
  <c r="R81" i="17"/>
  <c r="R85" i="17"/>
  <c r="R89" i="17"/>
  <c r="R93" i="17"/>
  <c r="R99" i="17"/>
  <c r="R104" i="17"/>
  <c r="R109" i="17"/>
  <c r="R72" i="17"/>
  <c r="R94" i="17"/>
  <c r="R98" i="17"/>
  <c r="R102" i="17"/>
  <c r="R106" i="17"/>
  <c r="R110" i="17"/>
  <c r="R111" i="17"/>
  <c r="R112" i="17"/>
  <c r="R3" i="4"/>
  <c r="R115" i="17"/>
  <c r="R116" i="17"/>
  <c r="R118" i="17"/>
  <c r="R113" i="17"/>
  <c r="R117" i="17"/>
  <c r="S3" i="17"/>
  <c r="AF3" i="21"/>
  <c r="A1" i="8"/>
  <c r="A1" i="14"/>
  <c r="A1" i="18"/>
  <c r="AF4" i="21" l="1"/>
  <c r="AF30" i="21"/>
  <c r="AF28" i="21"/>
  <c r="AF26" i="21"/>
  <c r="AF24" i="21"/>
  <c r="AF22" i="21"/>
  <c r="AF31" i="21"/>
  <c r="AF29" i="21"/>
  <c r="AF27" i="21"/>
  <c r="AF25" i="21"/>
  <c r="AF23" i="21"/>
  <c r="AF21" i="21"/>
  <c r="AF20" i="21"/>
  <c r="AF18" i="21"/>
  <c r="AF16" i="21"/>
  <c r="AF14" i="21"/>
  <c r="AF12" i="21"/>
  <c r="AF19" i="21"/>
  <c r="AF17" i="21"/>
  <c r="AF15" i="21"/>
  <c r="AF13" i="21"/>
  <c r="AF7" i="21"/>
  <c r="AF5" i="21"/>
  <c r="AF9" i="21"/>
  <c r="AF11" i="21"/>
  <c r="AF10" i="21"/>
  <c r="AF8" i="21"/>
  <c r="AF6" i="21"/>
  <c r="S121" i="17"/>
  <c r="S123" i="17"/>
  <c r="S125" i="17"/>
  <c r="S122" i="17"/>
  <c r="S124" i="17"/>
  <c r="X22" i="25"/>
  <c r="S107" i="17"/>
  <c r="S22" i="17" a="1"/>
  <c r="S22" i="17" s="1"/>
  <c r="S31" i="17" a="1"/>
  <c r="S31" i="17" s="1"/>
  <c r="S49" i="17" a="1"/>
  <c r="S49" i="17" s="1"/>
  <c r="S23" i="17" a="1"/>
  <c r="S23" i="17" s="1"/>
  <c r="S21" i="17" a="1"/>
  <c r="S21" i="17" s="1"/>
  <c r="S26" i="17" a="1"/>
  <c r="S26" i="17" s="1"/>
  <c r="S53" i="17" a="1"/>
  <c r="S53" i="17" s="1"/>
  <c r="S56" i="17" a="1"/>
  <c r="S56" i="17" s="1"/>
  <c r="S52" i="17" a="1"/>
  <c r="S52" i="17" s="1"/>
  <c r="S25" i="17" a="1"/>
  <c r="S25" i="17" s="1"/>
  <c r="S51" i="17" a="1"/>
  <c r="S51" i="17" s="1"/>
  <c r="S50" i="17" a="1"/>
  <c r="S50" i="17" s="1"/>
  <c r="S54" i="17" a="1"/>
  <c r="S54" i="17" s="1"/>
  <c r="S45" i="17" a="1"/>
  <c r="S45" i="17" s="1"/>
  <c r="S55" i="17" a="1"/>
  <c r="S55" i="17" s="1"/>
  <c r="S24" i="17" a="1"/>
  <c r="S24" i="17" s="1"/>
  <c r="S106" i="17"/>
  <c r="S119" i="17"/>
  <c r="S76" i="17"/>
  <c r="S78" i="17"/>
  <c r="S61" i="17"/>
  <c r="S85" i="17"/>
  <c r="S92" i="17"/>
  <c r="S94" i="17"/>
  <c r="S70" i="17"/>
  <c r="S97" i="17"/>
  <c r="S66" i="17"/>
  <c r="S73" i="17"/>
  <c r="S101" i="17"/>
  <c r="S90" i="17"/>
  <c r="S63" i="17"/>
  <c r="S83" i="17"/>
  <c r="S116" i="17"/>
  <c r="S68" i="17"/>
  <c r="S88" i="17"/>
  <c r="S65" i="17"/>
  <c r="S69" i="17"/>
  <c r="S74" i="17"/>
  <c r="S79" i="17"/>
  <c r="S84" i="17"/>
  <c r="S89" i="17"/>
  <c r="S96" i="17"/>
  <c r="S104" i="17"/>
  <c r="S117" i="17"/>
  <c r="S62" i="17"/>
  <c r="S67" i="17"/>
  <c r="S72" i="17"/>
  <c r="S77" i="17"/>
  <c r="S81" i="17"/>
  <c r="S87" i="17"/>
  <c r="S93" i="17"/>
  <c r="S98" i="17"/>
  <c r="B25" i="25"/>
  <c r="C24" i="25"/>
  <c r="AH24" i="25" s="1"/>
  <c r="T24" i="25" s="1"/>
  <c r="V23" i="25"/>
  <c r="AB23" i="25" s="1"/>
  <c r="Y23" i="25"/>
  <c r="S102" i="17"/>
  <c r="S110" i="17"/>
  <c r="S64" i="17"/>
  <c r="S60" i="17"/>
  <c r="S71" i="17"/>
  <c r="S75" i="17"/>
  <c r="S80" i="17"/>
  <c r="S82" i="17"/>
  <c r="S86" i="17"/>
  <c r="S91" i="17"/>
  <c r="S95" i="17"/>
  <c r="S100" i="17"/>
  <c r="S105" i="17"/>
  <c r="S112" i="17"/>
  <c r="S99" i="17"/>
  <c r="S103" i="17"/>
  <c r="S111" i="17"/>
  <c r="S114" i="17"/>
  <c r="S109" i="17"/>
  <c r="S115" i="17"/>
  <c r="S120" i="17"/>
  <c r="S3" i="4"/>
  <c r="S108" i="17"/>
  <c r="S113" i="17"/>
  <c r="S118" i="17"/>
  <c r="AG3" i="21"/>
  <c r="T3" i="17"/>
  <c r="A1" i="21"/>
  <c r="AG4" i="21" l="1"/>
  <c r="AG31" i="21"/>
  <c r="AG29" i="21"/>
  <c r="AG27" i="21"/>
  <c r="AG25" i="21"/>
  <c r="AG23" i="21"/>
  <c r="AG30" i="21"/>
  <c r="AG28" i="21"/>
  <c r="AG26" i="21"/>
  <c r="AG24" i="21"/>
  <c r="AG22" i="21"/>
  <c r="AG21" i="21"/>
  <c r="AG19" i="21"/>
  <c r="AG17" i="21"/>
  <c r="AG15" i="21"/>
  <c r="AG13" i="21"/>
  <c r="AG11" i="21"/>
  <c r="AG20" i="21"/>
  <c r="AG18" i="21"/>
  <c r="AG16" i="21"/>
  <c r="AG14" i="21"/>
  <c r="AG12" i="21"/>
  <c r="AG9" i="21"/>
  <c r="AG6" i="21"/>
  <c r="AG10" i="21"/>
  <c r="AG8" i="21"/>
  <c r="AG5" i="21"/>
  <c r="AG7" i="21"/>
  <c r="T121" i="17"/>
  <c r="T123" i="17"/>
  <c r="T125" i="17"/>
  <c r="T124" i="17"/>
  <c r="T122" i="17"/>
  <c r="T24" i="17" a="1"/>
  <c r="T24" i="17" s="1"/>
  <c r="T22" i="17" a="1"/>
  <c r="T22" i="17" s="1"/>
  <c r="T31" i="17" a="1"/>
  <c r="T31" i="17" s="1"/>
  <c r="T50" i="17" a="1"/>
  <c r="T50" i="17" s="1"/>
  <c r="T23" i="17" a="1"/>
  <c r="T23" i="17" s="1"/>
  <c r="T53" i="17" a="1"/>
  <c r="T53" i="17" s="1"/>
  <c r="T25" i="17" a="1"/>
  <c r="T25" i="17" s="1"/>
  <c r="T49" i="17" a="1"/>
  <c r="T49" i="17" s="1"/>
  <c r="T55" i="17" a="1"/>
  <c r="T55" i="17" s="1"/>
  <c r="T51" i="17" a="1"/>
  <c r="T51" i="17" s="1"/>
  <c r="T52" i="17" a="1"/>
  <c r="T52" i="17" s="1"/>
  <c r="T21" i="17" a="1"/>
  <c r="T21" i="17" s="1"/>
  <c r="T54" i="17" a="1"/>
  <c r="T54" i="17" s="1"/>
  <c r="T56" i="17" a="1"/>
  <c r="T56" i="17" s="1"/>
  <c r="T45" i="17" a="1"/>
  <c r="T45" i="17" s="1"/>
  <c r="T26" i="17" a="1"/>
  <c r="T26" i="17" s="1"/>
  <c r="V24" i="25"/>
  <c r="Y24" i="25"/>
  <c r="B26" i="25"/>
  <c r="C25" i="25"/>
  <c r="AH25" i="25" s="1"/>
  <c r="T25" i="25" s="1"/>
  <c r="X23" i="25"/>
  <c r="T84" i="17"/>
  <c r="T65" i="17"/>
  <c r="T104" i="17"/>
  <c r="T64" i="17"/>
  <c r="T80" i="17"/>
  <c r="T100" i="17"/>
  <c r="T68" i="17"/>
  <c r="T92" i="17"/>
  <c r="T60" i="17"/>
  <c r="T76" i="17"/>
  <c r="T96" i="17"/>
  <c r="T61" i="17"/>
  <c r="T72" i="17"/>
  <c r="T88" i="17"/>
  <c r="AH3" i="21"/>
  <c r="T109" i="17"/>
  <c r="T63" i="17"/>
  <c r="T67" i="17"/>
  <c r="T71" i="17"/>
  <c r="T75" i="17"/>
  <c r="T79" i="17"/>
  <c r="T83" i="17"/>
  <c r="T87" i="17"/>
  <c r="T91" i="17"/>
  <c r="T95" i="17"/>
  <c r="T99" i="17"/>
  <c r="T103" i="17"/>
  <c r="T107" i="17"/>
  <c r="T116" i="17"/>
  <c r="T69" i="17"/>
  <c r="T73" i="17"/>
  <c r="T77" i="17"/>
  <c r="T81" i="17"/>
  <c r="T85" i="17"/>
  <c r="T89" i="17"/>
  <c r="T93" i="17"/>
  <c r="T97" i="17"/>
  <c r="T101" i="17"/>
  <c r="T105" i="17"/>
  <c r="T110" i="17"/>
  <c r="T62" i="17"/>
  <c r="T66" i="17"/>
  <c r="T70" i="17"/>
  <c r="T74" i="17"/>
  <c r="T78" i="17"/>
  <c r="T82" i="17"/>
  <c r="T86" i="17"/>
  <c r="T90" i="17"/>
  <c r="T94" i="17"/>
  <c r="T98" i="17"/>
  <c r="T102" i="17"/>
  <c r="T106" i="17"/>
  <c r="T111" i="17"/>
  <c r="T114" i="17"/>
  <c r="T120" i="17"/>
  <c r="T108" i="17"/>
  <c r="T112" i="17"/>
  <c r="T117" i="17"/>
  <c r="T113" i="17"/>
  <c r="T118" i="17"/>
  <c r="T115" i="17"/>
  <c r="T119" i="17"/>
  <c r="U3" i="17"/>
  <c r="T3" i="4"/>
  <c r="S34" i="21"/>
  <c r="T34" i="21"/>
  <c r="R34" i="21"/>
  <c r="Q34" i="21"/>
  <c r="AH4" i="21" l="1"/>
  <c r="AH31" i="21"/>
  <c r="AH29" i="21"/>
  <c r="AH27" i="21"/>
  <c r="AH25" i="21"/>
  <c r="AH23" i="21"/>
  <c r="AH30" i="21"/>
  <c r="AH28" i="21"/>
  <c r="AH26" i="21"/>
  <c r="AH24" i="21"/>
  <c r="AH22" i="21"/>
  <c r="AH21" i="21"/>
  <c r="AH19" i="21"/>
  <c r="AH17" i="21"/>
  <c r="AH15" i="21"/>
  <c r="AH13" i="21"/>
  <c r="AH11" i="21"/>
  <c r="AH20" i="21"/>
  <c r="AH18" i="21"/>
  <c r="AH16" i="21"/>
  <c r="AH14" i="21"/>
  <c r="AH12" i="21"/>
  <c r="AH6" i="21"/>
  <c r="AH10" i="21"/>
  <c r="AH8" i="21"/>
  <c r="AH7" i="21"/>
  <c r="AH5" i="21"/>
  <c r="AH9" i="21"/>
  <c r="U121" i="17"/>
  <c r="U124" i="17"/>
  <c r="U123" i="17"/>
  <c r="U125" i="17"/>
  <c r="U122" i="17"/>
  <c r="U68" i="17"/>
  <c r="U21" i="17" a="1"/>
  <c r="U21" i="17" s="1"/>
  <c r="U24" i="17" a="1"/>
  <c r="U24" i="17" s="1"/>
  <c r="U51" i="17" a="1"/>
  <c r="U51" i="17" s="1"/>
  <c r="U23" i="17" a="1"/>
  <c r="U23" i="17" s="1"/>
  <c r="U45" i="17" a="1"/>
  <c r="U45" i="17" s="1"/>
  <c r="U55" i="17" a="1"/>
  <c r="U55" i="17" s="1"/>
  <c r="U54" i="17" a="1"/>
  <c r="U54" i="17" s="1"/>
  <c r="U26" i="17" a="1"/>
  <c r="U26" i="17" s="1"/>
  <c r="U53" i="17" a="1"/>
  <c r="U53" i="17" s="1"/>
  <c r="U22" i="17" a="1"/>
  <c r="U22" i="17" s="1"/>
  <c r="U25" i="17" a="1"/>
  <c r="U25" i="17" s="1"/>
  <c r="U49" i="17" a="1"/>
  <c r="U49" i="17" s="1"/>
  <c r="U52" i="17" a="1"/>
  <c r="U52" i="17" s="1"/>
  <c r="U50" i="17" a="1"/>
  <c r="U50" i="17" s="1"/>
  <c r="U31" i="17" a="1"/>
  <c r="U31" i="17" s="1"/>
  <c r="U56" i="17" a="1"/>
  <c r="U56" i="17" s="1"/>
  <c r="U79" i="17"/>
  <c r="U90" i="17"/>
  <c r="U84" i="17"/>
  <c r="U63" i="17"/>
  <c r="X24" i="25"/>
  <c r="V25" i="25"/>
  <c r="AB25" i="25" s="1"/>
  <c r="Y25" i="25"/>
  <c r="B27" i="25"/>
  <c r="C26" i="25"/>
  <c r="AH26" i="25" s="1"/>
  <c r="T26" i="25" s="1"/>
  <c r="U94" i="17"/>
  <c r="U74" i="17"/>
  <c r="U99" i="17"/>
  <c r="U64" i="17"/>
  <c r="U70" i="17"/>
  <c r="U75" i="17"/>
  <c r="U80" i="17"/>
  <c r="U86" i="17"/>
  <c r="U91" i="17"/>
  <c r="U100" i="17"/>
  <c r="U60" i="17"/>
  <c r="U71" i="17"/>
  <c r="U82" i="17"/>
  <c r="U120" i="17"/>
  <c r="U66" i="17"/>
  <c r="U76" i="17"/>
  <c r="U87" i="17"/>
  <c r="U104" i="17"/>
  <c r="U62" i="17"/>
  <c r="U67" i="17"/>
  <c r="U72" i="17"/>
  <c r="U78" i="17"/>
  <c r="U83" i="17"/>
  <c r="U88" i="17"/>
  <c r="U95" i="17"/>
  <c r="U107" i="17"/>
  <c r="U92" i="17"/>
  <c r="U96" i="17"/>
  <c r="U102" i="17"/>
  <c r="U112" i="17"/>
  <c r="U61" i="17"/>
  <c r="U65" i="17"/>
  <c r="U69" i="17"/>
  <c r="U73" i="17"/>
  <c r="U77" i="17"/>
  <c r="U81" i="17"/>
  <c r="U85" i="17"/>
  <c r="U89" i="17"/>
  <c r="U93" i="17"/>
  <c r="U98" i="17"/>
  <c r="U103" i="17"/>
  <c r="U116" i="17"/>
  <c r="U97" i="17"/>
  <c r="U101" i="17"/>
  <c r="U105" i="17"/>
  <c r="U3" i="4"/>
  <c r="U106" i="17"/>
  <c r="U110" i="17"/>
  <c r="U115" i="17"/>
  <c r="U119" i="17"/>
  <c r="U108" i="17"/>
  <c r="U113" i="17"/>
  <c r="U117" i="17"/>
  <c r="AI3" i="21"/>
  <c r="U111" i="17"/>
  <c r="U109" i="17"/>
  <c r="U114" i="17"/>
  <c r="U118" i="17"/>
  <c r="V3" i="17"/>
  <c r="AI4" i="21" l="1"/>
  <c r="AI31" i="21"/>
  <c r="AI30" i="21"/>
  <c r="AI28" i="21"/>
  <c r="AI26" i="21"/>
  <c r="AI24" i="21"/>
  <c r="AI22" i="21"/>
  <c r="AI23" i="21"/>
  <c r="AI21" i="21"/>
  <c r="AI19" i="21"/>
  <c r="AI17" i="21"/>
  <c r="AI15" i="21"/>
  <c r="AI13" i="21"/>
  <c r="AI11" i="21"/>
  <c r="AI25" i="21"/>
  <c r="AI27" i="21"/>
  <c r="AI29" i="21"/>
  <c r="AI20" i="21"/>
  <c r="AI18" i="21"/>
  <c r="AI16" i="21"/>
  <c r="AI14" i="21"/>
  <c r="AI12" i="21"/>
  <c r="AI6" i="21"/>
  <c r="AI7" i="21"/>
  <c r="AI10" i="21"/>
  <c r="AI8" i="21"/>
  <c r="AI5" i="21"/>
  <c r="AI9" i="21"/>
  <c r="V124" i="17"/>
  <c r="V121" i="17"/>
  <c r="V123" i="17"/>
  <c r="V125" i="17"/>
  <c r="V122" i="17"/>
  <c r="V117" i="17"/>
  <c r="V21" i="17" a="1"/>
  <c r="V21" i="17" s="1"/>
  <c r="V26" i="17" a="1"/>
  <c r="V26" i="17" s="1"/>
  <c r="V22" i="17" a="1"/>
  <c r="V22" i="17" s="1"/>
  <c r="V25" i="17" a="1"/>
  <c r="V25" i="17" s="1"/>
  <c r="V31" i="17" a="1"/>
  <c r="V31" i="17" s="1"/>
  <c r="V49" i="17" a="1"/>
  <c r="V49" i="17" s="1"/>
  <c r="V51" i="17" a="1"/>
  <c r="V51" i="17" s="1"/>
  <c r="V52" i="17" a="1"/>
  <c r="V52" i="17" s="1"/>
  <c r="V23" i="17" a="1"/>
  <c r="V23" i="17" s="1"/>
  <c r="V55" i="17" a="1"/>
  <c r="V55" i="17" s="1"/>
  <c r="V45" i="17" a="1"/>
  <c r="V45" i="17" s="1"/>
  <c r="V56" i="17" a="1"/>
  <c r="V56" i="17" s="1"/>
  <c r="V53" i="17" a="1"/>
  <c r="V53" i="17" s="1"/>
  <c r="V24" i="17" a="1"/>
  <c r="V24" i="17" s="1"/>
  <c r="V50" i="17" a="1"/>
  <c r="V50" i="17" s="1"/>
  <c r="V54" i="17" a="1"/>
  <c r="V54" i="17" s="1"/>
  <c r="V77" i="17"/>
  <c r="V89" i="17"/>
  <c r="V61" i="17"/>
  <c r="V93" i="17"/>
  <c r="V73" i="17"/>
  <c r="V105" i="17"/>
  <c r="V109" i="17"/>
  <c r="C27" i="25"/>
  <c r="AH27" i="25" s="1"/>
  <c r="T27" i="25" s="1"/>
  <c r="B28" i="25"/>
  <c r="V65" i="17"/>
  <c r="V81" i="17"/>
  <c r="V97" i="17"/>
  <c r="V113" i="17"/>
  <c r="V69" i="17"/>
  <c r="V85" i="17"/>
  <c r="V101" i="17"/>
  <c r="X25" i="25"/>
  <c r="V26" i="25"/>
  <c r="AB26" i="25" s="1"/>
  <c r="Y26" i="25"/>
  <c r="V62" i="17"/>
  <c r="V66" i="17"/>
  <c r="V70" i="17"/>
  <c r="V74" i="17"/>
  <c r="V78" i="17"/>
  <c r="V82" i="17"/>
  <c r="V86" i="17"/>
  <c r="V90" i="17"/>
  <c r="V94" i="17"/>
  <c r="V98" i="17"/>
  <c r="V102" i="17"/>
  <c r="V106" i="17"/>
  <c r="V110" i="17"/>
  <c r="V114" i="17"/>
  <c r="V118" i="17"/>
  <c r="V63" i="17"/>
  <c r="V67" i="17"/>
  <c r="V71" i="17"/>
  <c r="V75" i="17"/>
  <c r="V79" i="17"/>
  <c r="V83" i="17"/>
  <c r="V87" i="17"/>
  <c r="V91" i="17"/>
  <c r="V95" i="17"/>
  <c r="V99" i="17"/>
  <c r="V103" i="17"/>
  <c r="V107" i="17"/>
  <c r="V111" i="17"/>
  <c r="V115" i="17"/>
  <c r="V60" i="17"/>
  <c r="V64" i="17"/>
  <c r="V68" i="17"/>
  <c r="V72" i="17"/>
  <c r="V76" i="17"/>
  <c r="V80" i="17"/>
  <c r="V84" i="17"/>
  <c r="V88" i="17"/>
  <c r="V92" i="17"/>
  <c r="V96" i="17"/>
  <c r="V100" i="17"/>
  <c r="V104" i="17"/>
  <c r="V108" i="17"/>
  <c r="V112" i="17"/>
  <c r="V116" i="17"/>
  <c r="V119" i="17"/>
  <c r="V120" i="17"/>
  <c r="V3" i="4"/>
  <c r="AJ3" i="21"/>
  <c r="W3" i="17"/>
  <c r="AJ4" i="21" l="1"/>
  <c r="AJ31" i="21"/>
  <c r="AJ29" i="21"/>
  <c r="AJ27" i="21"/>
  <c r="AJ25" i="21"/>
  <c r="AJ23" i="21"/>
  <c r="AJ21" i="21"/>
  <c r="AJ30" i="21"/>
  <c r="AJ28" i="21"/>
  <c r="AJ26" i="21"/>
  <c r="AJ24" i="21"/>
  <c r="AJ22" i="21"/>
  <c r="AJ19" i="21"/>
  <c r="AJ17" i="21"/>
  <c r="AJ15" i="21"/>
  <c r="AJ13" i="21"/>
  <c r="AJ11" i="21"/>
  <c r="AJ20" i="21"/>
  <c r="AJ18" i="21"/>
  <c r="AJ16" i="21"/>
  <c r="AJ14" i="21"/>
  <c r="AJ12" i="21"/>
  <c r="AJ6" i="21"/>
  <c r="AJ10" i="21"/>
  <c r="AJ8" i="21"/>
  <c r="AJ7" i="21"/>
  <c r="AJ5" i="21"/>
  <c r="AJ9" i="21"/>
  <c r="W122" i="17"/>
  <c r="W124" i="17"/>
  <c r="W121" i="17"/>
  <c r="W123" i="17"/>
  <c r="W125" i="17"/>
  <c r="W106" i="17"/>
  <c r="W23" i="17" a="1"/>
  <c r="W23" i="17" s="1"/>
  <c r="W21" i="17" a="1"/>
  <c r="W21" i="17" s="1"/>
  <c r="W26" i="17" a="1"/>
  <c r="W26" i="17" s="1"/>
  <c r="W24" i="17" a="1"/>
  <c r="W24" i="17" s="1"/>
  <c r="W49" i="17" a="1"/>
  <c r="W49" i="17" s="1"/>
  <c r="W31" i="17" a="1"/>
  <c r="W31" i="17" s="1"/>
  <c r="W51" i="17" a="1"/>
  <c r="W51" i="17" s="1"/>
  <c r="W52" i="17" a="1"/>
  <c r="W52" i="17" s="1"/>
  <c r="W50" i="17" a="1"/>
  <c r="W50" i="17" s="1"/>
  <c r="W56" i="17" a="1"/>
  <c r="W56" i="17" s="1"/>
  <c r="W22" i="17" a="1"/>
  <c r="W22" i="17" s="1"/>
  <c r="W25" i="17" a="1"/>
  <c r="W25" i="17" s="1"/>
  <c r="W53" i="17" a="1"/>
  <c r="W53" i="17" s="1"/>
  <c r="W55" i="17" a="1"/>
  <c r="W55" i="17" s="1"/>
  <c r="W45" i="17" a="1"/>
  <c r="W45" i="17" s="1"/>
  <c r="W54" i="17" a="1"/>
  <c r="W54" i="17" s="1"/>
  <c r="W67" i="17"/>
  <c r="W70" i="17"/>
  <c r="W80" i="17"/>
  <c r="W75" i="17"/>
  <c r="W60" i="17"/>
  <c r="W86" i="17"/>
  <c r="V27" i="25"/>
  <c r="Y27" i="25"/>
  <c r="AC26" i="25"/>
  <c r="X26" i="25"/>
  <c r="B29" i="25"/>
  <c r="C28" i="25"/>
  <c r="AH28" i="25" s="1"/>
  <c r="T28" i="25" s="1"/>
  <c r="W64" i="17"/>
  <c r="W94" i="17"/>
  <c r="W71" i="17"/>
  <c r="W83" i="17"/>
  <c r="W65" i="17"/>
  <c r="W78" i="17"/>
  <c r="W102" i="17"/>
  <c r="W74" i="17"/>
  <c r="W82" i="17"/>
  <c r="W98" i="17"/>
  <c r="W90" i="17"/>
  <c r="W109" i="17"/>
  <c r="W116" i="17"/>
  <c r="W3" i="4"/>
  <c r="W87" i="17"/>
  <c r="W91" i="17"/>
  <c r="W95" i="17"/>
  <c r="W99" i="17"/>
  <c r="W103" i="17"/>
  <c r="W111" i="17"/>
  <c r="W110" i="17"/>
  <c r="W118" i="17"/>
  <c r="W61" i="17"/>
  <c r="W62" i="17"/>
  <c r="W66" i="17"/>
  <c r="W72" i="17"/>
  <c r="W76" i="17"/>
  <c r="W79" i="17"/>
  <c r="W84" i="17"/>
  <c r="W88" i="17"/>
  <c r="W92" i="17"/>
  <c r="W96" i="17"/>
  <c r="W100" i="17"/>
  <c r="W104" i="17"/>
  <c r="W107" i="17"/>
  <c r="W112" i="17"/>
  <c r="W120" i="17"/>
  <c r="W68" i="17"/>
  <c r="W63" i="17"/>
  <c r="W69" i="17"/>
  <c r="W73" i="17"/>
  <c r="W77" i="17"/>
  <c r="W81" i="17"/>
  <c r="W85" i="17"/>
  <c r="W89" i="17"/>
  <c r="W93" i="17"/>
  <c r="W97" i="17"/>
  <c r="W101" i="17"/>
  <c r="W105" i="17"/>
  <c r="W108" i="17"/>
  <c r="W113" i="17"/>
  <c r="W114" i="17"/>
  <c r="W117" i="17"/>
  <c r="W115" i="17"/>
  <c r="W119" i="17"/>
  <c r="AK3" i="21"/>
  <c r="X3" i="17"/>
  <c r="AG34" i="21"/>
  <c r="AK4" i="21" l="1"/>
  <c r="AK30" i="21"/>
  <c r="AK28" i="21"/>
  <c r="AK26" i="21"/>
  <c r="AK24" i="21"/>
  <c r="AK22" i="21"/>
  <c r="AK31" i="21"/>
  <c r="AK29" i="21"/>
  <c r="AK27" i="21"/>
  <c r="AK25" i="21"/>
  <c r="AK23" i="21"/>
  <c r="AK21" i="21"/>
  <c r="AK20" i="21"/>
  <c r="AK18" i="21"/>
  <c r="AK16" i="21"/>
  <c r="AK14" i="21"/>
  <c r="AK12" i="21"/>
  <c r="AK19" i="21"/>
  <c r="AK17" i="21"/>
  <c r="AK15" i="21"/>
  <c r="AK13" i="21"/>
  <c r="AK11" i="21"/>
  <c r="AK10" i="21"/>
  <c r="AK8" i="21"/>
  <c r="AK7" i="21"/>
  <c r="AK5" i="21"/>
  <c r="AK9" i="21"/>
  <c r="AK6" i="21"/>
  <c r="X122" i="17"/>
  <c r="X123" i="17"/>
  <c r="X124" i="17"/>
  <c r="X125" i="17"/>
  <c r="X121" i="17"/>
  <c r="X27" i="25"/>
  <c r="AB27" i="25"/>
  <c r="X23" i="17" a="1"/>
  <c r="X23" i="17" s="1"/>
  <c r="X45" i="17" a="1"/>
  <c r="X45" i="17" s="1"/>
  <c r="X50" i="17" a="1"/>
  <c r="X50" i="17" s="1"/>
  <c r="X22" i="17" a="1"/>
  <c r="X22" i="17" s="1"/>
  <c r="X31" i="17" a="1"/>
  <c r="X31" i="17" s="1"/>
  <c r="X24" i="17" a="1"/>
  <c r="X24" i="17" s="1"/>
  <c r="X25" i="17" a="1"/>
  <c r="X25" i="17" s="1"/>
  <c r="X54" i="17" a="1"/>
  <c r="X54" i="17" s="1"/>
  <c r="X49" i="17" a="1"/>
  <c r="X49" i="17" s="1"/>
  <c r="X21" i="17" a="1"/>
  <c r="X21" i="17" s="1"/>
  <c r="X53" i="17" a="1"/>
  <c r="X53" i="17" s="1"/>
  <c r="X26" i="17" a="1"/>
  <c r="X26" i="17" s="1"/>
  <c r="X51" i="17" a="1"/>
  <c r="X51" i="17" s="1"/>
  <c r="X56" i="17" a="1"/>
  <c r="X56" i="17" s="1"/>
  <c r="X55" i="17" a="1"/>
  <c r="X55" i="17" s="1"/>
  <c r="X52" i="17" a="1"/>
  <c r="X52" i="17" s="1"/>
  <c r="V28" i="25"/>
  <c r="AB28" i="25" s="1"/>
  <c r="Y28" i="25"/>
  <c r="B30" i="25"/>
  <c r="C29" i="25"/>
  <c r="AH29" i="25" s="1"/>
  <c r="T29" i="25" s="1"/>
  <c r="X95" i="17"/>
  <c r="X73" i="17"/>
  <c r="X79" i="17"/>
  <c r="X69" i="17"/>
  <c r="X61" i="17"/>
  <c r="X87" i="17"/>
  <c r="X66" i="17"/>
  <c r="X78" i="17"/>
  <c r="X62" i="17"/>
  <c r="X74" i="17"/>
  <c r="X91" i="17"/>
  <c r="X64" i="17"/>
  <c r="X70" i="17"/>
  <c r="X75" i="17"/>
  <c r="X81" i="17"/>
  <c r="X96" i="17"/>
  <c r="X60" i="17"/>
  <c r="X65" i="17"/>
  <c r="X71" i="17"/>
  <c r="X77" i="17"/>
  <c r="X83" i="17"/>
  <c r="X82" i="17"/>
  <c r="X90" i="17"/>
  <c r="X101" i="17"/>
  <c r="X105" i="17"/>
  <c r="X67" i="17"/>
  <c r="X63" i="17"/>
  <c r="X68" i="17"/>
  <c r="X72" i="17"/>
  <c r="X76" i="17"/>
  <c r="X80" i="17"/>
  <c r="X86" i="17"/>
  <c r="AL3" i="21"/>
  <c r="X84" i="17"/>
  <c r="X88" i="17"/>
  <c r="X92" i="17"/>
  <c r="X97" i="17"/>
  <c r="X111" i="17"/>
  <c r="X85" i="17"/>
  <c r="X89" i="17"/>
  <c r="X93" i="17"/>
  <c r="X99" i="17"/>
  <c r="X94" i="17"/>
  <c r="X98" i="17"/>
  <c r="X102" i="17"/>
  <c r="X106" i="17"/>
  <c r="X115" i="17"/>
  <c r="X103" i="17"/>
  <c r="X107" i="17"/>
  <c r="X119" i="17"/>
  <c r="X100" i="17"/>
  <c r="X104" i="17"/>
  <c r="X109" i="17"/>
  <c r="X108" i="17"/>
  <c r="X112" i="17"/>
  <c r="X116" i="17"/>
  <c r="X120" i="17"/>
  <c r="X113" i="17"/>
  <c r="X117" i="17"/>
  <c r="X110" i="17"/>
  <c r="X114" i="17"/>
  <c r="X118" i="17"/>
  <c r="X3" i="4"/>
  <c r="Y3" i="17"/>
  <c r="AH34" i="21"/>
  <c r="AL4" i="21" l="1"/>
  <c r="AL30" i="21"/>
  <c r="AL28" i="21"/>
  <c r="AL26" i="21"/>
  <c r="AL24" i="21"/>
  <c r="AL31" i="21"/>
  <c r="AL29" i="21"/>
  <c r="AL27" i="21"/>
  <c r="AL25" i="21"/>
  <c r="AL23" i="21"/>
  <c r="AL21" i="21"/>
  <c r="AL22" i="21"/>
  <c r="AL20" i="21"/>
  <c r="AL18" i="21"/>
  <c r="AL16" i="21"/>
  <c r="AL14" i="21"/>
  <c r="AL12" i="21"/>
  <c r="AL19" i="21"/>
  <c r="AL17" i="21"/>
  <c r="AL15" i="21"/>
  <c r="AL13" i="21"/>
  <c r="AL11" i="21"/>
  <c r="AL7" i="21"/>
  <c r="AL5" i="21"/>
  <c r="AL9" i="21"/>
  <c r="AL6" i="21"/>
  <c r="AL10" i="21"/>
  <c r="AL8" i="21"/>
  <c r="Y125" i="17"/>
  <c r="Y123" i="17"/>
  <c r="Y122" i="17"/>
  <c r="Y124" i="17"/>
  <c r="Y121" i="17"/>
  <c r="Y25" i="17" a="1"/>
  <c r="Y25" i="17" s="1"/>
  <c r="Y23" i="17" a="1"/>
  <c r="Y23" i="17" s="1"/>
  <c r="Y45" i="17" a="1"/>
  <c r="Y45" i="17" s="1"/>
  <c r="Y21" i="17" a="1"/>
  <c r="Y21" i="17" s="1"/>
  <c r="Y24" i="17" a="1"/>
  <c r="Y24" i="17" s="1"/>
  <c r="Y51" i="17" a="1"/>
  <c r="Y51" i="17" s="1"/>
  <c r="Y54" i="17" a="1"/>
  <c r="Y54" i="17" s="1"/>
  <c r="Y26" i="17" a="1"/>
  <c r="Y26" i="17" s="1"/>
  <c r="Y31" i="17" a="1"/>
  <c r="Y31" i="17" s="1"/>
  <c r="Y56" i="17" a="1"/>
  <c r="Y56" i="17" s="1"/>
  <c r="Y55" i="17" a="1"/>
  <c r="Y55" i="17" s="1"/>
  <c r="Y22" i="17" a="1"/>
  <c r="Y22" i="17" s="1"/>
  <c r="Y49" i="17" a="1"/>
  <c r="Y49" i="17" s="1"/>
  <c r="Y53" i="17" a="1"/>
  <c r="Y53" i="17" s="1"/>
  <c r="Y52" i="17" a="1"/>
  <c r="Y52" i="17" s="1"/>
  <c r="Y50" i="17" a="1"/>
  <c r="Y50" i="17" s="1"/>
  <c r="X28" i="25"/>
  <c r="V29" i="25"/>
  <c r="AB29" i="25" s="1"/>
  <c r="Y29" i="25"/>
  <c r="C30" i="25"/>
  <c r="AH30" i="25" s="1"/>
  <c r="T30" i="25" s="1"/>
  <c r="B31" i="25"/>
  <c r="AC27" i="25"/>
  <c r="Y100" i="17"/>
  <c r="Y119" i="17"/>
  <c r="Y66" i="17"/>
  <c r="Y72" i="17"/>
  <c r="Y77" i="17"/>
  <c r="Y62" i="17"/>
  <c r="Y82" i="17"/>
  <c r="Y63" i="17"/>
  <c r="Y68" i="17"/>
  <c r="Y73" i="17"/>
  <c r="Y78" i="17"/>
  <c r="Y85" i="17"/>
  <c r="Y60" i="17"/>
  <c r="Y64" i="17"/>
  <c r="Y69" i="17"/>
  <c r="Y74" i="17"/>
  <c r="Y80" i="17"/>
  <c r="Y86" i="17"/>
  <c r="Y61" i="17"/>
  <c r="Y65" i="17"/>
  <c r="Y70" i="17"/>
  <c r="Y76" i="17"/>
  <c r="Y81" i="17"/>
  <c r="Y94" i="17"/>
  <c r="Y91" i="17"/>
  <c r="Y3" i="4"/>
  <c r="Y87" i="17"/>
  <c r="Y95" i="17"/>
  <c r="Y67" i="17"/>
  <c r="Y71" i="17"/>
  <c r="Y75" i="17"/>
  <c r="Y79" i="17"/>
  <c r="Y83" i="17"/>
  <c r="Y90" i="17"/>
  <c r="Y99" i="17"/>
  <c r="Y84" i="17"/>
  <c r="Y88" i="17"/>
  <c r="Y92" i="17"/>
  <c r="Y96" i="17"/>
  <c r="Y105" i="17"/>
  <c r="Y89" i="17"/>
  <c r="Y93" i="17"/>
  <c r="Y98" i="17"/>
  <c r="Y111" i="17"/>
  <c r="Y97" i="17"/>
  <c r="Y101" i="17"/>
  <c r="Y106" i="17"/>
  <c r="Y114" i="17"/>
  <c r="Y102" i="17"/>
  <c r="Y107" i="17"/>
  <c r="Y115" i="17"/>
  <c r="Y103" i="17"/>
  <c r="Y110" i="17"/>
  <c r="Y118" i="17"/>
  <c r="Y104" i="17"/>
  <c r="Y108" i="17"/>
  <c r="Y112" i="17"/>
  <c r="Y116" i="17"/>
  <c r="Y120" i="17"/>
  <c r="Y109" i="17"/>
  <c r="Y113" i="17"/>
  <c r="Y117" i="17"/>
  <c r="AM3" i="21"/>
  <c r="Z3" i="17"/>
  <c r="AI34" i="21"/>
  <c r="AL522" i="14"/>
  <c r="AK522" i="14"/>
  <c r="AL521" i="14"/>
  <c r="AK521" i="14"/>
  <c r="AL520" i="14"/>
  <c r="AK520" i="14"/>
  <c r="AL519" i="14"/>
  <c r="AK519" i="14"/>
  <c r="AL518" i="14"/>
  <c r="AK518" i="14"/>
  <c r="AL517" i="14"/>
  <c r="AK517" i="14"/>
  <c r="AL516" i="14"/>
  <c r="AK516" i="14"/>
  <c r="AL515" i="14"/>
  <c r="AK515" i="14"/>
  <c r="AK514" i="14"/>
  <c r="AK513" i="14"/>
  <c r="AM4" i="21" l="1"/>
  <c r="AM31" i="21"/>
  <c r="AM29" i="21"/>
  <c r="AM27" i="21"/>
  <c r="AM25" i="21"/>
  <c r="AM23" i="21"/>
  <c r="AM21" i="21"/>
  <c r="AM24" i="21"/>
  <c r="AM22" i="21"/>
  <c r="AM20" i="21"/>
  <c r="AM18" i="21"/>
  <c r="AM16" i="21"/>
  <c r="AM14" i="21"/>
  <c r="AM12" i="21"/>
  <c r="AM26" i="21"/>
  <c r="AM28" i="21"/>
  <c r="AM30" i="21"/>
  <c r="AM19" i="21"/>
  <c r="AM17" i="21"/>
  <c r="AM15" i="21"/>
  <c r="AM13" i="21"/>
  <c r="AM11" i="21"/>
  <c r="AM6" i="21"/>
  <c r="AM7" i="21"/>
  <c r="AM5" i="21"/>
  <c r="AM9" i="21"/>
  <c r="AM10" i="21"/>
  <c r="AM8" i="21"/>
  <c r="Z123" i="17"/>
  <c r="Z125" i="17"/>
  <c r="Z122" i="17"/>
  <c r="Z124" i="17"/>
  <c r="Z121" i="17"/>
  <c r="Z22" i="17" a="1"/>
  <c r="Z22" i="17" s="1"/>
  <c r="Z25" i="17" a="1"/>
  <c r="Z25" i="17" s="1"/>
  <c r="Z24" i="17" a="1"/>
  <c r="Z24" i="17" s="1"/>
  <c r="Z55" i="17" a="1"/>
  <c r="Z55" i="17" s="1"/>
  <c r="Z23" i="17" a="1"/>
  <c r="Z23" i="17" s="1"/>
  <c r="Z45" i="17" a="1"/>
  <c r="Z45" i="17" s="1"/>
  <c r="Z50" i="17" a="1"/>
  <c r="Z50" i="17" s="1"/>
  <c r="Z54" i="17" a="1"/>
  <c r="Z54" i="17" s="1"/>
  <c r="Z31" i="17" a="1"/>
  <c r="Z31" i="17" s="1"/>
  <c r="Z26" i="17" a="1"/>
  <c r="Z26" i="17" s="1"/>
  <c r="Z49" i="17" a="1"/>
  <c r="Z49" i="17" s="1"/>
  <c r="Z53" i="17" a="1"/>
  <c r="Z53" i="17" s="1"/>
  <c r="Z51" i="17" a="1"/>
  <c r="Z51" i="17" s="1"/>
  <c r="Z56" i="17" a="1"/>
  <c r="Z56" i="17" s="1"/>
  <c r="Z21" i="17" a="1"/>
  <c r="Z21" i="17" s="1"/>
  <c r="Z52" i="17" a="1"/>
  <c r="Z52" i="17" s="1"/>
  <c r="C31" i="25"/>
  <c r="AH31" i="25" s="1"/>
  <c r="T31" i="25" s="1"/>
  <c r="B32" i="25"/>
  <c r="V30" i="25"/>
  <c r="AB30" i="25" s="1"/>
  <c r="Y30" i="25"/>
  <c r="Z63" i="17"/>
  <c r="AC29" i="25"/>
  <c r="X29" i="25"/>
  <c r="Z117" i="17"/>
  <c r="Z69" i="17"/>
  <c r="Z62" i="17"/>
  <c r="Z83" i="17"/>
  <c r="Z67" i="17"/>
  <c r="Z61" i="17"/>
  <c r="Z66" i="17"/>
  <c r="Z75" i="17"/>
  <c r="Z65" i="17"/>
  <c r="Z70" i="17"/>
  <c r="Z60" i="17"/>
  <c r="Z64" i="17"/>
  <c r="Z68" i="17"/>
  <c r="Z72" i="17"/>
  <c r="Z79" i="17"/>
  <c r="Z91" i="17"/>
  <c r="Z74" i="17"/>
  <c r="Z80" i="17"/>
  <c r="Z101" i="17"/>
  <c r="Z71" i="17"/>
  <c r="Z76" i="17"/>
  <c r="Z88" i="17"/>
  <c r="Z84" i="17"/>
  <c r="Z92" i="17"/>
  <c r="Z87" i="17"/>
  <c r="Z96" i="17"/>
  <c r="Z73" i="17"/>
  <c r="Z77" i="17"/>
  <c r="Z81" i="17"/>
  <c r="Z85" i="17"/>
  <c r="Z89" i="17"/>
  <c r="Z93" i="17"/>
  <c r="Z97" i="17"/>
  <c r="Z105" i="17"/>
  <c r="Z78" i="17"/>
  <c r="Z82" i="17"/>
  <c r="Z86" i="17"/>
  <c r="Z90" i="17"/>
  <c r="Z94" i="17"/>
  <c r="Z99" i="17"/>
  <c r="Z107" i="17"/>
  <c r="Z95" i="17"/>
  <c r="Z100" i="17"/>
  <c r="Z3" i="4"/>
  <c r="Z98" i="17"/>
  <c r="Z102" i="17"/>
  <c r="Z108" i="17"/>
  <c r="Z103" i="17"/>
  <c r="Z113" i="17"/>
  <c r="Z104" i="17"/>
  <c r="Z109" i="17"/>
  <c r="Z106" i="17"/>
  <c r="Z110" i="17"/>
  <c r="Z114" i="17"/>
  <c r="Z118" i="17"/>
  <c r="Z111" i="17"/>
  <c r="Z115" i="17"/>
  <c r="Z120" i="17"/>
  <c r="Z112" i="17"/>
  <c r="Z116" i="17"/>
  <c r="Z119" i="17"/>
  <c r="AN3" i="21"/>
  <c r="AA3" i="17"/>
  <c r="AJ34" i="21"/>
  <c r="AK523" i="14"/>
  <c r="AN4" i="21" l="1"/>
  <c r="AN30" i="21"/>
  <c r="AN28" i="21"/>
  <c r="AN26" i="21"/>
  <c r="AN24" i="21"/>
  <c r="AN22" i="21"/>
  <c r="AN31" i="21"/>
  <c r="AN29" i="21"/>
  <c r="AN27" i="21"/>
  <c r="AN25" i="21"/>
  <c r="AN23" i="21"/>
  <c r="AN21" i="21"/>
  <c r="AN20" i="21"/>
  <c r="AN18" i="21"/>
  <c r="AN16" i="21"/>
  <c r="AN14" i="21"/>
  <c r="AN12" i="21"/>
  <c r="AN19" i="21"/>
  <c r="AN17" i="21"/>
  <c r="AN15" i="21"/>
  <c r="AN13" i="21"/>
  <c r="AN11" i="21"/>
  <c r="AN7" i="21"/>
  <c r="AN5" i="21"/>
  <c r="AN9" i="21"/>
  <c r="AN6" i="21"/>
  <c r="AN10" i="21"/>
  <c r="AN8" i="21"/>
  <c r="AA121" i="17"/>
  <c r="AA123" i="17"/>
  <c r="AA125" i="17"/>
  <c r="AA122" i="17"/>
  <c r="AA124" i="17"/>
  <c r="AA24" i="17" a="1"/>
  <c r="AA24" i="17" s="1"/>
  <c r="AA22" i="17" a="1"/>
  <c r="AA22" i="17" s="1"/>
  <c r="AA31" i="17" a="1"/>
  <c r="AA31" i="17" s="1"/>
  <c r="AA49" i="17" a="1"/>
  <c r="AA49" i="17" s="1"/>
  <c r="AA23" i="17" a="1"/>
  <c r="AA23" i="17" s="1"/>
  <c r="AA21" i="17" a="1"/>
  <c r="AA21" i="17" s="1"/>
  <c r="AA26" i="17" a="1"/>
  <c r="AA26" i="17" s="1"/>
  <c r="AA45" i="17" a="1"/>
  <c r="AA45" i="17" s="1"/>
  <c r="AA50" i="17" a="1"/>
  <c r="AA50" i="17" s="1"/>
  <c r="AA53" i="17" a="1"/>
  <c r="AA53" i="17" s="1"/>
  <c r="AA25" i="17" a="1"/>
  <c r="AA25" i="17" s="1"/>
  <c r="AA56" i="17" a="1"/>
  <c r="AA56" i="17" s="1"/>
  <c r="AA52" i="17" a="1"/>
  <c r="AA52" i="17" s="1"/>
  <c r="AA51" i="17" a="1"/>
  <c r="AA51" i="17" s="1"/>
  <c r="AA55" i="17" a="1"/>
  <c r="AA55" i="17" s="1"/>
  <c r="AA54" i="17" a="1"/>
  <c r="AA54" i="17" s="1"/>
  <c r="V31" i="25"/>
  <c r="AB31" i="25" s="1"/>
  <c r="Y31" i="25"/>
  <c r="X30" i="25"/>
  <c r="AC30" i="25"/>
  <c r="C32" i="25"/>
  <c r="AH32" i="25" s="1"/>
  <c r="T32" i="25" s="1"/>
  <c r="B33" i="25"/>
  <c r="AA60" i="17"/>
  <c r="AA119" i="17"/>
  <c r="AA61" i="17"/>
  <c r="AA70" i="17"/>
  <c r="AA75" i="17"/>
  <c r="AA63" i="17"/>
  <c r="AA81" i="17"/>
  <c r="AA64" i="17"/>
  <c r="AA91" i="17"/>
  <c r="AA71" i="17"/>
  <c r="AA77" i="17"/>
  <c r="AA83" i="17"/>
  <c r="AA95" i="17"/>
  <c r="AA68" i="17"/>
  <c r="AA65" i="17"/>
  <c r="AA73" i="17"/>
  <c r="AA78" i="17"/>
  <c r="AA85" i="17"/>
  <c r="AA99" i="17"/>
  <c r="AA67" i="17"/>
  <c r="AA62" i="17"/>
  <c r="AA69" i="17"/>
  <c r="AA74" i="17"/>
  <c r="AA79" i="17"/>
  <c r="AA87" i="17"/>
  <c r="AA111" i="17"/>
  <c r="AA82" i="17"/>
  <c r="AA86" i="17"/>
  <c r="AA92" i="17"/>
  <c r="AA103" i="17"/>
  <c r="AA66" i="17"/>
  <c r="AA72" i="17"/>
  <c r="AA76" i="17"/>
  <c r="AA80" i="17"/>
  <c r="AA84" i="17"/>
  <c r="AA88" i="17"/>
  <c r="AA96" i="17"/>
  <c r="AA113" i="17"/>
  <c r="AA100" i="17"/>
  <c r="AA104" i="17"/>
  <c r="AA108" i="17"/>
  <c r="AA114" i="17"/>
  <c r="AA89" i="17"/>
  <c r="AA93" i="17"/>
  <c r="AA97" i="17"/>
  <c r="AA101" i="17"/>
  <c r="AA105" i="17"/>
  <c r="AA109" i="17"/>
  <c r="AA116" i="17"/>
  <c r="AA90" i="17"/>
  <c r="AA94" i="17"/>
  <c r="AA98" i="17"/>
  <c r="AA102" i="17"/>
  <c r="AA106" i="17"/>
  <c r="AA110" i="17"/>
  <c r="AA3" i="4"/>
  <c r="AA115" i="17"/>
  <c r="AA120" i="17"/>
  <c r="AA107" i="17"/>
  <c r="AA112" i="17"/>
  <c r="AA117" i="17"/>
  <c r="AO3" i="21"/>
  <c r="AA118" i="17"/>
  <c r="AB3" i="17"/>
  <c r="C1" i="17"/>
  <c r="AO4" i="21" l="1"/>
  <c r="AO31" i="21"/>
  <c r="AO29" i="21"/>
  <c r="AO27" i="21"/>
  <c r="AO25" i="21"/>
  <c r="AO23" i="21"/>
  <c r="AO21" i="21"/>
  <c r="AO30" i="21"/>
  <c r="AO28" i="21"/>
  <c r="AO26" i="21"/>
  <c r="AO24" i="21"/>
  <c r="AO22" i="21"/>
  <c r="AO19" i="21"/>
  <c r="AO17" i="21"/>
  <c r="AO15" i="21"/>
  <c r="AO13" i="21"/>
  <c r="AO11" i="21"/>
  <c r="AO20" i="21"/>
  <c r="AO18" i="21"/>
  <c r="AO16" i="21"/>
  <c r="AO14" i="21"/>
  <c r="AO12" i="21"/>
  <c r="AO9" i="21"/>
  <c r="AO6" i="21"/>
  <c r="AO10" i="21"/>
  <c r="AO8" i="21"/>
  <c r="AO7" i="21"/>
  <c r="AO5" i="21"/>
  <c r="AB124" i="17"/>
  <c r="AB121" i="17"/>
  <c r="AB123" i="17"/>
  <c r="AB125" i="17"/>
  <c r="AB122" i="17"/>
  <c r="AB24" i="17" a="1"/>
  <c r="AB24" i="17" s="1"/>
  <c r="AB22" i="17" a="1"/>
  <c r="AB22" i="17" s="1"/>
  <c r="AB31" i="17" a="1"/>
  <c r="AB31" i="17" s="1"/>
  <c r="AB50" i="17" a="1"/>
  <c r="AB50" i="17" s="1"/>
  <c r="AB45" i="17" a="1"/>
  <c r="AB45" i="17" s="1"/>
  <c r="AB53" i="17" a="1"/>
  <c r="AB53" i="17" s="1"/>
  <c r="AB51" i="17" a="1"/>
  <c r="AB51" i="17" s="1"/>
  <c r="AB52" i="17" a="1"/>
  <c r="AB52" i="17" s="1"/>
  <c r="AB23" i="17" a="1"/>
  <c r="AB23" i="17" s="1"/>
  <c r="AB54" i="17" a="1"/>
  <c r="AB54" i="17" s="1"/>
  <c r="AB56" i="17" a="1"/>
  <c r="AB56" i="17" s="1"/>
  <c r="AB25" i="17" a="1"/>
  <c r="AB25" i="17" s="1"/>
  <c r="AB26" i="17" a="1"/>
  <c r="AB26" i="17" s="1"/>
  <c r="AB49" i="17" a="1"/>
  <c r="AB49" i="17" s="1"/>
  <c r="AB21" i="17" a="1"/>
  <c r="AB21" i="17" s="1"/>
  <c r="AB55" i="17" a="1"/>
  <c r="AB55" i="17" s="1"/>
  <c r="X31" i="25"/>
  <c r="C33" i="25"/>
  <c r="AH33" i="25" s="1"/>
  <c r="T33" i="25" s="1"/>
  <c r="B34" i="25"/>
  <c r="AB68" i="17"/>
  <c r="V32" i="25"/>
  <c r="AB32" i="25" s="1"/>
  <c r="Y32" i="25"/>
  <c r="AB74" i="17"/>
  <c r="AB85" i="17"/>
  <c r="AB61" i="17"/>
  <c r="AB63" i="17"/>
  <c r="AB69" i="17"/>
  <c r="AB75" i="17"/>
  <c r="AB67" i="17"/>
  <c r="AB64" i="17"/>
  <c r="AB70" i="17"/>
  <c r="AB78" i="17"/>
  <c r="AB60" i="17"/>
  <c r="AB65" i="17"/>
  <c r="AB73" i="17"/>
  <c r="AB83" i="17"/>
  <c r="AB92" i="17"/>
  <c r="AB79" i="17"/>
  <c r="AB90" i="17"/>
  <c r="AB62" i="17"/>
  <c r="AB66" i="17"/>
  <c r="AB71" i="17"/>
  <c r="AB77" i="17"/>
  <c r="AP3" i="21"/>
  <c r="AB72" i="17"/>
  <c r="AB76" i="17"/>
  <c r="AB81" i="17"/>
  <c r="AB86" i="17"/>
  <c r="AB97" i="17"/>
  <c r="AB82" i="17"/>
  <c r="AB87" i="17"/>
  <c r="AB98" i="17"/>
  <c r="AB80" i="17"/>
  <c r="AB84" i="17"/>
  <c r="AB88" i="17"/>
  <c r="AB93" i="17"/>
  <c r="AB102" i="17"/>
  <c r="AB89" i="17"/>
  <c r="AB94" i="17"/>
  <c r="AB108" i="17"/>
  <c r="AB91" i="17"/>
  <c r="AB95" i="17"/>
  <c r="AB99" i="17"/>
  <c r="AB103" i="17"/>
  <c r="AB112" i="17"/>
  <c r="AB96" i="17"/>
  <c r="AB100" i="17"/>
  <c r="AB104" i="17"/>
  <c r="AB116" i="17"/>
  <c r="AB101" i="17"/>
  <c r="AB107" i="17"/>
  <c r="AB120" i="17"/>
  <c r="AB105" i="17"/>
  <c r="AB109" i="17"/>
  <c r="AB113" i="17"/>
  <c r="AB117" i="17"/>
  <c r="AB106" i="17"/>
  <c r="AB110" i="17"/>
  <c r="AB114" i="17"/>
  <c r="AB118" i="17"/>
  <c r="AB3" i="4"/>
  <c r="AB111" i="17"/>
  <c r="AB115" i="17"/>
  <c r="AB119" i="17"/>
  <c r="AC3" i="17"/>
  <c r="X523" i="14"/>
  <c r="W523" i="14"/>
  <c r="U523" i="14"/>
  <c r="R523" i="14"/>
  <c r="Q523" i="14"/>
  <c r="O523" i="14"/>
  <c r="AK7" i="14"/>
  <c r="AK8" i="14"/>
  <c r="AP4" i="21" l="1"/>
  <c r="AP31" i="21"/>
  <c r="AP29" i="21"/>
  <c r="AP27" i="21"/>
  <c r="AP25" i="21"/>
  <c r="AP23" i="21"/>
  <c r="AP30" i="21"/>
  <c r="AP28" i="21"/>
  <c r="AP26" i="21"/>
  <c r="AP24" i="21"/>
  <c r="AP22" i="21"/>
  <c r="AP21" i="21"/>
  <c r="AP19" i="21"/>
  <c r="AP17" i="21"/>
  <c r="AP15" i="21"/>
  <c r="AP13" i="21"/>
  <c r="AP11" i="21"/>
  <c r="AP20" i="21"/>
  <c r="AP18" i="21"/>
  <c r="AP16" i="21"/>
  <c r="AP14" i="21"/>
  <c r="AP12" i="21"/>
  <c r="AP6" i="21"/>
  <c r="AP10" i="21"/>
  <c r="AP8" i="21"/>
  <c r="AP7" i="21"/>
  <c r="AP5" i="21"/>
  <c r="AP9" i="21"/>
  <c r="AC121" i="17"/>
  <c r="AC123" i="17"/>
  <c r="AC125" i="17"/>
  <c r="AC122" i="17"/>
  <c r="AC124" i="17"/>
  <c r="AC21" i="17" a="1"/>
  <c r="AC21" i="17" s="1"/>
  <c r="AC24" i="17" a="1"/>
  <c r="AC24" i="17" s="1"/>
  <c r="AC51" i="17" a="1"/>
  <c r="AC51" i="17" s="1"/>
  <c r="AC23" i="17" a="1"/>
  <c r="AC23" i="17" s="1"/>
  <c r="AC45" i="17" a="1"/>
  <c r="AC45" i="17" s="1"/>
  <c r="AC26" i="17" a="1"/>
  <c r="AC26" i="17" s="1"/>
  <c r="AC55" i="17" a="1"/>
  <c r="AC55" i="17" s="1"/>
  <c r="AC50" i="17" a="1"/>
  <c r="AC50" i="17" s="1"/>
  <c r="AC22" i="17" a="1"/>
  <c r="AC22" i="17" s="1"/>
  <c r="AC49" i="17" a="1"/>
  <c r="AC49" i="17" s="1"/>
  <c r="AC54" i="17" a="1"/>
  <c r="AC54" i="17" s="1"/>
  <c r="AC31" i="17" a="1"/>
  <c r="AC31" i="17" s="1"/>
  <c r="AC53" i="17" a="1"/>
  <c r="AC53" i="17" s="1"/>
  <c r="AC52" i="17" a="1"/>
  <c r="AC52" i="17" s="1"/>
  <c r="AC25" i="17" a="1"/>
  <c r="AC25" i="17" s="1"/>
  <c r="AC56" i="17" a="1"/>
  <c r="AC56" i="17" s="1"/>
  <c r="B35" i="25"/>
  <c r="C34" i="25"/>
  <c r="AH34" i="25" s="1"/>
  <c r="T34" i="25" s="1"/>
  <c r="AC79" i="17"/>
  <c r="Y33" i="25"/>
  <c r="V33" i="25"/>
  <c r="AB33" i="25" s="1"/>
  <c r="AC112" i="17"/>
  <c r="AC32" i="25"/>
  <c r="X32" i="25"/>
  <c r="AC108" i="17"/>
  <c r="AC60" i="17"/>
  <c r="AC76" i="17"/>
  <c r="AC64" i="17"/>
  <c r="AC92" i="17"/>
  <c r="AC72" i="17"/>
  <c r="AC96" i="17"/>
  <c r="AC68" i="17"/>
  <c r="AC87" i="17"/>
  <c r="AC3" i="4"/>
  <c r="AC104" i="17"/>
  <c r="AC83" i="17"/>
  <c r="AC100" i="17"/>
  <c r="AC119" i="17"/>
  <c r="AC61" i="17"/>
  <c r="AC65" i="17"/>
  <c r="AC69" i="17"/>
  <c r="AC73" i="17"/>
  <c r="AC77" i="17"/>
  <c r="AC80" i="17"/>
  <c r="AC84" i="17"/>
  <c r="AC88" i="17"/>
  <c r="AC93" i="17"/>
  <c r="AC97" i="17"/>
  <c r="AC101" i="17"/>
  <c r="AC105" i="17"/>
  <c r="AC109" i="17"/>
  <c r="AC114" i="17"/>
  <c r="AC62" i="17"/>
  <c r="AC66" i="17"/>
  <c r="AC70" i="17"/>
  <c r="AC74" i="17"/>
  <c r="AC78" i="17"/>
  <c r="AC81" i="17"/>
  <c r="AC85" i="17"/>
  <c r="AC90" i="17"/>
  <c r="AC94" i="17"/>
  <c r="AC98" i="17"/>
  <c r="AC102" i="17"/>
  <c r="AC106" i="17"/>
  <c r="AC110" i="17"/>
  <c r="AC115" i="17"/>
  <c r="AC63" i="17"/>
  <c r="AC67" i="17"/>
  <c r="AC71" i="17"/>
  <c r="AC75" i="17"/>
  <c r="AC89" i="17"/>
  <c r="AC82" i="17"/>
  <c r="AC86" i="17"/>
  <c r="AC91" i="17"/>
  <c r="AC95" i="17"/>
  <c r="AC99" i="17"/>
  <c r="AC103" i="17"/>
  <c r="AC107" i="17"/>
  <c r="AC111" i="17"/>
  <c r="AC117" i="17"/>
  <c r="AC113" i="17"/>
  <c r="AC118" i="17"/>
  <c r="AQ3" i="21"/>
  <c r="AC116" i="17"/>
  <c r="AC120" i="17"/>
  <c r="AD3" i="17"/>
  <c r="AK507" i="14"/>
  <c r="A1" i="22"/>
  <c r="E6" i="18"/>
  <c r="E8" i="18"/>
  <c r="E9" i="18"/>
  <c r="E512" i="18"/>
  <c r="F512" i="18" s="1"/>
  <c r="E513" i="18"/>
  <c r="F513" i="18" s="1"/>
  <c r="AL514" i="14" s="1"/>
  <c r="E514" i="18"/>
  <c r="E515" i="18"/>
  <c r="E516" i="18"/>
  <c r="E517" i="18"/>
  <c r="E518" i="18"/>
  <c r="E519" i="18"/>
  <c r="E520" i="18"/>
  <c r="E521" i="18"/>
  <c r="C7" i="14"/>
  <c r="AC7" i="18"/>
  <c r="AM8" i="14" s="1"/>
  <c r="C513" i="14"/>
  <c r="L512" i="18"/>
  <c r="AM513" i="14" s="1"/>
  <c r="B7" i="14"/>
  <c r="L523" i="14"/>
  <c r="K523" i="14"/>
  <c r="I523" i="14"/>
  <c r="C522" i="14"/>
  <c r="B522" i="14"/>
  <c r="C521" i="14"/>
  <c r="B521" i="14"/>
  <c r="C520" i="14"/>
  <c r="B520" i="14"/>
  <c r="C519" i="14"/>
  <c r="B519" i="14"/>
  <c r="C518" i="14"/>
  <c r="B518" i="14"/>
  <c r="C517" i="14"/>
  <c r="B517" i="14"/>
  <c r="C516" i="14"/>
  <c r="B516" i="14"/>
  <c r="C515" i="14"/>
  <c r="B515" i="14"/>
  <c r="C514" i="14"/>
  <c r="B514" i="14"/>
  <c r="B513" i="14"/>
  <c r="D506" i="18"/>
  <c r="K522" i="18"/>
  <c r="J522" i="18"/>
  <c r="I522" i="18"/>
  <c r="H522" i="18"/>
  <c r="G522" i="18"/>
  <c r="D522" i="18"/>
  <c r="C522" i="18"/>
  <c r="L521" i="18"/>
  <c r="AM522" i="14" s="1"/>
  <c r="L520" i="18"/>
  <c r="AM521" i="14" s="1"/>
  <c r="L519" i="18"/>
  <c r="L518" i="18"/>
  <c r="AM519" i="14" s="1"/>
  <c r="L517" i="18"/>
  <c r="AM518" i="14" s="1"/>
  <c r="L516" i="18"/>
  <c r="L515" i="18"/>
  <c r="L514" i="18"/>
  <c r="AM515" i="14" s="1"/>
  <c r="L513" i="18"/>
  <c r="AM514" i="14" s="1"/>
  <c r="BK142" i="17"/>
  <c r="C8" i="4"/>
  <c r="BK8" i="17"/>
  <c r="BK10" i="17"/>
  <c r="BK13" i="17" s="1"/>
  <c r="BK12" i="17"/>
  <c r="AB506" i="18"/>
  <c r="AA506" i="18"/>
  <c r="Z506" i="18"/>
  <c r="T506" i="18"/>
  <c r="A1" i="12"/>
  <c r="G4" i="8"/>
  <c r="G5" i="8"/>
  <c r="G6" i="8"/>
  <c r="G7" i="8"/>
  <c r="G8" i="8"/>
  <c r="G9" i="8"/>
  <c r="G10" i="8"/>
  <c r="G11" i="8"/>
  <c r="G12" i="8"/>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80" i="8"/>
  <c r="G81" i="8"/>
  <c r="G82" i="8"/>
  <c r="G83" i="8"/>
  <c r="G84" i="8"/>
  <c r="G85" i="8"/>
  <c r="G86" i="8"/>
  <c r="G87" i="8"/>
  <c r="G88" i="8"/>
  <c r="G89" i="8"/>
  <c r="G90" i="8"/>
  <c r="G91" i="8"/>
  <c r="G92" i="8"/>
  <c r="G93" i="8"/>
  <c r="G94" i="8"/>
  <c r="G95" i="8"/>
  <c r="G96" i="8"/>
  <c r="G97" i="8"/>
  <c r="G98" i="8"/>
  <c r="G99" i="8"/>
  <c r="G100" i="8"/>
  <c r="G101" i="8"/>
  <c r="G102" i="8"/>
  <c r="G103" i="8"/>
  <c r="F104" i="8"/>
  <c r="AO507" i="14"/>
  <c r="AP507" i="14"/>
  <c r="AQ507" i="14"/>
  <c r="BK43" i="17"/>
  <c r="BK44" i="17"/>
  <c r="C1" i="4"/>
  <c r="C12" i="4"/>
  <c r="C13" i="4" s="1"/>
  <c r="C39" i="17" l="1" a="1"/>
  <c r="C39" i="17" s="1"/>
  <c r="D39" i="17" a="1"/>
  <c r="D39" i="17" s="1"/>
  <c r="E39" i="17" a="1"/>
  <c r="E39" i="17" s="1"/>
  <c r="F39" i="17" a="1"/>
  <c r="F39" i="17" s="1"/>
  <c r="G39" i="17" a="1"/>
  <c r="G39" i="17" s="1"/>
  <c r="H39" i="17" a="1"/>
  <c r="H39" i="17" s="1"/>
  <c r="I39" i="17" a="1"/>
  <c r="I39" i="17" s="1"/>
  <c r="J39" i="17" a="1"/>
  <c r="J39" i="17" s="1"/>
  <c r="K39" i="17" a="1"/>
  <c r="K39" i="17" s="1"/>
  <c r="L39" i="17" a="1"/>
  <c r="L39" i="17" s="1"/>
  <c r="M39" i="17" a="1"/>
  <c r="M39" i="17" s="1"/>
  <c r="N39" i="17" a="1"/>
  <c r="N39" i="17" s="1"/>
  <c r="O39" i="17" a="1"/>
  <c r="O39" i="17" s="1"/>
  <c r="AL513" i="14"/>
  <c r="AL523" i="14" s="1"/>
  <c r="L9" i="18"/>
  <c r="J9" i="18"/>
  <c r="F9" i="18" s="1"/>
  <c r="H9" i="18"/>
  <c r="I9" i="18" s="1"/>
  <c r="AQ4" i="21"/>
  <c r="AQ31" i="21"/>
  <c r="AQ30" i="21"/>
  <c r="AQ28" i="21"/>
  <c r="AQ26" i="21"/>
  <c r="AQ24" i="21"/>
  <c r="AQ22" i="21"/>
  <c r="AQ23" i="21"/>
  <c r="AQ25" i="21"/>
  <c r="AQ19" i="21"/>
  <c r="AQ17" i="21"/>
  <c r="AQ15" i="21"/>
  <c r="AQ13" i="21"/>
  <c r="AQ11" i="21"/>
  <c r="AQ27" i="21"/>
  <c r="AQ29" i="21"/>
  <c r="AQ20" i="21"/>
  <c r="AQ18" i="21"/>
  <c r="AQ16" i="21"/>
  <c r="AQ14" i="21"/>
  <c r="AQ12" i="21"/>
  <c r="AQ21" i="21"/>
  <c r="AQ6" i="21"/>
  <c r="AQ10" i="21"/>
  <c r="AQ8" i="21"/>
  <c r="AQ7" i="21"/>
  <c r="AQ5" i="21"/>
  <c r="AQ9" i="21"/>
  <c r="V6" i="18"/>
  <c r="J6" i="18"/>
  <c r="L6" i="18"/>
  <c r="L8" i="18"/>
  <c r="H8" i="18" s="1"/>
  <c r="I8" i="18" s="1"/>
  <c r="J8" i="18"/>
  <c r="F522" i="18"/>
  <c r="AD124" i="17"/>
  <c r="AD121" i="17"/>
  <c r="AD122" i="17"/>
  <c r="AD123" i="17"/>
  <c r="AD125" i="17"/>
  <c r="P134" i="17"/>
  <c r="C140" i="17"/>
  <c r="D140" i="17"/>
  <c r="E140" i="17"/>
  <c r="F140" i="17"/>
  <c r="G140" i="17"/>
  <c r="H140" i="17"/>
  <c r="I140" i="17"/>
  <c r="J140" i="17"/>
  <c r="K140" i="17"/>
  <c r="L140" i="17"/>
  <c r="M140" i="17"/>
  <c r="N140" i="17"/>
  <c r="O140" i="17"/>
  <c r="P140" i="17"/>
  <c r="Q140" i="17"/>
  <c r="R140" i="17"/>
  <c r="S140" i="17"/>
  <c r="T140" i="17"/>
  <c r="U140" i="17"/>
  <c r="V140" i="17"/>
  <c r="W140" i="17"/>
  <c r="X140" i="17"/>
  <c r="Y140" i="17"/>
  <c r="Z140" i="17"/>
  <c r="AA140" i="17"/>
  <c r="AB140" i="17"/>
  <c r="AD140" i="17"/>
  <c r="AC140" i="17"/>
  <c r="I133" i="17"/>
  <c r="S139" i="17"/>
  <c r="F134" i="17"/>
  <c r="T138" i="17"/>
  <c r="N128" i="17"/>
  <c r="L130" i="17"/>
  <c r="M128" i="17"/>
  <c r="AD87" i="17"/>
  <c r="AD21" i="17" a="1"/>
  <c r="AD21" i="17" s="1"/>
  <c r="AD26" i="17" a="1"/>
  <c r="AD26" i="17" s="1"/>
  <c r="AD48" i="17" a="1"/>
  <c r="AD48" i="17" s="1"/>
  <c r="AD22" i="17" a="1"/>
  <c r="AD22" i="17" s="1"/>
  <c r="AD25" i="17" a="1"/>
  <c r="AD25" i="17" s="1"/>
  <c r="AD52" i="17" a="1"/>
  <c r="AD52" i="17" s="1"/>
  <c r="AD55" i="17" a="1"/>
  <c r="AD55" i="17" s="1"/>
  <c r="AD31" i="17" a="1"/>
  <c r="AD31" i="17" s="1"/>
  <c r="AD45" i="17" a="1"/>
  <c r="AD45" i="17" s="1"/>
  <c r="AD23" i="17" a="1"/>
  <c r="AD23" i="17" s="1"/>
  <c r="AD51" i="17" a="1"/>
  <c r="AD51" i="17" s="1"/>
  <c r="AD53" i="17" a="1"/>
  <c r="AD53" i="17" s="1"/>
  <c r="AD56" i="17" a="1"/>
  <c r="AD56" i="17" s="1"/>
  <c r="AD54" i="17" a="1"/>
  <c r="AD54" i="17" s="1"/>
  <c r="AD49" i="17" a="1"/>
  <c r="AD49" i="17" s="1"/>
  <c r="AD50" i="17" a="1"/>
  <c r="AD50" i="17" s="1"/>
  <c r="AD24" i="17" a="1"/>
  <c r="AD24" i="17" s="1"/>
  <c r="H30" i="17" a="1"/>
  <c r="H30" i="17" s="1"/>
  <c r="H32" i="17" s="1"/>
  <c r="P30" i="17" a="1"/>
  <c r="P30" i="17" s="1"/>
  <c r="P32" i="17" s="1"/>
  <c r="X30" i="17" a="1"/>
  <c r="X30" i="17" s="1"/>
  <c r="X32" i="17" s="1"/>
  <c r="I30" i="17" a="1"/>
  <c r="I30" i="17" s="1"/>
  <c r="I32" i="17" s="1"/>
  <c r="Q30" i="17" a="1"/>
  <c r="Q30" i="17" s="1"/>
  <c r="Q32" i="17" s="1"/>
  <c r="Y30" i="17" a="1"/>
  <c r="Y30" i="17" s="1"/>
  <c r="Y32" i="17" s="1"/>
  <c r="J30" i="17" a="1"/>
  <c r="J30" i="17" s="1"/>
  <c r="J32" i="17" s="1"/>
  <c r="R30" i="17" a="1"/>
  <c r="R30" i="17" s="1"/>
  <c r="R32" i="17" s="1"/>
  <c r="Z30" i="17" a="1"/>
  <c r="Z30" i="17" s="1"/>
  <c r="Z32" i="17" s="1"/>
  <c r="K30" i="17" a="1"/>
  <c r="K30" i="17" s="1"/>
  <c r="K32" i="17" s="1"/>
  <c r="S30" i="17" a="1"/>
  <c r="S30" i="17" s="1"/>
  <c r="S32" i="17" s="1"/>
  <c r="AA30" i="17" a="1"/>
  <c r="AA30" i="17" s="1"/>
  <c r="AA32" i="17" s="1"/>
  <c r="D30" i="17" a="1"/>
  <c r="D30" i="17" s="1"/>
  <c r="D32" i="17" s="1"/>
  <c r="L30" i="17" a="1"/>
  <c r="L30" i="17" s="1"/>
  <c r="L32" i="17" s="1"/>
  <c r="T30" i="17" a="1"/>
  <c r="T30" i="17" s="1"/>
  <c r="T32" i="17" s="1"/>
  <c r="E30" i="17" a="1"/>
  <c r="E30" i="17" s="1"/>
  <c r="E32" i="17" s="1"/>
  <c r="M30" i="17" a="1"/>
  <c r="M30" i="17" s="1"/>
  <c r="M32" i="17" s="1"/>
  <c r="U30" i="17" a="1"/>
  <c r="U30" i="17" s="1"/>
  <c r="U32" i="17" s="1"/>
  <c r="AB30" i="17" a="1"/>
  <c r="AB30" i="17" s="1"/>
  <c r="AB32" i="17" s="1"/>
  <c r="F30" i="17" a="1"/>
  <c r="F30" i="17" s="1"/>
  <c r="F32" i="17" s="1"/>
  <c r="N30" i="17" a="1"/>
  <c r="N30" i="17" s="1"/>
  <c r="N32" i="17" s="1"/>
  <c r="V30" i="17" a="1"/>
  <c r="V30" i="17" s="1"/>
  <c r="V32" i="17" s="1"/>
  <c r="AC30" i="17" a="1"/>
  <c r="AC30" i="17" s="1"/>
  <c r="AC32" i="17" s="1"/>
  <c r="G30" i="17" a="1"/>
  <c r="G30" i="17" s="1"/>
  <c r="G32" i="17" s="1"/>
  <c r="O30" i="17" a="1"/>
  <c r="O30" i="17" s="1"/>
  <c r="O32" i="17" s="1"/>
  <c r="W30" i="17" a="1"/>
  <c r="W30" i="17" s="1"/>
  <c r="W32" i="17" s="1"/>
  <c r="AD30" i="17" a="1"/>
  <c r="AD30" i="17" s="1"/>
  <c r="C30" i="17" a="1"/>
  <c r="C30" i="17" s="1"/>
  <c r="D20" i="17" a="1"/>
  <c r="D20" i="17" s="1"/>
  <c r="D28" i="17" s="1"/>
  <c r="L20" i="17" a="1"/>
  <c r="L20" i="17" s="1"/>
  <c r="L28" i="17" s="1"/>
  <c r="T20" i="17" a="1"/>
  <c r="T20" i="17" s="1"/>
  <c r="T28" i="17" s="1"/>
  <c r="AB20" i="17" a="1"/>
  <c r="AB20" i="17" s="1"/>
  <c r="AB28" i="17" s="1"/>
  <c r="E20" i="17" a="1"/>
  <c r="E20" i="17" s="1"/>
  <c r="E28" i="17" s="1"/>
  <c r="M20" i="17" a="1"/>
  <c r="M20" i="17" s="1"/>
  <c r="M28" i="17" s="1"/>
  <c r="U20" i="17" a="1"/>
  <c r="U20" i="17" s="1"/>
  <c r="U28" i="17" s="1"/>
  <c r="AC20" i="17" a="1"/>
  <c r="AC20" i="17" s="1"/>
  <c r="AC28" i="17" s="1"/>
  <c r="F20" i="17" a="1"/>
  <c r="F20" i="17" s="1"/>
  <c r="F28" i="17" s="1"/>
  <c r="N20" i="17" a="1"/>
  <c r="N20" i="17" s="1"/>
  <c r="N28" i="17" s="1"/>
  <c r="V20" i="17" a="1"/>
  <c r="V20" i="17" s="1"/>
  <c r="V28" i="17" s="1"/>
  <c r="AD20" i="17" a="1"/>
  <c r="AD20" i="17" s="1"/>
  <c r="G20" i="17" a="1"/>
  <c r="G20" i="17" s="1"/>
  <c r="G28" i="17" s="1"/>
  <c r="O20" i="17" a="1"/>
  <c r="O20" i="17" s="1"/>
  <c r="O28" i="17" s="1"/>
  <c r="W20" i="17" a="1"/>
  <c r="W20" i="17" s="1"/>
  <c r="W28" i="17" s="1"/>
  <c r="H20" i="17" a="1"/>
  <c r="H20" i="17" s="1"/>
  <c r="H28" i="17" s="1"/>
  <c r="P20" i="17" a="1"/>
  <c r="P20" i="17" s="1"/>
  <c r="P28" i="17" s="1"/>
  <c r="X20" i="17" a="1"/>
  <c r="X20" i="17" s="1"/>
  <c r="X28" i="17" s="1"/>
  <c r="I20" i="17" a="1"/>
  <c r="I20" i="17" s="1"/>
  <c r="I28" i="17" s="1"/>
  <c r="Q20" i="17" a="1"/>
  <c r="Q20" i="17" s="1"/>
  <c r="Q28" i="17" s="1"/>
  <c r="Y20" i="17" a="1"/>
  <c r="Y20" i="17" s="1"/>
  <c r="Y28" i="17" s="1"/>
  <c r="J20" i="17" a="1"/>
  <c r="J20" i="17" s="1"/>
  <c r="J28" i="17" s="1"/>
  <c r="R20" i="17" a="1"/>
  <c r="R20" i="17" s="1"/>
  <c r="R28" i="17" s="1"/>
  <c r="Z20" i="17" a="1"/>
  <c r="Z20" i="17" s="1"/>
  <c r="Z28" i="17" s="1"/>
  <c r="K20" i="17" a="1"/>
  <c r="K20" i="17" s="1"/>
  <c r="K28" i="17" s="1"/>
  <c r="S20" i="17" a="1"/>
  <c r="S20" i="17" s="1"/>
  <c r="S28" i="17" s="1"/>
  <c r="AA20" i="17" a="1"/>
  <c r="AA20" i="17" s="1"/>
  <c r="AA28" i="17" s="1"/>
  <c r="C20" i="17" a="1"/>
  <c r="C20" i="17" s="1"/>
  <c r="O139" i="17"/>
  <c r="V130" i="17"/>
  <c r="O134" i="17"/>
  <c r="C136" i="17"/>
  <c r="W135" i="17"/>
  <c r="C129" i="17"/>
  <c r="H138" i="17"/>
  <c r="J138" i="17"/>
  <c r="T128" i="17"/>
  <c r="F136" i="17"/>
  <c r="E135" i="17"/>
  <c r="R129" i="17"/>
  <c r="AD74" i="17"/>
  <c r="AD63" i="17"/>
  <c r="AD81" i="17"/>
  <c r="AD69" i="17"/>
  <c r="AD62" i="17"/>
  <c r="AD70" i="17"/>
  <c r="AC33" i="25"/>
  <c r="X33" i="25"/>
  <c r="C35" i="25"/>
  <c r="AH35" i="25" s="1"/>
  <c r="T35" i="25" s="1"/>
  <c r="B36" i="25"/>
  <c r="AD99" i="17"/>
  <c r="AD65" i="17"/>
  <c r="AD75" i="17"/>
  <c r="V34" i="25"/>
  <c r="AB34" i="25" s="1"/>
  <c r="Y34" i="25"/>
  <c r="AD67" i="17"/>
  <c r="AD73" i="17"/>
  <c r="AD78" i="17"/>
  <c r="AD83" i="17"/>
  <c r="AD94" i="17"/>
  <c r="AD79" i="17"/>
  <c r="AD85" i="17"/>
  <c r="AD61" i="17"/>
  <c r="AD66" i="17"/>
  <c r="AD71" i="17"/>
  <c r="AD77" i="17"/>
  <c r="AD82" i="17"/>
  <c r="AD89" i="17"/>
  <c r="AD98" i="17"/>
  <c r="AD60" i="17"/>
  <c r="AD64" i="17"/>
  <c r="AD68" i="17"/>
  <c r="AD72" i="17"/>
  <c r="AD76" i="17"/>
  <c r="AD80" i="17"/>
  <c r="AD84" i="17"/>
  <c r="AD91" i="17"/>
  <c r="AD106" i="17"/>
  <c r="AD88" i="17"/>
  <c r="AD95" i="17"/>
  <c r="AD86" i="17"/>
  <c r="AD90" i="17"/>
  <c r="AR3" i="21"/>
  <c r="AD103" i="17"/>
  <c r="AD3" i="4"/>
  <c r="AD92" i="17"/>
  <c r="AD96" i="17"/>
  <c r="AD100" i="17"/>
  <c r="AD112" i="17"/>
  <c r="AD93" i="17"/>
  <c r="AD97" i="17"/>
  <c r="AD102" i="17"/>
  <c r="AD115" i="17"/>
  <c r="AD101" i="17"/>
  <c r="AD107" i="17"/>
  <c r="AD116" i="17"/>
  <c r="AD108" i="17"/>
  <c r="AD120" i="17"/>
  <c r="AD104" i="17"/>
  <c r="AD111" i="17"/>
  <c r="AD119" i="17"/>
  <c r="AD105" i="17"/>
  <c r="AD109" i="17"/>
  <c r="AD113" i="17"/>
  <c r="AD117" i="17"/>
  <c r="AD110" i="17"/>
  <c r="AD114" i="17"/>
  <c r="AD118" i="17"/>
  <c r="AE3" i="17"/>
  <c r="W134" i="17"/>
  <c r="V128" i="17"/>
  <c r="I134" i="17"/>
  <c r="W137" i="17"/>
  <c r="H136" i="17"/>
  <c r="J137" i="17"/>
  <c r="L137" i="17"/>
  <c r="X132" i="17"/>
  <c r="F135" i="17"/>
  <c r="Q139" i="17"/>
  <c r="O138" i="17"/>
  <c r="Q131" i="17"/>
  <c r="O133" i="17"/>
  <c r="C134" i="17"/>
  <c r="D136" i="17"/>
  <c r="O132" i="17"/>
  <c r="F128" i="17"/>
  <c r="O137" i="17"/>
  <c r="G132" i="17"/>
  <c r="L134" i="17"/>
  <c r="U137" i="17"/>
  <c r="Q130" i="17"/>
  <c r="W130" i="17"/>
  <c r="H129" i="17"/>
  <c r="V132" i="17"/>
  <c r="W138" i="17"/>
  <c r="I128" i="17"/>
  <c r="Q138" i="17"/>
  <c r="X130" i="17"/>
  <c r="E128" i="17"/>
  <c r="G137" i="17"/>
  <c r="W131" i="17"/>
  <c r="D133" i="17"/>
  <c r="Y136" i="17"/>
  <c r="U129" i="17"/>
  <c r="Y128" i="17"/>
  <c r="V131" i="17"/>
  <c r="J128" i="17"/>
  <c r="M132" i="17"/>
  <c r="G133" i="17"/>
  <c r="G104" i="8"/>
  <c r="G136" i="17"/>
  <c r="K130" i="17"/>
  <c r="T131" i="17"/>
  <c r="Y135" i="17"/>
  <c r="X128" i="17"/>
  <c r="X139" i="17"/>
  <c r="J139" i="17"/>
  <c r="M516" i="18"/>
  <c r="AN517" i="14" s="1"/>
  <c r="AM517" i="14"/>
  <c r="M520" i="18"/>
  <c r="AN521" i="14" s="1"/>
  <c r="M515" i="18"/>
  <c r="AN516" i="14" s="1"/>
  <c r="AM516" i="14"/>
  <c r="M519" i="18"/>
  <c r="AN520" i="14" s="1"/>
  <c r="AM520" i="14"/>
  <c r="M517" i="18"/>
  <c r="AN518" i="14" s="1"/>
  <c r="M521" i="18"/>
  <c r="AN522" i="14" s="1"/>
  <c r="F130" i="17"/>
  <c r="T135" i="17"/>
  <c r="L128" i="17"/>
  <c r="W136" i="17"/>
  <c r="G134" i="17"/>
  <c r="C130" i="17"/>
  <c r="L138" i="17"/>
  <c r="D134" i="17"/>
  <c r="L131" i="17"/>
  <c r="Q137" i="17"/>
  <c r="U135" i="17"/>
  <c r="Y133" i="17"/>
  <c r="E133" i="17"/>
  <c r="I132" i="17"/>
  <c r="I131" i="17"/>
  <c r="M130" i="17"/>
  <c r="Q129" i="17"/>
  <c r="C139" i="17"/>
  <c r="K137" i="17"/>
  <c r="K135" i="17"/>
  <c r="S133" i="17"/>
  <c r="C132" i="17"/>
  <c r="G130" i="17"/>
  <c r="Q128" i="17"/>
  <c r="P139" i="17"/>
  <c r="P137" i="17"/>
  <c r="X135" i="17"/>
  <c r="H134" i="17"/>
  <c r="H132" i="17"/>
  <c r="P130" i="17"/>
  <c r="W128" i="17"/>
  <c r="F139" i="17"/>
  <c r="F138" i="17"/>
  <c r="V136" i="17"/>
  <c r="V135" i="17"/>
  <c r="V134" i="17"/>
  <c r="R133" i="17"/>
  <c r="R132" i="17"/>
  <c r="R131" i="17"/>
  <c r="N130" i="17"/>
  <c r="N129" i="17"/>
  <c r="H128" i="17"/>
  <c r="D128" i="17"/>
  <c r="K139" i="17"/>
  <c r="G138" i="17"/>
  <c r="O135" i="17"/>
  <c r="W132" i="17"/>
  <c r="O131" i="17"/>
  <c r="U128" i="17"/>
  <c r="T139" i="17"/>
  <c r="D137" i="17"/>
  <c r="L135" i="17"/>
  <c r="T132" i="17"/>
  <c r="D130" i="17"/>
  <c r="R128" i="17"/>
  <c r="I139" i="17"/>
  <c r="M138" i="17"/>
  <c r="Q136" i="17"/>
  <c r="Y134" i="17"/>
  <c r="O128" i="17"/>
  <c r="K128" i="17"/>
  <c r="G128" i="17"/>
  <c r="C128" i="17"/>
  <c r="G139" i="17"/>
  <c r="S137" i="17"/>
  <c r="O136" i="17"/>
  <c r="G135" i="17"/>
  <c r="W133" i="17"/>
  <c r="K132" i="17"/>
  <c r="C131" i="17"/>
  <c r="S129" i="17"/>
  <c r="L139" i="17"/>
  <c r="D138" i="17"/>
  <c r="T136" i="17"/>
  <c r="D135" i="17"/>
  <c r="T133" i="17"/>
  <c r="L132" i="17"/>
  <c r="D131" i="17"/>
  <c r="T129" i="17"/>
  <c r="Y139" i="17"/>
  <c r="E139" i="17"/>
  <c r="I138" i="17"/>
  <c r="I137" i="17"/>
  <c r="M136" i="17"/>
  <c r="Q135" i="17"/>
  <c r="Q134" i="17"/>
  <c r="U133" i="17"/>
  <c r="Y132" i="17"/>
  <c r="Y131" i="17"/>
  <c r="E131" i="17"/>
  <c r="I130" i="17"/>
  <c r="I129" i="17"/>
  <c r="S138" i="17"/>
  <c r="S136" i="17"/>
  <c r="C135" i="17"/>
  <c r="K133" i="17"/>
  <c r="K131" i="17"/>
  <c r="W129" i="17"/>
  <c r="X138" i="17"/>
  <c r="H137" i="17"/>
  <c r="P135" i="17"/>
  <c r="P133" i="17"/>
  <c r="X131" i="17"/>
  <c r="H130" i="17"/>
  <c r="V139" i="17"/>
  <c r="V138" i="17"/>
  <c r="R137" i="17"/>
  <c r="R136" i="17"/>
  <c r="R135" i="17"/>
  <c r="N134" i="17"/>
  <c r="N133" i="17"/>
  <c r="N132" i="17"/>
  <c r="J131" i="17"/>
  <c r="J130" i="17"/>
  <c r="J129" i="17"/>
  <c r="S130" i="17"/>
  <c r="K129" i="17"/>
  <c r="D139" i="17"/>
  <c r="T137" i="17"/>
  <c r="L136" i="17"/>
  <c r="T134" i="17"/>
  <c r="L133" i="17"/>
  <c r="D132" i="17"/>
  <c r="T130" i="17"/>
  <c r="L129" i="17"/>
  <c r="U139" i="17"/>
  <c r="Y138" i="17"/>
  <c r="Y137" i="17"/>
  <c r="E137" i="17"/>
  <c r="I136" i="17"/>
  <c r="I135" i="17"/>
  <c r="M134" i="17"/>
  <c r="Q133" i="17"/>
  <c r="Q132" i="17"/>
  <c r="U131" i="17"/>
  <c r="Y130" i="17"/>
  <c r="Y129" i="17"/>
  <c r="E129" i="17"/>
  <c r="C138" i="17"/>
  <c r="K136" i="17"/>
  <c r="S134" i="17"/>
  <c r="S132" i="17"/>
  <c r="G131" i="17"/>
  <c r="O129" i="17"/>
  <c r="P138" i="17"/>
  <c r="X136" i="17"/>
  <c r="X134" i="17"/>
  <c r="H133" i="17"/>
  <c r="P131" i="17"/>
  <c r="P129" i="17"/>
  <c r="R139" i="17"/>
  <c r="N138" i="17"/>
  <c r="N137" i="17"/>
  <c r="N136" i="17"/>
  <c r="J135" i="17"/>
  <c r="J134" i="17"/>
  <c r="J133" i="17"/>
  <c r="F132" i="17"/>
  <c r="F131" i="17"/>
  <c r="M514" i="18"/>
  <c r="AN515" i="14" s="1"/>
  <c r="M518" i="18"/>
  <c r="AN519" i="14" s="1"/>
  <c r="F129" i="17"/>
  <c r="V129" i="17"/>
  <c r="R130" i="17"/>
  <c r="N131" i="17"/>
  <c r="J132" i="17"/>
  <c r="F133" i="17"/>
  <c r="V133" i="17"/>
  <c r="R134" i="17"/>
  <c r="N135" i="17"/>
  <c r="J136" i="17"/>
  <c r="F137" i="17"/>
  <c r="V137" i="17"/>
  <c r="R138" i="17"/>
  <c r="N139" i="17"/>
  <c r="S128" i="17"/>
  <c r="X129" i="17"/>
  <c r="H131" i="17"/>
  <c r="P132" i="17"/>
  <c r="X133" i="17"/>
  <c r="H135" i="17"/>
  <c r="P136" i="17"/>
  <c r="X137" i="17"/>
  <c r="H139" i="17"/>
  <c r="G129" i="17"/>
  <c r="O130" i="17"/>
  <c r="S131" i="17"/>
  <c r="C133" i="17"/>
  <c r="K134" i="17"/>
  <c r="S135" i="17"/>
  <c r="C137" i="17"/>
  <c r="K138" i="17"/>
  <c r="W139" i="17"/>
  <c r="P128" i="17"/>
  <c r="M129" i="17"/>
  <c r="E130" i="17"/>
  <c r="U130" i="17"/>
  <c r="M131" i="17"/>
  <c r="E132" i="17"/>
  <c r="U132" i="17"/>
  <c r="M133" i="17"/>
  <c r="E134" i="17"/>
  <c r="U134" i="17"/>
  <c r="M135" i="17"/>
  <c r="E136" i="17"/>
  <c r="U136" i="17"/>
  <c r="M137" i="17"/>
  <c r="E138" i="17"/>
  <c r="U138" i="17"/>
  <c r="M139" i="17"/>
  <c r="D129" i="17"/>
  <c r="E522" i="18"/>
  <c r="H1004" i="22"/>
  <c r="M512" i="18"/>
  <c r="AN513" i="14" s="1"/>
  <c r="S126" i="17"/>
  <c r="S24" i="4" s="1"/>
  <c r="Q126" i="17"/>
  <c r="Q24" i="4" s="1"/>
  <c r="AB129" i="17"/>
  <c r="AA130" i="17"/>
  <c r="Z131" i="17"/>
  <c r="AB133" i="17"/>
  <c r="AA134" i="17"/>
  <c r="Z135" i="17"/>
  <c r="AB137" i="17"/>
  <c r="AA138" i="17"/>
  <c r="Z139" i="17"/>
  <c r="Z128" i="17"/>
  <c r="AB130" i="17"/>
  <c r="AA131" i="17"/>
  <c r="Z132" i="17"/>
  <c r="AB134" i="17"/>
  <c r="AA135" i="17"/>
  <c r="Z136" i="17"/>
  <c r="AB138" i="17"/>
  <c r="AA139" i="17"/>
  <c r="AA128" i="17"/>
  <c r="Z129" i="17"/>
  <c r="AB131" i="17"/>
  <c r="AA132" i="17"/>
  <c r="Z133" i="17"/>
  <c r="AB135" i="17"/>
  <c r="AA136" i="17"/>
  <c r="Z137" i="17"/>
  <c r="AB139" i="17"/>
  <c r="AB128" i="17"/>
  <c r="AA129" i="17"/>
  <c r="Z130" i="17"/>
  <c r="AB132" i="17"/>
  <c r="AA133" i="17"/>
  <c r="Z134" i="17"/>
  <c r="AB136" i="17"/>
  <c r="AA137" i="17"/>
  <c r="Z138" i="17"/>
  <c r="M513" i="18"/>
  <c r="AN514" i="14" s="1"/>
  <c r="L522" i="18"/>
  <c r="C126" i="17"/>
  <c r="C24" i="4" s="1"/>
  <c r="I126" i="17"/>
  <c r="I24" i="4" s="1"/>
  <c r="L126" i="17"/>
  <c r="L24" i="4" s="1"/>
  <c r="K126" i="17"/>
  <c r="K24" i="4" s="1"/>
  <c r="N126" i="17"/>
  <c r="N24" i="4" s="1"/>
  <c r="M126" i="17"/>
  <c r="M24" i="4" s="1"/>
  <c r="AA126" i="17"/>
  <c r="AA24" i="4" s="1"/>
  <c r="X126" i="17"/>
  <c r="X24" i="4" s="1"/>
  <c r="U126" i="17"/>
  <c r="U24" i="4" s="1"/>
  <c r="V126" i="17"/>
  <c r="V24" i="4" s="1"/>
  <c r="Y126" i="17"/>
  <c r="Y24" i="4" s="1"/>
  <c r="T126" i="17"/>
  <c r="T24" i="4" s="1"/>
  <c r="P126" i="17"/>
  <c r="P24" i="4" s="1"/>
  <c r="R126" i="17"/>
  <c r="R24" i="4" s="1"/>
  <c r="D126" i="17"/>
  <c r="D24" i="4" s="1"/>
  <c r="G126" i="17"/>
  <c r="G24" i="4" s="1"/>
  <c r="O126" i="17"/>
  <c r="O24" i="4" s="1"/>
  <c r="W126" i="17"/>
  <c r="W24" i="4" s="1"/>
  <c r="H126" i="17"/>
  <c r="H24" i="4" s="1"/>
  <c r="J126" i="17"/>
  <c r="J24" i="4" s="1"/>
  <c r="Z126" i="17"/>
  <c r="Z24" i="4" s="1"/>
  <c r="E126" i="17"/>
  <c r="E24" i="4" s="1"/>
  <c r="F126" i="17"/>
  <c r="F24" i="4" s="1"/>
  <c r="E506" i="18"/>
  <c r="C507" i="14"/>
  <c r="C523" i="14"/>
  <c r="BK4" i="4"/>
  <c r="H6" i="18" l="1"/>
  <c r="I6" i="18" s="1"/>
  <c r="C48" i="17" a="1"/>
  <c r="C48" i="17" s="1"/>
  <c r="D48" i="17" a="1"/>
  <c r="D48" i="17" s="1"/>
  <c r="E48" i="17" a="1"/>
  <c r="E48" i="17" s="1"/>
  <c r="F48" i="17" a="1"/>
  <c r="F48" i="17" s="1"/>
  <c r="G48" i="17" a="1"/>
  <c r="G48" i="17" s="1"/>
  <c r="H48" i="17" a="1"/>
  <c r="H48" i="17" s="1"/>
  <c r="I48" i="17" a="1"/>
  <c r="I48" i="17" s="1"/>
  <c r="J48" i="17" a="1"/>
  <c r="J48" i="17" s="1"/>
  <c r="K48" i="17" a="1"/>
  <c r="K48" i="17" s="1"/>
  <c r="L48" i="17" a="1"/>
  <c r="L48" i="17" s="1"/>
  <c r="M48" i="17" a="1"/>
  <c r="M48" i="17" s="1"/>
  <c r="N48" i="17" a="1"/>
  <c r="N48" i="17" s="1"/>
  <c r="O48" i="17" a="1"/>
  <c r="O48" i="17" s="1"/>
  <c r="P48" i="17" a="1"/>
  <c r="P48" i="17" s="1"/>
  <c r="Q48" i="17" a="1"/>
  <c r="Q48" i="17" s="1"/>
  <c r="R48" i="17" a="1"/>
  <c r="R48" i="17" s="1"/>
  <c r="S48" i="17" a="1"/>
  <c r="S48" i="17" s="1"/>
  <c r="T48" i="17" a="1"/>
  <c r="T48" i="17" s="1"/>
  <c r="U48" i="17" a="1"/>
  <c r="U48" i="17" s="1"/>
  <c r="V48" i="17" a="1"/>
  <c r="V48" i="17" s="1"/>
  <c r="W48" i="17" a="1"/>
  <c r="W48" i="17" s="1"/>
  <c r="X48" i="17" a="1"/>
  <c r="X48" i="17" s="1"/>
  <c r="Y48" i="17" a="1"/>
  <c r="Y48" i="17" s="1"/>
  <c r="Z48" i="17" a="1"/>
  <c r="Z48" i="17" s="1"/>
  <c r="AA48" i="17" a="1"/>
  <c r="AA48" i="17" s="1"/>
  <c r="AB48" i="17" a="1"/>
  <c r="AB48" i="17" s="1"/>
  <c r="AC48" i="17" a="1"/>
  <c r="AC48" i="17" s="1"/>
  <c r="V506" i="18"/>
  <c r="AR4" i="21"/>
  <c r="AR31" i="21"/>
  <c r="AR29" i="21"/>
  <c r="AR27" i="21"/>
  <c r="AR25" i="21"/>
  <c r="AR23" i="21"/>
  <c r="AR21" i="21"/>
  <c r="AR30" i="21"/>
  <c r="AR28" i="21"/>
  <c r="AR26" i="21"/>
  <c r="AR24" i="21"/>
  <c r="AR22" i="21"/>
  <c r="AR19" i="21"/>
  <c r="AR17" i="21"/>
  <c r="AR15" i="21"/>
  <c r="AR13" i="21"/>
  <c r="AR11" i="21"/>
  <c r="AR20" i="21"/>
  <c r="AR18" i="21"/>
  <c r="AR16" i="21"/>
  <c r="AR14" i="21"/>
  <c r="AR12" i="21"/>
  <c r="AR6" i="21"/>
  <c r="AR10" i="21"/>
  <c r="AR8" i="21"/>
  <c r="AR9" i="21"/>
  <c r="AR5" i="21"/>
  <c r="AR7" i="21"/>
  <c r="F6" i="18"/>
  <c r="F8" i="18"/>
  <c r="AE85" i="17"/>
  <c r="AE122" i="17"/>
  <c r="AE124" i="17"/>
  <c r="AE121" i="17"/>
  <c r="AE123" i="17"/>
  <c r="AE125" i="17"/>
  <c r="AE76" i="17"/>
  <c r="AE140" i="17"/>
  <c r="AE91" i="17"/>
  <c r="AE74" i="17"/>
  <c r="AD28" i="17"/>
  <c r="AD32" i="17"/>
  <c r="AS3" i="21"/>
  <c r="AE23" i="17" a="1"/>
  <c r="AE23" i="17" s="1"/>
  <c r="AE21" i="17" a="1"/>
  <c r="AE21" i="17" s="1"/>
  <c r="AE26" i="17" a="1"/>
  <c r="AE26" i="17" s="1"/>
  <c r="AE24" i="17" a="1"/>
  <c r="AE24" i="17" s="1"/>
  <c r="AE49" i="17" a="1"/>
  <c r="AE49" i="17" s="1"/>
  <c r="AE52" i="17" a="1"/>
  <c r="AE52" i="17" s="1"/>
  <c r="AE56" i="17" a="1"/>
  <c r="AE56" i="17" s="1"/>
  <c r="AE55" i="17" a="1"/>
  <c r="AE55" i="17" s="1"/>
  <c r="AE45" i="17" a="1"/>
  <c r="AE45" i="17" s="1"/>
  <c r="AE48" i="17" a="1"/>
  <c r="AE48" i="17" s="1"/>
  <c r="AE50" i="17" a="1"/>
  <c r="AE50" i="17" s="1"/>
  <c r="AE25" i="17" a="1"/>
  <c r="AE25" i="17" s="1"/>
  <c r="AE51" i="17" a="1"/>
  <c r="AE51" i="17" s="1"/>
  <c r="AE31" i="17" a="1"/>
  <c r="AE31" i="17" s="1"/>
  <c r="AE22" i="17" a="1"/>
  <c r="AE22" i="17" s="1"/>
  <c r="AE54" i="17" a="1"/>
  <c r="AE54" i="17" s="1"/>
  <c r="AE53" i="17" a="1"/>
  <c r="AE53" i="17" s="1"/>
  <c r="AE30" i="17" a="1"/>
  <c r="AE30" i="17" s="1"/>
  <c r="AE80" i="17"/>
  <c r="AE20" i="17" a="1"/>
  <c r="AE20" i="17" s="1"/>
  <c r="D38" i="17" a="1"/>
  <c r="D38" i="17" s="1"/>
  <c r="L38" i="17" a="1"/>
  <c r="L38" i="17" s="1"/>
  <c r="T38" i="17" a="1"/>
  <c r="T38" i="17" s="1"/>
  <c r="AB38" i="17" a="1"/>
  <c r="AB38" i="17" s="1"/>
  <c r="E38" i="17" a="1"/>
  <c r="E38" i="17" s="1"/>
  <c r="M38" i="17" a="1"/>
  <c r="M38" i="17" s="1"/>
  <c r="U38" i="17" a="1"/>
  <c r="U38" i="17" s="1"/>
  <c r="AC38" i="17" a="1"/>
  <c r="AC38" i="17" s="1"/>
  <c r="F38" i="17" a="1"/>
  <c r="F38" i="17" s="1"/>
  <c r="N38" i="17" a="1"/>
  <c r="N38" i="17" s="1"/>
  <c r="V38" i="17" a="1"/>
  <c r="V38" i="17" s="1"/>
  <c r="AD38" i="17" a="1"/>
  <c r="AD38" i="17" s="1"/>
  <c r="G38" i="17" a="1"/>
  <c r="G38" i="17" s="1"/>
  <c r="O38" i="17" a="1"/>
  <c r="O38" i="17" s="1"/>
  <c r="W38" i="17" a="1"/>
  <c r="W38" i="17" s="1"/>
  <c r="AE38" i="17" a="1"/>
  <c r="AE38" i="17" s="1"/>
  <c r="H38" i="17" a="1"/>
  <c r="H38" i="17" s="1"/>
  <c r="P38" i="17" a="1"/>
  <c r="P38" i="17" s="1"/>
  <c r="X38" i="17" a="1"/>
  <c r="X38" i="17" s="1"/>
  <c r="I38" i="17" a="1"/>
  <c r="I38" i="17" s="1"/>
  <c r="Q38" i="17" a="1"/>
  <c r="Q38" i="17" s="1"/>
  <c r="Y38" i="17" a="1"/>
  <c r="Y38" i="17" s="1"/>
  <c r="J38" i="17" a="1"/>
  <c r="J38" i="17" s="1"/>
  <c r="R38" i="17" a="1"/>
  <c r="R38" i="17" s="1"/>
  <c r="Z38" i="17" a="1"/>
  <c r="Z38" i="17" s="1"/>
  <c r="K38" i="17" a="1"/>
  <c r="K38" i="17" s="1"/>
  <c r="S38" i="17" a="1"/>
  <c r="S38" i="17" s="1"/>
  <c r="AA38" i="17" a="1"/>
  <c r="AA38" i="17" s="1"/>
  <c r="C38" i="17" a="1"/>
  <c r="C38" i="17" s="1"/>
  <c r="Q39" i="17" a="1"/>
  <c r="Q39" i="17" s="1"/>
  <c r="Y39" i="17" a="1"/>
  <c r="Y39" i="17" s="1"/>
  <c r="R39" i="17" a="1"/>
  <c r="R39" i="17" s="1"/>
  <c r="Z39" i="17" a="1"/>
  <c r="Z39" i="17" s="1"/>
  <c r="S39" i="17" a="1"/>
  <c r="S39" i="17" s="1"/>
  <c r="AA39" i="17" a="1"/>
  <c r="AA39" i="17" s="1"/>
  <c r="T39" i="17" a="1"/>
  <c r="T39" i="17" s="1"/>
  <c r="AB39" i="17" a="1"/>
  <c r="AB39" i="17" s="1"/>
  <c r="U39" i="17" a="1"/>
  <c r="U39" i="17" s="1"/>
  <c r="AC39" i="17" a="1"/>
  <c r="AC39" i="17" s="1"/>
  <c r="V39" i="17" a="1"/>
  <c r="V39" i="17" s="1"/>
  <c r="AD39" i="17" a="1"/>
  <c r="AD39" i="17" s="1"/>
  <c r="W39" i="17" a="1"/>
  <c r="W39" i="17" s="1"/>
  <c r="AE39" i="17" a="1"/>
  <c r="AE39" i="17" s="1"/>
  <c r="P39" i="17" a="1"/>
  <c r="P39" i="17" s="1"/>
  <c r="X39" i="17" a="1"/>
  <c r="X39" i="17" s="1"/>
  <c r="H41" i="17" a="1"/>
  <c r="H41" i="17" s="1"/>
  <c r="P41" i="17" a="1"/>
  <c r="P41" i="17" s="1"/>
  <c r="X41" i="17" a="1"/>
  <c r="X41" i="17" s="1"/>
  <c r="I41" i="17" a="1"/>
  <c r="I41" i="17" s="1"/>
  <c r="Q41" i="17" a="1"/>
  <c r="Q41" i="17" s="1"/>
  <c r="Y41" i="17" a="1"/>
  <c r="Y41" i="17" s="1"/>
  <c r="J41" i="17" a="1"/>
  <c r="J41" i="17" s="1"/>
  <c r="R41" i="17" a="1"/>
  <c r="R41" i="17" s="1"/>
  <c r="Z41" i="17" a="1"/>
  <c r="Z41" i="17" s="1"/>
  <c r="D41" i="17" a="1"/>
  <c r="D41" i="17" s="1"/>
  <c r="K41" i="17" a="1"/>
  <c r="K41" i="17" s="1"/>
  <c r="S41" i="17" a="1"/>
  <c r="S41" i="17" s="1"/>
  <c r="AA41" i="17" a="1"/>
  <c r="AA41" i="17" s="1"/>
  <c r="E41" i="17" a="1"/>
  <c r="E41" i="17" s="1"/>
  <c r="L41" i="17" a="1"/>
  <c r="L41" i="17" s="1"/>
  <c r="T41" i="17" a="1"/>
  <c r="T41" i="17" s="1"/>
  <c r="AB41" i="17" a="1"/>
  <c r="AB41" i="17" s="1"/>
  <c r="F41" i="17" a="1"/>
  <c r="F41" i="17" s="1"/>
  <c r="M41" i="17" a="1"/>
  <c r="M41" i="17" s="1"/>
  <c r="U41" i="17" a="1"/>
  <c r="U41" i="17" s="1"/>
  <c r="AC41" i="17" a="1"/>
  <c r="AC41" i="17" s="1"/>
  <c r="G41" i="17" a="1"/>
  <c r="G41" i="17" s="1"/>
  <c r="N41" i="17" a="1"/>
  <c r="N41" i="17" s="1"/>
  <c r="V41" i="17" a="1"/>
  <c r="V41" i="17" s="1"/>
  <c r="AD41" i="17" a="1"/>
  <c r="AD41" i="17" s="1"/>
  <c r="O41" i="17" a="1"/>
  <c r="O41" i="17" s="1"/>
  <c r="W41" i="17" a="1"/>
  <c r="W41" i="17" s="1"/>
  <c r="AE41" i="17" a="1"/>
  <c r="AE41" i="17" s="1"/>
  <c r="C41" i="17" a="1"/>
  <c r="C41" i="17" s="1"/>
  <c r="M506" i="18"/>
  <c r="AE65" i="17"/>
  <c r="AE95" i="17"/>
  <c r="AE68" i="17"/>
  <c r="AE67" i="17"/>
  <c r="J506" i="18"/>
  <c r="K506" i="18"/>
  <c r="AE61" i="17"/>
  <c r="AE72" i="17"/>
  <c r="AE82" i="17"/>
  <c r="AE99" i="17"/>
  <c r="AE63" i="17"/>
  <c r="AE70" i="17"/>
  <c r="AE78" i="17"/>
  <c r="AE87" i="17"/>
  <c r="AE108" i="17"/>
  <c r="AE64" i="17"/>
  <c r="AE60" i="17"/>
  <c r="AE71" i="17"/>
  <c r="AE75" i="17"/>
  <c r="AE79" i="17"/>
  <c r="AE83" i="17"/>
  <c r="AE90" i="17"/>
  <c r="AE96" i="17"/>
  <c r="AE110" i="17"/>
  <c r="AE62" i="17"/>
  <c r="AE66" i="17"/>
  <c r="AE69" i="17"/>
  <c r="AE73" i="17"/>
  <c r="AE77" i="17"/>
  <c r="AE81" i="17"/>
  <c r="AE86" i="17"/>
  <c r="AE92" i="17"/>
  <c r="AE105" i="17"/>
  <c r="AE84" i="17"/>
  <c r="AE88" i="17"/>
  <c r="AE94" i="17"/>
  <c r="AE101" i="17"/>
  <c r="AE114" i="17"/>
  <c r="AE89" i="17"/>
  <c r="AE93" i="17"/>
  <c r="AE98" i="17"/>
  <c r="AE106" i="17"/>
  <c r="AE115" i="17"/>
  <c r="AE97" i="17"/>
  <c r="AE103" i="17"/>
  <c r="AE109" i="17"/>
  <c r="AE117" i="17"/>
  <c r="AE102" i="17"/>
  <c r="AE111" i="17"/>
  <c r="AE113" i="17"/>
  <c r="AE119" i="17"/>
  <c r="AE100" i="17"/>
  <c r="AE104" i="17"/>
  <c r="AE107" i="17"/>
  <c r="AE112" i="17"/>
  <c r="AE118" i="17"/>
  <c r="X34" i="25"/>
  <c r="B37" i="25"/>
  <c r="C36" i="25"/>
  <c r="AH36" i="25" s="1"/>
  <c r="T36" i="25" s="1"/>
  <c r="V35" i="25"/>
  <c r="AB35" i="25" s="1"/>
  <c r="Y35" i="25"/>
  <c r="AE3" i="4"/>
  <c r="AE120" i="17"/>
  <c r="AE116" i="17"/>
  <c r="AF3" i="17"/>
  <c r="AM523" i="14"/>
  <c r="AB126" i="17"/>
  <c r="AB24" i="4" s="1"/>
  <c r="O141" i="17"/>
  <c r="O25" i="4" s="1"/>
  <c r="T141" i="17"/>
  <c r="T25" i="4" s="1"/>
  <c r="I141" i="17"/>
  <c r="I25" i="4" s="1"/>
  <c r="Y141" i="17"/>
  <c r="Y25" i="4" s="1"/>
  <c r="D141" i="17"/>
  <c r="D25" i="4" s="1"/>
  <c r="L141" i="17"/>
  <c r="L25" i="4" s="1"/>
  <c r="W141" i="17"/>
  <c r="W25" i="4" s="1"/>
  <c r="M141" i="17"/>
  <c r="M25" i="4" s="1"/>
  <c r="G141" i="17"/>
  <c r="G25" i="4" s="1"/>
  <c r="Q141" i="17"/>
  <c r="Q25" i="4" s="1"/>
  <c r="C141" i="17"/>
  <c r="C25" i="4" s="1"/>
  <c r="K141" i="17"/>
  <c r="K25" i="4" s="1"/>
  <c r="R141" i="17"/>
  <c r="R25" i="4" s="1"/>
  <c r="V141" i="17"/>
  <c r="V25" i="4" s="1"/>
  <c r="AN523" i="14"/>
  <c r="H141" i="17"/>
  <c r="H25" i="4" s="1"/>
  <c r="W506" i="18"/>
  <c r="AC6" i="18"/>
  <c r="AC8" i="18"/>
  <c r="AM9" i="14" s="1"/>
  <c r="AC9" i="18"/>
  <c r="AM10" i="14" s="1"/>
  <c r="X141" i="17"/>
  <c r="X25" i="4" s="1"/>
  <c r="S141" i="17"/>
  <c r="S25" i="4" s="1"/>
  <c r="U141" i="17"/>
  <c r="U25" i="4" s="1"/>
  <c r="E141" i="17"/>
  <c r="E25" i="4" s="1"/>
  <c r="P141" i="17"/>
  <c r="P25" i="4" s="1"/>
  <c r="J141" i="17"/>
  <c r="J25" i="4" s="1"/>
  <c r="F141" i="17"/>
  <c r="F25" i="4" s="1"/>
  <c r="N141" i="17"/>
  <c r="N25" i="4" s="1"/>
  <c r="M522" i="18"/>
  <c r="Z141" i="17"/>
  <c r="Z25" i="4" s="1"/>
  <c r="AA141" i="17"/>
  <c r="AA25" i="4" s="1"/>
  <c r="AB141" i="17"/>
  <c r="AB25" i="4" s="1"/>
  <c r="AS4" i="21" l="1"/>
  <c r="AS30" i="21"/>
  <c r="AS28" i="21"/>
  <c r="AS26" i="21"/>
  <c r="AS24" i="21"/>
  <c r="AS22" i="21"/>
  <c r="AS31" i="21"/>
  <c r="AS29" i="21"/>
  <c r="AS27" i="21"/>
  <c r="AS25" i="21"/>
  <c r="AS23" i="21"/>
  <c r="AS21" i="21"/>
  <c r="AS20" i="21"/>
  <c r="AS18" i="21"/>
  <c r="AS16" i="21"/>
  <c r="AS14" i="21"/>
  <c r="AS12" i="21"/>
  <c r="AS19" i="21"/>
  <c r="AS17" i="21"/>
  <c r="AS15" i="21"/>
  <c r="AS13" i="21"/>
  <c r="AS11" i="21"/>
  <c r="AS10" i="21"/>
  <c r="AS8" i="21"/>
  <c r="AS7" i="21"/>
  <c r="AS5" i="21"/>
  <c r="AS9" i="21"/>
  <c r="AS6" i="21"/>
  <c r="AF122" i="17"/>
  <c r="AF124" i="17"/>
  <c r="AF123" i="17"/>
  <c r="AF121" i="17"/>
  <c r="AF125" i="17"/>
  <c r="AF41" i="17" a="1"/>
  <c r="AF41" i="17" s="1"/>
  <c r="AF140" i="17"/>
  <c r="AE28" i="17"/>
  <c r="AF39" i="17" a="1"/>
  <c r="AF39" i="17" s="1"/>
  <c r="AF65" i="17"/>
  <c r="AF23" i="17" a="1"/>
  <c r="AF23" i="17" s="1"/>
  <c r="AF45" i="17" a="1"/>
  <c r="AF45" i="17" s="1"/>
  <c r="AF50" i="17" a="1"/>
  <c r="AF50" i="17" s="1"/>
  <c r="AF22" i="17" a="1"/>
  <c r="AF22" i="17" s="1"/>
  <c r="AF31" i="17" a="1"/>
  <c r="AF31" i="17" s="1"/>
  <c r="AF21" i="17" a="1"/>
  <c r="AF21" i="17" s="1"/>
  <c r="AF51" i="17" a="1"/>
  <c r="AF51" i="17" s="1"/>
  <c r="AF54" i="17" a="1"/>
  <c r="AF54" i="17" s="1"/>
  <c r="AF26" i="17" a="1"/>
  <c r="AF26" i="17" s="1"/>
  <c r="AF25" i="17" a="1"/>
  <c r="AF25" i="17" s="1"/>
  <c r="AF53" i="17" a="1"/>
  <c r="AF53" i="17" s="1"/>
  <c r="AF24" i="17" a="1"/>
  <c r="AF24" i="17" s="1"/>
  <c r="AF55" i="17" a="1"/>
  <c r="AF55" i="17" s="1"/>
  <c r="AF52" i="17" a="1"/>
  <c r="AF52" i="17" s="1"/>
  <c r="AF48" i="17" a="1"/>
  <c r="AF48" i="17" s="1"/>
  <c r="AF49" i="17" a="1"/>
  <c r="AF49" i="17" s="1"/>
  <c r="AF56" i="17" a="1"/>
  <c r="AF56" i="17" s="1"/>
  <c r="AF20" i="17" a="1"/>
  <c r="AF20" i="17" s="1"/>
  <c r="AF30" i="17" a="1"/>
  <c r="AF30" i="17" s="1"/>
  <c r="AE32" i="17"/>
  <c r="AF38" i="17" a="1"/>
  <c r="AF38" i="17" s="1"/>
  <c r="F40" i="17" a="1"/>
  <c r="F40" i="17" s="1"/>
  <c r="N40" i="17" a="1"/>
  <c r="N40" i="17" s="1"/>
  <c r="V40" i="17" a="1"/>
  <c r="V40" i="17" s="1"/>
  <c r="AD40" i="17" a="1"/>
  <c r="AD40" i="17" s="1"/>
  <c r="G40" i="17" a="1"/>
  <c r="G40" i="17" s="1"/>
  <c r="O40" i="17" a="1"/>
  <c r="O40" i="17" s="1"/>
  <c r="W40" i="17" a="1"/>
  <c r="W40" i="17" s="1"/>
  <c r="AE40" i="17" a="1"/>
  <c r="AE40" i="17" s="1"/>
  <c r="H40" i="17" a="1"/>
  <c r="H40" i="17" s="1"/>
  <c r="P40" i="17" a="1"/>
  <c r="P40" i="17" s="1"/>
  <c r="X40" i="17" a="1"/>
  <c r="X40" i="17" s="1"/>
  <c r="AF40" i="17" a="1"/>
  <c r="AF40" i="17" s="1"/>
  <c r="I40" i="17" a="1"/>
  <c r="I40" i="17" s="1"/>
  <c r="Q40" i="17" a="1"/>
  <c r="Q40" i="17" s="1"/>
  <c r="Y40" i="17" a="1"/>
  <c r="Y40" i="17" s="1"/>
  <c r="J40" i="17" a="1"/>
  <c r="J40" i="17" s="1"/>
  <c r="R40" i="17" a="1"/>
  <c r="R40" i="17" s="1"/>
  <c r="Z40" i="17" a="1"/>
  <c r="Z40" i="17" s="1"/>
  <c r="K40" i="17" a="1"/>
  <c r="K40" i="17" s="1"/>
  <c r="S40" i="17" a="1"/>
  <c r="S40" i="17" s="1"/>
  <c r="AA40" i="17" a="1"/>
  <c r="AA40" i="17" s="1"/>
  <c r="D40" i="17" a="1"/>
  <c r="D40" i="17" s="1"/>
  <c r="L40" i="17" a="1"/>
  <c r="L40" i="17" s="1"/>
  <c r="T40" i="17" a="1"/>
  <c r="T40" i="17" s="1"/>
  <c r="AB40" i="17" a="1"/>
  <c r="AB40" i="17" s="1"/>
  <c r="E40" i="17" a="1"/>
  <c r="E40" i="17" s="1"/>
  <c r="M40" i="17" a="1"/>
  <c r="M40" i="17" s="1"/>
  <c r="U40" i="17" a="1"/>
  <c r="U40" i="17" s="1"/>
  <c r="AC40" i="17" a="1"/>
  <c r="AC40" i="17" s="1"/>
  <c r="C40" i="17" a="1"/>
  <c r="C40" i="17" s="1"/>
  <c r="L506" i="18"/>
  <c r="AF71" i="17"/>
  <c r="AF82" i="17"/>
  <c r="AC35" i="25"/>
  <c r="X35" i="25"/>
  <c r="V36" i="25"/>
  <c r="AB36" i="25" s="1"/>
  <c r="Y36" i="25"/>
  <c r="AF91" i="17"/>
  <c r="C37" i="25"/>
  <c r="AH37" i="25" s="1"/>
  <c r="T37" i="25" s="1"/>
  <c r="B38" i="25"/>
  <c r="AF88" i="17"/>
  <c r="AF74" i="17"/>
  <c r="AF100" i="17"/>
  <c r="AF62" i="17"/>
  <c r="AF79" i="17"/>
  <c r="AF66" i="17"/>
  <c r="AF75" i="17"/>
  <c r="AF83" i="17"/>
  <c r="AF111" i="17"/>
  <c r="AF61" i="17"/>
  <c r="AF70" i="17"/>
  <c r="AF78" i="17"/>
  <c r="AF96" i="17"/>
  <c r="AF67" i="17"/>
  <c r="AF63" i="17"/>
  <c r="AF68" i="17"/>
  <c r="AF72" i="17"/>
  <c r="AF76" i="17"/>
  <c r="AF80" i="17"/>
  <c r="AF84" i="17"/>
  <c r="AF92" i="17"/>
  <c r="AF116" i="17"/>
  <c r="AF60" i="17"/>
  <c r="AF64" i="17"/>
  <c r="AF69" i="17"/>
  <c r="AF73" i="17"/>
  <c r="AF77" i="17"/>
  <c r="AF81" i="17"/>
  <c r="AF87" i="17"/>
  <c r="AF85" i="17"/>
  <c r="AF89" i="17"/>
  <c r="AF94" i="17"/>
  <c r="AF103" i="17"/>
  <c r="AF119" i="17"/>
  <c r="AF86" i="17"/>
  <c r="AF90" i="17"/>
  <c r="AF95" i="17"/>
  <c r="AF104" i="17"/>
  <c r="AF93" i="17"/>
  <c r="AF99" i="17"/>
  <c r="AF108" i="17"/>
  <c r="AF97" i="17"/>
  <c r="AF101" i="17"/>
  <c r="AF106" i="17"/>
  <c r="AF112" i="17"/>
  <c r="AF120" i="17"/>
  <c r="AF98" i="17"/>
  <c r="AF102" i="17"/>
  <c r="AF107" i="17"/>
  <c r="AF115" i="17"/>
  <c r="AF105" i="17"/>
  <c r="AF109" i="17"/>
  <c r="AF113" i="17"/>
  <c r="AF117" i="17"/>
  <c r="AF3" i="4"/>
  <c r="AF110" i="17"/>
  <c r="AF114" i="17"/>
  <c r="AF118" i="17"/>
  <c r="AT3" i="21"/>
  <c r="AG3" i="17"/>
  <c r="AC126" i="17"/>
  <c r="AC24" i="4" s="1"/>
  <c r="AC128" i="17"/>
  <c r="AC132" i="17"/>
  <c r="AC136" i="17"/>
  <c r="AC130" i="17"/>
  <c r="AC138" i="17"/>
  <c r="AC129" i="17"/>
  <c r="AC133" i="17"/>
  <c r="AC137" i="17"/>
  <c r="AC131" i="17"/>
  <c r="AC135" i="17"/>
  <c r="AC139" i="17"/>
  <c r="AC134" i="17"/>
  <c r="U9" i="18"/>
  <c r="U7" i="18"/>
  <c r="AL8" i="14" s="1"/>
  <c r="U8" i="18"/>
  <c r="AL9" i="14" s="1"/>
  <c r="AM7" i="14"/>
  <c r="AC506" i="18"/>
  <c r="AT4" i="21" l="1"/>
  <c r="AT30" i="21"/>
  <c r="AT28" i="21"/>
  <c r="AT26" i="21"/>
  <c r="AT24" i="21"/>
  <c r="AT31" i="21"/>
  <c r="AT29" i="21"/>
  <c r="AT27" i="21"/>
  <c r="AT25" i="21"/>
  <c r="AT23" i="21"/>
  <c r="AT21" i="21"/>
  <c r="AT22" i="21"/>
  <c r="AT20" i="21"/>
  <c r="AT18" i="21"/>
  <c r="AT16" i="21"/>
  <c r="AT14" i="21"/>
  <c r="AT12" i="21"/>
  <c r="AT19" i="21"/>
  <c r="AT17" i="21"/>
  <c r="AT15" i="21"/>
  <c r="AT13" i="21"/>
  <c r="AT7" i="21"/>
  <c r="AT5" i="21"/>
  <c r="AT9" i="21"/>
  <c r="AT6" i="21"/>
  <c r="AT11" i="21"/>
  <c r="AT10" i="21"/>
  <c r="AT8" i="21"/>
  <c r="AG122" i="17"/>
  <c r="AG121" i="17"/>
  <c r="AG123" i="17"/>
  <c r="AG124" i="17"/>
  <c r="AG125" i="17"/>
  <c r="AD9" i="18"/>
  <c r="AN10" i="14" s="1"/>
  <c r="AL10" i="14"/>
  <c r="AG140" i="17"/>
  <c r="AF32" i="17"/>
  <c r="AG66" i="17"/>
  <c r="AG25" i="17" a="1"/>
  <c r="AG25" i="17" s="1"/>
  <c r="AG23" i="17" a="1"/>
  <c r="AG23" i="17" s="1"/>
  <c r="AG45" i="17" a="1"/>
  <c r="AG45" i="17" s="1"/>
  <c r="AG21" i="17" a="1"/>
  <c r="AG21" i="17" s="1"/>
  <c r="AG24" i="17" a="1"/>
  <c r="AG24" i="17" s="1"/>
  <c r="AG51" i="17" a="1"/>
  <c r="AG51" i="17" s="1"/>
  <c r="AG49" i="17" a="1"/>
  <c r="AG49" i="17" s="1"/>
  <c r="AG54" i="17" a="1"/>
  <c r="AG54" i="17" s="1"/>
  <c r="AG53" i="17" a="1"/>
  <c r="AG53" i="17" s="1"/>
  <c r="AG56" i="17" a="1"/>
  <c r="AG56" i="17" s="1"/>
  <c r="AG55" i="17" a="1"/>
  <c r="AG55" i="17" s="1"/>
  <c r="AG50" i="17" a="1"/>
  <c r="AG50" i="17" s="1"/>
  <c r="AG52" i="17" a="1"/>
  <c r="AG52" i="17" s="1"/>
  <c r="AG26" i="17" a="1"/>
  <c r="AG26" i="17" s="1"/>
  <c r="AG31" i="17" a="1"/>
  <c r="AG31" i="17" s="1"/>
  <c r="AG48" i="17" a="1"/>
  <c r="AG48" i="17" s="1"/>
  <c r="AG22" i="17" a="1"/>
  <c r="AG22" i="17" s="1"/>
  <c r="AG30" i="17" a="1"/>
  <c r="AG30" i="17" s="1"/>
  <c r="AG20" i="17" a="1"/>
  <c r="AG20" i="17" s="1"/>
  <c r="AG41" i="17" a="1"/>
  <c r="AG41" i="17" s="1"/>
  <c r="AG39" i="17" a="1"/>
  <c r="AG39" i="17" s="1"/>
  <c r="AG38" i="17" a="1"/>
  <c r="AG38" i="17" s="1"/>
  <c r="AF28" i="17"/>
  <c r="AG40" i="17" a="1"/>
  <c r="AG40" i="17" s="1"/>
  <c r="G37" i="17" a="1"/>
  <c r="G37" i="17" s="1"/>
  <c r="O37" i="17" a="1"/>
  <c r="O37" i="17" s="1"/>
  <c r="W37" i="17" a="1"/>
  <c r="W37" i="17" s="1"/>
  <c r="AE37" i="17" a="1"/>
  <c r="AE37" i="17" s="1"/>
  <c r="C37" i="17" a="1"/>
  <c r="C37" i="17" s="1"/>
  <c r="H37" i="17" a="1"/>
  <c r="H37" i="17" s="1"/>
  <c r="P37" i="17" a="1"/>
  <c r="P37" i="17" s="1"/>
  <c r="X37" i="17" a="1"/>
  <c r="X37" i="17" s="1"/>
  <c r="AF37" i="17" a="1"/>
  <c r="AF37" i="17" s="1"/>
  <c r="I37" i="17" a="1"/>
  <c r="I37" i="17" s="1"/>
  <c r="Q37" i="17" a="1"/>
  <c r="Q37" i="17" s="1"/>
  <c r="Y37" i="17" a="1"/>
  <c r="Y37" i="17" s="1"/>
  <c r="AG37" i="17" a="1"/>
  <c r="AG37" i="17" s="1"/>
  <c r="J37" i="17" a="1"/>
  <c r="J37" i="17" s="1"/>
  <c r="R37" i="17" a="1"/>
  <c r="R37" i="17" s="1"/>
  <c r="Z37" i="17" a="1"/>
  <c r="Z37" i="17" s="1"/>
  <c r="K37" i="17" a="1"/>
  <c r="K37" i="17" s="1"/>
  <c r="S37" i="17" a="1"/>
  <c r="S37" i="17" s="1"/>
  <c r="AA37" i="17" a="1"/>
  <c r="AA37" i="17" s="1"/>
  <c r="D37" i="17" a="1"/>
  <c r="D37" i="17" s="1"/>
  <c r="L37" i="17" a="1"/>
  <c r="L37" i="17" s="1"/>
  <c r="T37" i="17" a="1"/>
  <c r="T37" i="17" s="1"/>
  <c r="AB37" i="17" a="1"/>
  <c r="AB37" i="17" s="1"/>
  <c r="E37" i="17" a="1"/>
  <c r="E37" i="17" s="1"/>
  <c r="M37" i="17" a="1"/>
  <c r="M37" i="17" s="1"/>
  <c r="U37" i="17" a="1"/>
  <c r="U37" i="17" s="1"/>
  <c r="AC37" i="17" a="1"/>
  <c r="AC37" i="17" s="1"/>
  <c r="F37" i="17" a="1"/>
  <c r="F37" i="17" s="1"/>
  <c r="N37" i="17" a="1"/>
  <c r="N37" i="17" s="1"/>
  <c r="V37" i="17" a="1"/>
  <c r="V37" i="17" s="1"/>
  <c r="AD37" i="17" a="1"/>
  <c r="AD37" i="17" s="1"/>
  <c r="J36" i="17" a="1"/>
  <c r="J36" i="17" s="1"/>
  <c r="R36" i="17" a="1"/>
  <c r="R36" i="17" s="1"/>
  <c r="Z36" i="17" a="1"/>
  <c r="Z36" i="17" s="1"/>
  <c r="C36" i="17" a="1"/>
  <c r="C36" i="17" s="1"/>
  <c r="K36" i="17" a="1"/>
  <c r="K36" i="17" s="1"/>
  <c r="S36" i="17" a="1"/>
  <c r="S36" i="17" s="1"/>
  <c r="AA36" i="17" a="1"/>
  <c r="AA36" i="17" s="1"/>
  <c r="D36" i="17" a="1"/>
  <c r="D36" i="17" s="1"/>
  <c r="L36" i="17" a="1"/>
  <c r="L36" i="17" s="1"/>
  <c r="T36" i="17" a="1"/>
  <c r="T36" i="17" s="1"/>
  <c r="AB36" i="17" a="1"/>
  <c r="AB36" i="17" s="1"/>
  <c r="E36" i="17" a="1"/>
  <c r="E36" i="17" s="1"/>
  <c r="M36" i="17" a="1"/>
  <c r="M36" i="17" s="1"/>
  <c r="U36" i="17" a="1"/>
  <c r="U36" i="17" s="1"/>
  <c r="AC36" i="17" a="1"/>
  <c r="AC36" i="17" s="1"/>
  <c r="F36" i="17" a="1"/>
  <c r="F36" i="17" s="1"/>
  <c r="N36" i="17" a="1"/>
  <c r="N36" i="17" s="1"/>
  <c r="V36" i="17" a="1"/>
  <c r="V36" i="17" s="1"/>
  <c r="AD36" i="17" a="1"/>
  <c r="AD36" i="17" s="1"/>
  <c r="G36" i="17" a="1"/>
  <c r="G36" i="17" s="1"/>
  <c r="O36" i="17" a="1"/>
  <c r="O36" i="17" s="1"/>
  <c r="W36" i="17" a="1"/>
  <c r="W36" i="17" s="1"/>
  <c r="AE36" i="17" a="1"/>
  <c r="AE36" i="17" s="1"/>
  <c r="H36" i="17" a="1"/>
  <c r="H36" i="17" s="1"/>
  <c r="P36" i="17" a="1"/>
  <c r="P36" i="17" s="1"/>
  <c r="X36" i="17" a="1"/>
  <c r="X36" i="17" s="1"/>
  <c r="AF36" i="17" a="1"/>
  <c r="AF36" i="17" s="1"/>
  <c r="I36" i="17" a="1"/>
  <c r="I36" i="17" s="1"/>
  <c r="Q36" i="17" a="1"/>
  <c r="Q36" i="17" s="1"/>
  <c r="Y36" i="17" a="1"/>
  <c r="Y36" i="17" s="1"/>
  <c r="AG36" i="17" a="1"/>
  <c r="AG36" i="17" s="1"/>
  <c r="E34" i="17" a="1"/>
  <c r="E34" i="17" s="1"/>
  <c r="K34" i="17" a="1"/>
  <c r="K34" i="17" s="1"/>
  <c r="R34" i="17" a="1"/>
  <c r="R34" i="17" s="1"/>
  <c r="Z34" i="17" a="1"/>
  <c r="Z34" i="17" s="1"/>
  <c r="F34" i="17" a="1"/>
  <c r="F34" i="17" s="1"/>
  <c r="L34" i="17" a="1"/>
  <c r="L34" i="17" s="1"/>
  <c r="S34" i="17" a="1"/>
  <c r="S34" i="17" s="1"/>
  <c r="AA34" i="17" a="1"/>
  <c r="AA34" i="17" s="1"/>
  <c r="T34" i="17" a="1"/>
  <c r="T34" i="17" s="1"/>
  <c r="AB34" i="17" a="1"/>
  <c r="AB34" i="17" s="1"/>
  <c r="G34" i="17" a="1"/>
  <c r="G34" i="17" s="1"/>
  <c r="M34" i="17" a="1"/>
  <c r="M34" i="17" s="1"/>
  <c r="U34" i="17" a="1"/>
  <c r="U34" i="17" s="1"/>
  <c r="AC34" i="17" a="1"/>
  <c r="AC34" i="17" s="1"/>
  <c r="H34" i="17" a="1"/>
  <c r="H34" i="17" s="1"/>
  <c r="N34" i="17" a="1"/>
  <c r="N34" i="17" s="1"/>
  <c r="V34" i="17" a="1"/>
  <c r="V34" i="17" s="1"/>
  <c r="AD34" i="17" a="1"/>
  <c r="AD34" i="17" s="1"/>
  <c r="I34" i="17" a="1"/>
  <c r="I34" i="17" s="1"/>
  <c r="O34" i="17" a="1"/>
  <c r="O34" i="17" s="1"/>
  <c r="W34" i="17" a="1"/>
  <c r="W34" i="17" s="1"/>
  <c r="AE34" i="17" a="1"/>
  <c r="AE34" i="17" s="1"/>
  <c r="P34" i="17" a="1"/>
  <c r="P34" i="17" s="1"/>
  <c r="X34" i="17" a="1"/>
  <c r="X34" i="17" s="1"/>
  <c r="AF34" i="17" a="1"/>
  <c r="AF34" i="17" s="1"/>
  <c r="D34" i="17" a="1"/>
  <c r="D34" i="17" s="1"/>
  <c r="J34" i="17" a="1"/>
  <c r="J34" i="17" s="1"/>
  <c r="Q34" i="17" a="1"/>
  <c r="Q34" i="17" s="1"/>
  <c r="Y34" i="17" a="1"/>
  <c r="Y34" i="17" s="1"/>
  <c r="AG34" i="17" a="1"/>
  <c r="AG34" i="17" s="1"/>
  <c r="C34" i="17" a="1"/>
  <c r="C34" i="17" s="1"/>
  <c r="E35" i="17" a="1"/>
  <c r="E35" i="17" s="1"/>
  <c r="M35" i="17" a="1"/>
  <c r="M35" i="17" s="1"/>
  <c r="U35" i="17" a="1"/>
  <c r="U35" i="17" s="1"/>
  <c r="AC35" i="17" a="1"/>
  <c r="AC35" i="17" s="1"/>
  <c r="F35" i="17" a="1"/>
  <c r="F35" i="17" s="1"/>
  <c r="N35" i="17" a="1"/>
  <c r="N35" i="17" s="1"/>
  <c r="V35" i="17" a="1"/>
  <c r="V35" i="17" s="1"/>
  <c r="AD35" i="17" a="1"/>
  <c r="AD35" i="17" s="1"/>
  <c r="G35" i="17" a="1"/>
  <c r="G35" i="17" s="1"/>
  <c r="O35" i="17" a="1"/>
  <c r="O35" i="17" s="1"/>
  <c r="W35" i="17" a="1"/>
  <c r="W35" i="17" s="1"/>
  <c r="AE35" i="17" a="1"/>
  <c r="AE35" i="17" s="1"/>
  <c r="H35" i="17" a="1"/>
  <c r="H35" i="17" s="1"/>
  <c r="P35" i="17" a="1"/>
  <c r="P35" i="17" s="1"/>
  <c r="X35" i="17" a="1"/>
  <c r="X35" i="17" s="1"/>
  <c r="AF35" i="17" a="1"/>
  <c r="AF35" i="17" s="1"/>
  <c r="I35" i="17" a="1"/>
  <c r="I35" i="17" s="1"/>
  <c r="Q35" i="17" a="1"/>
  <c r="Q35" i="17" s="1"/>
  <c r="Y35" i="17" a="1"/>
  <c r="Y35" i="17" s="1"/>
  <c r="AG35" i="17" a="1"/>
  <c r="AG35" i="17" s="1"/>
  <c r="J35" i="17" a="1"/>
  <c r="J35" i="17" s="1"/>
  <c r="R35" i="17" a="1"/>
  <c r="R35" i="17" s="1"/>
  <c r="Z35" i="17" a="1"/>
  <c r="Z35" i="17" s="1"/>
  <c r="K35" i="17" a="1"/>
  <c r="K35" i="17" s="1"/>
  <c r="S35" i="17" a="1"/>
  <c r="S35" i="17" s="1"/>
  <c r="AA35" i="17" a="1"/>
  <c r="AA35" i="17" s="1"/>
  <c r="D35" i="17" a="1"/>
  <c r="D35" i="17" s="1"/>
  <c r="L35" i="17" a="1"/>
  <c r="L35" i="17" s="1"/>
  <c r="T35" i="17" a="1"/>
  <c r="T35" i="17" s="1"/>
  <c r="AB35" i="17" a="1"/>
  <c r="AB35" i="17" s="1"/>
  <c r="C35" i="17" a="1"/>
  <c r="C35" i="17" s="1"/>
  <c r="I506" i="18"/>
  <c r="F506" i="18"/>
  <c r="H506" i="18"/>
  <c r="G506" i="18"/>
  <c r="AG63" i="17"/>
  <c r="AG70" i="17"/>
  <c r="AG60" i="17"/>
  <c r="AG64" i="17"/>
  <c r="AG71" i="17"/>
  <c r="AG61" i="17"/>
  <c r="AG65" i="17"/>
  <c r="AG119" i="17"/>
  <c r="AG62" i="17"/>
  <c r="V37" i="25"/>
  <c r="AB37" i="25" s="1"/>
  <c r="Y37" i="25"/>
  <c r="B39" i="25"/>
  <c r="C38" i="25"/>
  <c r="AH38" i="25" s="1"/>
  <c r="T38" i="25" s="1"/>
  <c r="AC36" i="25"/>
  <c r="X36" i="25"/>
  <c r="AG88" i="17"/>
  <c r="AG67" i="17"/>
  <c r="AG75" i="17"/>
  <c r="AG69" i="17"/>
  <c r="AG89" i="17"/>
  <c r="AG68" i="17"/>
  <c r="AG72" i="17"/>
  <c r="AG76" i="17"/>
  <c r="AG79" i="17"/>
  <c r="AG73" i="17"/>
  <c r="AG77" i="17"/>
  <c r="AG83" i="17"/>
  <c r="AG74" i="17"/>
  <c r="AG78" i="17"/>
  <c r="AG118" i="17"/>
  <c r="AG80" i="17"/>
  <c r="AG84" i="17"/>
  <c r="AG90" i="17"/>
  <c r="AG81" i="17"/>
  <c r="AG85" i="17"/>
  <c r="AG94" i="17"/>
  <c r="AG82" i="17"/>
  <c r="AG87" i="17"/>
  <c r="AG99" i="17"/>
  <c r="AG86" i="17"/>
  <c r="AG91" i="17"/>
  <c r="AG95" i="17"/>
  <c r="AG101" i="17"/>
  <c r="AG92" i="17"/>
  <c r="AG97" i="17"/>
  <c r="AG103" i="17"/>
  <c r="AG93" i="17"/>
  <c r="AG98" i="17"/>
  <c r="AG107" i="17"/>
  <c r="AG96" i="17"/>
  <c r="AG100" i="17"/>
  <c r="AG104" i="17"/>
  <c r="AG109" i="17"/>
  <c r="AG105" i="17"/>
  <c r="AG111" i="17"/>
  <c r="AG102" i="17"/>
  <c r="AG106" i="17"/>
  <c r="AG115" i="17"/>
  <c r="AG108" i="17"/>
  <c r="AG112" i="17"/>
  <c r="AG116" i="17"/>
  <c r="AG120" i="17"/>
  <c r="AG113" i="17"/>
  <c r="AG117" i="17"/>
  <c r="AG3" i="4"/>
  <c r="AG110" i="17"/>
  <c r="AG114" i="17"/>
  <c r="AH3" i="17"/>
  <c r="AU3" i="21"/>
  <c r="AD126" i="17"/>
  <c r="AD24" i="4" s="1"/>
  <c r="AD130" i="17"/>
  <c r="AD128" i="17"/>
  <c r="AD134" i="17"/>
  <c r="AD131" i="17"/>
  <c r="AD135" i="17"/>
  <c r="AD139" i="17"/>
  <c r="AD129" i="17"/>
  <c r="AD133" i="17"/>
  <c r="AD137" i="17"/>
  <c r="AD132" i="17"/>
  <c r="AD136" i="17"/>
  <c r="AD138" i="17"/>
  <c r="AC141" i="17"/>
  <c r="AC25" i="4" s="1"/>
  <c r="U6" i="18"/>
  <c r="AD6" i="18" s="1"/>
  <c r="AD8" i="18"/>
  <c r="AN9" i="14" s="1"/>
  <c r="AD7" i="18"/>
  <c r="AN8" i="14" s="1"/>
  <c r="AM507" i="14"/>
  <c r="AU4" i="21" l="1"/>
  <c r="AU31" i="21"/>
  <c r="AU29" i="21"/>
  <c r="AU27" i="21"/>
  <c r="AU25" i="21"/>
  <c r="AU23" i="21"/>
  <c r="AU21" i="21"/>
  <c r="AU24" i="21"/>
  <c r="AU26" i="21"/>
  <c r="AU20" i="21"/>
  <c r="AU18" i="21"/>
  <c r="AU16" i="21"/>
  <c r="AU14" i="21"/>
  <c r="AU12" i="21"/>
  <c r="AU28" i="21"/>
  <c r="AU30" i="21"/>
  <c r="AU19" i="21"/>
  <c r="AU17" i="21"/>
  <c r="AU15" i="21"/>
  <c r="AU13" i="21"/>
  <c r="AU11" i="21"/>
  <c r="AU22" i="21"/>
  <c r="AU7" i="21"/>
  <c r="AU5" i="21"/>
  <c r="AU9" i="21"/>
  <c r="AU6" i="21"/>
  <c r="AU10" i="21"/>
  <c r="AU8" i="21"/>
  <c r="AH123" i="17"/>
  <c r="AH125" i="17"/>
  <c r="AH122" i="17"/>
  <c r="AH124" i="17"/>
  <c r="AH121" i="17"/>
  <c r="AL7" i="14"/>
  <c r="AH34" i="17" a="1"/>
  <c r="AH34" i="17" s="1"/>
  <c r="AH140" i="17"/>
  <c r="AH35" i="17" a="1"/>
  <c r="AH35" i="17" s="1"/>
  <c r="AG28" i="17"/>
  <c r="AH22" i="17" a="1"/>
  <c r="AH22" i="17" s="1"/>
  <c r="AH25" i="17" a="1"/>
  <c r="AH25" i="17" s="1"/>
  <c r="AH48" i="17" a="1"/>
  <c r="AH48" i="17" s="1"/>
  <c r="AH31" i="17" a="1"/>
  <c r="AH31" i="17" s="1"/>
  <c r="AH21" i="17" a="1"/>
  <c r="AH21" i="17" s="1"/>
  <c r="AH49" i="17" a="1"/>
  <c r="AH49" i="17" s="1"/>
  <c r="AH51" i="17" a="1"/>
  <c r="AH51" i="17" s="1"/>
  <c r="AH23" i="17" a="1"/>
  <c r="AH23" i="17" s="1"/>
  <c r="AH50" i="17" a="1"/>
  <c r="AH50" i="17" s="1"/>
  <c r="AH55" i="17" a="1"/>
  <c r="AH55" i="17" s="1"/>
  <c r="AH24" i="17" a="1"/>
  <c r="AH24" i="17" s="1"/>
  <c r="AH45" i="17" a="1"/>
  <c r="AH45" i="17" s="1"/>
  <c r="AH26" i="17" a="1"/>
  <c r="AH26" i="17" s="1"/>
  <c r="AH52" i="17" a="1"/>
  <c r="AH52" i="17" s="1"/>
  <c r="AH54" i="17" a="1"/>
  <c r="AH54" i="17" s="1"/>
  <c r="AH53" i="17" a="1"/>
  <c r="AH53" i="17" s="1"/>
  <c r="AH56" i="17" a="1"/>
  <c r="AH56" i="17" s="1"/>
  <c r="AH30" i="17" a="1"/>
  <c r="AH30" i="17" s="1"/>
  <c r="AH20" i="17" a="1"/>
  <c r="AH20" i="17" s="1"/>
  <c r="AH39" i="17" a="1"/>
  <c r="AH39" i="17" s="1"/>
  <c r="AH38" i="17" a="1"/>
  <c r="AH38" i="17" s="1"/>
  <c r="AH41" i="17" a="1"/>
  <c r="AH41" i="17" s="1"/>
  <c r="AH40" i="17" a="1"/>
  <c r="AH40" i="17" s="1"/>
  <c r="AH37" i="17" a="1"/>
  <c r="AH37" i="17" s="1"/>
  <c r="AG32" i="17"/>
  <c r="AH36" i="17" a="1"/>
  <c r="AH36" i="17" s="1"/>
  <c r="AG46" i="17"/>
  <c r="AE46" i="17"/>
  <c r="V46" i="17"/>
  <c r="U46" i="17"/>
  <c r="T46" i="17"/>
  <c r="F46" i="17"/>
  <c r="Y46" i="17"/>
  <c r="AF46" i="17"/>
  <c r="W46" i="17"/>
  <c r="N46" i="17"/>
  <c r="M46" i="17"/>
  <c r="Q46" i="17"/>
  <c r="X46" i="17"/>
  <c r="O46" i="17"/>
  <c r="H46" i="17"/>
  <c r="G46" i="17"/>
  <c r="J46" i="17"/>
  <c r="P46" i="17"/>
  <c r="I46" i="17"/>
  <c r="D46" i="17"/>
  <c r="Z46" i="17"/>
  <c r="AA46" i="17"/>
  <c r="R46" i="17"/>
  <c r="S46" i="17"/>
  <c r="K46" i="17"/>
  <c r="AD46" i="17"/>
  <c r="AC46" i="17"/>
  <c r="AB46" i="17"/>
  <c r="L46" i="17"/>
  <c r="E46" i="17"/>
  <c r="V38" i="25"/>
  <c r="AB38" i="25" s="1"/>
  <c r="Y38" i="25"/>
  <c r="X37" i="25"/>
  <c r="B40" i="25"/>
  <c r="C39" i="25"/>
  <c r="AH39" i="25" s="1"/>
  <c r="T39" i="25" s="1"/>
  <c r="AH68" i="17"/>
  <c r="U506" i="18"/>
  <c r="AH79" i="17"/>
  <c r="AH85" i="17"/>
  <c r="AH62" i="17"/>
  <c r="AH63" i="17"/>
  <c r="AH96" i="17"/>
  <c r="AH72" i="17"/>
  <c r="AH105" i="17"/>
  <c r="AH66" i="17"/>
  <c r="AH74" i="17"/>
  <c r="AH86" i="17"/>
  <c r="AH113" i="17"/>
  <c r="AH60" i="17"/>
  <c r="AH67" i="17"/>
  <c r="AH78" i="17"/>
  <c r="AH91" i="17"/>
  <c r="AH71" i="17"/>
  <c r="AH76" i="17"/>
  <c r="AH83" i="17"/>
  <c r="AH90" i="17"/>
  <c r="AH104" i="17"/>
  <c r="AH64" i="17"/>
  <c r="AH70" i="17"/>
  <c r="AH75" i="17"/>
  <c r="AH81" i="17"/>
  <c r="AH89" i="17"/>
  <c r="AH99" i="17"/>
  <c r="AH116" i="17"/>
  <c r="AH61" i="17"/>
  <c r="AH65" i="17"/>
  <c r="AH69" i="17"/>
  <c r="AH73" i="17"/>
  <c r="AH77" i="17"/>
  <c r="AH82" i="17"/>
  <c r="AH87" i="17"/>
  <c r="AH93" i="17"/>
  <c r="AH100" i="17"/>
  <c r="AH108" i="17"/>
  <c r="AH120" i="17"/>
  <c r="AH95" i="17"/>
  <c r="AH101" i="17"/>
  <c r="AH112" i="17"/>
  <c r="AH80" i="17"/>
  <c r="AH84" i="17"/>
  <c r="AH88" i="17"/>
  <c r="AH92" i="17"/>
  <c r="AH97" i="17"/>
  <c r="AH103" i="17"/>
  <c r="AH109" i="17"/>
  <c r="AH117" i="17"/>
  <c r="AH107" i="17"/>
  <c r="AH111" i="17"/>
  <c r="AH115" i="17"/>
  <c r="AH119" i="17"/>
  <c r="AV3" i="21"/>
  <c r="AH3" i="4"/>
  <c r="AH94" i="17"/>
  <c r="AH98" i="17"/>
  <c r="AH102" i="17"/>
  <c r="AH106" i="17"/>
  <c r="AH110" i="17"/>
  <c r="AH114" i="17"/>
  <c r="AH118" i="17"/>
  <c r="AI3" i="17"/>
  <c r="AE130" i="17"/>
  <c r="AE134" i="17"/>
  <c r="AE138" i="17"/>
  <c r="AE128" i="17"/>
  <c r="AE132" i="17"/>
  <c r="AE136" i="17"/>
  <c r="AE131" i="17"/>
  <c r="AE135" i="17"/>
  <c r="AE139" i="17"/>
  <c r="AE129" i="17"/>
  <c r="AE133" i="17"/>
  <c r="AE137" i="17"/>
  <c r="AD141" i="17"/>
  <c r="AD25" i="4" s="1"/>
  <c r="AE126" i="17"/>
  <c r="AE24" i="4" s="1"/>
  <c r="AL507" i="14"/>
  <c r="AN7" i="14"/>
  <c r="AD506" i="18"/>
  <c r="AV4" i="21" l="1"/>
  <c r="AV30" i="21"/>
  <c r="AV28" i="21"/>
  <c r="AV26" i="21"/>
  <c r="AV24" i="21"/>
  <c r="AV22" i="21"/>
  <c r="AV31" i="21"/>
  <c r="AV29" i="21"/>
  <c r="AV27" i="21"/>
  <c r="AV25" i="21"/>
  <c r="AV23" i="21"/>
  <c r="AV21" i="21"/>
  <c r="AV20" i="21"/>
  <c r="AV18" i="21"/>
  <c r="AV16" i="21"/>
  <c r="AV14" i="21"/>
  <c r="AV12" i="21"/>
  <c r="AV19" i="21"/>
  <c r="AV17" i="21"/>
  <c r="AV15" i="21"/>
  <c r="AV13" i="21"/>
  <c r="AV7" i="21"/>
  <c r="AV5" i="21"/>
  <c r="AV9" i="21"/>
  <c r="AV10" i="21"/>
  <c r="AV8" i="21"/>
  <c r="AV6" i="21"/>
  <c r="AV11" i="21"/>
  <c r="AI121" i="17"/>
  <c r="AI123" i="17"/>
  <c r="AI125" i="17"/>
  <c r="AI122" i="17"/>
  <c r="AI124" i="17"/>
  <c r="AI140" i="17"/>
  <c r="AH32" i="17"/>
  <c r="AH46" i="17"/>
  <c r="AI24" i="17" a="1"/>
  <c r="AI24" i="17" s="1"/>
  <c r="AI22" i="17" a="1"/>
  <c r="AI22" i="17" s="1"/>
  <c r="AI31" i="17" a="1"/>
  <c r="AI31" i="17" s="1"/>
  <c r="AI49" i="17" a="1"/>
  <c r="AI49" i="17" s="1"/>
  <c r="AI23" i="17" a="1"/>
  <c r="AI23" i="17" s="1"/>
  <c r="AI21" i="17" a="1"/>
  <c r="AI21" i="17" s="1"/>
  <c r="AI26" i="17" a="1"/>
  <c r="AI26" i="17" s="1"/>
  <c r="AI53" i="17" a="1"/>
  <c r="AI53" i="17" s="1"/>
  <c r="AI56" i="17" a="1"/>
  <c r="AI56" i="17" s="1"/>
  <c r="AI45" i="17" a="1"/>
  <c r="AI45" i="17" s="1"/>
  <c r="AI48" i="17" a="1"/>
  <c r="AI48" i="17" s="1"/>
  <c r="AI52" i="17" a="1"/>
  <c r="AI52" i="17" s="1"/>
  <c r="AI55" i="17" a="1"/>
  <c r="AI55" i="17" s="1"/>
  <c r="AI50" i="17" a="1"/>
  <c r="AI50" i="17" s="1"/>
  <c r="AI25" i="17" a="1"/>
  <c r="AI25" i="17" s="1"/>
  <c r="AI54" i="17" a="1"/>
  <c r="AI54" i="17" s="1"/>
  <c r="AI51" i="17" a="1"/>
  <c r="AI51" i="17" s="1"/>
  <c r="AI30" i="17" a="1"/>
  <c r="AI30" i="17" s="1"/>
  <c r="AI20" i="17" a="1"/>
  <c r="AI20" i="17" s="1"/>
  <c r="AI39" i="17" a="1"/>
  <c r="AI39" i="17" s="1"/>
  <c r="AI38" i="17" a="1"/>
  <c r="AI38" i="17" s="1"/>
  <c r="AI41" i="17" a="1"/>
  <c r="AI41" i="17" s="1"/>
  <c r="AI40" i="17" a="1"/>
  <c r="AI40" i="17" s="1"/>
  <c r="AI36" i="17" a="1"/>
  <c r="AI36" i="17" s="1"/>
  <c r="AI37" i="17" a="1"/>
  <c r="AI37" i="17" s="1"/>
  <c r="AI35" i="17" a="1"/>
  <c r="AI35" i="17" s="1"/>
  <c r="AI34" i="17" a="1"/>
  <c r="AI34" i="17" s="1"/>
  <c r="AH28" i="17"/>
  <c r="AC38" i="25"/>
  <c r="X38" i="25"/>
  <c r="V39" i="25"/>
  <c r="AB39" i="25" s="1"/>
  <c r="Y39" i="25"/>
  <c r="AI68" i="17"/>
  <c r="C40" i="25"/>
  <c r="AH40" i="25" s="1"/>
  <c r="T40" i="25" s="1"/>
  <c r="B41" i="25"/>
  <c r="AI103" i="17"/>
  <c r="AI80" i="17"/>
  <c r="AI62" i="17"/>
  <c r="AI60" i="17"/>
  <c r="AI65" i="17"/>
  <c r="AI73" i="17"/>
  <c r="AI61" i="17"/>
  <c r="AI66" i="17"/>
  <c r="AI74" i="17"/>
  <c r="AI64" i="17"/>
  <c r="AI69" i="17"/>
  <c r="AI85" i="17"/>
  <c r="AI70" i="17"/>
  <c r="AI76" i="17"/>
  <c r="AI95" i="17"/>
  <c r="AI72" i="17"/>
  <c r="AI77" i="17"/>
  <c r="AI63" i="17"/>
  <c r="AI67" i="17"/>
  <c r="AI71" i="17"/>
  <c r="AI75" i="17"/>
  <c r="AI78" i="17"/>
  <c r="AI82" i="17"/>
  <c r="AI89" i="17"/>
  <c r="AI90" i="17"/>
  <c r="AI84" i="17"/>
  <c r="AI100" i="17"/>
  <c r="AI79" i="17"/>
  <c r="AI81" i="17"/>
  <c r="AI86" i="17"/>
  <c r="AI3" i="4"/>
  <c r="AI91" i="17"/>
  <c r="AI111" i="17"/>
  <c r="AI83" i="17"/>
  <c r="AI87" i="17"/>
  <c r="AI94" i="17"/>
  <c r="AI97" i="17"/>
  <c r="AI117" i="17"/>
  <c r="AI88" i="17"/>
  <c r="AI93" i="17"/>
  <c r="AI99" i="17"/>
  <c r="AI104" i="17"/>
  <c r="AI98" i="17"/>
  <c r="AI107" i="17"/>
  <c r="AI108" i="17"/>
  <c r="AI112" i="17"/>
  <c r="AI116" i="17"/>
  <c r="AI92" i="17"/>
  <c r="AI96" i="17"/>
  <c r="AI101" i="17"/>
  <c r="AI105" i="17"/>
  <c r="AI109" i="17"/>
  <c r="AI113" i="17"/>
  <c r="AI118" i="17"/>
  <c r="AI102" i="17"/>
  <c r="AI106" i="17"/>
  <c r="AI110" i="17"/>
  <c r="AI114" i="17"/>
  <c r="AI120" i="17"/>
  <c r="AW3" i="21"/>
  <c r="AI115" i="17"/>
  <c r="AI119" i="17"/>
  <c r="AJ3" i="17"/>
  <c r="AF126" i="17"/>
  <c r="AF24" i="4" s="1"/>
  <c r="AF129" i="17"/>
  <c r="AF137" i="17"/>
  <c r="AF133" i="17"/>
  <c r="AF131" i="17"/>
  <c r="AF135" i="17"/>
  <c r="AF130" i="17"/>
  <c r="AF134" i="17"/>
  <c r="AF138" i="17"/>
  <c r="AF128" i="17"/>
  <c r="AF132" i="17"/>
  <c r="AF136" i="17"/>
  <c r="AF139" i="17"/>
  <c r="AE141" i="17"/>
  <c r="AE25" i="4" s="1"/>
  <c r="AN507" i="14"/>
  <c r="E39" i="21" s="1"/>
  <c r="E40" i="21" s="1"/>
  <c r="AW4" i="21" l="1"/>
  <c r="AW31" i="21"/>
  <c r="AW29" i="21"/>
  <c r="AW27" i="21"/>
  <c r="AW25" i="21"/>
  <c r="AW23" i="21"/>
  <c r="AW21" i="21"/>
  <c r="AW30" i="21"/>
  <c r="AW28" i="21"/>
  <c r="AW26" i="21"/>
  <c r="AW24" i="21"/>
  <c r="AW22" i="21"/>
  <c r="AW19" i="21"/>
  <c r="AW17" i="21"/>
  <c r="AW15" i="21"/>
  <c r="AW13" i="21"/>
  <c r="AW11" i="21"/>
  <c r="AW20" i="21"/>
  <c r="AW18" i="21"/>
  <c r="AW16" i="21"/>
  <c r="AW14" i="21"/>
  <c r="AW12" i="21"/>
  <c r="AW9" i="21"/>
  <c r="AW6" i="21"/>
  <c r="AW10" i="21"/>
  <c r="AW8" i="21"/>
  <c r="AW5" i="21"/>
  <c r="AW7" i="21"/>
  <c r="AJ121" i="17"/>
  <c r="AJ123" i="17"/>
  <c r="AJ125" i="17"/>
  <c r="AJ124" i="17"/>
  <c r="AJ122" i="17"/>
  <c r="AJ140" i="17"/>
  <c r="AI32" i="17"/>
  <c r="AI28" i="17"/>
  <c r="AJ64" i="17"/>
  <c r="AJ24" i="17" a="1"/>
  <c r="AJ24" i="17" s="1"/>
  <c r="AJ22" i="17" a="1"/>
  <c r="AJ22" i="17" s="1"/>
  <c r="AJ31" i="17" a="1"/>
  <c r="AJ31" i="17" s="1"/>
  <c r="AJ50" i="17" a="1"/>
  <c r="AJ50" i="17" s="1"/>
  <c r="AJ53" i="17" a="1"/>
  <c r="AJ53" i="17" s="1"/>
  <c r="AJ49" i="17" a="1"/>
  <c r="AJ49" i="17" s="1"/>
  <c r="AJ51" i="17" a="1"/>
  <c r="AJ51" i="17" s="1"/>
  <c r="AJ56" i="17" a="1"/>
  <c r="AJ56" i="17" s="1"/>
  <c r="AJ55" i="17" a="1"/>
  <c r="AJ55" i="17" s="1"/>
  <c r="AJ23" i="17" a="1"/>
  <c r="AJ23" i="17" s="1"/>
  <c r="AJ45" i="17" a="1"/>
  <c r="AJ45" i="17" s="1"/>
  <c r="AJ48" i="17" a="1"/>
  <c r="AJ48" i="17" s="1"/>
  <c r="AJ26" i="17" a="1"/>
  <c r="AJ26" i="17" s="1"/>
  <c r="AJ52" i="17" a="1"/>
  <c r="AJ52" i="17" s="1"/>
  <c r="AJ21" i="17" a="1"/>
  <c r="AJ21" i="17" s="1"/>
  <c r="AJ25" i="17" a="1"/>
  <c r="AJ25" i="17" s="1"/>
  <c r="AJ54" i="17" a="1"/>
  <c r="AJ54" i="17" s="1"/>
  <c r="AJ20" i="17" a="1"/>
  <c r="AJ20" i="17" s="1"/>
  <c r="AJ30" i="17" a="1"/>
  <c r="AJ30" i="17" s="1"/>
  <c r="AJ38" i="17" a="1"/>
  <c r="AJ38" i="17" s="1"/>
  <c r="AJ39" i="17" a="1"/>
  <c r="AJ39" i="17" s="1"/>
  <c r="AJ41" i="17" a="1"/>
  <c r="AJ41" i="17" s="1"/>
  <c r="AJ40" i="17" a="1"/>
  <c r="AJ40" i="17" s="1"/>
  <c r="AJ36" i="17" a="1"/>
  <c r="AJ36" i="17" s="1"/>
  <c r="AJ37" i="17" a="1"/>
  <c r="AJ37" i="17" s="1"/>
  <c r="AJ34" i="17" a="1"/>
  <c r="AJ34" i="17" s="1"/>
  <c r="AJ35" i="17" a="1"/>
  <c r="AJ35" i="17" s="1"/>
  <c r="AI46" i="17"/>
  <c r="AJ67" i="17"/>
  <c r="V40" i="25"/>
  <c r="AB40" i="25" s="1"/>
  <c r="Y40" i="25"/>
  <c r="AJ70" i="17"/>
  <c r="AJ62" i="17"/>
  <c r="AJ80" i="17"/>
  <c r="B42" i="25"/>
  <c r="C41" i="25"/>
  <c r="AH41" i="25" s="1"/>
  <c r="T41" i="25" s="1"/>
  <c r="AC39" i="25"/>
  <c r="X39" i="25"/>
  <c r="AJ60" i="17"/>
  <c r="AJ66" i="17"/>
  <c r="AJ77" i="17"/>
  <c r="AJ63" i="17"/>
  <c r="AJ68" i="17"/>
  <c r="AJ101" i="17"/>
  <c r="AJ100" i="17"/>
  <c r="AJ73" i="17"/>
  <c r="AJ93" i="17"/>
  <c r="AJ72" i="17"/>
  <c r="AJ81" i="17"/>
  <c r="AJ61" i="17"/>
  <c r="AJ65" i="17"/>
  <c r="AJ69" i="17"/>
  <c r="AJ74" i="17"/>
  <c r="AJ91" i="17"/>
  <c r="AJ86" i="17"/>
  <c r="AJ71" i="17"/>
  <c r="AJ76" i="17"/>
  <c r="AJ85" i="17"/>
  <c r="AX3" i="21"/>
  <c r="AJ78" i="17"/>
  <c r="AJ84" i="17"/>
  <c r="AJ89" i="17"/>
  <c r="AJ96" i="17"/>
  <c r="AJ110" i="17"/>
  <c r="AJ82" i="17"/>
  <c r="AJ88" i="17"/>
  <c r="AJ95" i="17"/>
  <c r="AJ109" i="17"/>
  <c r="AJ75" i="17"/>
  <c r="AJ79" i="17"/>
  <c r="AJ83" i="17"/>
  <c r="AJ87" i="17"/>
  <c r="AJ92" i="17"/>
  <c r="AJ97" i="17"/>
  <c r="AJ104" i="17"/>
  <c r="AJ117" i="17"/>
  <c r="AJ99" i="17"/>
  <c r="AJ105" i="17"/>
  <c r="AJ118" i="17"/>
  <c r="AJ90" i="17"/>
  <c r="AJ94" i="17"/>
  <c r="AJ98" i="17"/>
  <c r="AJ102" i="17"/>
  <c r="AJ106" i="17"/>
  <c r="AJ113" i="17"/>
  <c r="AJ103" i="17"/>
  <c r="AJ108" i="17"/>
  <c r="AJ114" i="17"/>
  <c r="AJ107" i="17"/>
  <c r="AJ111" i="17"/>
  <c r="AJ115" i="17"/>
  <c r="AJ119" i="17"/>
  <c r="AJ3" i="4"/>
  <c r="AJ112" i="17"/>
  <c r="AJ116" i="17"/>
  <c r="AJ120" i="17"/>
  <c r="AK3" i="17"/>
  <c r="AG126" i="17"/>
  <c r="AG24" i="4" s="1"/>
  <c r="AF141" i="17"/>
  <c r="AF25" i="4" s="1"/>
  <c r="AG129" i="17"/>
  <c r="AG133" i="17"/>
  <c r="AG137" i="17"/>
  <c r="AG139" i="17"/>
  <c r="AG128" i="17"/>
  <c r="AG132" i="17"/>
  <c r="AG136" i="17"/>
  <c r="AG130" i="17"/>
  <c r="AG134" i="17"/>
  <c r="AG138" i="17"/>
  <c r="AG131" i="17"/>
  <c r="AG135" i="17"/>
  <c r="BK12" i="4"/>
  <c r="BK11" i="4"/>
  <c r="BK8" i="4"/>
  <c r="AX4" i="21" l="1"/>
  <c r="AX31" i="21"/>
  <c r="AX29" i="21"/>
  <c r="AX27" i="21"/>
  <c r="AX25" i="21"/>
  <c r="AX23" i="21"/>
  <c r="AX30" i="21"/>
  <c r="AX28" i="21"/>
  <c r="AX26" i="21"/>
  <c r="AX24" i="21"/>
  <c r="AX22" i="21"/>
  <c r="AX19" i="21"/>
  <c r="AX17" i="21"/>
  <c r="AX15" i="21"/>
  <c r="AX13" i="21"/>
  <c r="AX11" i="21"/>
  <c r="AX21" i="21"/>
  <c r="AX20" i="21"/>
  <c r="AX18" i="21"/>
  <c r="AX16" i="21"/>
  <c r="AX14" i="21"/>
  <c r="AX12" i="21"/>
  <c r="AX6" i="21"/>
  <c r="AX10" i="21"/>
  <c r="AX8" i="21"/>
  <c r="AX7" i="21"/>
  <c r="AX5" i="21"/>
  <c r="AX9" i="21"/>
  <c r="AK124" i="17"/>
  <c r="AK122" i="17"/>
  <c r="AK121" i="17"/>
  <c r="AK123" i="17"/>
  <c r="AK125" i="17"/>
  <c r="AK140" i="17"/>
  <c r="AJ32" i="17"/>
  <c r="AK21" i="17" a="1"/>
  <c r="AK21" i="17" s="1"/>
  <c r="AK24" i="17" a="1"/>
  <c r="AK24" i="17" s="1"/>
  <c r="AK23" i="17" a="1"/>
  <c r="AK23" i="17" s="1"/>
  <c r="AK45" i="17" a="1"/>
  <c r="AK45" i="17" s="1"/>
  <c r="AK22" i="17" a="1"/>
  <c r="AK22" i="17" s="1"/>
  <c r="AK25" i="17" a="1"/>
  <c r="AK25" i="17" s="1"/>
  <c r="AK55" i="17" a="1"/>
  <c r="AK55" i="17" s="1"/>
  <c r="AK31" i="17" a="1"/>
  <c r="AK31" i="17" s="1"/>
  <c r="AK26" i="17" a="1"/>
  <c r="AK26" i="17" s="1"/>
  <c r="AK54" i="17" a="1"/>
  <c r="AK54" i="17" s="1"/>
  <c r="AK53" i="17" a="1"/>
  <c r="AK53" i="17" s="1"/>
  <c r="AK50" i="17" a="1"/>
  <c r="AK50" i="17" s="1"/>
  <c r="AK56" i="17" a="1"/>
  <c r="AK56" i="17" s="1"/>
  <c r="AK48" i="17" a="1"/>
  <c r="AK48" i="17" s="1"/>
  <c r="AK52" i="17" a="1"/>
  <c r="AK52" i="17" s="1"/>
  <c r="AK49" i="17" a="1"/>
  <c r="AK49" i="17" s="1"/>
  <c r="AK51" i="17" a="1"/>
  <c r="AK51" i="17" s="1"/>
  <c r="AK30" i="17" a="1"/>
  <c r="AK30" i="17" s="1"/>
  <c r="AK20" i="17" a="1"/>
  <c r="AK20" i="17" s="1"/>
  <c r="AK38" i="17" a="1"/>
  <c r="AK38" i="17" s="1"/>
  <c r="AK39" i="17" a="1"/>
  <c r="AK39" i="17" s="1"/>
  <c r="AK41" i="17" a="1"/>
  <c r="AK41" i="17" s="1"/>
  <c r="AK40" i="17" a="1"/>
  <c r="AK40" i="17" s="1"/>
  <c r="AK36" i="17" a="1"/>
  <c r="AK36" i="17" s="1"/>
  <c r="AK37" i="17" a="1"/>
  <c r="AK37" i="17" s="1"/>
  <c r="AK35" i="17" a="1"/>
  <c r="AK35" i="17" s="1"/>
  <c r="AK34" i="17" a="1"/>
  <c r="AK34" i="17" s="1"/>
  <c r="AJ46" i="17"/>
  <c r="AJ28" i="17"/>
  <c r="X40" i="25"/>
  <c r="V41" i="25"/>
  <c r="AB41" i="25" s="1"/>
  <c r="Y41" i="25"/>
  <c r="B43" i="25"/>
  <c r="C42" i="25"/>
  <c r="AH42" i="25" s="1"/>
  <c r="T42" i="25" s="1"/>
  <c r="AK87" i="17"/>
  <c r="AK67" i="17"/>
  <c r="AK65" i="17"/>
  <c r="AK77" i="17"/>
  <c r="AK81" i="17"/>
  <c r="AK61" i="17"/>
  <c r="AK72" i="17"/>
  <c r="AK98" i="17"/>
  <c r="AK60" i="17"/>
  <c r="AK71" i="17"/>
  <c r="AK88" i="17"/>
  <c r="AK64" i="17"/>
  <c r="AK69" i="17"/>
  <c r="AK76" i="17"/>
  <c r="AK3" i="4"/>
  <c r="AK63" i="17"/>
  <c r="AK68" i="17"/>
  <c r="AK73" i="17"/>
  <c r="AK82" i="17"/>
  <c r="AK103" i="17"/>
  <c r="AK62" i="17"/>
  <c r="AK66" i="17"/>
  <c r="AK70" i="17"/>
  <c r="AK74" i="17"/>
  <c r="AK78" i="17"/>
  <c r="AK83" i="17"/>
  <c r="AK91" i="17"/>
  <c r="AK112" i="17"/>
  <c r="AK75" i="17"/>
  <c r="AK79" i="17"/>
  <c r="AK86" i="17"/>
  <c r="AK92" i="17"/>
  <c r="AK94" i="17"/>
  <c r="AK99" i="17"/>
  <c r="AK104" i="17"/>
  <c r="AK114" i="17"/>
  <c r="AK80" i="17"/>
  <c r="AK84" i="17"/>
  <c r="AK90" i="17"/>
  <c r="AK95" i="17"/>
  <c r="AK100" i="17"/>
  <c r="AK107" i="17"/>
  <c r="AK119" i="17"/>
  <c r="AK96" i="17"/>
  <c r="AK102" i="17"/>
  <c r="AK108" i="17"/>
  <c r="AK85" i="17"/>
  <c r="AK89" i="17"/>
  <c r="AK93" i="17"/>
  <c r="AK97" i="17"/>
  <c r="AK101" i="17"/>
  <c r="AK105" i="17"/>
  <c r="AK110" i="17"/>
  <c r="AK115" i="17"/>
  <c r="AK106" i="17"/>
  <c r="AK111" i="17"/>
  <c r="AK116" i="17"/>
  <c r="AK118" i="17"/>
  <c r="AK120" i="17"/>
  <c r="AK109" i="17"/>
  <c r="AK113" i="17"/>
  <c r="AK117" i="17"/>
  <c r="AL3" i="17"/>
  <c r="AY3" i="21"/>
  <c r="AH126" i="17"/>
  <c r="AH24" i="4" s="1"/>
  <c r="AG141" i="17"/>
  <c r="AG25" i="4" s="1"/>
  <c r="AH131" i="17"/>
  <c r="AH135" i="17"/>
  <c r="AH139" i="17"/>
  <c r="AH129" i="17"/>
  <c r="AH133" i="17"/>
  <c r="AH137" i="17"/>
  <c r="AH128" i="17"/>
  <c r="AH132" i="17"/>
  <c r="AH136" i="17"/>
  <c r="AH130" i="17"/>
  <c r="AH134" i="17"/>
  <c r="AH138" i="17"/>
  <c r="AY4" i="21" l="1"/>
  <c r="AY31" i="21"/>
  <c r="AY30" i="21"/>
  <c r="AY28" i="21"/>
  <c r="AY26" i="21"/>
  <c r="AY24" i="21"/>
  <c r="AY22" i="21"/>
  <c r="AY25" i="21"/>
  <c r="AY27" i="21"/>
  <c r="AY19" i="21"/>
  <c r="AY17" i="21"/>
  <c r="AY15" i="21"/>
  <c r="AY13" i="21"/>
  <c r="AY11" i="21"/>
  <c r="AY29" i="21"/>
  <c r="AY21" i="21"/>
  <c r="AY20" i="21"/>
  <c r="AY18" i="21"/>
  <c r="AY16" i="21"/>
  <c r="AY14" i="21"/>
  <c r="AY12" i="21"/>
  <c r="AY23" i="21"/>
  <c r="AY6" i="21"/>
  <c r="AY10" i="21"/>
  <c r="AY8" i="21"/>
  <c r="AY7" i="21"/>
  <c r="AY5" i="21"/>
  <c r="AY9" i="21"/>
  <c r="AL124" i="17"/>
  <c r="AL122" i="17"/>
  <c r="AL121" i="17"/>
  <c r="AL123" i="17"/>
  <c r="AL125" i="17"/>
  <c r="AL140" i="17"/>
  <c r="AK28" i="17"/>
  <c r="AK32" i="17"/>
  <c r="AK46" i="17"/>
  <c r="AL67" i="17"/>
  <c r="AL21" i="17" a="1"/>
  <c r="AL21" i="17" s="1"/>
  <c r="AL26" i="17" a="1"/>
  <c r="AL26" i="17" s="1"/>
  <c r="AL48" i="17" a="1"/>
  <c r="AL48" i="17" s="1"/>
  <c r="AL22" i="17" a="1"/>
  <c r="AL22" i="17" s="1"/>
  <c r="AL25" i="17" a="1"/>
  <c r="AL25" i="17" s="1"/>
  <c r="AL50" i="17" a="1"/>
  <c r="AL50" i="17" s="1"/>
  <c r="AL52" i="17" a="1"/>
  <c r="AL52" i="17" s="1"/>
  <c r="AL55" i="17" a="1"/>
  <c r="AL55" i="17" s="1"/>
  <c r="AL24" i="17" a="1"/>
  <c r="AL24" i="17" s="1"/>
  <c r="AL51" i="17" a="1"/>
  <c r="AL51" i="17" s="1"/>
  <c r="AL54" i="17" a="1"/>
  <c r="AL54" i="17" s="1"/>
  <c r="AL49" i="17" a="1"/>
  <c r="AL49" i="17" s="1"/>
  <c r="AL31" i="17" a="1"/>
  <c r="AL31" i="17" s="1"/>
  <c r="AL53" i="17" a="1"/>
  <c r="AL53" i="17" s="1"/>
  <c r="AL23" i="17" a="1"/>
  <c r="AL23" i="17" s="1"/>
  <c r="AL56" i="17" a="1"/>
  <c r="AL56" i="17" s="1"/>
  <c r="AL45" i="17" a="1"/>
  <c r="AL45" i="17" s="1"/>
  <c r="AL20" i="17" a="1"/>
  <c r="AL20" i="17" s="1"/>
  <c r="AL30" i="17" a="1"/>
  <c r="AL30" i="17" s="1"/>
  <c r="AL38" i="17" a="1"/>
  <c r="AL38" i="17" s="1"/>
  <c r="AL39" i="17" a="1"/>
  <c r="AL39" i="17" s="1"/>
  <c r="AL41" i="17" a="1"/>
  <c r="AL41" i="17" s="1"/>
  <c r="AL40" i="17" a="1"/>
  <c r="AL40" i="17" s="1"/>
  <c r="AL36" i="17" a="1"/>
  <c r="AL36" i="17" s="1"/>
  <c r="AL37" i="17" a="1"/>
  <c r="AL37" i="17" s="1"/>
  <c r="AL35" i="17" a="1"/>
  <c r="AL35" i="17" s="1"/>
  <c r="AL34" i="17" a="1"/>
  <c r="AL34" i="17" s="1"/>
  <c r="AL61" i="17"/>
  <c r="AL70" i="17"/>
  <c r="AL78" i="17"/>
  <c r="AL62" i="17"/>
  <c r="AL89" i="17"/>
  <c r="V42" i="25"/>
  <c r="AB42" i="25" s="1"/>
  <c r="Y42" i="25"/>
  <c r="B44" i="25"/>
  <c r="C43" i="25"/>
  <c r="AH43" i="25" s="1"/>
  <c r="T43" i="25" s="1"/>
  <c r="AL64" i="17"/>
  <c r="AL72" i="17"/>
  <c r="AL99" i="17"/>
  <c r="AL60" i="17"/>
  <c r="AL66" i="17"/>
  <c r="AL75" i="17"/>
  <c r="AC41" i="25"/>
  <c r="X41" i="25"/>
  <c r="AL97" i="17"/>
  <c r="AL71" i="17"/>
  <c r="AL76" i="17"/>
  <c r="AL90" i="17"/>
  <c r="AL63" i="17"/>
  <c r="AL68" i="17"/>
  <c r="AL74" i="17"/>
  <c r="AL82" i="17"/>
  <c r="AL81" i="17"/>
  <c r="AL118" i="17"/>
  <c r="AL65" i="17"/>
  <c r="AL69" i="17"/>
  <c r="AL73" i="17"/>
  <c r="AL77" i="17"/>
  <c r="AL85" i="17"/>
  <c r="AL93" i="17"/>
  <c r="AL103" i="17"/>
  <c r="AL86" i="17"/>
  <c r="AL94" i="17"/>
  <c r="AL104" i="17"/>
  <c r="AL80" i="17"/>
  <c r="AL84" i="17"/>
  <c r="AL88" i="17"/>
  <c r="AL92" i="17"/>
  <c r="AL96" i="17"/>
  <c r="AL101" i="17"/>
  <c r="AZ3" i="21"/>
  <c r="AL79" i="17"/>
  <c r="AL83" i="17"/>
  <c r="AL87" i="17"/>
  <c r="AL91" i="17"/>
  <c r="AL95" i="17"/>
  <c r="AL100" i="17"/>
  <c r="AL105" i="17"/>
  <c r="AL98" i="17"/>
  <c r="AL102" i="17"/>
  <c r="AL110" i="17"/>
  <c r="AL106" i="17"/>
  <c r="AL111" i="17"/>
  <c r="AL119" i="17"/>
  <c r="AL107" i="17"/>
  <c r="AL114" i="17"/>
  <c r="AL3" i="4"/>
  <c r="AL109" i="17"/>
  <c r="AL115" i="17"/>
  <c r="AL108" i="17"/>
  <c r="AL112" i="17"/>
  <c r="AL116" i="17"/>
  <c r="AL120" i="17"/>
  <c r="AL113" i="17"/>
  <c r="AL117" i="17"/>
  <c r="AM3" i="17"/>
  <c r="AI126" i="17"/>
  <c r="AI24" i="4" s="1"/>
  <c r="AH141" i="17"/>
  <c r="AH25" i="4" s="1"/>
  <c r="AI134" i="17"/>
  <c r="AI130" i="17"/>
  <c r="AI138" i="17"/>
  <c r="AI128" i="17"/>
  <c r="AI132" i="17"/>
  <c r="AI131" i="17"/>
  <c r="AI135" i="17"/>
  <c r="AI139" i="17"/>
  <c r="AI129" i="17"/>
  <c r="AI133" i="17"/>
  <c r="AI137" i="17"/>
  <c r="AI136" i="17"/>
  <c r="AZ4" i="21" l="1"/>
  <c r="AZ31" i="21"/>
  <c r="AZ29" i="21"/>
  <c r="AZ27" i="21"/>
  <c r="AZ25" i="21"/>
  <c r="AZ23" i="21"/>
  <c r="AZ21" i="21"/>
  <c r="AZ30" i="21"/>
  <c r="AZ28" i="21"/>
  <c r="AZ26" i="21"/>
  <c r="AZ24" i="21"/>
  <c r="AZ22" i="21"/>
  <c r="AZ19" i="21"/>
  <c r="AZ17" i="21"/>
  <c r="AZ15" i="21"/>
  <c r="AZ13" i="21"/>
  <c r="AZ11" i="21"/>
  <c r="AZ20" i="21"/>
  <c r="AZ18" i="21"/>
  <c r="AZ16" i="21"/>
  <c r="AZ14" i="21"/>
  <c r="AZ12" i="21"/>
  <c r="AZ6" i="21"/>
  <c r="AZ10" i="21"/>
  <c r="AZ8" i="21"/>
  <c r="AZ9" i="21"/>
  <c r="AZ7" i="21"/>
  <c r="AZ5" i="21"/>
  <c r="AM122" i="17"/>
  <c r="AM124" i="17"/>
  <c r="AM121" i="17"/>
  <c r="AM123" i="17"/>
  <c r="AM125" i="17"/>
  <c r="AM140" i="17"/>
  <c r="AL46" i="17"/>
  <c r="AL32" i="17"/>
  <c r="AM23" i="17" a="1"/>
  <c r="AM23" i="17" s="1"/>
  <c r="AM21" i="17" a="1"/>
  <c r="AM21" i="17" s="1"/>
  <c r="AM26" i="17" a="1"/>
  <c r="AM26" i="17" s="1"/>
  <c r="AM24" i="17" a="1"/>
  <c r="AM24" i="17" s="1"/>
  <c r="AM49" i="17" a="1"/>
  <c r="AM49" i="17" s="1"/>
  <c r="AM45" i="17" a="1"/>
  <c r="AM45" i="17" s="1"/>
  <c r="AM48" i="17" a="1"/>
  <c r="AM48" i="17" s="1"/>
  <c r="AM22" i="17" a="1"/>
  <c r="AM22" i="17" s="1"/>
  <c r="AM25" i="17" a="1"/>
  <c r="AM25" i="17" s="1"/>
  <c r="AM50" i="17" a="1"/>
  <c r="AM50" i="17" s="1"/>
  <c r="AM52" i="17" a="1"/>
  <c r="AM52" i="17" s="1"/>
  <c r="AM56" i="17" a="1"/>
  <c r="AM56" i="17" s="1"/>
  <c r="AM54" i="17" a="1"/>
  <c r="AM54" i="17" s="1"/>
  <c r="AM51" i="17" a="1"/>
  <c r="AM51" i="17" s="1"/>
  <c r="AM53" i="17" a="1"/>
  <c r="AM53" i="17" s="1"/>
  <c r="AM31" i="17" a="1"/>
  <c r="AM31" i="17" s="1"/>
  <c r="AM55" i="17" a="1"/>
  <c r="AM55" i="17" s="1"/>
  <c r="AM20" i="17" a="1"/>
  <c r="AM20" i="17" s="1"/>
  <c r="AM30" i="17" a="1"/>
  <c r="AM30" i="17" s="1"/>
  <c r="AM38" i="17" a="1"/>
  <c r="AM38" i="17" s="1"/>
  <c r="AM39" i="17" a="1"/>
  <c r="AM39" i="17" s="1"/>
  <c r="AM41" i="17" a="1"/>
  <c r="AM41" i="17" s="1"/>
  <c r="AM40" i="17" a="1"/>
  <c r="AM40" i="17" s="1"/>
  <c r="AM36" i="17" a="1"/>
  <c r="AM36" i="17" s="1"/>
  <c r="AM34" i="17" a="1"/>
  <c r="AM34" i="17" s="1"/>
  <c r="AM35" i="17" a="1"/>
  <c r="AM35" i="17" s="1"/>
  <c r="AM37" i="17" a="1"/>
  <c r="AM37" i="17" s="1"/>
  <c r="AL28" i="17"/>
  <c r="AC42" i="25"/>
  <c r="X42" i="25"/>
  <c r="Y43" i="25"/>
  <c r="V43" i="25"/>
  <c r="AB43" i="25" s="1"/>
  <c r="B45" i="25"/>
  <c r="C44" i="25"/>
  <c r="AH44" i="25" s="1"/>
  <c r="T44" i="25" s="1"/>
  <c r="AM69" i="17"/>
  <c r="AM67" i="17"/>
  <c r="AM84" i="17"/>
  <c r="AM71" i="17"/>
  <c r="AM60" i="17"/>
  <c r="AM82" i="17"/>
  <c r="AM63" i="17"/>
  <c r="AM76" i="17"/>
  <c r="AM92" i="17"/>
  <c r="AM64" i="17"/>
  <c r="AM77" i="17"/>
  <c r="AM93" i="17"/>
  <c r="AM61" i="17"/>
  <c r="AM65" i="17"/>
  <c r="AM72" i="17"/>
  <c r="AM78" i="17"/>
  <c r="AM86" i="17"/>
  <c r="AM100" i="17"/>
  <c r="AM68" i="17"/>
  <c r="AM62" i="17"/>
  <c r="AM66" i="17"/>
  <c r="AM73" i="17"/>
  <c r="AM81" i="17"/>
  <c r="AM88" i="17"/>
  <c r="AM102" i="17"/>
  <c r="AM70" i="17"/>
  <c r="AM74" i="17"/>
  <c r="AM80" i="17"/>
  <c r="AM85" i="17"/>
  <c r="AM89" i="17"/>
  <c r="AM97" i="17"/>
  <c r="AM112" i="17"/>
  <c r="AM90" i="17"/>
  <c r="AM96" i="17"/>
  <c r="AM107" i="17"/>
  <c r="AM75" i="17"/>
  <c r="AM79" i="17"/>
  <c r="AM83" i="17"/>
  <c r="AM87" i="17"/>
  <c r="AM91" i="17"/>
  <c r="AM95" i="17"/>
  <c r="AM99" i="17"/>
  <c r="AM106" i="17"/>
  <c r="AM118" i="17"/>
  <c r="AM94" i="17"/>
  <c r="AM98" i="17"/>
  <c r="AM103" i="17"/>
  <c r="AM113" i="17"/>
  <c r="AM117" i="17"/>
  <c r="AM104" i="17"/>
  <c r="AM108" i="17"/>
  <c r="AM114" i="17"/>
  <c r="AM120" i="17"/>
  <c r="AM101" i="17"/>
  <c r="AM105" i="17"/>
  <c r="AM109" i="17"/>
  <c r="AM116" i="17"/>
  <c r="AM111" i="17"/>
  <c r="AM110" i="17"/>
  <c r="AM115" i="17"/>
  <c r="AM119" i="17"/>
  <c r="AN3" i="17"/>
  <c r="BA3" i="21"/>
  <c r="AM3" i="4"/>
  <c r="AI141" i="17"/>
  <c r="AI25" i="4" s="1"/>
  <c r="AJ130" i="17"/>
  <c r="AJ134" i="17"/>
  <c r="AJ138" i="17"/>
  <c r="AJ128" i="17"/>
  <c r="AJ129" i="17"/>
  <c r="AJ133" i="17"/>
  <c r="AJ137" i="17"/>
  <c r="AJ131" i="17"/>
  <c r="AJ135" i="17"/>
  <c r="AJ139" i="17"/>
  <c r="AJ132" i="17"/>
  <c r="AJ136" i="17"/>
  <c r="AJ126" i="17"/>
  <c r="AJ24" i="4" s="1"/>
  <c r="AW34" i="21"/>
  <c r="BA4" i="21" l="1"/>
  <c r="BA30" i="21"/>
  <c r="BA28" i="21"/>
  <c r="BA26" i="21"/>
  <c r="BA24" i="21"/>
  <c r="BA22" i="21"/>
  <c r="BA31" i="21"/>
  <c r="BA29" i="21"/>
  <c r="BA27" i="21"/>
  <c r="BA25" i="21"/>
  <c r="BA23" i="21"/>
  <c r="BA21" i="21"/>
  <c r="BA20" i="21"/>
  <c r="BA18" i="21"/>
  <c r="BA16" i="21"/>
  <c r="BA14" i="21"/>
  <c r="BA12" i="21"/>
  <c r="BA19" i="21"/>
  <c r="BA17" i="21"/>
  <c r="BA15" i="21"/>
  <c r="BA13" i="21"/>
  <c r="BA11" i="21"/>
  <c r="BA10" i="21"/>
  <c r="BA8" i="21"/>
  <c r="BA7" i="21"/>
  <c r="BA5" i="21"/>
  <c r="BA9" i="21"/>
  <c r="BA6" i="21"/>
  <c r="AN122" i="17"/>
  <c r="AN124" i="17"/>
  <c r="AN123" i="17"/>
  <c r="AN125" i="17"/>
  <c r="AN121" i="17"/>
  <c r="AN140" i="17"/>
  <c r="AM32" i="17"/>
  <c r="AM28" i="17"/>
  <c r="AN65" i="17"/>
  <c r="AN23" i="17" a="1"/>
  <c r="AN23" i="17" s="1"/>
  <c r="AN45" i="17" a="1"/>
  <c r="AN45" i="17" s="1"/>
  <c r="AN50" i="17" a="1"/>
  <c r="AN50" i="17" s="1"/>
  <c r="AN22" i="17" a="1"/>
  <c r="AN22" i="17" s="1"/>
  <c r="AN31" i="17" a="1"/>
  <c r="AN31" i="17" s="1"/>
  <c r="AN54" i="17" a="1"/>
  <c r="AN54" i="17" s="1"/>
  <c r="AN48" i="17" a="1"/>
  <c r="AN48" i="17" s="1"/>
  <c r="AN49" i="17" a="1"/>
  <c r="AN49" i="17" s="1"/>
  <c r="AN53" i="17" a="1"/>
  <c r="AN53" i="17" s="1"/>
  <c r="AN21" i="17" a="1"/>
  <c r="AN21" i="17" s="1"/>
  <c r="AN25" i="17" a="1"/>
  <c r="AN25" i="17" s="1"/>
  <c r="AN24" i="17" a="1"/>
  <c r="AN24" i="17" s="1"/>
  <c r="AN56" i="17" a="1"/>
  <c r="AN56" i="17" s="1"/>
  <c r="AN51" i="17" a="1"/>
  <c r="AN51" i="17" s="1"/>
  <c r="AN55" i="17" a="1"/>
  <c r="AN55" i="17" s="1"/>
  <c r="AN26" i="17" a="1"/>
  <c r="AN26" i="17" s="1"/>
  <c r="AN52" i="17" a="1"/>
  <c r="AN52" i="17" s="1"/>
  <c r="AN20" i="17" a="1"/>
  <c r="AN20" i="17" s="1"/>
  <c r="AN30" i="17" a="1"/>
  <c r="AN30" i="17" s="1"/>
  <c r="AN38" i="17" a="1"/>
  <c r="AN38" i="17" s="1"/>
  <c r="AN39" i="17" a="1"/>
  <c r="AN39" i="17" s="1"/>
  <c r="AN41" i="17" a="1"/>
  <c r="AN41" i="17" s="1"/>
  <c r="AN40" i="17" a="1"/>
  <c r="AN40" i="17" s="1"/>
  <c r="AN36" i="17" a="1"/>
  <c r="AN36" i="17" s="1"/>
  <c r="AN34" i="17" a="1"/>
  <c r="AN34" i="17" s="1"/>
  <c r="AN35" i="17" a="1"/>
  <c r="AN35" i="17" s="1"/>
  <c r="AN37" i="17" a="1"/>
  <c r="AN37" i="17" s="1"/>
  <c r="AM46" i="17"/>
  <c r="AN66" i="17"/>
  <c r="AN74" i="17"/>
  <c r="Y44" i="25"/>
  <c r="V44" i="25"/>
  <c r="AN73" i="17"/>
  <c r="B46" i="25"/>
  <c r="C45" i="25"/>
  <c r="AH45" i="25" s="1"/>
  <c r="T45" i="25" s="1"/>
  <c r="AN82" i="17"/>
  <c r="X43" i="25"/>
  <c r="AN70" i="17"/>
  <c r="AN62" i="17"/>
  <c r="AN81" i="17"/>
  <c r="AN61" i="17"/>
  <c r="AN69" i="17"/>
  <c r="AN109" i="17"/>
  <c r="AN63" i="17"/>
  <c r="AN67" i="17"/>
  <c r="AN71" i="17"/>
  <c r="AN77" i="17"/>
  <c r="AN88" i="17"/>
  <c r="AN60" i="17"/>
  <c r="AN64" i="17"/>
  <c r="AN68" i="17"/>
  <c r="AN72" i="17"/>
  <c r="AN78" i="17"/>
  <c r="AN92" i="17"/>
  <c r="AN75" i="17"/>
  <c r="AN79" i="17"/>
  <c r="AN84" i="17"/>
  <c r="AN93" i="17"/>
  <c r="AN76" i="17"/>
  <c r="AN80" i="17"/>
  <c r="AN85" i="17"/>
  <c r="AN97" i="17"/>
  <c r="AN89" i="17"/>
  <c r="AN98" i="17"/>
  <c r="AN86" i="17"/>
  <c r="AN90" i="17"/>
  <c r="AN94" i="17"/>
  <c r="AN104" i="17"/>
  <c r="AN83" i="17"/>
  <c r="AN87" i="17"/>
  <c r="AN91" i="17"/>
  <c r="AN96" i="17"/>
  <c r="BB3" i="21"/>
  <c r="AN95" i="17"/>
  <c r="AN100" i="17"/>
  <c r="AN105" i="17"/>
  <c r="AN110" i="17"/>
  <c r="AN101" i="17"/>
  <c r="AN106" i="17"/>
  <c r="AN114" i="17"/>
  <c r="AN102" i="17"/>
  <c r="AN108" i="17"/>
  <c r="AN115" i="17"/>
  <c r="AN99" i="17"/>
  <c r="AN103" i="17"/>
  <c r="AN107" i="17"/>
  <c r="AN111" i="17"/>
  <c r="AN119" i="17"/>
  <c r="AN118" i="17"/>
  <c r="AN112" i="17"/>
  <c r="AN116" i="17"/>
  <c r="AN120" i="17"/>
  <c r="AN113" i="17"/>
  <c r="AN117" i="17"/>
  <c r="AO3" i="17"/>
  <c r="AN3" i="4"/>
  <c r="AK126" i="17"/>
  <c r="AK24" i="4" s="1"/>
  <c r="AX34" i="21"/>
  <c r="AK129" i="17"/>
  <c r="AK133" i="17"/>
  <c r="AK131" i="17"/>
  <c r="AK135" i="17"/>
  <c r="AK128" i="17"/>
  <c r="AK132" i="17"/>
  <c r="AK136" i="17"/>
  <c r="AK130" i="17"/>
  <c r="AK134" i="17"/>
  <c r="AK138" i="17"/>
  <c r="AK137" i="17"/>
  <c r="AK139" i="17"/>
  <c r="AJ141" i="17"/>
  <c r="AJ25" i="4" s="1"/>
  <c r="BK42" i="17"/>
  <c r="BB4" i="21" l="1"/>
  <c r="BB30" i="21"/>
  <c r="BB28" i="21"/>
  <c r="BB26" i="21"/>
  <c r="BB24" i="21"/>
  <c r="BB22" i="21"/>
  <c r="BB31" i="21"/>
  <c r="BB29" i="21"/>
  <c r="BB27" i="21"/>
  <c r="BB25" i="21"/>
  <c r="BB23" i="21"/>
  <c r="BB21" i="21"/>
  <c r="BB20" i="21"/>
  <c r="BB18" i="21"/>
  <c r="BB16" i="21"/>
  <c r="BB14" i="21"/>
  <c r="BB12" i="21"/>
  <c r="BB19" i="21"/>
  <c r="BB17" i="21"/>
  <c r="BB15" i="21"/>
  <c r="BB13" i="21"/>
  <c r="BB11" i="21"/>
  <c r="BB7" i="21"/>
  <c r="BB5" i="21"/>
  <c r="BB9" i="21"/>
  <c r="BB6" i="21"/>
  <c r="BB10" i="21"/>
  <c r="BB8" i="21"/>
  <c r="AO123" i="17"/>
  <c r="AO122" i="17"/>
  <c r="AO124" i="17"/>
  <c r="AO125" i="17"/>
  <c r="AO121" i="17"/>
  <c r="AO140" i="17"/>
  <c r="X44" i="25"/>
  <c r="AB44" i="25"/>
  <c r="AN28" i="17"/>
  <c r="AN32" i="17"/>
  <c r="AN46" i="17"/>
  <c r="AO25" i="17" a="1"/>
  <c r="AO25" i="17" s="1"/>
  <c r="AO23" i="17" a="1"/>
  <c r="AO23" i="17" s="1"/>
  <c r="AO45" i="17" a="1"/>
  <c r="AO45" i="17" s="1"/>
  <c r="AO21" i="17" a="1"/>
  <c r="AO21" i="17" s="1"/>
  <c r="AO24" i="17" a="1"/>
  <c r="AO24" i="17" s="1"/>
  <c r="AO51" i="17" a="1"/>
  <c r="AO51" i="17" s="1"/>
  <c r="AO54" i="17" a="1"/>
  <c r="AO54" i="17" s="1"/>
  <c r="AO26" i="17" a="1"/>
  <c r="AO26" i="17" s="1"/>
  <c r="AO52" i="17" a="1"/>
  <c r="AO52" i="17" s="1"/>
  <c r="AO22" i="17" a="1"/>
  <c r="AO22" i="17" s="1"/>
  <c r="AO50" i="17" a="1"/>
  <c r="AO50" i="17" s="1"/>
  <c r="AO49" i="17" a="1"/>
  <c r="AO49" i="17" s="1"/>
  <c r="AO53" i="17" a="1"/>
  <c r="AO53" i="17" s="1"/>
  <c r="AO56" i="17" a="1"/>
  <c r="AO56" i="17" s="1"/>
  <c r="AO31" i="17" a="1"/>
  <c r="AO31" i="17" s="1"/>
  <c r="AO48" i="17" a="1"/>
  <c r="AO48" i="17" s="1"/>
  <c r="AO55" i="17" a="1"/>
  <c r="AO55" i="17" s="1"/>
  <c r="AO20" i="17" a="1"/>
  <c r="AO20" i="17" s="1"/>
  <c r="AO30" i="17" a="1"/>
  <c r="AO30" i="17" s="1"/>
  <c r="AO38" i="17" a="1"/>
  <c r="AO38" i="17" s="1"/>
  <c r="AO41" i="17" a="1"/>
  <c r="AO41" i="17" s="1"/>
  <c r="AO39" i="17" a="1"/>
  <c r="AO39" i="17" s="1"/>
  <c r="AO40" i="17" a="1"/>
  <c r="AO40" i="17" s="1"/>
  <c r="AO34" i="17" a="1"/>
  <c r="AO34" i="17" s="1"/>
  <c r="AO37" i="17" a="1"/>
  <c r="AO37" i="17" s="1"/>
  <c r="AO36" i="17" a="1"/>
  <c r="AO36" i="17" s="1"/>
  <c r="AO35" i="17" a="1"/>
  <c r="AO35" i="17" s="1"/>
  <c r="AC44" i="25"/>
  <c r="V45" i="25"/>
  <c r="AB45" i="25" s="1"/>
  <c r="Y45" i="25"/>
  <c r="C46" i="25"/>
  <c r="AH46" i="25" s="1"/>
  <c r="T46" i="25" s="1"/>
  <c r="B47" i="25"/>
  <c r="AO72" i="17"/>
  <c r="AO112" i="17"/>
  <c r="AO73" i="17"/>
  <c r="AO64" i="17"/>
  <c r="AO80" i="17"/>
  <c r="AO65" i="17"/>
  <c r="AO81" i="17"/>
  <c r="AO60" i="17"/>
  <c r="AO68" i="17"/>
  <c r="AO76" i="17"/>
  <c r="AO86" i="17"/>
  <c r="AO61" i="17"/>
  <c r="AO69" i="17"/>
  <c r="AO77" i="17"/>
  <c r="AO87" i="17"/>
  <c r="AO62" i="17"/>
  <c r="AO66" i="17"/>
  <c r="AO70" i="17"/>
  <c r="AO74" i="17"/>
  <c r="AO78" i="17"/>
  <c r="AO82" i="17"/>
  <c r="AO97" i="17"/>
  <c r="AO63" i="17"/>
  <c r="AO67" i="17"/>
  <c r="AO71" i="17"/>
  <c r="AO75" i="17"/>
  <c r="AO79" i="17"/>
  <c r="AO83" i="17"/>
  <c r="AO98" i="17"/>
  <c r="AO84" i="17"/>
  <c r="AO91" i="17"/>
  <c r="AO104" i="17"/>
  <c r="AO85" i="17"/>
  <c r="AO93" i="17"/>
  <c r="AO105" i="17"/>
  <c r="AO89" i="17"/>
  <c r="AO94" i="17"/>
  <c r="AO99" i="17"/>
  <c r="AO117" i="17"/>
  <c r="AO90" i="17"/>
  <c r="AO95" i="17"/>
  <c r="AO101" i="17"/>
  <c r="AO120" i="17"/>
  <c r="BC3" i="21"/>
  <c r="AO88" i="17"/>
  <c r="AO92" i="17"/>
  <c r="AO96" i="17"/>
  <c r="AO100" i="17"/>
  <c r="AO109" i="17"/>
  <c r="AO102" i="17"/>
  <c r="AO107" i="17"/>
  <c r="AO113" i="17"/>
  <c r="AO103" i="17"/>
  <c r="AO108" i="17"/>
  <c r="AO116" i="17"/>
  <c r="AO106" i="17"/>
  <c r="AO110" i="17"/>
  <c r="AO114" i="17"/>
  <c r="AO118" i="17"/>
  <c r="AO111" i="17"/>
  <c r="AO115" i="17"/>
  <c r="AO119" i="17"/>
  <c r="AP3" i="17"/>
  <c r="AO3" i="4"/>
  <c r="AK141" i="17"/>
  <c r="AK25" i="4" s="1"/>
  <c r="AL126" i="17"/>
  <c r="AL24" i="4" s="1"/>
  <c r="AY34" i="21"/>
  <c r="AL128" i="17"/>
  <c r="AL135" i="17"/>
  <c r="AL138" i="17"/>
  <c r="AL130" i="17"/>
  <c r="AL136" i="17"/>
  <c r="AL139" i="17"/>
  <c r="AL133" i="17"/>
  <c r="AL137" i="17"/>
  <c r="AL129" i="17"/>
  <c r="AL132" i="17"/>
  <c r="AL134" i="17"/>
  <c r="AL131" i="17"/>
  <c r="BC4" i="21" l="1"/>
  <c r="BC31" i="21"/>
  <c r="BC29" i="21"/>
  <c r="BC27" i="21"/>
  <c r="BC25" i="21"/>
  <c r="BC23" i="21"/>
  <c r="BC21" i="21"/>
  <c r="BC26" i="21"/>
  <c r="BC28" i="21"/>
  <c r="BC20" i="21"/>
  <c r="BC18" i="21"/>
  <c r="BC16" i="21"/>
  <c r="BC14" i="21"/>
  <c r="BC12" i="21"/>
  <c r="BC30" i="21"/>
  <c r="BC19" i="21"/>
  <c r="BC17" i="21"/>
  <c r="BC15" i="21"/>
  <c r="BC13" i="21"/>
  <c r="BC11" i="21"/>
  <c r="BC22" i="21"/>
  <c r="BC24" i="21"/>
  <c r="BC7" i="21"/>
  <c r="BC5" i="21"/>
  <c r="BC6" i="21"/>
  <c r="BC9" i="21"/>
  <c r="BC10" i="21"/>
  <c r="BC8" i="21"/>
  <c r="AP123" i="17"/>
  <c r="AP125" i="17"/>
  <c r="AP121" i="17"/>
  <c r="AP122" i="17"/>
  <c r="AP124" i="17"/>
  <c r="AP140" i="17"/>
  <c r="AO28" i="17"/>
  <c r="AP67" i="17"/>
  <c r="AP78" i="17"/>
  <c r="AP80" i="17"/>
  <c r="AP65" i="17"/>
  <c r="AP68" i="17"/>
  <c r="AP83" i="17"/>
  <c r="AO46" i="17"/>
  <c r="AP69" i="17"/>
  <c r="AP86" i="17"/>
  <c r="AP60" i="17"/>
  <c r="AP71" i="17"/>
  <c r="AP89" i="17"/>
  <c r="AP61" i="17"/>
  <c r="AP72" i="17"/>
  <c r="AP108" i="17"/>
  <c r="AP63" i="17"/>
  <c r="AP74" i="17"/>
  <c r="AP120" i="17"/>
  <c r="AP64" i="17"/>
  <c r="AP76" i="17"/>
  <c r="AO32" i="17"/>
  <c r="AP22" i="17" a="1"/>
  <c r="AP22" i="17" s="1"/>
  <c r="AP25" i="17" a="1"/>
  <c r="AP25" i="17" s="1"/>
  <c r="AP48" i="17" a="1"/>
  <c r="AP48" i="17" s="1"/>
  <c r="AP23" i="17" a="1"/>
  <c r="AP23" i="17" s="1"/>
  <c r="AP26" i="17" a="1"/>
  <c r="AP26" i="17" s="1"/>
  <c r="AP45" i="17" a="1"/>
  <c r="AP45" i="17" s="1"/>
  <c r="AP51" i="17" a="1"/>
  <c r="AP51" i="17" s="1"/>
  <c r="AP31" i="17" a="1"/>
  <c r="AP31" i="17" s="1"/>
  <c r="AP55" i="17" a="1"/>
  <c r="AP55" i="17" s="1"/>
  <c r="AP21" i="17" a="1"/>
  <c r="AP21" i="17" s="1"/>
  <c r="AP54" i="17" a="1"/>
  <c r="AP54" i="17" s="1"/>
  <c r="AP24" i="17" a="1"/>
  <c r="AP24" i="17" s="1"/>
  <c r="AP49" i="17" a="1"/>
  <c r="AP49" i="17" s="1"/>
  <c r="AP53" i="17" a="1"/>
  <c r="AP53" i="17" s="1"/>
  <c r="AP52" i="17" a="1"/>
  <c r="AP52" i="17" s="1"/>
  <c r="AP50" i="17" a="1"/>
  <c r="AP50" i="17" s="1"/>
  <c r="AP56" i="17" a="1"/>
  <c r="AP56" i="17" s="1"/>
  <c r="AP30" i="17" a="1"/>
  <c r="AP30" i="17" s="1"/>
  <c r="AP20" i="17" a="1"/>
  <c r="AP20" i="17" s="1"/>
  <c r="AP41" i="17" a="1"/>
  <c r="AP41" i="17" s="1"/>
  <c r="AP39" i="17" a="1"/>
  <c r="AP39" i="17" s="1"/>
  <c r="AP38" i="17" a="1"/>
  <c r="AP38" i="17" s="1"/>
  <c r="AP40" i="17" a="1"/>
  <c r="AP40" i="17" s="1"/>
  <c r="AP36" i="17" a="1"/>
  <c r="AP36" i="17" s="1"/>
  <c r="AP35" i="17" a="1"/>
  <c r="AP35" i="17" s="1"/>
  <c r="AP37" i="17" a="1"/>
  <c r="AP37" i="17" s="1"/>
  <c r="AP34" i="17" a="1"/>
  <c r="AP34" i="17" s="1"/>
  <c r="AC45" i="25"/>
  <c r="X45" i="25"/>
  <c r="B48" i="25"/>
  <c r="C47" i="25"/>
  <c r="AH47" i="25" s="1"/>
  <c r="T47" i="25" s="1"/>
  <c r="V46" i="25"/>
  <c r="Y46" i="25"/>
  <c r="AP94" i="17"/>
  <c r="AP62" i="17"/>
  <c r="AP66" i="17"/>
  <c r="AP70" i="17"/>
  <c r="AP75" i="17"/>
  <c r="AP82" i="17"/>
  <c r="AP79" i="17"/>
  <c r="AP84" i="17"/>
  <c r="AP97" i="17"/>
  <c r="AP88" i="17"/>
  <c r="AP105" i="17"/>
  <c r="AP73" i="17"/>
  <c r="AP77" i="17"/>
  <c r="AP81" i="17"/>
  <c r="AP85" i="17"/>
  <c r="AP92" i="17"/>
  <c r="AP98" i="17"/>
  <c r="AP111" i="17"/>
  <c r="AP93" i="17"/>
  <c r="AP101" i="17"/>
  <c r="AP119" i="17"/>
  <c r="AP90" i="17"/>
  <c r="AP96" i="17"/>
  <c r="AP102" i="17"/>
  <c r="AP113" i="17"/>
  <c r="AP100" i="17"/>
  <c r="AP106" i="17"/>
  <c r="AP115" i="17"/>
  <c r="AP87" i="17"/>
  <c r="AP91" i="17"/>
  <c r="AP95" i="17"/>
  <c r="AP99" i="17"/>
  <c r="AP104" i="17"/>
  <c r="AP109" i="17"/>
  <c r="AP116" i="17"/>
  <c r="AP103" i="17"/>
  <c r="AP107" i="17"/>
  <c r="AP112" i="17"/>
  <c r="AP117" i="17"/>
  <c r="AP3" i="4"/>
  <c r="AP110" i="17"/>
  <c r="AP114" i="17"/>
  <c r="AP118" i="17"/>
  <c r="AQ3" i="17"/>
  <c r="BD3" i="21"/>
  <c r="AM126" i="17"/>
  <c r="AM24" i="4" s="1"/>
  <c r="AZ34" i="21"/>
  <c r="AM137" i="17"/>
  <c r="AM136" i="17"/>
  <c r="AM130" i="17"/>
  <c r="AM135" i="17"/>
  <c r="AM129" i="17"/>
  <c r="AM139" i="17"/>
  <c r="AM133" i="17"/>
  <c r="AM138" i="17"/>
  <c r="AM128" i="17"/>
  <c r="AM131" i="17"/>
  <c r="AM134" i="17"/>
  <c r="AM132" i="17"/>
  <c r="AL141" i="17"/>
  <c r="AL25" i="4" s="1"/>
  <c r="BD4" i="21" l="1"/>
  <c r="BD30" i="21"/>
  <c r="BD28" i="21"/>
  <c r="BD26" i="21"/>
  <c r="BD24" i="21"/>
  <c r="BD22" i="21"/>
  <c r="BD31" i="21"/>
  <c r="BD29" i="21"/>
  <c r="BD27" i="21"/>
  <c r="BD25" i="21"/>
  <c r="BD23" i="21"/>
  <c r="BD21" i="21"/>
  <c r="BD20" i="21"/>
  <c r="BD18" i="21"/>
  <c r="BD16" i="21"/>
  <c r="BD14" i="21"/>
  <c r="BD12" i="21"/>
  <c r="BD19" i="21"/>
  <c r="BD17" i="21"/>
  <c r="BD15" i="21"/>
  <c r="BD13" i="21"/>
  <c r="BD7" i="21"/>
  <c r="BD5" i="21"/>
  <c r="BD9" i="21"/>
  <c r="BD10" i="21"/>
  <c r="BD8" i="21"/>
  <c r="BD11" i="21"/>
  <c r="BD6" i="21"/>
  <c r="AQ121" i="17"/>
  <c r="AQ123" i="17"/>
  <c r="AQ125" i="17"/>
  <c r="AQ122" i="17"/>
  <c r="AQ124" i="17"/>
  <c r="AQ140" i="17"/>
  <c r="X46" i="25"/>
  <c r="AB46" i="25"/>
  <c r="AP28" i="17"/>
  <c r="AP32" i="17"/>
  <c r="AQ24" i="17" a="1"/>
  <c r="AQ24" i="17" s="1"/>
  <c r="AQ22" i="17" a="1"/>
  <c r="AQ22" i="17" s="1"/>
  <c r="AQ31" i="17" a="1"/>
  <c r="AQ31" i="17" s="1"/>
  <c r="AQ49" i="17" a="1"/>
  <c r="AQ49" i="17" s="1"/>
  <c r="AQ23" i="17" a="1"/>
  <c r="AQ23" i="17" s="1"/>
  <c r="AQ21" i="17" a="1"/>
  <c r="AQ21" i="17" s="1"/>
  <c r="AQ26" i="17" a="1"/>
  <c r="AQ26" i="17" s="1"/>
  <c r="AQ53" i="17" a="1"/>
  <c r="AQ53" i="17" s="1"/>
  <c r="AQ56" i="17" a="1"/>
  <c r="AQ56" i="17" s="1"/>
  <c r="AQ52" i="17" a="1"/>
  <c r="AQ52" i="17" s="1"/>
  <c r="AQ48" i="17" a="1"/>
  <c r="AQ48" i="17" s="1"/>
  <c r="AQ50" i="17" a="1"/>
  <c r="AQ50" i="17" s="1"/>
  <c r="AQ55" i="17" a="1"/>
  <c r="AQ55" i="17" s="1"/>
  <c r="AQ25" i="17" a="1"/>
  <c r="AQ25" i="17" s="1"/>
  <c r="AQ54" i="17" a="1"/>
  <c r="AQ54" i="17" s="1"/>
  <c r="AQ51" i="17" a="1"/>
  <c r="AQ51" i="17" s="1"/>
  <c r="AQ45" i="17" a="1"/>
  <c r="AQ45" i="17" s="1"/>
  <c r="AQ30" i="17" a="1"/>
  <c r="AQ30" i="17" s="1"/>
  <c r="AQ20" i="17" a="1"/>
  <c r="AQ20" i="17" s="1"/>
  <c r="AQ41" i="17" a="1"/>
  <c r="AQ41" i="17" s="1"/>
  <c r="AQ39" i="17" a="1"/>
  <c r="AQ39" i="17" s="1"/>
  <c r="AQ38" i="17" a="1"/>
  <c r="AQ38" i="17" s="1"/>
  <c r="AQ40" i="17" a="1"/>
  <c r="AQ40" i="17" s="1"/>
  <c r="AQ36" i="17" a="1"/>
  <c r="AQ36" i="17" s="1"/>
  <c r="AQ37" i="17" a="1"/>
  <c r="AQ37" i="17" s="1"/>
  <c r="AQ35" i="17" a="1"/>
  <c r="AQ35" i="17" s="1"/>
  <c r="AQ34" i="17" a="1"/>
  <c r="AQ34" i="17" s="1"/>
  <c r="AP46" i="17"/>
  <c r="Y47" i="25"/>
  <c r="V47" i="25"/>
  <c r="AB47" i="25" s="1"/>
  <c r="B49" i="25"/>
  <c r="C48" i="25"/>
  <c r="AH48" i="25" s="1"/>
  <c r="T48" i="25" s="1"/>
  <c r="AQ75" i="17"/>
  <c r="AQ63" i="17"/>
  <c r="AQ64" i="17"/>
  <c r="AQ78" i="17"/>
  <c r="AQ68" i="17"/>
  <c r="AQ60" i="17"/>
  <c r="AQ87" i="17"/>
  <c r="AQ62" i="17"/>
  <c r="AQ70" i="17"/>
  <c r="AQ91" i="17"/>
  <c r="AQ61" i="17"/>
  <c r="AQ66" i="17"/>
  <c r="AQ72" i="17"/>
  <c r="AQ80" i="17"/>
  <c r="AQ92" i="17"/>
  <c r="AQ67" i="17"/>
  <c r="AQ74" i="17"/>
  <c r="AQ82" i="17"/>
  <c r="AQ100" i="17"/>
  <c r="AQ71" i="17"/>
  <c r="AQ76" i="17"/>
  <c r="AQ86" i="17"/>
  <c r="AQ99" i="17"/>
  <c r="AQ65" i="17"/>
  <c r="AQ69" i="17"/>
  <c r="AQ73" i="17"/>
  <c r="AQ79" i="17"/>
  <c r="AQ83" i="17"/>
  <c r="AQ88" i="17"/>
  <c r="AQ95" i="17"/>
  <c r="AQ106" i="17"/>
  <c r="AQ84" i="17"/>
  <c r="AQ89" i="17"/>
  <c r="AQ96" i="17"/>
  <c r="AQ108" i="17"/>
  <c r="AQ77" i="17"/>
  <c r="AQ81" i="17"/>
  <c r="AQ85" i="17"/>
  <c r="AQ90" i="17"/>
  <c r="AQ93" i="17"/>
  <c r="AQ97" i="17"/>
  <c r="AQ102" i="17"/>
  <c r="AQ114" i="17"/>
  <c r="AQ94" i="17"/>
  <c r="AQ98" i="17"/>
  <c r="AQ103" i="17"/>
  <c r="AQ115" i="17"/>
  <c r="AQ101" i="17"/>
  <c r="AQ105" i="17"/>
  <c r="AQ110" i="17"/>
  <c r="AQ119" i="17"/>
  <c r="AQ104" i="17"/>
  <c r="AQ109" i="17"/>
  <c r="AQ116" i="17"/>
  <c r="AQ111" i="17"/>
  <c r="AQ113" i="17"/>
  <c r="AQ118" i="17"/>
  <c r="AQ107" i="17"/>
  <c r="AQ112" i="17"/>
  <c r="AQ117" i="17"/>
  <c r="AQ120" i="17"/>
  <c r="AR3" i="17"/>
  <c r="BE3" i="21"/>
  <c r="AQ3" i="4"/>
  <c r="AM141" i="17"/>
  <c r="AM25" i="4" s="1"/>
  <c r="AN126" i="17"/>
  <c r="AN24" i="4" s="1"/>
  <c r="AN130" i="17"/>
  <c r="AN128" i="17"/>
  <c r="AN131" i="17"/>
  <c r="AN136" i="17"/>
  <c r="AN129" i="17"/>
  <c r="AN138" i="17"/>
  <c r="AN135" i="17"/>
  <c r="AN133" i="17"/>
  <c r="AN139" i="17"/>
  <c r="AN132" i="17"/>
  <c r="AN134" i="17"/>
  <c r="AN137" i="17"/>
  <c r="BE4" i="21" l="1"/>
  <c r="BE31" i="21"/>
  <c r="BE29" i="21"/>
  <c r="BE27" i="21"/>
  <c r="BE25" i="21"/>
  <c r="BE23" i="21"/>
  <c r="BE21" i="21"/>
  <c r="BE30" i="21"/>
  <c r="BE28" i="21"/>
  <c r="BE26" i="21"/>
  <c r="BE24" i="21"/>
  <c r="BE22" i="21"/>
  <c r="BE19" i="21"/>
  <c r="BE17" i="21"/>
  <c r="BE15" i="21"/>
  <c r="BE13" i="21"/>
  <c r="BE11" i="21"/>
  <c r="BE20" i="21"/>
  <c r="BE18" i="21"/>
  <c r="BE16" i="21"/>
  <c r="BE14" i="21"/>
  <c r="BE12" i="21"/>
  <c r="BE9" i="21"/>
  <c r="BE6" i="21"/>
  <c r="BE10" i="21"/>
  <c r="BE8" i="21"/>
  <c r="BE7" i="21"/>
  <c r="BE5" i="21"/>
  <c r="AR121" i="17"/>
  <c r="AR123" i="17"/>
  <c r="AR125" i="17"/>
  <c r="AR122" i="17"/>
  <c r="AR124" i="17"/>
  <c r="AR79" i="17"/>
  <c r="AR140" i="17"/>
  <c r="AQ32" i="17"/>
  <c r="AQ28" i="17"/>
  <c r="AR69" i="17"/>
  <c r="AQ46" i="17"/>
  <c r="AR76" i="17"/>
  <c r="AR24" i="17" a="1"/>
  <c r="AR24" i="17" s="1"/>
  <c r="AR22" i="17" a="1"/>
  <c r="AR22" i="17" s="1"/>
  <c r="AR31" i="17" a="1"/>
  <c r="AR31" i="17" s="1"/>
  <c r="AR50" i="17" a="1"/>
  <c r="AR50" i="17" s="1"/>
  <c r="AR49" i="17" a="1"/>
  <c r="AR49" i="17" s="1"/>
  <c r="AR23" i="17" a="1"/>
  <c r="AR23" i="17" s="1"/>
  <c r="AR26" i="17" a="1"/>
  <c r="AR26" i="17" s="1"/>
  <c r="AR53" i="17" a="1"/>
  <c r="AR53" i="17" s="1"/>
  <c r="AR21" i="17" a="1"/>
  <c r="AR21" i="17" s="1"/>
  <c r="AR56" i="17" a="1"/>
  <c r="AR56" i="17" s="1"/>
  <c r="AR25" i="17" a="1"/>
  <c r="AR25" i="17" s="1"/>
  <c r="AR52" i="17" a="1"/>
  <c r="AR52" i="17" s="1"/>
  <c r="AR54" i="17" a="1"/>
  <c r="AR54" i="17" s="1"/>
  <c r="AR51" i="17" a="1"/>
  <c r="AR51" i="17" s="1"/>
  <c r="AR48" i="17" a="1"/>
  <c r="AR48" i="17" s="1"/>
  <c r="AR55" i="17" a="1"/>
  <c r="AR55" i="17" s="1"/>
  <c r="AR45" i="17" a="1"/>
  <c r="AR45" i="17" s="1"/>
  <c r="AR20" i="17" a="1"/>
  <c r="AR20" i="17" s="1"/>
  <c r="AR30" i="17" a="1"/>
  <c r="AR30" i="17" s="1"/>
  <c r="AR41" i="17" a="1"/>
  <c r="AR41" i="17" s="1"/>
  <c r="AR38" i="17" a="1"/>
  <c r="AR38" i="17" s="1"/>
  <c r="AR39" i="17" a="1"/>
  <c r="AR39" i="17" s="1"/>
  <c r="AR40" i="17" a="1"/>
  <c r="AR40" i="17" s="1"/>
  <c r="AR36" i="17" a="1"/>
  <c r="AR36" i="17" s="1"/>
  <c r="AR37" i="17" a="1"/>
  <c r="AR37" i="17" s="1"/>
  <c r="AR35" i="17" a="1"/>
  <c r="AR35" i="17" s="1"/>
  <c r="AR34" i="17" a="1"/>
  <c r="AR34" i="17" s="1"/>
  <c r="AR63" i="17"/>
  <c r="AR62" i="17"/>
  <c r="AR67" i="17"/>
  <c r="AR75" i="17"/>
  <c r="AR60" i="17"/>
  <c r="AR65" i="17"/>
  <c r="AR70" i="17"/>
  <c r="AR82" i="17"/>
  <c r="AR61" i="17"/>
  <c r="AR66" i="17"/>
  <c r="AR71" i="17"/>
  <c r="AR74" i="17"/>
  <c r="V48" i="25"/>
  <c r="AB48" i="25" s="1"/>
  <c r="Y48" i="25"/>
  <c r="B50" i="25"/>
  <c r="C49" i="25"/>
  <c r="AH49" i="25" s="1"/>
  <c r="T49" i="25" s="1"/>
  <c r="AC47" i="25"/>
  <c r="X47" i="25"/>
  <c r="AR94" i="17"/>
  <c r="AR117" i="17"/>
  <c r="AR64" i="17"/>
  <c r="AR68" i="17"/>
  <c r="AR72" i="17"/>
  <c r="AR78" i="17"/>
  <c r="AR87" i="17"/>
  <c r="AR86" i="17"/>
  <c r="AR73" i="17"/>
  <c r="AR77" i="17"/>
  <c r="AR83" i="17"/>
  <c r="AR96" i="17"/>
  <c r="AR80" i="17"/>
  <c r="AR84" i="17"/>
  <c r="AR90" i="17"/>
  <c r="AR101" i="17"/>
  <c r="AR81" i="17"/>
  <c r="AR85" i="17"/>
  <c r="AR91" i="17"/>
  <c r="AR103" i="17"/>
  <c r="AR88" i="17"/>
  <c r="AR92" i="17"/>
  <c r="AR97" i="17"/>
  <c r="AR110" i="17"/>
  <c r="AR89" i="17"/>
  <c r="AR93" i="17"/>
  <c r="AR98" i="17"/>
  <c r="AR111" i="17"/>
  <c r="AR95" i="17"/>
  <c r="AR99" i="17"/>
  <c r="AR105" i="17"/>
  <c r="AR115" i="17"/>
  <c r="AR100" i="17"/>
  <c r="AR106" i="17"/>
  <c r="BF3" i="21"/>
  <c r="AR102" i="17"/>
  <c r="AR107" i="17"/>
  <c r="AR113" i="17"/>
  <c r="AR118" i="17"/>
  <c r="AR109" i="17"/>
  <c r="AR114" i="17"/>
  <c r="AR119" i="17"/>
  <c r="AR104" i="17"/>
  <c r="AR108" i="17"/>
  <c r="AR112" i="17"/>
  <c r="AR116" i="17"/>
  <c r="AR120" i="17"/>
  <c r="AS3" i="17"/>
  <c r="AR3" i="4"/>
  <c r="AO126" i="17"/>
  <c r="AO24" i="4" s="1"/>
  <c r="AN141" i="17"/>
  <c r="AN25" i="4" s="1"/>
  <c r="AO139" i="17"/>
  <c r="AO134" i="17"/>
  <c r="AO137" i="17"/>
  <c r="AO129" i="17"/>
  <c r="AO131" i="17"/>
  <c r="AO130" i="17"/>
  <c r="AO133" i="17"/>
  <c r="AO136" i="17"/>
  <c r="AO132" i="17"/>
  <c r="AO128" i="17"/>
  <c r="AO138" i="17"/>
  <c r="AO135" i="17"/>
  <c r="BF4" i="21" l="1"/>
  <c r="BF31" i="21"/>
  <c r="BF29" i="21"/>
  <c r="BF27" i="21"/>
  <c r="BF25" i="21"/>
  <c r="BF23" i="21"/>
  <c r="BF30" i="21"/>
  <c r="BF28" i="21"/>
  <c r="BF26" i="21"/>
  <c r="BF24" i="21"/>
  <c r="BF22" i="21"/>
  <c r="BF20" i="21"/>
  <c r="BF19" i="21"/>
  <c r="BF17" i="21"/>
  <c r="BF15" i="21"/>
  <c r="BF13" i="21"/>
  <c r="BF11" i="21"/>
  <c r="BF21" i="21"/>
  <c r="BF18" i="21"/>
  <c r="BF16" i="21"/>
  <c r="BF14" i="21"/>
  <c r="BF12" i="21"/>
  <c r="BF6" i="21"/>
  <c r="BF10" i="21"/>
  <c r="BF8" i="21"/>
  <c r="BF7" i="21"/>
  <c r="BF5" i="21"/>
  <c r="BF9" i="21"/>
  <c r="AS121" i="17"/>
  <c r="AS123" i="17"/>
  <c r="AS125" i="17"/>
  <c r="AS122" i="17"/>
  <c r="AS124" i="17"/>
  <c r="AS140" i="17"/>
  <c r="AR32" i="17"/>
  <c r="AR28" i="17"/>
  <c r="AS110" i="17"/>
  <c r="AS21" i="17" a="1"/>
  <c r="AS21" i="17" s="1"/>
  <c r="AS24" i="17" a="1"/>
  <c r="AS24" i="17" s="1"/>
  <c r="AS23" i="17" a="1"/>
  <c r="AS23" i="17" s="1"/>
  <c r="AS45" i="17" a="1"/>
  <c r="AS45" i="17" s="1"/>
  <c r="AS55" i="17" a="1"/>
  <c r="AS55" i="17" s="1"/>
  <c r="AS49" i="17" a="1"/>
  <c r="AS49" i="17" s="1"/>
  <c r="AS25" i="17" a="1"/>
  <c r="AS25" i="17" s="1"/>
  <c r="AS48" i="17" a="1"/>
  <c r="AS48" i="17" s="1"/>
  <c r="AS50" i="17" a="1"/>
  <c r="AS50" i="17" s="1"/>
  <c r="AS54" i="17" a="1"/>
  <c r="AS54" i="17" s="1"/>
  <c r="AS31" i="17" a="1"/>
  <c r="AS31" i="17" s="1"/>
  <c r="AS56" i="17" a="1"/>
  <c r="AS56" i="17" s="1"/>
  <c r="AS26" i="17" a="1"/>
  <c r="AS26" i="17" s="1"/>
  <c r="AS52" i="17" a="1"/>
  <c r="AS52" i="17" s="1"/>
  <c r="AS51" i="17" a="1"/>
  <c r="AS51" i="17" s="1"/>
  <c r="AS22" i="17" a="1"/>
  <c r="AS22" i="17" s="1"/>
  <c r="AS53" i="17" a="1"/>
  <c r="AS53" i="17" s="1"/>
  <c r="AS20" i="17" a="1"/>
  <c r="AS20" i="17" s="1"/>
  <c r="AS30" i="17" a="1"/>
  <c r="AS30" i="17" s="1"/>
  <c r="AS41" i="17" a="1"/>
  <c r="AS41" i="17" s="1"/>
  <c r="AS38" i="17" a="1"/>
  <c r="AS38" i="17" s="1"/>
  <c r="AS39" i="17" a="1"/>
  <c r="AS39" i="17" s="1"/>
  <c r="AS40" i="17" a="1"/>
  <c r="AS40" i="17" s="1"/>
  <c r="AS36" i="17" a="1"/>
  <c r="AS36" i="17" s="1"/>
  <c r="AS37" i="17" a="1"/>
  <c r="AS37" i="17" s="1"/>
  <c r="AS35" i="17" a="1"/>
  <c r="AS35" i="17" s="1"/>
  <c r="AS34" i="17" a="1"/>
  <c r="AS34" i="17" s="1"/>
  <c r="AR46" i="17"/>
  <c r="AS66" i="17"/>
  <c r="AS85" i="17"/>
  <c r="AS61" i="17"/>
  <c r="AS74" i="17"/>
  <c r="AS63" i="17"/>
  <c r="AS70" i="17"/>
  <c r="AS78" i="17"/>
  <c r="AS105" i="17"/>
  <c r="AS65" i="17"/>
  <c r="AS73" i="17"/>
  <c r="AS81" i="17"/>
  <c r="AS62" i="17"/>
  <c r="AS69" i="17"/>
  <c r="AS77" i="17"/>
  <c r="AS93" i="17"/>
  <c r="AS67" i="17"/>
  <c r="AS71" i="17"/>
  <c r="AS75" i="17"/>
  <c r="AS79" i="17"/>
  <c r="AS83" i="17"/>
  <c r="AS89" i="17"/>
  <c r="AS97" i="17"/>
  <c r="AS115" i="17"/>
  <c r="AS60" i="17"/>
  <c r="AS64" i="17"/>
  <c r="AS68" i="17"/>
  <c r="AS72" i="17"/>
  <c r="AS76" i="17"/>
  <c r="AS80" i="17"/>
  <c r="AS84" i="17"/>
  <c r="AS92" i="17"/>
  <c r="AS101" i="17"/>
  <c r="AS82" i="17"/>
  <c r="AS88" i="17"/>
  <c r="AS96" i="17"/>
  <c r="AS117" i="17"/>
  <c r="AS86" i="17"/>
  <c r="AS90" i="17"/>
  <c r="AS94" i="17"/>
  <c r="AS98" i="17"/>
  <c r="AS102" i="17"/>
  <c r="AS106" i="17"/>
  <c r="AS111" i="17"/>
  <c r="AS118" i="17"/>
  <c r="X48" i="25"/>
  <c r="AS87" i="17"/>
  <c r="AS91" i="17"/>
  <c r="AS95" i="17"/>
  <c r="AS99" i="17"/>
  <c r="AS103" i="17"/>
  <c r="AS107" i="17"/>
  <c r="AS113" i="17"/>
  <c r="AS120" i="17"/>
  <c r="V49" i="25"/>
  <c r="AB49" i="25" s="1"/>
  <c r="Y49" i="25"/>
  <c r="AS100" i="17"/>
  <c r="AS104" i="17"/>
  <c r="AS109" i="17"/>
  <c r="AS114" i="17"/>
  <c r="C50" i="25"/>
  <c r="AH50" i="25" s="1"/>
  <c r="T50" i="25" s="1"/>
  <c r="B51" i="25"/>
  <c r="AS108" i="17"/>
  <c r="AS112" i="17"/>
  <c r="AS116" i="17"/>
  <c r="AS119" i="17"/>
  <c r="AL57" i="17"/>
  <c r="AL22" i="4" s="1"/>
  <c r="AN57" i="17"/>
  <c r="AN22" i="4" s="1"/>
  <c r="AM57" i="17"/>
  <c r="AM22" i="4" s="1"/>
  <c r="BG3" i="21"/>
  <c r="AT3" i="17"/>
  <c r="AS3" i="4"/>
  <c r="AO57" i="17"/>
  <c r="AO22" i="4" s="1"/>
  <c r="AO141" i="17"/>
  <c r="AO25" i="4" s="1"/>
  <c r="AP126" i="17"/>
  <c r="AP24" i="4" s="1"/>
  <c r="AP132" i="17"/>
  <c r="AP137" i="17"/>
  <c r="AP135" i="17"/>
  <c r="AP139" i="17"/>
  <c r="AP136" i="17"/>
  <c r="AP130" i="17"/>
  <c r="AP133" i="17"/>
  <c r="AP134" i="17"/>
  <c r="AP138" i="17"/>
  <c r="AP128" i="17"/>
  <c r="AP129" i="17"/>
  <c r="AP131" i="17"/>
  <c r="BG4" i="21" l="1"/>
  <c r="BG31" i="21"/>
  <c r="BG30" i="21"/>
  <c r="BG28" i="21"/>
  <c r="BG26" i="21"/>
  <c r="BG24" i="21"/>
  <c r="BG22" i="21"/>
  <c r="BG27" i="21"/>
  <c r="BG29" i="21"/>
  <c r="BG19" i="21"/>
  <c r="BG17" i="21"/>
  <c r="BG15" i="21"/>
  <c r="BG13" i="21"/>
  <c r="BG11" i="21"/>
  <c r="BG21" i="21"/>
  <c r="BG18" i="21"/>
  <c r="BG16" i="21"/>
  <c r="BG14" i="21"/>
  <c r="BG12" i="21"/>
  <c r="BG23" i="21"/>
  <c r="BG20" i="21"/>
  <c r="BG25" i="21"/>
  <c r="BG5" i="21"/>
  <c r="BG6" i="21"/>
  <c r="BG10" i="21"/>
  <c r="BG8" i="21"/>
  <c r="BG7" i="21"/>
  <c r="BG9" i="21"/>
  <c r="AT124" i="17"/>
  <c r="AT122" i="17"/>
  <c r="AT121" i="17"/>
  <c r="AT123" i="17"/>
  <c r="AT125" i="17"/>
  <c r="AT140" i="17"/>
  <c r="AS32" i="17"/>
  <c r="AS28" i="17"/>
  <c r="AT119" i="17"/>
  <c r="AT21" i="17" a="1"/>
  <c r="AT21" i="17" s="1"/>
  <c r="AT26" i="17" a="1"/>
  <c r="AT26" i="17" s="1"/>
  <c r="AT48" i="17" a="1"/>
  <c r="AT48" i="17" s="1"/>
  <c r="AT22" i="17" a="1"/>
  <c r="AT22" i="17" s="1"/>
  <c r="AT25" i="17" a="1"/>
  <c r="AT25" i="17" s="1"/>
  <c r="AT24" i="17" a="1"/>
  <c r="AT24" i="17" s="1"/>
  <c r="AT52" i="17" a="1"/>
  <c r="AT52" i="17" s="1"/>
  <c r="AT55" i="17" a="1"/>
  <c r="AT55" i="17" s="1"/>
  <c r="AT51" i="17" a="1"/>
  <c r="AT51" i="17" s="1"/>
  <c r="AT45" i="17" a="1"/>
  <c r="AT45" i="17" s="1"/>
  <c r="AT53" i="17" a="1"/>
  <c r="AT53" i="17" s="1"/>
  <c r="AT31" i="17" a="1"/>
  <c r="AT31" i="17" s="1"/>
  <c r="AT56" i="17" a="1"/>
  <c r="AT56" i="17" s="1"/>
  <c r="AT23" i="17" a="1"/>
  <c r="AT23" i="17" s="1"/>
  <c r="AT49" i="17" a="1"/>
  <c r="AT49" i="17" s="1"/>
  <c r="AT54" i="17" a="1"/>
  <c r="AT54" i="17" s="1"/>
  <c r="AT50" i="17" a="1"/>
  <c r="AT50" i="17" s="1"/>
  <c r="AT20" i="17" a="1"/>
  <c r="AT20" i="17" s="1"/>
  <c r="AT30" i="17" a="1"/>
  <c r="AT30" i="17" s="1"/>
  <c r="AT41" i="17" a="1"/>
  <c r="AT41" i="17" s="1"/>
  <c r="AT38" i="17" a="1"/>
  <c r="AT38" i="17" s="1"/>
  <c r="AT39" i="17" a="1"/>
  <c r="AT39" i="17" s="1"/>
  <c r="AT40" i="17" a="1"/>
  <c r="AT40" i="17" s="1"/>
  <c r="AT36" i="17" a="1"/>
  <c r="AT36" i="17" s="1"/>
  <c r="AT37" i="17" a="1"/>
  <c r="AT37" i="17" s="1"/>
  <c r="AT35" i="17" a="1"/>
  <c r="AT35" i="17" s="1"/>
  <c r="AT34" i="17" a="1"/>
  <c r="AT34" i="17" s="1"/>
  <c r="AS46" i="17"/>
  <c r="AT75" i="17"/>
  <c r="AT74" i="17"/>
  <c r="AT65" i="17"/>
  <c r="AT86" i="17"/>
  <c r="AT64" i="17"/>
  <c r="AT85" i="17"/>
  <c r="AT61" i="17"/>
  <c r="AT70" i="17"/>
  <c r="AT81" i="17"/>
  <c r="AT95" i="17"/>
  <c r="AT60" i="17"/>
  <c r="AT69" i="17"/>
  <c r="AT79" i="17"/>
  <c r="AT93" i="17"/>
  <c r="AT62" i="17"/>
  <c r="AT66" i="17"/>
  <c r="AT71" i="17"/>
  <c r="AT77" i="17"/>
  <c r="AT82" i="17"/>
  <c r="AT89" i="17"/>
  <c r="AT100" i="17"/>
  <c r="AT63" i="17"/>
  <c r="AT67" i="17"/>
  <c r="AT73" i="17"/>
  <c r="AT78" i="17"/>
  <c r="AT83" i="17"/>
  <c r="AT90" i="17"/>
  <c r="AT103" i="17"/>
  <c r="AT68" i="17"/>
  <c r="AT72" i="17"/>
  <c r="AT76" i="17"/>
  <c r="AT80" i="17"/>
  <c r="AT84" i="17"/>
  <c r="AT88" i="17"/>
  <c r="AT92" i="17"/>
  <c r="AT99" i="17"/>
  <c r="AT111" i="17"/>
  <c r="AT87" i="17"/>
  <c r="AT91" i="17"/>
  <c r="AT96" i="17"/>
  <c r="AT104" i="17"/>
  <c r="AT108" i="17"/>
  <c r="AT97" i="17"/>
  <c r="AT101" i="17"/>
  <c r="AT105" i="17"/>
  <c r="AT115" i="17"/>
  <c r="AT94" i="17"/>
  <c r="AT98" i="17"/>
  <c r="AT102" i="17"/>
  <c r="AT107" i="17"/>
  <c r="V50" i="25"/>
  <c r="AB50" i="25" s="1"/>
  <c r="Y50" i="25"/>
  <c r="AT118" i="17"/>
  <c r="X49" i="25"/>
  <c r="B52" i="25"/>
  <c r="C51" i="25"/>
  <c r="AH51" i="25" s="1"/>
  <c r="T51" i="25" s="1"/>
  <c r="AT106" i="17"/>
  <c r="AT110" i="17"/>
  <c r="AT114" i="17"/>
  <c r="AT112" i="17"/>
  <c r="AT116" i="17"/>
  <c r="AT120" i="17"/>
  <c r="AT109" i="17"/>
  <c r="AT113" i="17"/>
  <c r="AT117" i="17"/>
  <c r="AT3" i="4"/>
  <c r="AU3" i="17"/>
  <c r="BH3" i="21"/>
  <c r="AP141" i="17"/>
  <c r="AP25" i="4" s="1"/>
  <c r="AQ126" i="17"/>
  <c r="AQ24" i="4" s="1"/>
  <c r="AQ130" i="17"/>
  <c r="AQ132" i="17"/>
  <c r="AQ133" i="17"/>
  <c r="AQ137" i="17"/>
  <c r="AQ135" i="17"/>
  <c r="AQ131" i="17"/>
  <c r="AQ129" i="17"/>
  <c r="AQ136" i="17"/>
  <c r="AQ139" i="17"/>
  <c r="AQ128" i="17"/>
  <c r="AQ134" i="17"/>
  <c r="AQ138" i="17"/>
  <c r="AP57" i="17"/>
  <c r="AP22" i="4" s="1"/>
  <c r="BH4" i="21" l="1"/>
  <c r="BH31" i="21"/>
  <c r="BH29" i="21"/>
  <c r="BH27" i="21"/>
  <c r="BH25" i="21"/>
  <c r="BH23" i="21"/>
  <c r="BH21" i="21"/>
  <c r="BH30" i="21"/>
  <c r="BH28" i="21"/>
  <c r="BH26" i="21"/>
  <c r="BH24" i="21"/>
  <c r="BH22" i="21"/>
  <c r="BH19" i="21"/>
  <c r="BH17" i="21"/>
  <c r="BH15" i="21"/>
  <c r="BH13" i="21"/>
  <c r="BH11" i="21"/>
  <c r="BH18" i="21"/>
  <c r="BH16" i="21"/>
  <c r="BH14" i="21"/>
  <c r="BH12" i="21"/>
  <c r="BH20" i="21"/>
  <c r="BH6" i="21"/>
  <c r="BH9" i="21"/>
  <c r="BH10" i="21"/>
  <c r="BH8" i="21"/>
  <c r="BH7" i="21"/>
  <c r="BH5" i="21"/>
  <c r="AU122" i="17"/>
  <c r="AU124" i="17"/>
  <c r="AU121" i="17"/>
  <c r="AU123" i="17"/>
  <c r="AU125" i="17"/>
  <c r="AU140" i="17"/>
  <c r="AT32" i="17"/>
  <c r="AT28" i="17"/>
  <c r="AT46" i="17"/>
  <c r="AU116" i="17"/>
  <c r="AU23" i="17" a="1"/>
  <c r="AU23" i="17" s="1"/>
  <c r="AU21" i="17" a="1"/>
  <c r="AU21" i="17" s="1"/>
  <c r="AU26" i="17" a="1"/>
  <c r="AU26" i="17" s="1"/>
  <c r="AU49" i="17" a="1"/>
  <c r="AU49" i="17" s="1"/>
  <c r="AU31" i="17" a="1"/>
  <c r="AU31" i="17" s="1"/>
  <c r="AU24" i="17" a="1"/>
  <c r="AU24" i="17" s="1"/>
  <c r="AU52" i="17" a="1"/>
  <c r="AU52" i="17" s="1"/>
  <c r="AU45" i="17" a="1"/>
  <c r="AU45" i="17" s="1"/>
  <c r="AU56" i="17" a="1"/>
  <c r="AU56" i="17" s="1"/>
  <c r="AU22" i="17" a="1"/>
  <c r="AU22" i="17" s="1"/>
  <c r="AU53" i="17" a="1"/>
  <c r="AU53" i="17" s="1"/>
  <c r="AU48" i="17" a="1"/>
  <c r="AU48" i="17" s="1"/>
  <c r="AU50" i="17" a="1"/>
  <c r="AU50" i="17" s="1"/>
  <c r="AU55" i="17" a="1"/>
  <c r="AU55" i="17" s="1"/>
  <c r="AU54" i="17" a="1"/>
  <c r="AU54" i="17" s="1"/>
  <c r="AU25" i="17" a="1"/>
  <c r="AU25" i="17" s="1"/>
  <c r="AU51" i="17" a="1"/>
  <c r="AU51" i="17" s="1"/>
  <c r="AU20" i="17" a="1"/>
  <c r="AU20" i="17" s="1"/>
  <c r="AU30" i="17" a="1"/>
  <c r="AU30" i="17" s="1"/>
  <c r="AU38" i="17" a="1"/>
  <c r="AU38" i="17" s="1"/>
  <c r="AU41" i="17" a="1"/>
  <c r="AU41" i="17" s="1"/>
  <c r="AU39" i="17" a="1"/>
  <c r="AU39" i="17" s="1"/>
  <c r="AU40" i="17" a="1"/>
  <c r="AU40" i="17" s="1"/>
  <c r="AU36" i="17" a="1"/>
  <c r="AU36" i="17" s="1"/>
  <c r="AU34" i="17" a="1"/>
  <c r="AU34" i="17" s="1"/>
  <c r="AU35" i="17" a="1"/>
  <c r="AU35" i="17" s="1"/>
  <c r="AU37" i="17" a="1"/>
  <c r="AU37" i="17" s="1"/>
  <c r="AU60" i="17"/>
  <c r="AU64" i="17"/>
  <c r="AU67" i="17"/>
  <c r="AU72" i="17"/>
  <c r="AU76" i="17"/>
  <c r="AU80" i="17"/>
  <c r="AU92" i="17"/>
  <c r="AU63" i="17"/>
  <c r="AU68" i="17"/>
  <c r="AU71" i="17"/>
  <c r="AU75" i="17"/>
  <c r="AU78" i="17"/>
  <c r="AU85" i="17"/>
  <c r="AU61" i="17"/>
  <c r="AU65" i="17"/>
  <c r="AU69" i="17"/>
  <c r="AU73" i="17"/>
  <c r="AU77" i="17"/>
  <c r="AU81" i="17"/>
  <c r="AU96" i="17"/>
  <c r="AU62" i="17"/>
  <c r="AU66" i="17"/>
  <c r="AU70" i="17"/>
  <c r="AU74" i="17"/>
  <c r="AU79" i="17"/>
  <c r="AU84" i="17"/>
  <c r="AU101" i="17"/>
  <c r="AU86" i="17"/>
  <c r="AU82" i="17"/>
  <c r="AU100" i="17"/>
  <c r="AU105" i="17"/>
  <c r="AU108" i="17"/>
  <c r="AU89" i="17"/>
  <c r="AU83" i="17"/>
  <c r="AU90" i="17"/>
  <c r="AU97" i="17"/>
  <c r="AU113" i="17"/>
  <c r="AU94" i="17"/>
  <c r="AU102" i="17"/>
  <c r="AU114" i="17"/>
  <c r="AU88" i="17"/>
  <c r="AU93" i="17"/>
  <c r="AU98" i="17"/>
  <c r="AU106" i="17"/>
  <c r="AU120" i="17"/>
  <c r="AC50" i="25"/>
  <c r="X50" i="25"/>
  <c r="V51" i="25"/>
  <c r="AB51" i="25" s="1"/>
  <c r="Y51" i="25"/>
  <c r="AU103" i="17"/>
  <c r="AU109" i="17"/>
  <c r="AU118" i="17"/>
  <c r="C52" i="25"/>
  <c r="AH52" i="25" s="1"/>
  <c r="T52" i="25" s="1"/>
  <c r="B53" i="25"/>
  <c r="AU87" i="17"/>
  <c r="AU91" i="17"/>
  <c r="AU95" i="17"/>
  <c r="AU99" i="17"/>
  <c r="AU104" i="17"/>
  <c r="AU107" i="17"/>
  <c r="AU112" i="17"/>
  <c r="AU117" i="17"/>
  <c r="AU111" i="17"/>
  <c r="AU110" i="17"/>
  <c r="AU115" i="17"/>
  <c r="AU119" i="17"/>
  <c r="BI3" i="21"/>
  <c r="AV3" i="17"/>
  <c r="AU3" i="4"/>
  <c r="AQ57" i="17"/>
  <c r="AQ22" i="4" s="1"/>
  <c r="AQ141" i="17"/>
  <c r="AQ25" i="4" s="1"/>
  <c r="AR134" i="17"/>
  <c r="AR128" i="17"/>
  <c r="AR131" i="17"/>
  <c r="AR130" i="17"/>
  <c r="AR133" i="17"/>
  <c r="AR129" i="17"/>
  <c r="AR132" i="17"/>
  <c r="AR135" i="17"/>
  <c r="AR136" i="17"/>
  <c r="AR138" i="17"/>
  <c r="AR139" i="17"/>
  <c r="AR137" i="17"/>
  <c r="AR126" i="17"/>
  <c r="AR24" i="4" s="1"/>
  <c r="I57" i="17"/>
  <c r="I22" i="4" s="1"/>
  <c r="H57" i="17"/>
  <c r="H22" i="4" s="1"/>
  <c r="AB57" i="17"/>
  <c r="AB22" i="4" s="1"/>
  <c r="AE57" i="17"/>
  <c r="AE22" i="4" s="1"/>
  <c r="K57" i="17"/>
  <c r="K22" i="4" s="1"/>
  <c r="M57" i="17"/>
  <c r="M22" i="4" s="1"/>
  <c r="W57" i="17"/>
  <c r="W22" i="4" s="1"/>
  <c r="F57" i="17"/>
  <c r="F22" i="4" s="1"/>
  <c r="S57" i="17"/>
  <c r="S22" i="4" s="1"/>
  <c r="AG57" i="17"/>
  <c r="AG22" i="4" s="1"/>
  <c r="AF57" i="17"/>
  <c r="AF22" i="4" s="1"/>
  <c r="AC57" i="17"/>
  <c r="AC22" i="4" s="1"/>
  <c r="AH57" i="17"/>
  <c r="AH22" i="4" s="1"/>
  <c r="Y57" i="17"/>
  <c r="Y22" i="4" s="1"/>
  <c r="E57" i="17"/>
  <c r="E22" i="4" s="1"/>
  <c r="U57" i="17"/>
  <c r="U22" i="4" s="1"/>
  <c r="AJ57" i="17"/>
  <c r="AJ22" i="4" s="1"/>
  <c r="P57" i="17"/>
  <c r="P22" i="4" s="1"/>
  <c r="G57" i="17"/>
  <c r="G22" i="4" s="1"/>
  <c r="D57" i="17"/>
  <c r="D22" i="4" s="1"/>
  <c r="Q57" i="17"/>
  <c r="Q22" i="4" s="1"/>
  <c r="N57" i="17"/>
  <c r="N22" i="4" s="1"/>
  <c r="AA57" i="17"/>
  <c r="AA22" i="4" s="1"/>
  <c r="T57" i="17"/>
  <c r="T22" i="4" s="1"/>
  <c r="Z57" i="17"/>
  <c r="Z22" i="4" s="1"/>
  <c r="V57" i="17"/>
  <c r="V22" i="4" s="1"/>
  <c r="AI57" i="17"/>
  <c r="AI22" i="4" s="1"/>
  <c r="J57" i="17"/>
  <c r="J22" i="4" s="1"/>
  <c r="O57" i="17"/>
  <c r="O22" i="4" s="1"/>
  <c r="AK57" i="17"/>
  <c r="AK22" i="4" s="1"/>
  <c r="R57" i="17"/>
  <c r="R22" i="4" s="1"/>
  <c r="AD57" i="17"/>
  <c r="AD22" i="4" s="1"/>
  <c r="X57" i="17"/>
  <c r="X22" i="4" s="1"/>
  <c r="C57" i="17"/>
  <c r="C22" i="4" s="1"/>
  <c r="L57" i="17"/>
  <c r="L22" i="4" s="1"/>
  <c r="BI4" i="21" l="1"/>
  <c r="BI30" i="21"/>
  <c r="BI28" i="21"/>
  <c r="BI26" i="21"/>
  <c r="BI24" i="21"/>
  <c r="BI22" i="21"/>
  <c r="BI31" i="21"/>
  <c r="BI29" i="21"/>
  <c r="BI27" i="21"/>
  <c r="BI25" i="21"/>
  <c r="BI23" i="21"/>
  <c r="BI21" i="21"/>
  <c r="BI18" i="21"/>
  <c r="BI16" i="21"/>
  <c r="BI14" i="21"/>
  <c r="BI12" i="21"/>
  <c r="BI20" i="21"/>
  <c r="BI19" i="21"/>
  <c r="BI17" i="21"/>
  <c r="BI15" i="21"/>
  <c r="BI13" i="21"/>
  <c r="BI11" i="21"/>
  <c r="BI10" i="21"/>
  <c r="BI8" i="21"/>
  <c r="BI7" i="21"/>
  <c r="BI5" i="21"/>
  <c r="BI9" i="21"/>
  <c r="BI6" i="21"/>
  <c r="AV122" i="17"/>
  <c r="AV125" i="17"/>
  <c r="AV124" i="17"/>
  <c r="AV123" i="17"/>
  <c r="AV121" i="17"/>
  <c r="AV140" i="17"/>
  <c r="AU32" i="17"/>
  <c r="AU28" i="17"/>
  <c r="AV110" i="17"/>
  <c r="AV23" i="17" a="1"/>
  <c r="AV23" i="17" s="1"/>
  <c r="AV45" i="17" a="1"/>
  <c r="AV45" i="17" s="1"/>
  <c r="AV50" i="17" a="1"/>
  <c r="AV50" i="17" s="1"/>
  <c r="AV22" i="17" a="1"/>
  <c r="AV22" i="17" s="1"/>
  <c r="AV31" i="17" a="1"/>
  <c r="AV31" i="17" s="1"/>
  <c r="AV54" i="17" a="1"/>
  <c r="AV54" i="17" s="1"/>
  <c r="AV53" i="17" a="1"/>
  <c r="AV53" i="17" s="1"/>
  <c r="AV51" i="17" a="1"/>
  <c r="AV51" i="17" s="1"/>
  <c r="AV21" i="17" a="1"/>
  <c r="AV21" i="17" s="1"/>
  <c r="AV26" i="17" a="1"/>
  <c r="AV26" i="17" s="1"/>
  <c r="AV49" i="17" a="1"/>
  <c r="AV49" i="17" s="1"/>
  <c r="AV48" i="17" a="1"/>
  <c r="AV48" i="17" s="1"/>
  <c r="AV55" i="17" a="1"/>
  <c r="AV55" i="17" s="1"/>
  <c r="AV56" i="17" a="1"/>
  <c r="AV56" i="17" s="1"/>
  <c r="AV24" i="17" a="1"/>
  <c r="AV24" i="17" s="1"/>
  <c r="AV25" i="17" a="1"/>
  <c r="AV25" i="17" s="1"/>
  <c r="AV52" i="17" a="1"/>
  <c r="AV52" i="17" s="1"/>
  <c r="AV20" i="17" a="1"/>
  <c r="AV20" i="17" s="1"/>
  <c r="AV30" i="17" a="1"/>
  <c r="AV30" i="17" s="1"/>
  <c r="AV38" i="17" a="1"/>
  <c r="AV38" i="17" s="1"/>
  <c r="AV41" i="17" a="1"/>
  <c r="AV41" i="17" s="1"/>
  <c r="AV39" i="17" a="1"/>
  <c r="AV39" i="17" s="1"/>
  <c r="AV40" i="17" a="1"/>
  <c r="AV40" i="17" s="1"/>
  <c r="AV36" i="17" a="1"/>
  <c r="AV36" i="17" s="1"/>
  <c r="AV34" i="17" a="1"/>
  <c r="AV34" i="17" s="1"/>
  <c r="AV35" i="17" a="1"/>
  <c r="AV35" i="17" s="1"/>
  <c r="AV37" i="17" a="1"/>
  <c r="AV37" i="17" s="1"/>
  <c r="AU46" i="17"/>
  <c r="AV61" i="17"/>
  <c r="AV74" i="17"/>
  <c r="AV65" i="17"/>
  <c r="AV97" i="17"/>
  <c r="AV69" i="17"/>
  <c r="AV63" i="17"/>
  <c r="AV82" i="17"/>
  <c r="AV60" i="17"/>
  <c r="AV64" i="17"/>
  <c r="AV72" i="17"/>
  <c r="AV86" i="17"/>
  <c r="AV62" i="17"/>
  <c r="AV66" i="17"/>
  <c r="AV77" i="17"/>
  <c r="AV119" i="17"/>
  <c r="AV68" i="17"/>
  <c r="AV73" i="17"/>
  <c r="AV78" i="17"/>
  <c r="AV93" i="17"/>
  <c r="AV70" i="17"/>
  <c r="AV76" i="17"/>
  <c r="AV83" i="17"/>
  <c r="AV102" i="17"/>
  <c r="AV80" i="17"/>
  <c r="AV89" i="17"/>
  <c r="AV107" i="17"/>
  <c r="AV67" i="17"/>
  <c r="AV71" i="17"/>
  <c r="AV75" i="17"/>
  <c r="AV79" i="17"/>
  <c r="AV84" i="17"/>
  <c r="AV91" i="17"/>
  <c r="AV99" i="17"/>
  <c r="AV111" i="17"/>
  <c r="AV87" i="17"/>
  <c r="AV94" i="17"/>
  <c r="AV105" i="17"/>
  <c r="AV81" i="17"/>
  <c r="AV85" i="17"/>
  <c r="AV90" i="17"/>
  <c r="AV95" i="17"/>
  <c r="AV101" i="17"/>
  <c r="AV106" i="17"/>
  <c r="AV116" i="17"/>
  <c r="AV98" i="17"/>
  <c r="AV103" i="17"/>
  <c r="AC51" i="25"/>
  <c r="X51" i="25"/>
  <c r="AV114" i="17"/>
  <c r="AV120" i="17"/>
  <c r="B54" i="25"/>
  <c r="C53" i="25"/>
  <c r="AH53" i="25" s="1"/>
  <c r="T53" i="25" s="1"/>
  <c r="AV88" i="17"/>
  <c r="AV92" i="17"/>
  <c r="AV96" i="17"/>
  <c r="AV100" i="17"/>
  <c r="AV104" i="17"/>
  <c r="AV109" i="17"/>
  <c r="AV115" i="17"/>
  <c r="Y52" i="25"/>
  <c r="V52" i="25"/>
  <c r="AB52" i="25" s="1"/>
  <c r="AV118" i="17"/>
  <c r="AV108" i="17"/>
  <c r="AV112" i="17"/>
  <c r="AV113" i="17"/>
  <c r="AV117" i="17"/>
  <c r="BJ3" i="21"/>
  <c r="AW3" i="17"/>
  <c r="AV3" i="4"/>
  <c r="AS126" i="17"/>
  <c r="AS24" i="4" s="1"/>
  <c r="AR141" i="17"/>
  <c r="AR25" i="4" s="1"/>
  <c r="AS129" i="17"/>
  <c r="AS132" i="17"/>
  <c r="AS136" i="17"/>
  <c r="AS139" i="17"/>
  <c r="AS133" i="17"/>
  <c r="AS138" i="17"/>
  <c r="AS130" i="17"/>
  <c r="AS128" i="17"/>
  <c r="AS137" i="17"/>
  <c r="AS131" i="17"/>
  <c r="AS134" i="17"/>
  <c r="AS135" i="17"/>
  <c r="AR57" i="17"/>
  <c r="BJ4" i="21" l="1"/>
  <c r="BJ30" i="21"/>
  <c r="BJ28" i="21"/>
  <c r="BJ26" i="21"/>
  <c r="BJ24" i="21"/>
  <c r="BJ22" i="21"/>
  <c r="BJ31" i="21"/>
  <c r="BJ29" i="21"/>
  <c r="BJ27" i="21"/>
  <c r="BJ25" i="21"/>
  <c r="BJ23" i="21"/>
  <c r="BJ21" i="21"/>
  <c r="BJ18" i="21"/>
  <c r="BJ16" i="21"/>
  <c r="BJ14" i="21"/>
  <c r="BJ12" i="21"/>
  <c r="BJ20" i="21"/>
  <c r="BJ19" i="21"/>
  <c r="BJ17" i="21"/>
  <c r="BJ15" i="21"/>
  <c r="BJ13" i="21"/>
  <c r="BJ11" i="21"/>
  <c r="BJ7" i="21"/>
  <c r="BJ5" i="21"/>
  <c r="BJ9" i="21"/>
  <c r="BJ6" i="21"/>
  <c r="BJ10" i="21"/>
  <c r="BJ8" i="21"/>
  <c r="AW125" i="17"/>
  <c r="AW122" i="17"/>
  <c r="AW124" i="17"/>
  <c r="AW121" i="17"/>
  <c r="AW123" i="17"/>
  <c r="AW140" i="17"/>
  <c r="AV32" i="17"/>
  <c r="AV28" i="17"/>
  <c r="AW95" i="17"/>
  <c r="AW25" i="17" a="1"/>
  <c r="AW25" i="17" s="1"/>
  <c r="AW23" i="17" a="1"/>
  <c r="AW23" i="17" s="1"/>
  <c r="AW45" i="17" a="1"/>
  <c r="AW45" i="17" s="1"/>
  <c r="AW21" i="17" a="1"/>
  <c r="AW21" i="17" s="1"/>
  <c r="AW24" i="17" a="1"/>
  <c r="AW24" i="17" s="1"/>
  <c r="AW48" i="17" a="1"/>
  <c r="AW48" i="17" s="1"/>
  <c r="AW50" i="17" a="1"/>
  <c r="AW50" i="17" s="1"/>
  <c r="AW51" i="17" a="1"/>
  <c r="AW51" i="17" s="1"/>
  <c r="AW31" i="17" a="1"/>
  <c r="AW31" i="17" s="1"/>
  <c r="AW54" i="17" a="1"/>
  <c r="AW54" i="17" s="1"/>
  <c r="AW22" i="17" a="1"/>
  <c r="AW22" i="17" s="1"/>
  <c r="AW53" i="17" a="1"/>
  <c r="AW53" i="17" s="1"/>
  <c r="AW56" i="17" a="1"/>
  <c r="AW56" i="17" s="1"/>
  <c r="AW52" i="17" a="1"/>
  <c r="AW52" i="17" s="1"/>
  <c r="AW26" i="17" a="1"/>
  <c r="AW26" i="17" s="1"/>
  <c r="AW55" i="17" a="1"/>
  <c r="AW55" i="17" s="1"/>
  <c r="AW49" i="17" a="1"/>
  <c r="AW49" i="17" s="1"/>
  <c r="AW20" i="17" a="1"/>
  <c r="AW20" i="17" s="1"/>
  <c r="AW30" i="17" a="1"/>
  <c r="AW30" i="17" s="1"/>
  <c r="AW41" i="17" a="1"/>
  <c r="AW41" i="17" s="1"/>
  <c r="AW38" i="17" a="1"/>
  <c r="AW38" i="17" s="1"/>
  <c r="AW39" i="17" a="1"/>
  <c r="AW39" i="17" s="1"/>
  <c r="AW40" i="17" a="1"/>
  <c r="AW40" i="17" s="1"/>
  <c r="AW36" i="17" a="1"/>
  <c r="AW36" i="17" s="1"/>
  <c r="AW35" i="17" a="1"/>
  <c r="AW35" i="17" s="1"/>
  <c r="AW34" i="17" a="1"/>
  <c r="AW34" i="17" s="1"/>
  <c r="AW37" i="17" a="1"/>
  <c r="AW37" i="17" s="1"/>
  <c r="AV46" i="17"/>
  <c r="AW74" i="17"/>
  <c r="AW87" i="17"/>
  <c r="AW61" i="17"/>
  <c r="AW99" i="17"/>
  <c r="AW67" i="17"/>
  <c r="AW66" i="17"/>
  <c r="AW83" i="17"/>
  <c r="AW62" i="17"/>
  <c r="AW75" i="17"/>
  <c r="AW104" i="17"/>
  <c r="AW63" i="17"/>
  <c r="AW70" i="17"/>
  <c r="AW78" i="17"/>
  <c r="AW91" i="17"/>
  <c r="AW109" i="17"/>
  <c r="AW65" i="17"/>
  <c r="AW71" i="17"/>
  <c r="AW79" i="17"/>
  <c r="AW110" i="17"/>
  <c r="X52" i="25"/>
  <c r="AW60" i="17"/>
  <c r="AW64" i="17"/>
  <c r="AW68" i="17"/>
  <c r="AW72" i="17"/>
  <c r="AW76" i="17"/>
  <c r="AW80" i="17"/>
  <c r="AW84" i="17"/>
  <c r="AW88" i="17"/>
  <c r="AW92" i="17"/>
  <c r="AW96" i="17"/>
  <c r="AW100" i="17"/>
  <c r="AW105" i="17"/>
  <c r="AW118" i="17"/>
  <c r="V53" i="25"/>
  <c r="AB53" i="25" s="1"/>
  <c r="Y53" i="25"/>
  <c r="AW69" i="17"/>
  <c r="AW73" i="17"/>
  <c r="AW77" i="17"/>
  <c r="AW81" i="17"/>
  <c r="AW85" i="17"/>
  <c r="AW89" i="17"/>
  <c r="AW93" i="17"/>
  <c r="AW97" i="17"/>
  <c r="AW101" i="17"/>
  <c r="AW107" i="17"/>
  <c r="B55" i="25"/>
  <c r="C54" i="25"/>
  <c r="AH54" i="25" s="1"/>
  <c r="T54" i="25" s="1"/>
  <c r="AW82" i="17"/>
  <c r="AW86" i="17"/>
  <c r="AW90" i="17"/>
  <c r="AW94" i="17"/>
  <c r="AW98" i="17"/>
  <c r="AW103" i="17"/>
  <c r="AW108" i="17"/>
  <c r="AW102" i="17"/>
  <c r="AW106" i="17"/>
  <c r="AW120" i="17"/>
  <c r="AW111" i="17"/>
  <c r="AW112" i="17"/>
  <c r="AW113" i="17"/>
  <c r="AW115" i="17"/>
  <c r="AW114" i="17"/>
  <c r="AW116" i="17"/>
  <c r="AW117" i="17"/>
  <c r="AW119" i="17"/>
  <c r="BK3" i="21"/>
  <c r="AX3" i="17"/>
  <c r="AW3" i="4"/>
  <c r="AR22" i="4"/>
  <c r="AT126" i="17"/>
  <c r="AT24" i="4" s="1"/>
  <c r="AS141" i="17"/>
  <c r="AS25" i="4" s="1"/>
  <c r="AT134" i="17"/>
  <c r="AT128" i="17"/>
  <c r="AT131" i="17"/>
  <c r="AT130" i="17"/>
  <c r="AT137" i="17"/>
  <c r="AT139" i="17"/>
  <c r="AT138" i="17"/>
  <c r="AT133" i="17"/>
  <c r="AT132" i="17"/>
  <c r="AT135" i="17"/>
  <c r="AT129" i="17"/>
  <c r="AT136" i="17"/>
  <c r="AS57" i="17"/>
  <c r="AS22" i="4" s="1"/>
  <c r="X19" i="4"/>
  <c r="AP19" i="4"/>
  <c r="AK19" i="4"/>
  <c r="O19" i="4"/>
  <c r="AC19" i="4"/>
  <c r="AN19" i="4"/>
  <c r="AA19" i="4"/>
  <c r="I19" i="4"/>
  <c r="Z19" i="4"/>
  <c r="S19" i="4"/>
  <c r="AT19" i="4"/>
  <c r="N19" i="4"/>
  <c r="T19" i="4"/>
  <c r="AO19" i="4"/>
  <c r="AH19" i="4"/>
  <c r="G19" i="4"/>
  <c r="M19" i="4"/>
  <c r="AB19" i="4"/>
  <c r="Y19" i="4"/>
  <c r="AL19" i="4"/>
  <c r="F19" i="4"/>
  <c r="AQ19" i="4"/>
  <c r="AF19" i="4"/>
  <c r="AG19" i="4"/>
  <c r="R19" i="4"/>
  <c r="AI19" i="4"/>
  <c r="D19" i="4"/>
  <c r="AE19" i="4"/>
  <c r="AD19" i="4"/>
  <c r="E19" i="4"/>
  <c r="AR19" i="4"/>
  <c r="AM19" i="4"/>
  <c r="J19" i="4"/>
  <c r="W19" i="4"/>
  <c r="H19" i="4"/>
  <c r="C28" i="17"/>
  <c r="C19" i="4" s="1"/>
  <c r="U19" i="4"/>
  <c r="AJ19" i="4"/>
  <c r="AS19" i="4"/>
  <c r="V19" i="4"/>
  <c r="BK4" i="21" l="1"/>
  <c r="BK31" i="21"/>
  <c r="BK29" i="21"/>
  <c r="BK27" i="21"/>
  <c r="BK25" i="21"/>
  <c r="BK23" i="21"/>
  <c r="BK21" i="21"/>
  <c r="BK28" i="21"/>
  <c r="BK30" i="21"/>
  <c r="BK18" i="21"/>
  <c r="BK16" i="21"/>
  <c r="BK14" i="21"/>
  <c r="BK12" i="21"/>
  <c r="BK20" i="21"/>
  <c r="BK22" i="21"/>
  <c r="BK19" i="21"/>
  <c r="BK17" i="21"/>
  <c r="BK15" i="21"/>
  <c r="BK13" i="21"/>
  <c r="BK11" i="21"/>
  <c r="BK24" i="21"/>
  <c r="BK26" i="21"/>
  <c r="BK7" i="21"/>
  <c r="BK5" i="21"/>
  <c r="BK9" i="21"/>
  <c r="BK6" i="21"/>
  <c r="BK10" i="21"/>
  <c r="BK8" i="21"/>
  <c r="AX123" i="17"/>
  <c r="AX125" i="17"/>
  <c r="AX122" i="17"/>
  <c r="AX121" i="17"/>
  <c r="AX124" i="17"/>
  <c r="AX140" i="17"/>
  <c r="AW28" i="17"/>
  <c r="AX116" i="17"/>
  <c r="AX22" i="17" a="1"/>
  <c r="AX22" i="17" s="1"/>
  <c r="AX25" i="17" a="1"/>
  <c r="AX25" i="17" s="1"/>
  <c r="AX48" i="17" a="1"/>
  <c r="AX48" i="17" s="1"/>
  <c r="AX50" i="17" a="1"/>
  <c r="AX50" i="17" s="1"/>
  <c r="AX51" i="17" a="1"/>
  <c r="AX51" i="17" s="1"/>
  <c r="AX26" i="17" a="1"/>
  <c r="AX26" i="17" s="1"/>
  <c r="AX49" i="17" a="1"/>
  <c r="AX49" i="17" s="1"/>
  <c r="AX55" i="17" a="1"/>
  <c r="AX55" i="17" s="1"/>
  <c r="AX45" i="17" a="1"/>
  <c r="AX45" i="17" s="1"/>
  <c r="AX31" i="17" a="1"/>
  <c r="AX31" i="17" s="1"/>
  <c r="AX24" i="17" a="1"/>
  <c r="AX24" i="17" s="1"/>
  <c r="AX23" i="17" a="1"/>
  <c r="AX23" i="17" s="1"/>
  <c r="AX52" i="17" a="1"/>
  <c r="AX52" i="17" s="1"/>
  <c r="AX21" i="17" a="1"/>
  <c r="AX21" i="17" s="1"/>
  <c r="AX53" i="17" a="1"/>
  <c r="AX53" i="17" s="1"/>
  <c r="AX56" i="17" a="1"/>
  <c r="AX56" i="17" s="1"/>
  <c r="AX54" i="17" a="1"/>
  <c r="AX54" i="17" s="1"/>
  <c r="AX20" i="17" a="1"/>
  <c r="AX20" i="17" s="1"/>
  <c r="AX30" i="17" a="1"/>
  <c r="AX30" i="17" s="1"/>
  <c r="AX38" i="17" a="1"/>
  <c r="AX38" i="17" s="1"/>
  <c r="AX41" i="17" a="1"/>
  <c r="AX41" i="17" s="1"/>
  <c r="AX39" i="17" a="1"/>
  <c r="AX39" i="17" s="1"/>
  <c r="AX40" i="17" a="1"/>
  <c r="AX40" i="17" s="1"/>
  <c r="AX36" i="17" a="1"/>
  <c r="AX36" i="17" s="1"/>
  <c r="AX37" i="17" a="1"/>
  <c r="AX37" i="17" s="1"/>
  <c r="AX34" i="17" a="1"/>
  <c r="AX34" i="17" s="1"/>
  <c r="AX35" i="17" a="1"/>
  <c r="AX35" i="17" s="1"/>
  <c r="AW32" i="17"/>
  <c r="AW46" i="17"/>
  <c r="AX74" i="17"/>
  <c r="AX63" i="17"/>
  <c r="AX69" i="17"/>
  <c r="AX61" i="17"/>
  <c r="AX90" i="17"/>
  <c r="AX65" i="17"/>
  <c r="AX70" i="17"/>
  <c r="AX77" i="17"/>
  <c r="AX108" i="17"/>
  <c r="AX66" i="17"/>
  <c r="AX71" i="17"/>
  <c r="AX78" i="17"/>
  <c r="AX62" i="17"/>
  <c r="AX67" i="17"/>
  <c r="AX73" i="17"/>
  <c r="AX82" i="17"/>
  <c r="AX75" i="17"/>
  <c r="AX79" i="17"/>
  <c r="AX86" i="17"/>
  <c r="AX96" i="17"/>
  <c r="AX60" i="17"/>
  <c r="AX64" i="17"/>
  <c r="AX68" i="17"/>
  <c r="AX72" i="17"/>
  <c r="AX76" i="17"/>
  <c r="AX80" i="17"/>
  <c r="AX88" i="17"/>
  <c r="AX100" i="17"/>
  <c r="AX84" i="17"/>
  <c r="AX92" i="17"/>
  <c r="AX118" i="17"/>
  <c r="AX81" i="17"/>
  <c r="AX85" i="17"/>
  <c r="AX89" i="17"/>
  <c r="AX93" i="17"/>
  <c r="AX97" i="17"/>
  <c r="AX101" i="17"/>
  <c r="AX109" i="17"/>
  <c r="AX94" i="17"/>
  <c r="AX98" i="17"/>
  <c r="AX104" i="17"/>
  <c r="AX112" i="17"/>
  <c r="AX83" i="17"/>
  <c r="AX87" i="17"/>
  <c r="AX91" i="17"/>
  <c r="AX95" i="17"/>
  <c r="AX99" i="17"/>
  <c r="AX105" i="17"/>
  <c r="AX114" i="17"/>
  <c r="AX102" i="17"/>
  <c r="AX106" i="17"/>
  <c r="AX110" i="17"/>
  <c r="AX115" i="17"/>
  <c r="AX103" i="17"/>
  <c r="AX107" i="17"/>
  <c r="AX111" i="17"/>
  <c r="V54" i="25"/>
  <c r="AB54" i="25" s="1"/>
  <c r="Y54" i="25"/>
  <c r="AC53" i="25"/>
  <c r="X53" i="25"/>
  <c r="B56" i="25"/>
  <c r="C55" i="25"/>
  <c r="AH55" i="25" s="1"/>
  <c r="T55" i="25" s="1"/>
  <c r="AX120" i="17"/>
  <c r="AX117" i="17"/>
  <c r="AX113" i="17"/>
  <c r="AX119" i="17"/>
  <c r="BL3" i="21"/>
  <c r="AY3" i="17"/>
  <c r="AX3" i="4"/>
  <c r="L19" i="4"/>
  <c r="Q19" i="4"/>
  <c r="K19" i="4"/>
  <c r="P19" i="4"/>
  <c r="AU19" i="4"/>
  <c r="AU128" i="17"/>
  <c r="AU131" i="17"/>
  <c r="AU139" i="17"/>
  <c r="AU129" i="17"/>
  <c r="AU138" i="17"/>
  <c r="AU132" i="17"/>
  <c r="AU136" i="17"/>
  <c r="AU135" i="17"/>
  <c r="AU137" i="17"/>
  <c r="AU134" i="17"/>
  <c r="AU130" i="17"/>
  <c r="AU133" i="17"/>
  <c r="AT141" i="17"/>
  <c r="AT25" i="4" s="1"/>
  <c r="AU126" i="17"/>
  <c r="AU24" i="4" s="1"/>
  <c r="AT57" i="17"/>
  <c r="AT22" i="4" s="1"/>
  <c r="BL4" i="21" l="1"/>
  <c r="BL30" i="21"/>
  <c r="BL28" i="21"/>
  <c r="BL26" i="21"/>
  <c r="BL24" i="21"/>
  <c r="BL22" i="21"/>
  <c r="BL20" i="21"/>
  <c r="BL31" i="21"/>
  <c r="BL29" i="21"/>
  <c r="BL27" i="21"/>
  <c r="BL25" i="21"/>
  <c r="BL23" i="21"/>
  <c r="BL21" i="21"/>
  <c r="BL18" i="21"/>
  <c r="BL16" i="21"/>
  <c r="BL14" i="21"/>
  <c r="BL12" i="21"/>
  <c r="BL19" i="21"/>
  <c r="BL17" i="21"/>
  <c r="BL15" i="21"/>
  <c r="BL13" i="21"/>
  <c r="BL7" i="21"/>
  <c r="BL5" i="21"/>
  <c r="BL9" i="21"/>
  <c r="BL10" i="21"/>
  <c r="BL11" i="21"/>
  <c r="BL6" i="21"/>
  <c r="BL8" i="21"/>
  <c r="AY121" i="17"/>
  <c r="AY123" i="17"/>
  <c r="AY125" i="17"/>
  <c r="AY122" i="17"/>
  <c r="AY124" i="17"/>
  <c r="AY140" i="17"/>
  <c r="AX32" i="17"/>
  <c r="AY22" i="17" a="1"/>
  <c r="AY22" i="17" s="1"/>
  <c r="AY31" i="17" a="1"/>
  <c r="AY31" i="17" s="1"/>
  <c r="AY49" i="17" a="1"/>
  <c r="AY49" i="17" s="1"/>
  <c r="AY23" i="17" a="1"/>
  <c r="AY23" i="17" s="1"/>
  <c r="AY21" i="17" a="1"/>
  <c r="AY21" i="17" s="1"/>
  <c r="AY26" i="17" a="1"/>
  <c r="AY26" i="17" s="1"/>
  <c r="AY25" i="17" a="1"/>
  <c r="AY25" i="17" s="1"/>
  <c r="AY53" i="17" a="1"/>
  <c r="AY53" i="17" s="1"/>
  <c r="AY48" i="17" a="1"/>
  <c r="AY48" i="17" s="1"/>
  <c r="AY56" i="17" a="1"/>
  <c r="AY56" i="17" s="1"/>
  <c r="AY52" i="17" a="1"/>
  <c r="AY52" i="17" s="1"/>
  <c r="AY54" i="17" a="1"/>
  <c r="AY54" i="17" s="1"/>
  <c r="AY45" i="17" a="1"/>
  <c r="AY45" i="17" s="1"/>
  <c r="AY50" i="17" a="1"/>
  <c r="AY50" i="17" s="1"/>
  <c r="AY55" i="17" a="1"/>
  <c r="AY55" i="17" s="1"/>
  <c r="AY51" i="17" a="1"/>
  <c r="AY51" i="17" s="1"/>
  <c r="AY24" i="17" a="1"/>
  <c r="AY24" i="17" s="1"/>
  <c r="AY30" i="17" a="1"/>
  <c r="AY30" i="17" s="1"/>
  <c r="AY20" i="17" a="1"/>
  <c r="AY20" i="17" s="1"/>
  <c r="AY41" i="17" a="1"/>
  <c r="AY41" i="17" s="1"/>
  <c r="AY39" i="17" a="1"/>
  <c r="AY39" i="17" s="1"/>
  <c r="AY38" i="17" a="1"/>
  <c r="AY38" i="17" s="1"/>
  <c r="AY40" i="17" a="1"/>
  <c r="AY40" i="17" s="1"/>
  <c r="AY35" i="17" a="1"/>
  <c r="AY35" i="17" s="1"/>
  <c r="AY36" i="17" a="1"/>
  <c r="AY36" i="17" s="1"/>
  <c r="AY37" i="17" a="1"/>
  <c r="AY37" i="17" s="1"/>
  <c r="AY34" i="17" a="1"/>
  <c r="AY34" i="17" s="1"/>
  <c r="AX46" i="17"/>
  <c r="AX28" i="17"/>
  <c r="AC54" i="25"/>
  <c r="X54" i="25"/>
  <c r="Y55" i="25"/>
  <c r="V55" i="25"/>
  <c r="AB55" i="25" s="1"/>
  <c r="AY118" i="17"/>
  <c r="B57" i="25"/>
  <c r="C56" i="25"/>
  <c r="AH56" i="25" s="1"/>
  <c r="T56" i="25" s="1"/>
  <c r="AY108" i="17"/>
  <c r="AY60" i="17"/>
  <c r="AY66" i="17"/>
  <c r="AY62" i="17"/>
  <c r="AY75" i="17"/>
  <c r="AY67" i="17"/>
  <c r="AY63" i="17"/>
  <c r="AY80" i="17"/>
  <c r="AY61" i="17"/>
  <c r="AY71" i="17"/>
  <c r="AY64" i="17"/>
  <c r="AY69" i="17"/>
  <c r="AY73" i="17"/>
  <c r="AY77" i="17"/>
  <c r="AY88" i="17"/>
  <c r="AY65" i="17"/>
  <c r="AY70" i="17"/>
  <c r="AY74" i="17"/>
  <c r="AY79" i="17"/>
  <c r="AY94" i="17"/>
  <c r="AY68" i="17"/>
  <c r="AY72" i="17"/>
  <c r="AY76" i="17"/>
  <c r="AY84" i="17"/>
  <c r="AY78" i="17"/>
  <c r="AY82" i="17"/>
  <c r="AY86" i="17"/>
  <c r="AY100" i="17"/>
  <c r="AY103" i="17"/>
  <c r="AY90" i="17"/>
  <c r="AY83" i="17"/>
  <c r="AY87" i="17"/>
  <c r="AY91" i="17"/>
  <c r="AY81" i="17"/>
  <c r="AY85" i="17"/>
  <c r="AY89" i="17"/>
  <c r="AY98" i="17"/>
  <c r="AY92" i="17"/>
  <c r="AY96" i="17"/>
  <c r="AY101" i="17"/>
  <c r="AY105" i="17"/>
  <c r="AY110" i="17"/>
  <c r="AY93" i="17"/>
  <c r="AY97" i="17"/>
  <c r="AY102" i="17"/>
  <c r="AY106" i="17"/>
  <c r="AY114" i="17"/>
  <c r="AY95" i="17"/>
  <c r="AY99" i="17"/>
  <c r="AY104" i="17"/>
  <c r="AY109" i="17"/>
  <c r="AY107" i="17"/>
  <c r="AY111" i="17"/>
  <c r="AY115" i="17"/>
  <c r="AY119" i="17"/>
  <c r="AY112" i="17"/>
  <c r="AY117" i="17"/>
  <c r="AY120" i="17"/>
  <c r="AY113" i="17"/>
  <c r="AY116" i="17"/>
  <c r="AZ3" i="17"/>
  <c r="BM3" i="21"/>
  <c r="AY3" i="4"/>
  <c r="AU141" i="17"/>
  <c r="AU25" i="4" s="1"/>
  <c r="AV133" i="17"/>
  <c r="AV138" i="17"/>
  <c r="AV136" i="17"/>
  <c r="AV132" i="17"/>
  <c r="AV128" i="17"/>
  <c r="AV137" i="17"/>
  <c r="AV134" i="17"/>
  <c r="AV135" i="17"/>
  <c r="AV129" i="17"/>
  <c r="AV131" i="17"/>
  <c r="AV139" i="17"/>
  <c r="AV130" i="17"/>
  <c r="AU57" i="17"/>
  <c r="AU22" i="4" s="1"/>
  <c r="AV126" i="17"/>
  <c r="AV24" i="4" s="1"/>
  <c r="BM4" i="21" l="1"/>
  <c r="BM31" i="21"/>
  <c r="BM29" i="21"/>
  <c r="BM27" i="21"/>
  <c r="BM25" i="21"/>
  <c r="BM23" i="21"/>
  <c r="BM21" i="21"/>
  <c r="BM30" i="21"/>
  <c r="BM28" i="21"/>
  <c r="BM26" i="21"/>
  <c r="BM24" i="21"/>
  <c r="BM22" i="21"/>
  <c r="BM20" i="21"/>
  <c r="BM19" i="21"/>
  <c r="BM17" i="21"/>
  <c r="BM15" i="21"/>
  <c r="BM13" i="21"/>
  <c r="BM11" i="21"/>
  <c r="BM18" i="21"/>
  <c r="BM16" i="21"/>
  <c r="BM14" i="21"/>
  <c r="BM12" i="21"/>
  <c r="BM9" i="21"/>
  <c r="BM6" i="21"/>
  <c r="BM10" i="21"/>
  <c r="BM8" i="21"/>
  <c r="BM5" i="21"/>
  <c r="BM7" i="21"/>
  <c r="AZ121" i="17"/>
  <c r="AZ124" i="17"/>
  <c r="AZ123" i="17"/>
  <c r="AZ125" i="17"/>
  <c r="AZ122" i="17"/>
  <c r="AZ140" i="17"/>
  <c r="AY32" i="17"/>
  <c r="AY28" i="17"/>
  <c r="AZ69" i="17"/>
  <c r="AZ24" i="17" a="1"/>
  <c r="AZ24" i="17" s="1"/>
  <c r="AZ22" i="17" a="1"/>
  <c r="AZ22" i="17" s="1"/>
  <c r="AZ31" i="17" a="1"/>
  <c r="AZ31" i="17" s="1"/>
  <c r="AZ50" i="17" a="1"/>
  <c r="AZ50" i="17" s="1"/>
  <c r="AZ21" i="17" a="1"/>
  <c r="AZ21" i="17" s="1"/>
  <c r="AZ45" i="17" a="1"/>
  <c r="AZ45" i="17" s="1"/>
  <c r="AZ25" i="17" a="1"/>
  <c r="AZ25" i="17" s="1"/>
  <c r="AZ53" i="17" a="1"/>
  <c r="AZ53" i="17" s="1"/>
  <c r="AZ49" i="17" a="1"/>
  <c r="AZ49" i="17" s="1"/>
  <c r="AZ54" i="17" a="1"/>
  <c r="AZ54" i="17" s="1"/>
  <c r="AZ51" i="17" a="1"/>
  <c r="AZ51" i="17" s="1"/>
  <c r="AZ55" i="17" a="1"/>
  <c r="AZ55" i="17" s="1"/>
  <c r="AZ26" i="17" a="1"/>
  <c r="AZ26" i="17" s="1"/>
  <c r="AZ48" i="17" a="1"/>
  <c r="AZ48" i="17" s="1"/>
  <c r="AZ56" i="17" a="1"/>
  <c r="AZ56" i="17" s="1"/>
  <c r="AZ23" i="17" a="1"/>
  <c r="AZ23" i="17" s="1"/>
  <c r="AZ52" i="17" a="1"/>
  <c r="AZ52" i="17" s="1"/>
  <c r="AZ20" i="17" a="1"/>
  <c r="AZ20" i="17" s="1"/>
  <c r="AZ30" i="17" a="1"/>
  <c r="AZ30" i="17" s="1"/>
  <c r="AZ41" i="17" a="1"/>
  <c r="AZ41" i="17" s="1"/>
  <c r="AZ38" i="17" a="1"/>
  <c r="AZ38" i="17" s="1"/>
  <c r="AZ39" i="17" a="1"/>
  <c r="AZ39" i="17" s="1"/>
  <c r="AZ40" i="17" a="1"/>
  <c r="AZ40" i="17" s="1"/>
  <c r="AZ35" i="17" a="1"/>
  <c r="AZ35" i="17" s="1"/>
  <c r="AZ36" i="17" a="1"/>
  <c r="AZ36" i="17" s="1"/>
  <c r="AZ37" i="17" a="1"/>
  <c r="AZ37" i="17" s="1"/>
  <c r="AZ34" i="17" a="1"/>
  <c r="AZ34" i="17" s="1"/>
  <c r="AY46" i="17"/>
  <c r="AZ79" i="17"/>
  <c r="AZ61" i="17"/>
  <c r="V56" i="25"/>
  <c r="AB56" i="25" s="1"/>
  <c r="Y56" i="25"/>
  <c r="B58" i="25"/>
  <c r="C57" i="25"/>
  <c r="AH57" i="25" s="1"/>
  <c r="T57" i="25" s="1"/>
  <c r="AZ114" i="17"/>
  <c r="X55" i="25"/>
  <c r="AZ90" i="17"/>
  <c r="AZ62" i="17"/>
  <c r="AZ73" i="17"/>
  <c r="AZ82" i="17"/>
  <c r="AZ66" i="17"/>
  <c r="AZ74" i="17"/>
  <c r="AZ86" i="17"/>
  <c r="AZ67" i="17"/>
  <c r="AZ77" i="17"/>
  <c r="AZ113" i="17"/>
  <c r="AZ63" i="17"/>
  <c r="AZ71" i="17"/>
  <c r="AZ78" i="17"/>
  <c r="AZ118" i="17"/>
  <c r="AZ60" i="17"/>
  <c r="AZ65" i="17"/>
  <c r="AZ70" i="17"/>
  <c r="AZ75" i="17"/>
  <c r="AZ81" i="17"/>
  <c r="AZ94" i="17"/>
  <c r="AZ84" i="17"/>
  <c r="AZ100" i="17"/>
  <c r="AZ89" i="17"/>
  <c r="AZ101" i="17"/>
  <c r="AZ64" i="17"/>
  <c r="AZ68" i="17"/>
  <c r="AZ72" i="17"/>
  <c r="AZ76" i="17"/>
  <c r="AZ80" i="17"/>
  <c r="AZ85" i="17"/>
  <c r="AZ92" i="17"/>
  <c r="AZ105" i="17"/>
  <c r="AZ96" i="17"/>
  <c r="AZ106" i="17"/>
  <c r="AZ97" i="17"/>
  <c r="AZ102" i="17"/>
  <c r="AZ109" i="17"/>
  <c r="AZ117" i="17"/>
  <c r="AZ83" i="17"/>
  <c r="AZ88" i="17"/>
  <c r="AZ93" i="17"/>
  <c r="AZ98" i="17"/>
  <c r="AZ104" i="17"/>
  <c r="AZ110" i="17"/>
  <c r="BN3" i="21"/>
  <c r="AZ87" i="17"/>
  <c r="AZ91" i="17"/>
  <c r="AZ95" i="17"/>
  <c r="AZ99" i="17"/>
  <c r="AZ103" i="17"/>
  <c r="AZ107" i="17"/>
  <c r="AZ111" i="17"/>
  <c r="AZ115" i="17"/>
  <c r="AZ119" i="17"/>
  <c r="AZ108" i="17"/>
  <c r="AZ112" i="17"/>
  <c r="AZ116" i="17"/>
  <c r="AZ120" i="17"/>
  <c r="BA3" i="17"/>
  <c r="AZ3" i="4"/>
  <c r="AW126" i="17"/>
  <c r="AW24" i="4" s="1"/>
  <c r="AW19" i="4"/>
  <c r="AW138" i="17"/>
  <c r="AW139" i="17"/>
  <c r="AW133" i="17"/>
  <c r="AW134" i="17"/>
  <c r="AW137" i="17"/>
  <c r="AW131" i="17"/>
  <c r="AW132" i="17"/>
  <c r="AW128" i="17"/>
  <c r="AW136" i="17"/>
  <c r="AW135" i="17"/>
  <c r="AW129" i="17"/>
  <c r="AW130" i="17"/>
  <c r="AV19" i="4"/>
  <c r="AV141" i="17"/>
  <c r="AV25" i="4" s="1"/>
  <c r="AV57" i="17"/>
  <c r="AV22" i="4" s="1"/>
  <c r="AN20" i="4"/>
  <c r="F20" i="4"/>
  <c r="E20" i="4"/>
  <c r="AA21" i="4"/>
  <c r="AJ21" i="4"/>
  <c r="Z21" i="4"/>
  <c r="AV21" i="4"/>
  <c r="AS20" i="4"/>
  <c r="Y20" i="4"/>
  <c r="AU20" i="4"/>
  <c r="O20" i="4"/>
  <c r="G20" i="4"/>
  <c r="I20" i="4"/>
  <c r="AL20" i="4"/>
  <c r="AR20" i="4"/>
  <c r="P20" i="4"/>
  <c r="AB20" i="4"/>
  <c r="T21" i="4"/>
  <c r="AM21" i="4"/>
  <c r="AP21" i="4"/>
  <c r="J21" i="4"/>
  <c r="AK21" i="4"/>
  <c r="E21" i="4"/>
  <c r="AF21" i="4"/>
  <c r="AQ21" i="4"/>
  <c r="AO21" i="4"/>
  <c r="M20" i="4"/>
  <c r="V20" i="4"/>
  <c r="V21" i="4"/>
  <c r="D21" i="4"/>
  <c r="P21" i="4"/>
  <c r="I21" i="4"/>
  <c r="AE20" i="4"/>
  <c r="AP20" i="4"/>
  <c r="Z20" i="4"/>
  <c r="AM20" i="4"/>
  <c r="L20" i="4"/>
  <c r="AJ20" i="4"/>
  <c r="AK20" i="4"/>
  <c r="AU21" i="4"/>
  <c r="AL21" i="4"/>
  <c r="AG21" i="4"/>
  <c r="AR21" i="4"/>
  <c r="L21" i="4"/>
  <c r="W21" i="4"/>
  <c r="AC21" i="4"/>
  <c r="X21" i="4"/>
  <c r="AT21" i="4"/>
  <c r="Y21" i="4"/>
  <c r="C32" i="17"/>
  <c r="C20" i="4" s="1"/>
  <c r="AI20" i="4"/>
  <c r="AE21" i="4"/>
  <c r="Q21" i="4"/>
  <c r="G21" i="4"/>
  <c r="U21" i="4"/>
  <c r="AD21" i="4"/>
  <c r="AH20" i="4"/>
  <c r="Q20" i="4"/>
  <c r="AF20" i="4"/>
  <c r="AG20" i="4"/>
  <c r="AO20" i="4"/>
  <c r="O21" i="4"/>
  <c r="K21" i="4"/>
  <c r="F21" i="4"/>
  <c r="AB21" i="4"/>
  <c r="R21" i="4"/>
  <c r="AS21" i="4"/>
  <c r="M21" i="4"/>
  <c r="AN21" i="4"/>
  <c r="H21" i="4"/>
  <c r="S21" i="4"/>
  <c r="N21" i="4"/>
  <c r="BN4" i="21" l="1"/>
  <c r="BN31" i="21"/>
  <c r="BN29" i="21"/>
  <c r="BN27" i="21"/>
  <c r="BN25" i="21"/>
  <c r="BN23" i="21"/>
  <c r="BN30" i="21"/>
  <c r="BN28" i="21"/>
  <c r="BN26" i="21"/>
  <c r="BN24" i="21"/>
  <c r="BN22" i="21"/>
  <c r="BN20" i="21"/>
  <c r="BN21" i="21"/>
  <c r="BN19" i="21"/>
  <c r="BN17" i="21"/>
  <c r="BN15" i="21"/>
  <c r="BN13" i="21"/>
  <c r="BN11" i="21"/>
  <c r="BN18" i="21"/>
  <c r="BN16" i="21"/>
  <c r="BN14" i="21"/>
  <c r="BN12" i="21"/>
  <c r="BN6" i="21"/>
  <c r="BN10" i="21"/>
  <c r="BN8" i="21"/>
  <c r="BN7" i="21"/>
  <c r="BN5" i="21"/>
  <c r="BN9" i="21"/>
  <c r="BA121" i="17"/>
  <c r="BA123" i="17"/>
  <c r="BA125" i="17"/>
  <c r="BA124" i="17"/>
  <c r="BA122" i="17"/>
  <c r="BA140" i="17"/>
  <c r="AZ32" i="17"/>
  <c r="AZ28" i="17"/>
  <c r="AZ46" i="17"/>
  <c r="BA88" i="17"/>
  <c r="BA21" i="17" a="1"/>
  <c r="BA21" i="17" s="1"/>
  <c r="BA24" i="17" a="1"/>
  <c r="BA24" i="17" s="1"/>
  <c r="BA23" i="17" a="1"/>
  <c r="BA23" i="17" s="1"/>
  <c r="BA45" i="17" a="1"/>
  <c r="BA45" i="17" s="1"/>
  <c r="BA55" i="17" a="1"/>
  <c r="BA55" i="17" s="1"/>
  <c r="BA54" i="17" a="1"/>
  <c r="BA54" i="17" s="1"/>
  <c r="BA52" i="17" a="1"/>
  <c r="BA52" i="17" s="1"/>
  <c r="BA22" i="17" a="1"/>
  <c r="BA22" i="17" s="1"/>
  <c r="BA50" i="17" a="1"/>
  <c r="BA50" i="17" s="1"/>
  <c r="BA53" i="17" a="1"/>
  <c r="BA53" i="17" s="1"/>
  <c r="BA26" i="17" a="1"/>
  <c r="BA26" i="17" s="1"/>
  <c r="BA48" i="17" a="1"/>
  <c r="BA48" i="17" s="1"/>
  <c r="BA49" i="17" a="1"/>
  <c r="BA49" i="17" s="1"/>
  <c r="BA31" i="17" a="1"/>
  <c r="BA31" i="17" s="1"/>
  <c r="BA51" i="17" a="1"/>
  <c r="BA51" i="17" s="1"/>
  <c r="BA25" i="17" a="1"/>
  <c r="BA25" i="17" s="1"/>
  <c r="BA56" i="17" a="1"/>
  <c r="BA56" i="17" s="1"/>
  <c r="BA20" i="17" a="1"/>
  <c r="BA20" i="17" s="1"/>
  <c r="BA30" i="17" a="1"/>
  <c r="BA30" i="17" s="1"/>
  <c r="BA41" i="17" a="1"/>
  <c r="BA41" i="17" s="1"/>
  <c r="BA38" i="17" a="1"/>
  <c r="BA38" i="17" s="1"/>
  <c r="BA39" i="17" a="1"/>
  <c r="BA39" i="17" s="1"/>
  <c r="BA40" i="17" a="1"/>
  <c r="BA40" i="17" s="1"/>
  <c r="BA36" i="17" a="1"/>
  <c r="BA36" i="17" s="1"/>
  <c r="BA37" i="17" a="1"/>
  <c r="BA37" i="17" s="1"/>
  <c r="BA34" i="17" a="1"/>
  <c r="BA34" i="17" s="1"/>
  <c r="BA35" i="17" a="1"/>
  <c r="BA35" i="17" s="1"/>
  <c r="BA71" i="17"/>
  <c r="BA75" i="17"/>
  <c r="BA83" i="17"/>
  <c r="BA84" i="17"/>
  <c r="BA62" i="17"/>
  <c r="BA63" i="17"/>
  <c r="BA61" i="17"/>
  <c r="BA68" i="17"/>
  <c r="BA79" i="17"/>
  <c r="BA100" i="17"/>
  <c r="BA60" i="17"/>
  <c r="BA67" i="17"/>
  <c r="BA76" i="17"/>
  <c r="B59" i="25"/>
  <c r="C58" i="25"/>
  <c r="AH58" i="25" s="1"/>
  <c r="T58" i="25" s="1"/>
  <c r="AC56" i="25"/>
  <c r="X56" i="25"/>
  <c r="BA96" i="17"/>
  <c r="BA64" i="17"/>
  <c r="BA72" i="17"/>
  <c r="BA80" i="17"/>
  <c r="BA92" i="17"/>
  <c r="BA65" i="17"/>
  <c r="BA69" i="17"/>
  <c r="BA73" i="17"/>
  <c r="BA77" i="17"/>
  <c r="BA81" i="17"/>
  <c r="BA85" i="17"/>
  <c r="BA89" i="17"/>
  <c r="BA93" i="17"/>
  <c r="BA104" i="17"/>
  <c r="BA66" i="17"/>
  <c r="BA70" i="17"/>
  <c r="BA74" i="17"/>
  <c r="BA78" i="17"/>
  <c r="BA82" i="17"/>
  <c r="BA86" i="17"/>
  <c r="BA90" i="17"/>
  <c r="BA95" i="17"/>
  <c r="BA112" i="17"/>
  <c r="BA87" i="17"/>
  <c r="BA91" i="17"/>
  <c r="BA119" i="17"/>
  <c r="BA97" i="17"/>
  <c r="BA101" i="17"/>
  <c r="BA106" i="17"/>
  <c r="BA116" i="17"/>
  <c r="BA94" i="17"/>
  <c r="BA98" i="17"/>
  <c r="BA102" i="17"/>
  <c r="BA107" i="17"/>
  <c r="BA120" i="17"/>
  <c r="BA99" i="17"/>
  <c r="BA103" i="17"/>
  <c r="BA108" i="17"/>
  <c r="BA105" i="17"/>
  <c r="BA109" i="17"/>
  <c r="BA113" i="17"/>
  <c r="BA117" i="17"/>
  <c r="BA110" i="17"/>
  <c r="BA114" i="17"/>
  <c r="BA118" i="17"/>
  <c r="BA111" i="17"/>
  <c r="BA115" i="17"/>
  <c r="BB3" i="17"/>
  <c r="BO3" i="21"/>
  <c r="BA3" i="4"/>
  <c r="R20" i="4"/>
  <c r="R23" i="4" s="1"/>
  <c r="R28" i="4" s="1"/>
  <c r="AH21" i="4"/>
  <c r="AH23" i="4" s="1"/>
  <c r="AH28" i="4" s="1"/>
  <c r="AI21" i="4"/>
  <c r="AI23" i="4" s="1"/>
  <c r="AI28" i="4" s="1"/>
  <c r="S20" i="4"/>
  <c r="S23" i="4" s="1"/>
  <c r="S28" i="4" s="1"/>
  <c r="T20" i="4"/>
  <c r="T23" i="4" s="1"/>
  <c r="T28" i="4" s="1"/>
  <c r="BB120" i="17"/>
  <c r="AX126" i="17"/>
  <c r="AX24" i="4" s="1"/>
  <c r="AN23" i="4"/>
  <c r="AN28" i="4" s="1"/>
  <c r="AW21" i="4"/>
  <c r="AW20" i="4"/>
  <c r="AW141" i="17"/>
  <c r="AW25" i="4" s="1"/>
  <c r="AX130" i="17"/>
  <c r="AX132" i="17"/>
  <c r="AX129" i="17"/>
  <c r="AX136" i="17"/>
  <c r="AX133" i="17"/>
  <c r="AX139" i="17"/>
  <c r="AX138" i="17"/>
  <c r="AX137" i="17"/>
  <c r="AX135" i="17"/>
  <c r="AX134" i="17"/>
  <c r="AX128" i="17"/>
  <c r="AX131" i="17"/>
  <c r="AW57" i="17"/>
  <c r="AW22" i="4" s="1"/>
  <c r="O23" i="4"/>
  <c r="O28" i="4" s="1"/>
  <c r="AK23" i="4"/>
  <c r="AK28" i="4" s="1"/>
  <c r="AI58" i="17"/>
  <c r="AI144" i="17" s="1"/>
  <c r="AE39" i="25" s="1"/>
  <c r="AE23" i="4"/>
  <c r="AE28" i="4" s="1"/>
  <c r="I23" i="4"/>
  <c r="I28" i="4" s="1"/>
  <c r="P23" i="4"/>
  <c r="P28" i="4" s="1"/>
  <c r="AU23" i="4"/>
  <c r="AU28" i="4" s="1"/>
  <c r="F58" i="17"/>
  <c r="F144" i="17" s="1"/>
  <c r="L23" i="4"/>
  <c r="L28" i="4" s="1"/>
  <c r="AO23" i="4"/>
  <c r="AO28" i="4" s="1"/>
  <c r="Q23" i="4"/>
  <c r="Q28" i="4" s="1"/>
  <c r="Z23" i="4"/>
  <c r="Z28" i="4" s="1"/>
  <c r="T58" i="17"/>
  <c r="T144" i="17" s="1"/>
  <c r="AN58" i="17"/>
  <c r="AN144" i="17" s="1"/>
  <c r="AE44" i="25" s="1"/>
  <c r="AJ23" i="4"/>
  <c r="AJ28" i="4" s="1"/>
  <c r="F23" i="4"/>
  <c r="F28" i="4" s="1"/>
  <c r="Y23" i="4"/>
  <c r="Y28" i="4" s="1"/>
  <c r="AL23" i="4"/>
  <c r="AL28" i="4" s="1"/>
  <c r="AE58" i="17"/>
  <c r="AE144" i="17" s="1"/>
  <c r="AE35" i="25" s="1"/>
  <c r="AL58" i="17"/>
  <c r="AL144" i="17" s="1"/>
  <c r="AE42" i="25" s="1"/>
  <c r="AB23" i="4"/>
  <c r="AB28" i="4" s="1"/>
  <c r="AG23" i="4"/>
  <c r="AG28" i="4" s="1"/>
  <c r="E23" i="4"/>
  <c r="E28" i="4" s="1"/>
  <c r="P58" i="17"/>
  <c r="P144" i="17" s="1"/>
  <c r="O58" i="17"/>
  <c r="O144" i="17" s="1"/>
  <c r="AR23" i="4"/>
  <c r="AR28" i="4" s="1"/>
  <c r="AU58" i="17"/>
  <c r="AU144" i="17" s="1"/>
  <c r="AE51" i="25" s="1"/>
  <c r="AG58" i="17"/>
  <c r="AG144" i="17" s="1"/>
  <c r="AE37" i="25" s="1"/>
  <c r="Q58" i="17"/>
  <c r="Q144" i="17" s="1"/>
  <c r="G23" i="4"/>
  <c r="G28" i="4" s="1"/>
  <c r="AR58" i="17"/>
  <c r="V23" i="4"/>
  <c r="V28" i="4" s="1"/>
  <c r="AS23" i="4"/>
  <c r="AS28" i="4" s="1"/>
  <c r="AO58" i="17"/>
  <c r="AO144" i="17" s="1"/>
  <c r="AE45" i="25" s="1"/>
  <c r="AA20" i="4"/>
  <c r="AA23" i="4" s="1"/>
  <c r="AA28" i="4" s="1"/>
  <c r="AS58" i="17"/>
  <c r="AM58" i="17"/>
  <c r="AM144" i="17" s="1"/>
  <c r="AE43" i="25" s="1"/>
  <c r="I58" i="17"/>
  <c r="I144" i="17" s="1"/>
  <c r="AF23" i="4"/>
  <c r="AF28" i="4" s="1"/>
  <c r="AP23" i="4"/>
  <c r="AP28" i="4" s="1"/>
  <c r="M23" i="4"/>
  <c r="M28" i="4" s="1"/>
  <c r="G58" i="17"/>
  <c r="G144" i="17" s="1"/>
  <c r="AJ58" i="17"/>
  <c r="AJ144" i="17" s="1"/>
  <c r="AE40" i="25" s="1"/>
  <c r="AM23" i="4"/>
  <c r="AM28" i="4" s="1"/>
  <c r="M58" i="17"/>
  <c r="M144" i="17" s="1"/>
  <c r="Y58" i="17"/>
  <c r="Y144" i="17" s="1"/>
  <c r="AB58" i="17"/>
  <c r="AB144" i="17" s="1"/>
  <c r="AE32" i="25" s="1"/>
  <c r="Z58" i="17"/>
  <c r="Z144" i="17" s="1"/>
  <c r="L58" i="17"/>
  <c r="L144" i="17" s="1"/>
  <c r="AP58" i="17"/>
  <c r="AP144" i="17" s="1"/>
  <c r="AE46" i="25" s="1"/>
  <c r="AQ20" i="4"/>
  <c r="AQ23" i="4" s="1"/>
  <c r="AQ28" i="4" s="1"/>
  <c r="X20" i="4"/>
  <c r="X23" i="4" s="1"/>
  <c r="X28" i="4" s="1"/>
  <c r="K20" i="4"/>
  <c r="K23" i="4" s="1"/>
  <c r="K28" i="4" s="1"/>
  <c r="W20" i="4"/>
  <c r="W23" i="4" s="1"/>
  <c r="W28" i="4" s="1"/>
  <c r="AD20" i="4"/>
  <c r="AD23" i="4" s="1"/>
  <c r="AD28" i="4" s="1"/>
  <c r="D20" i="4"/>
  <c r="D23" i="4" s="1"/>
  <c r="D28" i="4" s="1"/>
  <c r="AC20" i="4"/>
  <c r="AC23" i="4" s="1"/>
  <c r="AC28" i="4" s="1"/>
  <c r="AV20" i="4"/>
  <c r="AV23" i="4" s="1"/>
  <c r="AV28" i="4" s="1"/>
  <c r="N20" i="4"/>
  <c r="N23" i="4" s="1"/>
  <c r="N28" i="4" s="1"/>
  <c r="H20" i="4"/>
  <c r="AT20" i="4"/>
  <c r="AT23" i="4" s="1"/>
  <c r="AT28" i="4" s="1"/>
  <c r="J20" i="4"/>
  <c r="J23" i="4" s="1"/>
  <c r="J28" i="4" s="1"/>
  <c r="C46" i="17"/>
  <c r="V58" i="17"/>
  <c r="V144" i="17" s="1"/>
  <c r="AF58" i="17"/>
  <c r="AF144" i="17" s="1"/>
  <c r="AE36" i="25" s="1"/>
  <c r="AH58" i="17"/>
  <c r="AH144" i="17" s="1"/>
  <c r="AE38" i="25" s="1"/>
  <c r="E58" i="17"/>
  <c r="E144" i="17" s="1"/>
  <c r="AK58" i="17"/>
  <c r="AK144" i="17" s="1"/>
  <c r="AE41" i="25" s="1"/>
  <c r="BO4" i="21" l="1"/>
  <c r="BO31" i="21"/>
  <c r="BO30" i="21"/>
  <c r="BO28" i="21"/>
  <c r="BO26" i="21"/>
  <c r="BO24" i="21"/>
  <c r="BO22" i="21"/>
  <c r="BO29" i="21"/>
  <c r="BO21" i="21"/>
  <c r="BO20" i="21"/>
  <c r="BO19" i="21"/>
  <c r="BO17" i="21"/>
  <c r="BO15" i="21"/>
  <c r="BO13" i="21"/>
  <c r="BO11" i="21"/>
  <c r="BO23" i="21"/>
  <c r="BO18" i="21"/>
  <c r="BO16" i="21"/>
  <c r="BO14" i="21"/>
  <c r="BO12" i="21"/>
  <c r="BO25" i="21"/>
  <c r="BO27" i="21"/>
  <c r="BO6" i="21"/>
  <c r="BO7" i="21"/>
  <c r="BO10" i="21"/>
  <c r="BO8" i="21"/>
  <c r="BO5" i="21"/>
  <c r="BO9" i="21"/>
  <c r="BB124" i="17"/>
  <c r="BB122" i="17"/>
  <c r="BB121" i="17"/>
  <c r="BB125" i="17"/>
  <c r="BB123" i="17"/>
  <c r="BB140" i="17"/>
  <c r="BA28" i="17"/>
  <c r="BA32" i="17"/>
  <c r="BA46" i="17"/>
  <c r="BB21" i="17" a="1"/>
  <c r="BB21" i="17" s="1"/>
  <c r="BB26" i="17" a="1"/>
  <c r="BB26" i="17" s="1"/>
  <c r="BB48" i="17" a="1"/>
  <c r="BB48" i="17" s="1"/>
  <c r="BB22" i="17" a="1"/>
  <c r="BB22" i="17" s="1"/>
  <c r="BB25" i="17" a="1"/>
  <c r="BB25" i="17" s="1"/>
  <c r="BB49" i="17" a="1"/>
  <c r="BB49" i="17" s="1"/>
  <c r="BB52" i="17" a="1"/>
  <c r="BB52" i="17" s="1"/>
  <c r="BB45" i="17" a="1"/>
  <c r="BB45" i="17" s="1"/>
  <c r="BB55" i="17" a="1"/>
  <c r="BB55" i="17" s="1"/>
  <c r="BB23" i="17" a="1"/>
  <c r="BB23" i="17" s="1"/>
  <c r="BB24" i="17" a="1"/>
  <c r="BB24" i="17" s="1"/>
  <c r="BB51" i="17" a="1"/>
  <c r="BB51" i="17" s="1"/>
  <c r="BB56" i="17" a="1"/>
  <c r="BB56" i="17" s="1"/>
  <c r="BB54" i="17" a="1"/>
  <c r="BB54" i="17" s="1"/>
  <c r="BB31" i="17" a="1"/>
  <c r="BB31" i="17" s="1"/>
  <c r="BB50" i="17" a="1"/>
  <c r="BB50" i="17" s="1"/>
  <c r="BB53" i="17" a="1"/>
  <c r="BB53" i="17" s="1"/>
  <c r="BB20" i="17" a="1"/>
  <c r="BB20" i="17" s="1"/>
  <c r="BB30" i="17" a="1"/>
  <c r="BB30" i="17" s="1"/>
  <c r="BB38" i="17" a="1"/>
  <c r="BB38" i="17" s="1"/>
  <c r="BB39" i="17" a="1"/>
  <c r="BB39" i="17" s="1"/>
  <c r="BB41" i="17" a="1"/>
  <c r="BB41" i="17" s="1"/>
  <c r="BB40" i="17" a="1"/>
  <c r="BB40" i="17" s="1"/>
  <c r="BB36" i="17" a="1"/>
  <c r="BB36" i="17" s="1"/>
  <c r="BB34" i="17" a="1"/>
  <c r="BB34" i="17" s="1"/>
  <c r="BB37" i="17" a="1"/>
  <c r="BB37" i="17" s="1"/>
  <c r="BB35" i="17" a="1"/>
  <c r="BB35" i="17" s="1"/>
  <c r="BB72" i="17"/>
  <c r="Y57" i="25"/>
  <c r="V57" i="25"/>
  <c r="AB57" i="25" s="1"/>
  <c r="Y58" i="25"/>
  <c r="V58" i="25"/>
  <c r="AB58" i="25" s="1"/>
  <c r="BB66" i="17"/>
  <c r="B60" i="25"/>
  <c r="C59" i="25"/>
  <c r="AH59" i="25" s="1"/>
  <c r="T59" i="25" s="1"/>
  <c r="BB67" i="17"/>
  <c r="BB60" i="17"/>
  <c r="BB71" i="17"/>
  <c r="BB62" i="17"/>
  <c r="BB78" i="17"/>
  <c r="BB63" i="17"/>
  <c r="BB68" i="17"/>
  <c r="BB76" i="17"/>
  <c r="BB64" i="17"/>
  <c r="BB70" i="17"/>
  <c r="BB115" i="17"/>
  <c r="BB61" i="17"/>
  <c r="BB65" i="17"/>
  <c r="BB69" i="17"/>
  <c r="BB73" i="17"/>
  <c r="BB82" i="17"/>
  <c r="BB74" i="17"/>
  <c r="BB105" i="17"/>
  <c r="BB86" i="17"/>
  <c r="R58" i="17"/>
  <c r="R144" i="17" s="1"/>
  <c r="BB77" i="17"/>
  <c r="BB89" i="17"/>
  <c r="BB81" i="17"/>
  <c r="BB93" i="17"/>
  <c r="BB85" i="17"/>
  <c r="BB97" i="17"/>
  <c r="BB90" i="17"/>
  <c r="BB94" i="17"/>
  <c r="BB98" i="17"/>
  <c r="BB107" i="17"/>
  <c r="BB75" i="17"/>
  <c r="BB79" i="17"/>
  <c r="BB83" i="17"/>
  <c r="BB87" i="17"/>
  <c r="BB91" i="17"/>
  <c r="BB95" i="17"/>
  <c r="BB100" i="17"/>
  <c r="BB112" i="17"/>
  <c r="BB80" i="17"/>
  <c r="BB84" i="17"/>
  <c r="BB88" i="17"/>
  <c r="BB92" i="17"/>
  <c r="BB96" i="17"/>
  <c r="BB101" i="17"/>
  <c r="BB3" i="4"/>
  <c r="BB99" i="17"/>
  <c r="BB104" i="17"/>
  <c r="BB111" i="17"/>
  <c r="BB119" i="17"/>
  <c r="BB103" i="17"/>
  <c r="BB108" i="17"/>
  <c r="BB116" i="17"/>
  <c r="BB102" i="17"/>
  <c r="BB106" i="17"/>
  <c r="BB110" i="17"/>
  <c r="BB114" i="17"/>
  <c r="BB118" i="17"/>
  <c r="BB109" i="17"/>
  <c r="BB113" i="17"/>
  <c r="BB117" i="17"/>
  <c r="BC3" i="17"/>
  <c r="BP3" i="21"/>
  <c r="S58" i="17"/>
  <c r="S144" i="17" s="1"/>
  <c r="U20" i="4"/>
  <c r="U23" i="4" s="1"/>
  <c r="U28" i="4" s="1"/>
  <c r="AR144" i="17"/>
  <c r="AE48" i="25" s="1"/>
  <c r="AS144" i="17"/>
  <c r="AE49" i="25" s="1"/>
  <c r="AW23" i="4"/>
  <c r="AW28" i="4" s="1"/>
  <c r="AW58" i="17"/>
  <c r="AW144" i="17" s="1"/>
  <c r="AE53" i="25" s="1"/>
  <c r="AX20" i="4"/>
  <c r="AY19" i="4"/>
  <c r="AY137" i="17"/>
  <c r="AY136" i="17"/>
  <c r="AY130" i="17"/>
  <c r="AY129" i="17"/>
  <c r="AY133" i="17"/>
  <c r="AY138" i="17"/>
  <c r="AY139" i="17"/>
  <c r="AY135" i="17"/>
  <c r="AY132" i="17"/>
  <c r="AY128" i="17"/>
  <c r="AY131" i="17"/>
  <c r="AY134" i="17"/>
  <c r="AX141" i="17"/>
  <c r="AX25" i="4" s="1"/>
  <c r="AX57" i="17"/>
  <c r="AX22" i="4" s="1"/>
  <c r="AY126" i="17"/>
  <c r="AY24" i="4" s="1"/>
  <c r="J58" i="17"/>
  <c r="J144" i="17" s="1"/>
  <c r="AQ58" i="17"/>
  <c r="AQ144" i="17" s="1"/>
  <c r="AE47" i="25" s="1"/>
  <c r="AA58" i="17"/>
  <c r="AA144" i="17" s="1"/>
  <c r="AV58" i="17"/>
  <c r="AV144" i="17" s="1"/>
  <c r="AE52" i="25" s="1"/>
  <c r="AD58" i="17"/>
  <c r="AD144" i="17" s="1"/>
  <c r="AE34" i="25" s="1"/>
  <c r="H23" i="4"/>
  <c r="H28" i="4" s="1"/>
  <c r="AT58" i="17"/>
  <c r="AT144" i="17" s="1"/>
  <c r="AE50" i="25" s="1"/>
  <c r="AC58" i="17"/>
  <c r="AC144" i="17" s="1"/>
  <c r="AE33" i="25" s="1"/>
  <c r="D58" i="17"/>
  <c r="D144" i="17" s="1"/>
  <c r="AE8" i="25" s="1"/>
  <c r="W58" i="17"/>
  <c r="W144" i="17" s="1"/>
  <c r="X58" i="17"/>
  <c r="X144" i="17" s="1"/>
  <c r="C21" i="4"/>
  <c r="C58" i="17"/>
  <c r="C144" i="17" s="1"/>
  <c r="AE7" i="25" s="1"/>
  <c r="H58" i="17"/>
  <c r="H144" i="17" s="1"/>
  <c r="AE12" i="25" s="1"/>
  <c r="N58" i="17"/>
  <c r="N144" i="17" s="1"/>
  <c r="AE18" i="25" s="1"/>
  <c r="U58" i="17"/>
  <c r="U144" i="17" s="1"/>
  <c r="AE25" i="25" s="1"/>
  <c r="K58" i="17"/>
  <c r="K144" i="17" s="1"/>
  <c r="AE15" i="25" s="1"/>
  <c r="BP4" i="21" l="1"/>
  <c r="BP31" i="21"/>
  <c r="BP29" i="21"/>
  <c r="BP27" i="21"/>
  <c r="BP25" i="21"/>
  <c r="BP23" i="21"/>
  <c r="BP21" i="21"/>
  <c r="BP30" i="21"/>
  <c r="BP28" i="21"/>
  <c r="BP26" i="21"/>
  <c r="BP24" i="21"/>
  <c r="BP22" i="21"/>
  <c r="BP20" i="21"/>
  <c r="BP19" i="21"/>
  <c r="BP17" i="21"/>
  <c r="BP15" i="21"/>
  <c r="BP13" i="21"/>
  <c r="BP11" i="21"/>
  <c r="BP18" i="21"/>
  <c r="BP16" i="21"/>
  <c r="BP14" i="21"/>
  <c r="BP12" i="21"/>
  <c r="BP6" i="21"/>
  <c r="BP10" i="21"/>
  <c r="BP8" i="21"/>
  <c r="BP7" i="21"/>
  <c r="BP5" i="21"/>
  <c r="BP9" i="21"/>
  <c r="BC122" i="17"/>
  <c r="BC124" i="17"/>
  <c r="BC121" i="17"/>
  <c r="BC123" i="17"/>
  <c r="BC125" i="17"/>
  <c r="BC113" i="17"/>
  <c r="BC140" i="17"/>
  <c r="BB28" i="17"/>
  <c r="BB46" i="17"/>
  <c r="BC91" i="17"/>
  <c r="BC64" i="17"/>
  <c r="BC74" i="17"/>
  <c r="BC82" i="17"/>
  <c r="BC101" i="17"/>
  <c r="BC119" i="17"/>
  <c r="BC60" i="17"/>
  <c r="BC70" i="17"/>
  <c r="BC78" i="17"/>
  <c r="BC87" i="17"/>
  <c r="BC96" i="17"/>
  <c r="BC106" i="17"/>
  <c r="BC61" i="17"/>
  <c r="BC71" i="17"/>
  <c r="BC79" i="17"/>
  <c r="BC88" i="17"/>
  <c r="BC97" i="17"/>
  <c r="BC111" i="17"/>
  <c r="BC62" i="17"/>
  <c r="BC72" i="17"/>
  <c r="BC80" i="17"/>
  <c r="BC90" i="17"/>
  <c r="BC98" i="17"/>
  <c r="BC108" i="17"/>
  <c r="BB32" i="17"/>
  <c r="BC63" i="17"/>
  <c r="BC73" i="17"/>
  <c r="BC81" i="17"/>
  <c r="BC89" i="17"/>
  <c r="BC99" i="17"/>
  <c r="BC118" i="17"/>
  <c r="BC23" i="17" a="1"/>
  <c r="BC23" i="17" s="1"/>
  <c r="BC21" i="17" a="1"/>
  <c r="BC21" i="17" s="1"/>
  <c r="BC26" i="17" a="1"/>
  <c r="BC26" i="17" s="1"/>
  <c r="BC49" i="17" a="1"/>
  <c r="BC49" i="17" s="1"/>
  <c r="BC52" i="17" a="1"/>
  <c r="BC52" i="17" s="1"/>
  <c r="BC31" i="17" a="1"/>
  <c r="BC31" i="17" s="1"/>
  <c r="BC50" i="17" a="1"/>
  <c r="BC50" i="17" s="1"/>
  <c r="BC56" i="17" a="1"/>
  <c r="BC56" i="17" s="1"/>
  <c r="BC22" i="17" a="1"/>
  <c r="BC22" i="17" s="1"/>
  <c r="BC51" i="17" a="1"/>
  <c r="BC51" i="17" s="1"/>
  <c r="BC25" i="17" a="1"/>
  <c r="BC25" i="17" s="1"/>
  <c r="BC48" i="17" a="1"/>
  <c r="BC48" i="17" s="1"/>
  <c r="BC45" i="17" a="1"/>
  <c r="BC45" i="17" s="1"/>
  <c r="BC54" i="17" a="1"/>
  <c r="BC54" i="17" s="1"/>
  <c r="BC53" i="17" a="1"/>
  <c r="BC53" i="17" s="1"/>
  <c r="BC24" i="17" a="1"/>
  <c r="BC24" i="17" s="1"/>
  <c r="BC55" i="17" a="1"/>
  <c r="BC55" i="17" s="1"/>
  <c r="BC20" i="17" a="1"/>
  <c r="BC20" i="17" s="1"/>
  <c r="BC30" i="17" a="1"/>
  <c r="BC30" i="17" s="1"/>
  <c r="BC38" i="17" a="1"/>
  <c r="BC38" i="17" s="1"/>
  <c r="BC41" i="17" a="1"/>
  <c r="BC41" i="17" s="1"/>
  <c r="BC39" i="17" a="1"/>
  <c r="BC39" i="17" s="1"/>
  <c r="BC40" i="17" a="1"/>
  <c r="BC40" i="17" s="1"/>
  <c r="BC37" i="17" a="1"/>
  <c r="BC37" i="17" s="1"/>
  <c r="BC36" i="17" a="1"/>
  <c r="BC36" i="17" s="1"/>
  <c r="BC34" i="17" a="1"/>
  <c r="BC34" i="17" s="1"/>
  <c r="BC35" i="17" a="1"/>
  <c r="BC35" i="17" s="1"/>
  <c r="BC65" i="17"/>
  <c r="BC75" i="17"/>
  <c r="BC83" i="17"/>
  <c r="BC93" i="17"/>
  <c r="BC103" i="17"/>
  <c r="BC120" i="17"/>
  <c r="BC68" i="17"/>
  <c r="BC66" i="17"/>
  <c r="BC76" i="17"/>
  <c r="BC85" i="17"/>
  <c r="BC94" i="17"/>
  <c r="BC104" i="17"/>
  <c r="BC67" i="17"/>
  <c r="BC69" i="17"/>
  <c r="BC77" i="17"/>
  <c r="BC86" i="17"/>
  <c r="BC95" i="17"/>
  <c r="BC105" i="17"/>
  <c r="BC110" i="17"/>
  <c r="BC115" i="17"/>
  <c r="BC112" i="17"/>
  <c r="BC114" i="17"/>
  <c r="BC117" i="17"/>
  <c r="BC84" i="17"/>
  <c r="BC92" i="17"/>
  <c r="BC100" i="17"/>
  <c r="BC107" i="17"/>
  <c r="BC116" i="17"/>
  <c r="BC102" i="17"/>
  <c r="BC109" i="17"/>
  <c r="X58" i="25"/>
  <c r="V59" i="25"/>
  <c r="Y59" i="25"/>
  <c r="C60" i="25"/>
  <c r="AH60" i="25" s="1"/>
  <c r="T60" i="25" s="1"/>
  <c r="B61" i="25"/>
  <c r="AC57" i="25"/>
  <c r="X57" i="25"/>
  <c r="AE11" i="25"/>
  <c r="AE20" i="25"/>
  <c r="AE19" i="25"/>
  <c r="AE28" i="25"/>
  <c r="AE31" i="25"/>
  <c r="AE29" i="25"/>
  <c r="AE30" i="25"/>
  <c r="AE21" i="25"/>
  <c r="AE27" i="25"/>
  <c r="AE22" i="25"/>
  <c r="AE26" i="25"/>
  <c r="AE9" i="25"/>
  <c r="AE17" i="25"/>
  <c r="AE14" i="25"/>
  <c r="AE23" i="25"/>
  <c r="AE13" i="25"/>
  <c r="AE10" i="25"/>
  <c r="AE24" i="25"/>
  <c r="AE16" i="25"/>
  <c r="BQ3" i="21"/>
  <c r="BD3" i="17"/>
  <c r="BC3" i="4"/>
  <c r="AZ126" i="17"/>
  <c r="AZ24" i="4" s="1"/>
  <c r="AX58" i="17"/>
  <c r="AX144" i="17" s="1"/>
  <c r="AE54" i="25" s="1"/>
  <c r="AX21" i="4"/>
  <c r="AZ131" i="17"/>
  <c r="AZ139" i="17"/>
  <c r="AZ132" i="17"/>
  <c r="AZ128" i="17"/>
  <c r="AZ133" i="17"/>
  <c r="AZ138" i="17"/>
  <c r="AZ135" i="17"/>
  <c r="AZ136" i="17"/>
  <c r="AZ137" i="17"/>
  <c r="AZ130" i="17"/>
  <c r="AZ134" i="17"/>
  <c r="AZ129" i="17"/>
  <c r="BM34" i="21"/>
  <c r="AY141" i="17"/>
  <c r="AY25" i="4" s="1"/>
  <c r="AY21" i="4"/>
  <c r="AX19" i="4"/>
  <c r="AY57" i="17"/>
  <c r="AY22" i="4" s="1"/>
  <c r="C23" i="4"/>
  <c r="BQ4" i="21" l="1"/>
  <c r="BQ30" i="21"/>
  <c r="BQ28" i="21"/>
  <c r="BQ26" i="21"/>
  <c r="BQ24" i="21"/>
  <c r="BQ22" i="21"/>
  <c r="BQ31" i="21"/>
  <c r="BQ29" i="21"/>
  <c r="BQ27" i="21"/>
  <c r="BQ25" i="21"/>
  <c r="BQ23" i="21"/>
  <c r="BQ21" i="21"/>
  <c r="BQ18" i="21"/>
  <c r="BQ16" i="21"/>
  <c r="BQ14" i="21"/>
  <c r="BQ12" i="21"/>
  <c r="BQ20" i="21"/>
  <c r="BQ19" i="21"/>
  <c r="BQ17" i="21"/>
  <c r="BQ15" i="21"/>
  <c r="BQ13" i="21"/>
  <c r="BQ11" i="21"/>
  <c r="BQ10" i="21"/>
  <c r="BQ8" i="21"/>
  <c r="BQ7" i="21"/>
  <c r="BQ5" i="21"/>
  <c r="BQ9" i="21"/>
  <c r="BQ6" i="21"/>
  <c r="BD122" i="17"/>
  <c r="BD124" i="17"/>
  <c r="BD125" i="17"/>
  <c r="BD121" i="17"/>
  <c r="BD123" i="17"/>
  <c r="BD120" i="17"/>
  <c r="BD140" i="17"/>
  <c r="X59" i="25"/>
  <c r="AB59" i="25"/>
  <c r="BD67" i="17"/>
  <c r="BD111" i="17"/>
  <c r="BD83" i="17"/>
  <c r="BC46" i="17"/>
  <c r="BC28" i="17"/>
  <c r="BD79" i="17"/>
  <c r="BC32" i="17"/>
  <c r="BD87" i="17"/>
  <c r="BD91" i="17"/>
  <c r="BD95" i="17"/>
  <c r="BD63" i="17"/>
  <c r="BD99" i="17"/>
  <c r="BD75" i="17"/>
  <c r="BD107" i="17"/>
  <c r="BD23" i="17" a="1"/>
  <c r="BD23" i="17" s="1"/>
  <c r="BD45" i="17" a="1"/>
  <c r="BD45" i="17" s="1"/>
  <c r="BD50" i="17" a="1"/>
  <c r="BD50" i="17" s="1"/>
  <c r="BD22" i="17" a="1"/>
  <c r="BD22" i="17" s="1"/>
  <c r="BD31" i="17" a="1"/>
  <c r="BD31" i="17" s="1"/>
  <c r="BD26" i="17" a="1"/>
  <c r="BD26" i="17" s="1"/>
  <c r="BD54" i="17" a="1"/>
  <c r="BD54" i="17" s="1"/>
  <c r="BD21" i="17" a="1"/>
  <c r="BD21" i="17" s="1"/>
  <c r="BD49" i="17" a="1"/>
  <c r="BD49" i="17" s="1"/>
  <c r="BD48" i="17" a="1"/>
  <c r="BD48" i="17" s="1"/>
  <c r="BD53" i="17" a="1"/>
  <c r="BD53" i="17" s="1"/>
  <c r="BD24" i="17" a="1"/>
  <c r="BD24" i="17" s="1"/>
  <c r="BD55" i="17" a="1"/>
  <c r="BD55" i="17" s="1"/>
  <c r="BD52" i="17" a="1"/>
  <c r="BD52" i="17" s="1"/>
  <c r="BD56" i="17" a="1"/>
  <c r="BD56" i="17" s="1"/>
  <c r="BD51" i="17" a="1"/>
  <c r="BD51" i="17" s="1"/>
  <c r="BD25" i="17" a="1"/>
  <c r="BD25" i="17" s="1"/>
  <c r="BD20" i="17" a="1"/>
  <c r="BD20" i="17" s="1"/>
  <c r="BD30" i="17" a="1"/>
  <c r="BD30" i="17" s="1"/>
  <c r="BD38" i="17" a="1"/>
  <c r="BD38" i="17" s="1"/>
  <c r="BD41" i="17" a="1"/>
  <c r="BD41" i="17" s="1"/>
  <c r="BD39" i="17" a="1"/>
  <c r="BD39" i="17" s="1"/>
  <c r="BD40" i="17" a="1"/>
  <c r="BD40" i="17" s="1"/>
  <c r="BD37" i="17" a="1"/>
  <c r="BD37" i="17" s="1"/>
  <c r="BD34" i="17" a="1"/>
  <c r="BD34" i="17" s="1"/>
  <c r="BD36" i="17" a="1"/>
  <c r="BD36" i="17" s="1"/>
  <c r="BD35" i="17" a="1"/>
  <c r="BD35" i="17" s="1"/>
  <c r="BD71" i="17"/>
  <c r="BD103" i="17"/>
  <c r="BD115" i="17"/>
  <c r="AC59" i="25"/>
  <c r="B62" i="25"/>
  <c r="C61" i="25"/>
  <c r="AH61" i="25" s="1"/>
  <c r="T61" i="25" s="1"/>
  <c r="V60" i="25"/>
  <c r="AB60" i="25" s="1"/>
  <c r="Y60" i="25"/>
  <c r="BD60" i="17"/>
  <c r="BD64" i="17"/>
  <c r="BD68" i="17"/>
  <c r="BD72" i="17"/>
  <c r="BD76" i="17"/>
  <c r="BD80" i="17"/>
  <c r="BD84" i="17"/>
  <c r="BD88" i="17"/>
  <c r="BD92" i="17"/>
  <c r="BD96" i="17"/>
  <c r="BD100" i="17"/>
  <c r="BD104" i="17"/>
  <c r="BD108" i="17"/>
  <c r="BD112" i="17"/>
  <c r="BD116" i="17"/>
  <c r="BD61" i="17"/>
  <c r="BD65" i="17"/>
  <c r="BD69" i="17"/>
  <c r="BD73" i="17"/>
  <c r="BD77" i="17"/>
  <c r="BD81" i="17"/>
  <c r="BD85" i="17"/>
  <c r="BD89" i="17"/>
  <c r="BD93" i="17"/>
  <c r="BD97" i="17"/>
  <c r="BD101" i="17"/>
  <c r="BD105" i="17"/>
  <c r="BD109" i="17"/>
  <c r="BD113" i="17"/>
  <c r="BD117" i="17"/>
  <c r="BD62" i="17"/>
  <c r="BD66" i="17"/>
  <c r="BD70" i="17"/>
  <c r="BD74" i="17"/>
  <c r="BD78" i="17"/>
  <c r="BD82" i="17"/>
  <c r="BD86" i="17"/>
  <c r="BD90" i="17"/>
  <c r="BD94" i="17"/>
  <c r="BD98" i="17"/>
  <c r="BD102" i="17"/>
  <c r="BD106" i="17"/>
  <c r="BD110" i="17"/>
  <c r="BD114" i="17"/>
  <c r="BD119" i="17"/>
  <c r="BD118" i="17"/>
  <c r="Y13" i="25"/>
  <c r="Y12" i="25"/>
  <c r="BR3" i="21"/>
  <c r="BE3" i="17"/>
  <c r="BD3" i="4"/>
  <c r="Y11" i="25"/>
  <c r="AZ21" i="4"/>
  <c r="AZ20" i="4"/>
  <c r="AZ141" i="17"/>
  <c r="AZ25" i="4" s="1"/>
  <c r="BN34" i="21"/>
  <c r="BA136" i="17"/>
  <c r="BA137" i="17"/>
  <c r="BA129" i="17"/>
  <c r="BA132" i="17"/>
  <c r="BA135" i="17"/>
  <c r="BA130" i="17"/>
  <c r="BA128" i="17"/>
  <c r="BA134" i="17"/>
  <c r="BA139" i="17"/>
  <c r="BA133" i="17"/>
  <c r="BA138" i="17"/>
  <c r="BA131" i="17"/>
  <c r="AZ19" i="4"/>
  <c r="AZ57" i="17"/>
  <c r="AZ22" i="4" s="1"/>
  <c r="AX23" i="4"/>
  <c r="AX28" i="4" s="1"/>
  <c r="BA126" i="17"/>
  <c r="BA24" i="4" s="1"/>
  <c r="AY20" i="4"/>
  <c r="AY58" i="17"/>
  <c r="AY144" i="17" s="1"/>
  <c r="AE55" i="25" s="1"/>
  <c r="C28" i="4"/>
  <c r="BR4" i="21" l="1"/>
  <c r="BR30" i="21"/>
  <c r="BR28" i="21"/>
  <c r="BR26" i="21"/>
  <c r="BR24" i="21"/>
  <c r="BR22" i="21"/>
  <c r="BR31" i="21"/>
  <c r="BR29" i="21"/>
  <c r="BR27" i="21"/>
  <c r="BR25" i="21"/>
  <c r="BR23" i="21"/>
  <c r="BR21" i="21"/>
  <c r="BR18" i="21"/>
  <c r="BR16" i="21"/>
  <c r="BR14" i="21"/>
  <c r="BR12" i="21"/>
  <c r="BR20" i="21"/>
  <c r="BR19" i="21"/>
  <c r="BR17" i="21"/>
  <c r="BR15" i="21"/>
  <c r="BR13" i="21"/>
  <c r="BR11" i="21"/>
  <c r="BR7" i="21"/>
  <c r="BR5" i="21"/>
  <c r="BR9" i="21"/>
  <c r="BR6" i="21"/>
  <c r="BR10" i="21"/>
  <c r="BR8" i="21"/>
  <c r="BE122" i="17"/>
  <c r="BE124" i="17"/>
  <c r="BE121" i="17"/>
  <c r="BE125" i="17"/>
  <c r="BE123" i="17"/>
  <c r="BE77" i="17"/>
  <c r="BE140" i="17"/>
  <c r="BD32" i="17"/>
  <c r="BE66" i="17"/>
  <c r="BE79" i="17"/>
  <c r="BE61" i="17"/>
  <c r="BE67" i="17"/>
  <c r="BE71" i="17"/>
  <c r="BD28" i="17"/>
  <c r="BE73" i="17"/>
  <c r="BE118" i="17"/>
  <c r="BE25" i="17" a="1"/>
  <c r="BE25" i="17" s="1"/>
  <c r="BE23" i="17" a="1"/>
  <c r="BE23" i="17" s="1"/>
  <c r="BE45" i="17" a="1"/>
  <c r="BE45" i="17" s="1"/>
  <c r="BE21" i="17" a="1"/>
  <c r="BE21" i="17" s="1"/>
  <c r="BE24" i="17" a="1"/>
  <c r="BE24" i="17" s="1"/>
  <c r="BE22" i="17" a="1"/>
  <c r="BE22" i="17" s="1"/>
  <c r="BE51" i="17" a="1"/>
  <c r="BE51" i="17" s="1"/>
  <c r="BE26" i="17" a="1"/>
  <c r="BE26" i="17" s="1"/>
  <c r="BE54" i="17" a="1"/>
  <c r="BE54" i="17" s="1"/>
  <c r="BE49" i="17" a="1"/>
  <c r="BE49" i="17" s="1"/>
  <c r="BE52" i="17" a="1"/>
  <c r="BE52" i="17" s="1"/>
  <c r="BE56" i="17" a="1"/>
  <c r="BE56" i="17" s="1"/>
  <c r="BE31" i="17" a="1"/>
  <c r="BE31" i="17" s="1"/>
  <c r="BE55" i="17" a="1"/>
  <c r="BE55" i="17" s="1"/>
  <c r="BE50" i="17" a="1"/>
  <c r="BE50" i="17" s="1"/>
  <c r="BE48" i="17" a="1"/>
  <c r="BE48" i="17" s="1"/>
  <c r="BE53" i="17" a="1"/>
  <c r="BE53" i="17" s="1"/>
  <c r="BE20" i="17" a="1"/>
  <c r="BE20" i="17" s="1"/>
  <c r="BE30" i="17" a="1"/>
  <c r="BE30" i="17" s="1"/>
  <c r="BE39" i="17" a="1"/>
  <c r="BE39" i="17" s="1"/>
  <c r="BE38" i="17" a="1"/>
  <c r="BE38" i="17" s="1"/>
  <c r="BE41" i="17" a="1"/>
  <c r="BE41" i="17" s="1"/>
  <c r="BE40" i="17" a="1"/>
  <c r="BE40" i="17" s="1"/>
  <c r="BE34" i="17" a="1"/>
  <c r="BE34" i="17" s="1"/>
  <c r="BE36" i="17" a="1"/>
  <c r="BE36" i="17" s="1"/>
  <c r="BE35" i="17" a="1"/>
  <c r="BE35" i="17" s="1"/>
  <c r="BE37" i="17" a="1"/>
  <c r="BE37" i="17" s="1"/>
  <c r="BE62" i="17"/>
  <c r="BE94" i="17"/>
  <c r="BE65" i="17"/>
  <c r="BE102" i="17"/>
  <c r="BD46" i="17"/>
  <c r="BE70" i="17"/>
  <c r="BE83" i="17"/>
  <c r="BE63" i="17"/>
  <c r="BE69" i="17"/>
  <c r="BE74" i="17"/>
  <c r="BE85" i="17"/>
  <c r="BE60" i="17"/>
  <c r="BE64" i="17"/>
  <c r="BE68" i="17"/>
  <c r="BE72" i="17"/>
  <c r="BE78" i="17"/>
  <c r="BE88" i="17"/>
  <c r="BE75" i="17"/>
  <c r="BE82" i="17"/>
  <c r="BE90" i="17"/>
  <c r="BE106" i="17"/>
  <c r="BE76" i="17"/>
  <c r="BE81" i="17"/>
  <c r="BE86" i="17"/>
  <c r="BE95" i="17"/>
  <c r="BE80" i="17"/>
  <c r="BE84" i="17"/>
  <c r="BE89" i="17"/>
  <c r="BE98" i="17"/>
  <c r="BE87" i="17"/>
  <c r="BE91" i="17"/>
  <c r="BE105" i="17"/>
  <c r="BE93" i="17"/>
  <c r="BE99" i="17"/>
  <c r="BE110" i="17"/>
  <c r="BE92" i="17"/>
  <c r="BE96" i="17"/>
  <c r="BE101" i="17"/>
  <c r="BE115" i="17"/>
  <c r="BE114" i="17"/>
  <c r="V61" i="25"/>
  <c r="AB61" i="25" s="1"/>
  <c r="Y61" i="25"/>
  <c r="B63" i="25"/>
  <c r="C62" i="25"/>
  <c r="AH62" i="25" s="1"/>
  <c r="T62" i="25" s="1"/>
  <c r="BE97" i="17"/>
  <c r="BE100" i="17"/>
  <c r="BE107" i="17"/>
  <c r="BE119" i="17"/>
  <c r="AC60" i="25"/>
  <c r="X60" i="25"/>
  <c r="BE104" i="17"/>
  <c r="BE111" i="17"/>
  <c r="BE103" i="17"/>
  <c r="BE108" i="17"/>
  <c r="BE112" i="17"/>
  <c r="BE116" i="17"/>
  <c r="BE109" i="17"/>
  <c r="BE113" i="17"/>
  <c r="BE117" i="17"/>
  <c r="BE120" i="17"/>
  <c r="BS3" i="21"/>
  <c r="BF3" i="17"/>
  <c r="BE3" i="4"/>
  <c r="BA21" i="4"/>
  <c r="AZ58" i="17"/>
  <c r="AZ144" i="17" s="1"/>
  <c r="AE56" i="25" s="1"/>
  <c r="BA20" i="4"/>
  <c r="BB138" i="17"/>
  <c r="BB139" i="17"/>
  <c r="BB137" i="17"/>
  <c r="BB130" i="17"/>
  <c r="BB128" i="17"/>
  <c r="BB134" i="17"/>
  <c r="BB133" i="17"/>
  <c r="BB132" i="17"/>
  <c r="BB136" i="17"/>
  <c r="BB131" i="17"/>
  <c r="BB129" i="17"/>
  <c r="BB135" i="17"/>
  <c r="AZ23" i="4"/>
  <c r="AZ28" i="4" s="1"/>
  <c r="BA19" i="4"/>
  <c r="AY23" i="4"/>
  <c r="AY28" i="4" s="1"/>
  <c r="BO34" i="21"/>
  <c r="BA57" i="17"/>
  <c r="BA22" i="4" s="1"/>
  <c r="BB126" i="17"/>
  <c r="BB24" i="4" s="1"/>
  <c r="BA141" i="17"/>
  <c r="BA25" i="4" s="1"/>
  <c r="BS4" i="21" l="1"/>
  <c r="BS31" i="21"/>
  <c r="BS29" i="21"/>
  <c r="BS27" i="21"/>
  <c r="BS25" i="21"/>
  <c r="BS23" i="21"/>
  <c r="BS21" i="21"/>
  <c r="BS30" i="21"/>
  <c r="BS18" i="21"/>
  <c r="BS16" i="21"/>
  <c r="BS14" i="21"/>
  <c r="BS12" i="21"/>
  <c r="BS22" i="21"/>
  <c r="BS24" i="21"/>
  <c r="BS20" i="21"/>
  <c r="BS19" i="21"/>
  <c r="BS17" i="21"/>
  <c r="BS15" i="21"/>
  <c r="BS13" i="21"/>
  <c r="BS11" i="21"/>
  <c r="BS26" i="21"/>
  <c r="BS28" i="21"/>
  <c r="BS7" i="21"/>
  <c r="BS5" i="21"/>
  <c r="BS9" i="21"/>
  <c r="BS6" i="21"/>
  <c r="BS10" i="21"/>
  <c r="BS8" i="21"/>
  <c r="BF123" i="17"/>
  <c r="BF125" i="17"/>
  <c r="BF121" i="17"/>
  <c r="BF122" i="17"/>
  <c r="BF124" i="17"/>
  <c r="BF140" i="17"/>
  <c r="BE28" i="17"/>
  <c r="BF100" i="17"/>
  <c r="BF22" i="17" a="1"/>
  <c r="BF22" i="17" s="1"/>
  <c r="BF25" i="17" a="1"/>
  <c r="BF25" i="17" s="1"/>
  <c r="BF48" i="17" a="1"/>
  <c r="BF48" i="17" s="1"/>
  <c r="BF24" i="17" a="1"/>
  <c r="BF24" i="17" s="1"/>
  <c r="BF51" i="17" a="1"/>
  <c r="BF51" i="17" s="1"/>
  <c r="BF55" i="17" a="1"/>
  <c r="BF55" i="17" s="1"/>
  <c r="BF23" i="17" a="1"/>
  <c r="BF23" i="17" s="1"/>
  <c r="BF53" i="17" a="1"/>
  <c r="BF53" i="17" s="1"/>
  <c r="BF26" i="17" a="1"/>
  <c r="BF26" i="17" s="1"/>
  <c r="BF31" i="17" a="1"/>
  <c r="BF31" i="17" s="1"/>
  <c r="BF49" i="17" a="1"/>
  <c r="BF49" i="17" s="1"/>
  <c r="BF52" i="17" a="1"/>
  <c r="BF52" i="17" s="1"/>
  <c r="BF56" i="17" a="1"/>
  <c r="BF56" i="17" s="1"/>
  <c r="BF21" i="17" a="1"/>
  <c r="BF21" i="17" s="1"/>
  <c r="BF45" i="17" a="1"/>
  <c r="BF45" i="17" s="1"/>
  <c r="BF54" i="17" a="1"/>
  <c r="BF54" i="17" s="1"/>
  <c r="BF50" i="17" a="1"/>
  <c r="BF50" i="17" s="1"/>
  <c r="BF20" i="17" a="1"/>
  <c r="BF20" i="17" s="1"/>
  <c r="BF30" i="17" a="1"/>
  <c r="BF30" i="17" s="1"/>
  <c r="BF38" i="17" a="1"/>
  <c r="BF38" i="17" s="1"/>
  <c r="BF41" i="17" a="1"/>
  <c r="BF41" i="17" s="1"/>
  <c r="BF39" i="17" a="1"/>
  <c r="BF39" i="17" s="1"/>
  <c r="BF40" i="17" a="1"/>
  <c r="BF40" i="17" s="1"/>
  <c r="BF35" i="17" a="1"/>
  <c r="BF35" i="17" s="1"/>
  <c r="BF36" i="17" a="1"/>
  <c r="BF36" i="17" s="1"/>
  <c r="BF37" i="17" a="1"/>
  <c r="BF37" i="17" s="1"/>
  <c r="BF34" i="17" a="1"/>
  <c r="BF34" i="17" s="1"/>
  <c r="BE32" i="17"/>
  <c r="BE46" i="17"/>
  <c r="BF67" i="17"/>
  <c r="BF99" i="17"/>
  <c r="BF110" i="17"/>
  <c r="BF78" i="17"/>
  <c r="BF116" i="17"/>
  <c r="BF79" i="17"/>
  <c r="BF88" i="17"/>
  <c r="BF68" i="17"/>
  <c r="BF90" i="17"/>
  <c r="B64" i="25"/>
  <c r="C63" i="25"/>
  <c r="AH63" i="25" s="1"/>
  <c r="T63" i="25" s="1"/>
  <c r="X61" i="25"/>
  <c r="BF115" i="17"/>
  <c r="BF62" i="17"/>
  <c r="BF72" i="17"/>
  <c r="BF83" i="17"/>
  <c r="BF94" i="17"/>
  <c r="BF104" i="17"/>
  <c r="BF63" i="17"/>
  <c r="BF74" i="17"/>
  <c r="BF84" i="17"/>
  <c r="BF95" i="17"/>
  <c r="BF106" i="17"/>
  <c r="BF111" i="17"/>
  <c r="BF64" i="17"/>
  <c r="BF70" i="17"/>
  <c r="BF75" i="17"/>
  <c r="BF80" i="17"/>
  <c r="BF86" i="17"/>
  <c r="BF91" i="17"/>
  <c r="BF96" i="17"/>
  <c r="BF102" i="17"/>
  <c r="BF107" i="17"/>
  <c r="BF112" i="17"/>
  <c r="BF60" i="17"/>
  <c r="BF66" i="17"/>
  <c r="BF71" i="17"/>
  <c r="BF76" i="17"/>
  <c r="BF82" i="17"/>
  <c r="BF87" i="17"/>
  <c r="BF92" i="17"/>
  <c r="BF98" i="17"/>
  <c r="BF103" i="17"/>
  <c r="BF108" i="17"/>
  <c r="BF61" i="17"/>
  <c r="BF65" i="17"/>
  <c r="BF69" i="17"/>
  <c r="BF73" i="17"/>
  <c r="BF77" i="17"/>
  <c r="BF81" i="17"/>
  <c r="BF85" i="17"/>
  <c r="BF89" i="17"/>
  <c r="BF93" i="17"/>
  <c r="BF97" i="17"/>
  <c r="BF101" i="17"/>
  <c r="BF105" i="17"/>
  <c r="BF109" i="17"/>
  <c r="BF113" i="17"/>
  <c r="BF114" i="17"/>
  <c r="BF117" i="17"/>
  <c r="BF119" i="17"/>
  <c r="BF120" i="17"/>
  <c r="BF3" i="4"/>
  <c r="BF118" i="17"/>
  <c r="BG3" i="17"/>
  <c r="BT3" i="21"/>
  <c r="BC126" i="17"/>
  <c r="BC24" i="4" s="1"/>
  <c r="BB20" i="4"/>
  <c r="BP34" i="21"/>
  <c r="BA23" i="4"/>
  <c r="BA58" i="17"/>
  <c r="BA144" i="17" s="1"/>
  <c r="AE57" i="25" s="1"/>
  <c r="BB141" i="17"/>
  <c r="BB25" i="4" s="1"/>
  <c r="BB19" i="4"/>
  <c r="BB57" i="17"/>
  <c r="BB22" i="4" s="1"/>
  <c r="BC135" i="17"/>
  <c r="BC134" i="17"/>
  <c r="BC129" i="17"/>
  <c r="BC137" i="17"/>
  <c r="BC138" i="17"/>
  <c r="BC128" i="17"/>
  <c r="BC131" i="17"/>
  <c r="BC139" i="17"/>
  <c r="BC136" i="17"/>
  <c r="BC132" i="17"/>
  <c r="BC130" i="17"/>
  <c r="BC133" i="17"/>
  <c r="BB21" i="4"/>
  <c r="BT4" i="21" l="1"/>
  <c r="BT30" i="21"/>
  <c r="BT28" i="21"/>
  <c r="BT26" i="21"/>
  <c r="BT24" i="21"/>
  <c r="BT22" i="21"/>
  <c r="BT20" i="21"/>
  <c r="BT31" i="21"/>
  <c r="BT29" i="21"/>
  <c r="BT27" i="21"/>
  <c r="BT25" i="21"/>
  <c r="BT23" i="21"/>
  <c r="BT21" i="21"/>
  <c r="BT18" i="21"/>
  <c r="BT16" i="21"/>
  <c r="BT14" i="21"/>
  <c r="BT12" i="21"/>
  <c r="BT19" i="21"/>
  <c r="BT17" i="21"/>
  <c r="BT15" i="21"/>
  <c r="BT13" i="21"/>
  <c r="BT7" i="21"/>
  <c r="BT5" i="21"/>
  <c r="BT9" i="21"/>
  <c r="BT10" i="21"/>
  <c r="BT11" i="21"/>
  <c r="BT8" i="21"/>
  <c r="BT6" i="21"/>
  <c r="BG121" i="17"/>
  <c r="BG123" i="17"/>
  <c r="BG125" i="17"/>
  <c r="BG122" i="17"/>
  <c r="BG124" i="17"/>
  <c r="BG140" i="17"/>
  <c r="BF32" i="17"/>
  <c r="BF28" i="17"/>
  <c r="BG22" i="17" a="1"/>
  <c r="BG22" i="17" s="1"/>
  <c r="BG31" i="17" a="1"/>
  <c r="BG31" i="17" s="1"/>
  <c r="BG49" i="17" a="1"/>
  <c r="BG49" i="17" s="1"/>
  <c r="BG23" i="17" a="1"/>
  <c r="BG23" i="17" s="1"/>
  <c r="BG21" i="17" a="1"/>
  <c r="BG21" i="17" s="1"/>
  <c r="BG26" i="17" a="1"/>
  <c r="BG26" i="17" s="1"/>
  <c r="BG50" i="17" a="1"/>
  <c r="BG50" i="17" s="1"/>
  <c r="BG53" i="17" a="1"/>
  <c r="BG53" i="17" s="1"/>
  <c r="BG24" i="17" a="1"/>
  <c r="BG24" i="17" s="1"/>
  <c r="BG56" i="17" a="1"/>
  <c r="BG56" i="17" s="1"/>
  <c r="BG25" i="17" a="1"/>
  <c r="BG25" i="17" s="1"/>
  <c r="BG52" i="17" a="1"/>
  <c r="BG52" i="17" s="1"/>
  <c r="BG48" i="17" a="1"/>
  <c r="BG48" i="17" s="1"/>
  <c r="BG55" i="17" a="1"/>
  <c r="BG55" i="17" s="1"/>
  <c r="BG45" i="17" a="1"/>
  <c r="BG45" i="17" s="1"/>
  <c r="BG51" i="17" a="1"/>
  <c r="BG51" i="17" s="1"/>
  <c r="BG54" i="17" a="1"/>
  <c r="BG54" i="17" s="1"/>
  <c r="BG30" i="17" a="1"/>
  <c r="BG30" i="17" s="1"/>
  <c r="BG20" i="17" a="1"/>
  <c r="BG20" i="17" s="1"/>
  <c r="BG38" i="17" a="1"/>
  <c r="BG38" i="17" s="1"/>
  <c r="BG41" i="17" a="1"/>
  <c r="BG41" i="17" s="1"/>
  <c r="BG39" i="17" a="1"/>
  <c r="BG39" i="17" s="1"/>
  <c r="BG40" i="17" a="1"/>
  <c r="BG40" i="17" s="1"/>
  <c r="BG36" i="17" a="1"/>
  <c r="BG36" i="17" s="1"/>
  <c r="BG37" i="17" a="1"/>
  <c r="BG37" i="17" s="1"/>
  <c r="BG34" i="17" a="1"/>
  <c r="BG34" i="17" s="1"/>
  <c r="BG35" i="17" a="1"/>
  <c r="BG35" i="17" s="1"/>
  <c r="BF46" i="17"/>
  <c r="Y62" i="25"/>
  <c r="V62" i="25"/>
  <c r="AB62" i="25" s="1"/>
  <c r="Y63" i="25"/>
  <c r="V63" i="25"/>
  <c r="AB63" i="25" s="1"/>
  <c r="B65" i="25"/>
  <c r="C64" i="25"/>
  <c r="AH64" i="25" s="1"/>
  <c r="T64" i="25" s="1"/>
  <c r="BG118" i="17"/>
  <c r="BG78" i="17"/>
  <c r="BG111" i="17"/>
  <c r="BG62" i="17"/>
  <c r="BG71" i="17"/>
  <c r="BG60" i="17"/>
  <c r="BG66" i="17"/>
  <c r="BG75" i="17"/>
  <c r="BG85" i="17"/>
  <c r="BG61" i="17"/>
  <c r="BG67" i="17"/>
  <c r="BG76" i="17"/>
  <c r="BG91" i="17"/>
  <c r="BG63" i="17"/>
  <c r="BG72" i="17"/>
  <c r="BG80" i="17"/>
  <c r="BG68" i="17"/>
  <c r="BG64" i="17"/>
  <c r="BG69" i="17"/>
  <c r="BG73" i="17"/>
  <c r="BG77" i="17"/>
  <c r="BG81" i="17"/>
  <c r="BG86" i="17"/>
  <c r="BG94" i="17"/>
  <c r="BG65" i="17"/>
  <c r="BG70" i="17"/>
  <c r="BG74" i="17"/>
  <c r="BG79" i="17"/>
  <c r="BG82" i="17"/>
  <c r="BG87" i="17"/>
  <c r="BG95" i="17"/>
  <c r="BG83" i="17"/>
  <c r="BG89" i="17"/>
  <c r="BG102" i="17"/>
  <c r="BG84" i="17"/>
  <c r="BG88" i="17"/>
  <c r="BG92" i="17"/>
  <c r="BG96" i="17"/>
  <c r="BG90" i="17"/>
  <c r="BG93" i="17"/>
  <c r="BG98" i="17"/>
  <c r="BG97" i="17"/>
  <c r="BG101" i="17"/>
  <c r="BG105" i="17"/>
  <c r="BU3" i="21"/>
  <c r="BG99" i="17"/>
  <c r="BG103" i="17"/>
  <c r="BG109" i="17"/>
  <c r="BG100" i="17"/>
  <c r="BG104" i="17"/>
  <c r="BG114" i="17"/>
  <c r="BG106" i="17"/>
  <c r="BG110" i="17"/>
  <c r="BG115" i="17"/>
  <c r="BG119" i="17"/>
  <c r="BG107" i="17"/>
  <c r="BG112" i="17"/>
  <c r="BG117" i="17"/>
  <c r="BG120" i="17"/>
  <c r="BG108" i="17"/>
  <c r="BG113" i="17"/>
  <c r="BG116" i="17"/>
  <c r="BH3" i="17"/>
  <c r="BG3" i="4"/>
  <c r="BD126" i="17"/>
  <c r="BD24" i="4" s="1"/>
  <c r="BC21" i="4"/>
  <c r="BC141" i="17"/>
  <c r="BC25" i="4" s="1"/>
  <c r="BB58" i="17"/>
  <c r="BB144" i="17" s="1"/>
  <c r="AE58" i="25" s="1"/>
  <c r="BA28" i="4"/>
  <c r="BC20" i="4"/>
  <c r="BB23" i="4"/>
  <c r="BB28" i="4" s="1"/>
  <c r="BC19" i="4"/>
  <c r="BD137" i="17"/>
  <c r="BD128" i="17"/>
  <c r="BD134" i="17"/>
  <c r="BD136" i="17"/>
  <c r="BD130" i="17"/>
  <c r="BD139" i="17"/>
  <c r="BD133" i="17"/>
  <c r="BD132" i="17"/>
  <c r="BD129" i="17"/>
  <c r="BD135" i="17"/>
  <c r="BD138" i="17"/>
  <c r="BD131" i="17"/>
  <c r="BC57" i="17"/>
  <c r="BC22" i="4" s="1"/>
  <c r="BU4" i="21" l="1"/>
  <c r="BU31" i="21"/>
  <c r="BU29" i="21"/>
  <c r="BU27" i="21"/>
  <c r="BU25" i="21"/>
  <c r="BU23" i="21"/>
  <c r="BU21" i="21"/>
  <c r="BU30" i="21"/>
  <c r="BU28" i="21"/>
  <c r="BU26" i="21"/>
  <c r="BU24" i="21"/>
  <c r="BU22" i="21"/>
  <c r="BU20" i="21"/>
  <c r="BU19" i="21"/>
  <c r="BU17" i="21"/>
  <c r="BU15" i="21"/>
  <c r="BU13" i="21"/>
  <c r="BU11" i="21"/>
  <c r="BU18" i="21"/>
  <c r="BU16" i="21"/>
  <c r="BU14" i="21"/>
  <c r="BU12" i="21"/>
  <c r="BU9" i="21"/>
  <c r="BU6" i="21"/>
  <c r="BU10" i="21"/>
  <c r="BU8" i="21"/>
  <c r="BU7" i="21"/>
  <c r="BU5" i="21"/>
  <c r="BH121" i="17"/>
  <c r="BH123" i="17"/>
  <c r="BH125" i="17"/>
  <c r="BH124" i="17"/>
  <c r="BH122" i="17"/>
  <c r="BG32" i="17"/>
  <c r="BH140" i="17"/>
  <c r="BG28" i="17"/>
  <c r="BH24" i="17" a="1"/>
  <c r="BH24" i="17" s="1"/>
  <c r="BH22" i="17" a="1"/>
  <c r="BH22" i="17" s="1"/>
  <c r="BH31" i="17" a="1"/>
  <c r="BH31" i="17" s="1"/>
  <c r="BH50" i="17" a="1"/>
  <c r="BH50" i="17" s="1"/>
  <c r="BH48" i="17" a="1"/>
  <c r="BH48" i="17" s="1"/>
  <c r="BH53" i="17" a="1"/>
  <c r="BH53" i="17" s="1"/>
  <c r="BH45" i="17" a="1"/>
  <c r="BH45" i="17" s="1"/>
  <c r="BH25" i="17" a="1"/>
  <c r="BH25" i="17" s="1"/>
  <c r="BH23" i="17" a="1"/>
  <c r="BH23" i="17" s="1"/>
  <c r="BH52" i="17" a="1"/>
  <c r="BH52" i="17" s="1"/>
  <c r="BH21" i="17" a="1"/>
  <c r="BH21" i="17" s="1"/>
  <c r="BH55" i="17" a="1"/>
  <c r="BH55" i="17" s="1"/>
  <c r="BH49" i="17" a="1"/>
  <c r="BH49" i="17" s="1"/>
  <c r="BH56" i="17" a="1"/>
  <c r="BH56" i="17" s="1"/>
  <c r="BH54" i="17" a="1"/>
  <c r="BH54" i="17" s="1"/>
  <c r="BH26" i="17" a="1"/>
  <c r="BH26" i="17" s="1"/>
  <c r="BH51" i="17" a="1"/>
  <c r="BH51" i="17" s="1"/>
  <c r="BH30" i="17" a="1"/>
  <c r="BH30" i="17" s="1"/>
  <c r="BH20" i="17" a="1"/>
  <c r="BH20" i="17" s="1"/>
  <c r="BH41" i="17" a="1"/>
  <c r="BH41" i="17" s="1"/>
  <c r="BH38" i="17" a="1"/>
  <c r="BH38" i="17" s="1"/>
  <c r="BH39" i="17" a="1"/>
  <c r="BH39" i="17" s="1"/>
  <c r="BH40" i="17" a="1"/>
  <c r="BH40" i="17" s="1"/>
  <c r="BH36" i="17" a="1"/>
  <c r="BH36" i="17" s="1"/>
  <c r="BH37" i="17" a="1"/>
  <c r="BH37" i="17" s="1"/>
  <c r="BH34" i="17" a="1"/>
  <c r="BH34" i="17" s="1"/>
  <c r="BH35" i="17" a="1"/>
  <c r="BH35" i="17" s="1"/>
  <c r="BG46" i="17"/>
  <c r="Y64" i="25"/>
  <c r="V64" i="25"/>
  <c r="AC62" i="25"/>
  <c r="X62" i="25"/>
  <c r="X63" i="25"/>
  <c r="B66" i="25"/>
  <c r="I7" i="25" s="1"/>
  <c r="C65" i="25"/>
  <c r="AH65" i="25" s="1"/>
  <c r="T65" i="25" s="1"/>
  <c r="AC63" i="25"/>
  <c r="BH67" i="17"/>
  <c r="BH93" i="17"/>
  <c r="BH86" i="17"/>
  <c r="BH62" i="17"/>
  <c r="BH74" i="17"/>
  <c r="BH63" i="17"/>
  <c r="BH75" i="17"/>
  <c r="BH68" i="17"/>
  <c r="BH64" i="17"/>
  <c r="BH70" i="17"/>
  <c r="BH78" i="17"/>
  <c r="BH118" i="17"/>
  <c r="BH60" i="17"/>
  <c r="BH66" i="17"/>
  <c r="BH71" i="17"/>
  <c r="BH79" i="17"/>
  <c r="BH61" i="17"/>
  <c r="BH65" i="17"/>
  <c r="BH69" i="17"/>
  <c r="BH73" i="17"/>
  <c r="BH77" i="17"/>
  <c r="BH85" i="17"/>
  <c r="BH103" i="17"/>
  <c r="BH105" i="17"/>
  <c r="BH72" i="17"/>
  <c r="BH76" i="17"/>
  <c r="BH81" i="17"/>
  <c r="BH94" i="17"/>
  <c r="BH117" i="17"/>
  <c r="BH89" i="17"/>
  <c r="BH98" i="17"/>
  <c r="BH109" i="17"/>
  <c r="BH82" i="17"/>
  <c r="BH90" i="17"/>
  <c r="BH99" i="17"/>
  <c r="BH110" i="17"/>
  <c r="BH83" i="17"/>
  <c r="BH87" i="17"/>
  <c r="BH91" i="17"/>
  <c r="BH95" i="17"/>
  <c r="BH101" i="17"/>
  <c r="BH106" i="17"/>
  <c r="BH113" i="17"/>
  <c r="BH80" i="17"/>
  <c r="BH84" i="17"/>
  <c r="BH88" i="17"/>
  <c r="BH92" i="17"/>
  <c r="BH97" i="17"/>
  <c r="BH102" i="17"/>
  <c r="BH107" i="17"/>
  <c r="BH114" i="17"/>
  <c r="BH96" i="17"/>
  <c r="BH100" i="17"/>
  <c r="BH104" i="17"/>
  <c r="BH108" i="17"/>
  <c r="BH112" i="17"/>
  <c r="BH116" i="17"/>
  <c r="BH120" i="17"/>
  <c r="BH111" i="17"/>
  <c r="BH115" i="17"/>
  <c r="BH119" i="17"/>
  <c r="BH3" i="4"/>
  <c r="BI3" i="17"/>
  <c r="BV3" i="21"/>
  <c r="BD57" i="17"/>
  <c r="BD22" i="4" s="1"/>
  <c r="BD20" i="4"/>
  <c r="BD21" i="4"/>
  <c r="BE134" i="17"/>
  <c r="BE135" i="17"/>
  <c r="BE130" i="17"/>
  <c r="BE138" i="17"/>
  <c r="BE133" i="17"/>
  <c r="BE128" i="17"/>
  <c r="BE136" i="17"/>
  <c r="BE129" i="17"/>
  <c r="BE132" i="17"/>
  <c r="BE137" i="17"/>
  <c r="BE131" i="17"/>
  <c r="BE139" i="17"/>
  <c r="BC58" i="17"/>
  <c r="BC144" i="17" s="1"/>
  <c r="AE59" i="25" s="1"/>
  <c r="BD19" i="4"/>
  <c r="BE126" i="17"/>
  <c r="BE24" i="4" s="1"/>
  <c r="BD141" i="17"/>
  <c r="BD25" i="4" s="1"/>
  <c r="BC23" i="4"/>
  <c r="BC28" i="4" s="1"/>
  <c r="BV4" i="21" l="1"/>
  <c r="BV31" i="21"/>
  <c r="BV29" i="21"/>
  <c r="BV27" i="21"/>
  <c r="BV25" i="21"/>
  <c r="BV23" i="21"/>
  <c r="BV30" i="21"/>
  <c r="BV28" i="21"/>
  <c r="BV26" i="21"/>
  <c r="BV24" i="21"/>
  <c r="BV22" i="21"/>
  <c r="BV20" i="21"/>
  <c r="BV21" i="21"/>
  <c r="BV19" i="21"/>
  <c r="BV17" i="21"/>
  <c r="BV15" i="21"/>
  <c r="BV13" i="21"/>
  <c r="BV11" i="21"/>
  <c r="BV18" i="21"/>
  <c r="BV16" i="21"/>
  <c r="BV14" i="21"/>
  <c r="BV12" i="21"/>
  <c r="BV6" i="21"/>
  <c r="BV10" i="21"/>
  <c r="BV8" i="21"/>
  <c r="BV7" i="21"/>
  <c r="BV5" i="21"/>
  <c r="BV9" i="21"/>
  <c r="BI124" i="17"/>
  <c r="BI121" i="17"/>
  <c r="BI123" i="17"/>
  <c r="BI125" i="17"/>
  <c r="BI122" i="17"/>
  <c r="BI140" i="17"/>
  <c r="X64" i="25"/>
  <c r="AB64" i="25"/>
  <c r="BH32" i="17"/>
  <c r="BH28" i="17"/>
  <c r="BI21" i="17" a="1"/>
  <c r="BI21" i="17" s="1"/>
  <c r="BI24" i="17" a="1"/>
  <c r="BI24" i="17" s="1"/>
  <c r="BI23" i="17" a="1"/>
  <c r="BI23" i="17" s="1"/>
  <c r="BI45" i="17" a="1"/>
  <c r="BI45" i="17" s="1"/>
  <c r="BI31" i="17" a="1"/>
  <c r="BI31" i="17" s="1"/>
  <c r="BI55" i="17" a="1"/>
  <c r="BI55" i="17" s="1"/>
  <c r="BI22" i="17" a="1"/>
  <c r="BI22" i="17" s="1"/>
  <c r="BI48" i="17" a="1"/>
  <c r="BI48" i="17" s="1"/>
  <c r="BI50" i="17" a="1"/>
  <c r="BI50" i="17" s="1"/>
  <c r="BI49" i="17" a="1"/>
  <c r="BI49" i="17" s="1"/>
  <c r="BI54" i="17" a="1"/>
  <c r="BI54" i="17" s="1"/>
  <c r="BI26" i="17" a="1"/>
  <c r="BI26" i="17" s="1"/>
  <c r="BI51" i="17" a="1"/>
  <c r="BI51" i="17" s="1"/>
  <c r="BI52" i="17" a="1"/>
  <c r="BI52" i="17" s="1"/>
  <c r="BI56" i="17" a="1"/>
  <c r="BI56" i="17" s="1"/>
  <c r="BI25" i="17" a="1"/>
  <c r="BI25" i="17" s="1"/>
  <c r="BI53" i="17" a="1"/>
  <c r="BI53" i="17" s="1"/>
  <c r="BI30" i="17" a="1"/>
  <c r="BI30" i="17" s="1"/>
  <c r="BI20" i="17" a="1"/>
  <c r="BI20" i="17" s="1"/>
  <c r="BI41" i="17" a="1"/>
  <c r="BI41" i="17" s="1"/>
  <c r="BI38" i="17" a="1"/>
  <c r="BI38" i="17" s="1"/>
  <c r="BI39" i="17" a="1"/>
  <c r="BI39" i="17" s="1"/>
  <c r="BI40" i="17" a="1"/>
  <c r="BI40" i="17" s="1"/>
  <c r="BI36" i="17" a="1"/>
  <c r="BI36" i="17" s="1"/>
  <c r="BI37" i="17" a="1"/>
  <c r="BI37" i="17" s="1"/>
  <c r="BI34" i="17" a="1"/>
  <c r="BI34" i="17" s="1"/>
  <c r="BI35" i="17" a="1"/>
  <c r="BI35" i="17" s="1"/>
  <c r="BH46" i="17"/>
  <c r="AB7" i="17"/>
  <c r="W7" i="17"/>
  <c r="AZ7" i="17"/>
  <c r="BI69" i="17"/>
  <c r="BD7" i="17"/>
  <c r="BD7" i="4" s="1"/>
  <c r="H11" i="25"/>
  <c r="H10" i="25"/>
  <c r="H8" i="25"/>
  <c r="H9" i="25"/>
  <c r="BF7" i="17"/>
  <c r="BF7" i="4" s="1"/>
  <c r="V65" i="25"/>
  <c r="AB65" i="25" s="1"/>
  <c r="Y65" i="25"/>
  <c r="BA7" i="17"/>
  <c r="BA7" i="4" s="1"/>
  <c r="AU7" i="17"/>
  <c r="AU7" i="4" s="1"/>
  <c r="H7" i="25"/>
  <c r="C66" i="25"/>
  <c r="AH66" i="25" s="1"/>
  <c r="T66" i="25" s="1"/>
  <c r="AX7" i="17"/>
  <c r="AX7" i="4" s="1"/>
  <c r="AE7" i="17"/>
  <c r="AE7" i="4" s="1"/>
  <c r="AH7" i="17"/>
  <c r="AH7" i="4" s="1"/>
  <c r="V7" i="17"/>
  <c r="V7" i="4" s="1"/>
  <c r="AL7" i="17"/>
  <c r="AL7" i="4" s="1"/>
  <c r="AQ7" i="17"/>
  <c r="AQ7" i="4" s="1"/>
  <c r="AW7" i="17"/>
  <c r="AW7" i="4" s="1"/>
  <c r="AN7" i="17"/>
  <c r="AN7" i="4" s="1"/>
  <c r="Y7" i="17"/>
  <c r="Y7" i="4" s="1"/>
  <c r="AK7" i="17"/>
  <c r="AK7" i="4" s="1"/>
  <c r="AT7" i="17"/>
  <c r="AT7" i="4" s="1"/>
  <c r="AI7" i="17"/>
  <c r="AI7" i="4" s="1"/>
  <c r="BC7" i="17"/>
  <c r="BC7" i="4" s="1"/>
  <c r="BG7" i="17"/>
  <c r="BG7" i="4" s="1"/>
  <c r="AO7" i="17"/>
  <c r="AO7" i="4" s="1"/>
  <c r="AF7" i="17"/>
  <c r="AF7" i="4" s="1"/>
  <c r="BI84" i="17"/>
  <c r="BI80" i="17"/>
  <c r="BI65" i="17"/>
  <c r="BI68" i="17"/>
  <c r="BI86" i="17"/>
  <c r="BI76" i="17"/>
  <c r="BI60" i="17"/>
  <c r="BI74" i="17"/>
  <c r="BI62" i="17"/>
  <c r="BI73" i="17"/>
  <c r="BI81" i="17"/>
  <c r="BI92" i="17"/>
  <c r="BI90" i="17"/>
  <c r="BI64" i="17"/>
  <c r="BI70" i="17"/>
  <c r="BI78" i="17"/>
  <c r="BI85" i="17"/>
  <c r="BI97" i="17"/>
  <c r="BI61" i="17"/>
  <c r="BI66" i="17"/>
  <c r="BI72" i="17"/>
  <c r="BI77" i="17"/>
  <c r="BI82" i="17"/>
  <c r="BI88" i="17"/>
  <c r="BI103" i="17"/>
  <c r="BI63" i="17"/>
  <c r="BI67" i="17"/>
  <c r="BI71" i="17"/>
  <c r="BI75" i="17"/>
  <c r="BI79" i="17"/>
  <c r="BI83" i="17"/>
  <c r="BI87" i="17"/>
  <c r="BI91" i="17"/>
  <c r="BI96" i="17"/>
  <c r="BI102" i="17"/>
  <c r="BI112" i="17"/>
  <c r="BI89" i="17"/>
  <c r="BI93" i="17"/>
  <c r="BI98" i="17"/>
  <c r="BI107" i="17"/>
  <c r="BI94" i="17"/>
  <c r="BI100" i="17"/>
  <c r="BI108" i="17"/>
  <c r="BI95" i="17"/>
  <c r="BI99" i="17"/>
  <c r="BI104" i="17"/>
  <c r="BI116" i="17"/>
  <c r="BI101" i="17"/>
  <c r="BI105" i="17"/>
  <c r="BI109" i="17"/>
  <c r="BI113" i="17"/>
  <c r="BI117" i="17"/>
  <c r="BI106" i="17"/>
  <c r="BI110" i="17"/>
  <c r="BI114" i="17"/>
  <c r="BI118" i="17"/>
  <c r="BI111" i="17"/>
  <c r="BI115" i="17"/>
  <c r="BI119" i="17"/>
  <c r="BI120" i="17"/>
  <c r="BJ3" i="17"/>
  <c r="BW3" i="21"/>
  <c r="BI3" i="4"/>
  <c r="BD23" i="4"/>
  <c r="BD28" i="4" s="1"/>
  <c r="BE57" i="17"/>
  <c r="BE22" i="4" s="1"/>
  <c r="BF126" i="17"/>
  <c r="BF24" i="4" s="1"/>
  <c r="BE20" i="4"/>
  <c r="BE141" i="17"/>
  <c r="BE25" i="4" s="1"/>
  <c r="BE19" i="4"/>
  <c r="BF128" i="17"/>
  <c r="BF136" i="17"/>
  <c r="BF130" i="17"/>
  <c r="BF129" i="17"/>
  <c r="BF132" i="17"/>
  <c r="BF137" i="17"/>
  <c r="BF139" i="17"/>
  <c r="BF131" i="17"/>
  <c r="BF134" i="17"/>
  <c r="BF133" i="17"/>
  <c r="BF135" i="17"/>
  <c r="BF138" i="17"/>
  <c r="BD58" i="17"/>
  <c r="BD144" i="17" s="1"/>
  <c r="AE60" i="25" s="1"/>
  <c r="BE21" i="4"/>
  <c r="BW4" i="21" l="1"/>
  <c r="BW31" i="21"/>
  <c r="BW30" i="21"/>
  <c r="BW28" i="21"/>
  <c r="BW26" i="21"/>
  <c r="BW24" i="21"/>
  <c r="BW22" i="21"/>
  <c r="BW19" i="21"/>
  <c r="BW17" i="21"/>
  <c r="BW15" i="21"/>
  <c r="BW13" i="21"/>
  <c r="BW11" i="21"/>
  <c r="BW23" i="21"/>
  <c r="BW20" i="21"/>
  <c r="BW25" i="21"/>
  <c r="BW18" i="21"/>
  <c r="BW16" i="21"/>
  <c r="BW14" i="21"/>
  <c r="BW12" i="21"/>
  <c r="BW27" i="21"/>
  <c r="BW29" i="21"/>
  <c r="BW21" i="21"/>
  <c r="BW6" i="21"/>
  <c r="BW5" i="21"/>
  <c r="BW10" i="21"/>
  <c r="BW8" i="21"/>
  <c r="BW7" i="21"/>
  <c r="BW9" i="21"/>
  <c r="BJ124" i="17"/>
  <c r="BK124" i="17" s="1"/>
  <c r="BJ121" i="17"/>
  <c r="BK121" i="17" s="1"/>
  <c r="BJ123" i="17"/>
  <c r="BK123" i="17" s="1"/>
  <c r="BJ125" i="17"/>
  <c r="BK125" i="17" s="1"/>
  <c r="BJ122" i="17"/>
  <c r="BK122" i="17" s="1"/>
  <c r="BJ140" i="17"/>
  <c r="BK140" i="17" s="1"/>
  <c r="AO14" i="4"/>
  <c r="AO15" i="4" s="1"/>
  <c r="AT14" i="4"/>
  <c r="AT15" i="4" s="1"/>
  <c r="AW14" i="4"/>
  <c r="AW15" i="4" s="1"/>
  <c r="AH14" i="4"/>
  <c r="AH15" i="4" s="1"/>
  <c r="AZ14" i="17"/>
  <c r="AZ15" i="17" s="1"/>
  <c r="AZ7" i="4"/>
  <c r="BG14" i="4"/>
  <c r="BG15" i="4" s="1"/>
  <c r="AK14" i="4"/>
  <c r="AK15" i="4" s="1"/>
  <c r="AQ14" i="4"/>
  <c r="AQ15" i="4" s="1"/>
  <c r="AE14" i="4"/>
  <c r="AE15" i="4" s="1"/>
  <c r="AU14" i="4"/>
  <c r="AU15" i="4" s="1"/>
  <c r="BF14" i="4"/>
  <c r="BF15" i="4" s="1"/>
  <c r="W14" i="17"/>
  <c r="W15" i="17" s="1"/>
  <c r="W7" i="4"/>
  <c r="BC14" i="4"/>
  <c r="BC15" i="4" s="1"/>
  <c r="Y14" i="4"/>
  <c r="Y15" i="4" s="1"/>
  <c r="AL14" i="4"/>
  <c r="AL15" i="4" s="1"/>
  <c r="AX14" i="4"/>
  <c r="AX15" i="4" s="1"/>
  <c r="BA14" i="4"/>
  <c r="BA15" i="4" s="1"/>
  <c r="BD14" i="4"/>
  <c r="BD15" i="4" s="1"/>
  <c r="AB14" i="17"/>
  <c r="AB15" i="17" s="1"/>
  <c r="AB7" i="4"/>
  <c r="AF14" i="4"/>
  <c r="AF15" i="4" s="1"/>
  <c r="AI14" i="4"/>
  <c r="AI15" i="4" s="1"/>
  <c r="AN14" i="4"/>
  <c r="AN15" i="4" s="1"/>
  <c r="V14" i="4"/>
  <c r="V15" i="4" s="1"/>
  <c r="BI32" i="17"/>
  <c r="BI28" i="17"/>
  <c r="BJ88" i="17"/>
  <c r="BJ21" i="17" a="1"/>
  <c r="BJ21" i="17" s="1"/>
  <c r="BK21" i="17" s="1"/>
  <c r="BJ26" i="17" a="1"/>
  <c r="BJ26" i="17" s="1"/>
  <c r="BK26" i="17" s="1"/>
  <c r="BJ48" i="17" a="1"/>
  <c r="BJ48" i="17" s="1"/>
  <c r="BJ22" i="17" a="1"/>
  <c r="BJ22" i="17" s="1"/>
  <c r="BK22" i="17" s="1"/>
  <c r="BJ25" i="17" a="1"/>
  <c r="BJ25" i="17" s="1"/>
  <c r="BK25" i="17" s="1"/>
  <c r="BJ23" i="17" a="1"/>
  <c r="BJ23" i="17" s="1"/>
  <c r="BK23" i="17" s="1"/>
  <c r="BJ52" i="17" a="1"/>
  <c r="BJ52" i="17" s="1"/>
  <c r="BJ31" i="17" a="1"/>
  <c r="BJ31" i="17" s="1"/>
  <c r="BJ55" i="17" a="1"/>
  <c r="BJ55" i="17" s="1"/>
  <c r="BK55" i="17" s="1"/>
  <c r="BJ51" i="17" a="1"/>
  <c r="BJ51" i="17" s="1"/>
  <c r="BJ50" i="17" a="1"/>
  <c r="BJ50" i="17" s="1"/>
  <c r="BJ24" i="17" a="1"/>
  <c r="BJ24" i="17" s="1"/>
  <c r="BK24" i="17" s="1"/>
  <c r="BJ53" i="17" a="1"/>
  <c r="BJ53" i="17" s="1"/>
  <c r="BK53" i="17" s="1"/>
  <c r="BJ45" i="17" a="1"/>
  <c r="BJ45" i="17" s="1"/>
  <c r="BK45" i="17" s="1"/>
  <c r="BJ56" i="17" a="1"/>
  <c r="BJ56" i="17" s="1"/>
  <c r="BK56" i="17" s="1"/>
  <c r="BJ49" i="17" a="1"/>
  <c r="BJ49" i="17" s="1"/>
  <c r="BJ54" i="17" a="1"/>
  <c r="BJ54" i="17" s="1"/>
  <c r="BK54" i="17" s="1"/>
  <c r="BJ30" i="17" a="1"/>
  <c r="BJ30" i="17" s="1"/>
  <c r="BJ20" i="17" a="1"/>
  <c r="BJ20" i="17" s="1"/>
  <c r="BJ41" i="17" a="1"/>
  <c r="BJ41" i="17" s="1"/>
  <c r="BK41" i="17" s="1"/>
  <c r="BJ38" i="17" a="1"/>
  <c r="BJ38" i="17" s="1"/>
  <c r="BJ39" i="17" a="1"/>
  <c r="BJ39" i="17" s="1"/>
  <c r="BK39" i="17" s="1"/>
  <c r="BJ40" i="17" a="1"/>
  <c r="BJ40" i="17" s="1"/>
  <c r="BJ36" i="17" a="1"/>
  <c r="BJ36" i="17" s="1"/>
  <c r="BJ34" i="17" a="1"/>
  <c r="BJ34" i="17" s="1"/>
  <c r="BJ37" i="17" a="1"/>
  <c r="BJ37" i="17" s="1"/>
  <c r="BJ35" i="17" a="1"/>
  <c r="BJ35" i="17" s="1"/>
  <c r="BI46" i="17"/>
  <c r="BJ63" i="17"/>
  <c r="BJ64" i="17"/>
  <c r="BJ80" i="17"/>
  <c r="BJ79" i="17"/>
  <c r="BJ96" i="17"/>
  <c r="BD14" i="17"/>
  <c r="BD15" i="17" s="1"/>
  <c r="AW14" i="17"/>
  <c r="AW15" i="17" s="1"/>
  <c r="AH14" i="17"/>
  <c r="AH15" i="17" s="1"/>
  <c r="AC65" i="25"/>
  <c r="BI7" i="17"/>
  <c r="X65" i="25"/>
  <c r="AF14" i="17"/>
  <c r="AF15" i="17" s="1"/>
  <c r="BC14" i="17"/>
  <c r="BC15" i="17" s="1"/>
  <c r="AK14" i="17"/>
  <c r="AK15" i="17" s="1"/>
  <c r="AE14" i="17"/>
  <c r="AE15" i="17" s="1"/>
  <c r="AU14" i="17"/>
  <c r="AU15" i="17" s="1"/>
  <c r="AO14" i="17"/>
  <c r="AO15" i="17" s="1"/>
  <c r="AI14" i="17"/>
  <c r="AI15" i="17" s="1"/>
  <c r="Y14" i="17"/>
  <c r="Y15" i="17" s="1"/>
  <c r="AQ14" i="17"/>
  <c r="AQ15" i="17" s="1"/>
  <c r="AX14" i="17"/>
  <c r="AX15" i="17" s="1"/>
  <c r="BA14" i="17"/>
  <c r="BA15" i="17" s="1"/>
  <c r="BJ72" i="17"/>
  <c r="BJ98" i="17"/>
  <c r="BG14" i="17"/>
  <c r="BG15" i="17" s="1"/>
  <c r="AT14" i="17"/>
  <c r="AT15" i="17" s="1"/>
  <c r="AN14" i="17"/>
  <c r="AN15" i="17" s="1"/>
  <c r="AL14" i="17"/>
  <c r="AL15" i="17" s="1"/>
  <c r="V14" i="17"/>
  <c r="V15" i="17" s="1"/>
  <c r="M7" i="25"/>
  <c r="U8" i="25"/>
  <c r="U9" i="25" s="1"/>
  <c r="U10" i="25" s="1"/>
  <c r="U11" i="25" s="1"/>
  <c r="U12" i="25" s="1"/>
  <c r="U13" i="25" s="1"/>
  <c r="U14" i="25" s="1"/>
  <c r="U15" i="25" s="1"/>
  <c r="U16" i="25" s="1"/>
  <c r="U17" i="25" s="1"/>
  <c r="U18" i="25" s="1"/>
  <c r="U19" i="25" s="1"/>
  <c r="U20" i="25" s="1"/>
  <c r="U21" i="25" s="1"/>
  <c r="U22" i="25" s="1"/>
  <c r="U23" i="25" s="1"/>
  <c r="U24" i="25" s="1"/>
  <c r="U25" i="25" s="1"/>
  <c r="U26" i="25" s="1"/>
  <c r="U27" i="25" s="1"/>
  <c r="U28" i="25" s="1"/>
  <c r="U29" i="25" s="1"/>
  <c r="U30" i="25" s="1"/>
  <c r="U31" i="25" s="1"/>
  <c r="U32" i="25" s="1"/>
  <c r="U33" i="25" s="1"/>
  <c r="U34" i="25" s="1"/>
  <c r="U35" i="25" s="1"/>
  <c r="U36" i="25" s="1"/>
  <c r="U37" i="25" s="1"/>
  <c r="U38" i="25" s="1"/>
  <c r="U39" i="25" s="1"/>
  <c r="U40" i="25" s="1"/>
  <c r="U41" i="25" s="1"/>
  <c r="U42" i="25" s="1"/>
  <c r="U43" i="25" s="1"/>
  <c r="U44" i="25" s="1"/>
  <c r="U45" i="25" s="1"/>
  <c r="U46" i="25" s="1"/>
  <c r="U47" i="25" s="1"/>
  <c r="U48" i="25" s="1"/>
  <c r="U49" i="25" s="1"/>
  <c r="U50" i="25" s="1"/>
  <c r="U51" i="25" s="1"/>
  <c r="U52" i="25" s="1"/>
  <c r="U53" i="25" s="1"/>
  <c r="U54" i="25" s="1"/>
  <c r="U55" i="25" s="1"/>
  <c r="U56" i="25" s="1"/>
  <c r="U57" i="25" s="1"/>
  <c r="U58" i="25" s="1"/>
  <c r="U59" i="25" s="1"/>
  <c r="U60" i="25" s="1"/>
  <c r="U61" i="25" s="1"/>
  <c r="U62" i="25" s="1"/>
  <c r="U63" i="25" s="1"/>
  <c r="U64" i="25" s="1"/>
  <c r="U65" i="25" s="1"/>
  <c r="U66" i="25" s="1"/>
  <c r="BF14" i="17"/>
  <c r="BF15" i="17" s="1"/>
  <c r="BJ104" i="17"/>
  <c r="BJ71" i="17"/>
  <c r="BJ87" i="17"/>
  <c r="BJ111" i="17"/>
  <c r="BJ67" i="17"/>
  <c r="BJ75" i="17"/>
  <c r="BJ83" i="17"/>
  <c r="BJ91" i="17"/>
  <c r="BJ102" i="17"/>
  <c r="BJ60" i="17"/>
  <c r="BJ68" i="17"/>
  <c r="BJ76" i="17"/>
  <c r="BJ84" i="17"/>
  <c r="BJ92" i="17"/>
  <c r="BJ120" i="17"/>
  <c r="BJ61" i="17"/>
  <c r="BJ65" i="17"/>
  <c r="BJ69" i="17"/>
  <c r="BJ73" i="17"/>
  <c r="BJ77" i="17"/>
  <c r="BJ81" i="17"/>
  <c r="BJ85" i="17"/>
  <c r="BJ89" i="17"/>
  <c r="BJ94" i="17"/>
  <c r="BJ99" i="17"/>
  <c r="BJ105" i="17"/>
  <c r="BJ62" i="17"/>
  <c r="BJ66" i="17"/>
  <c r="BJ70" i="17"/>
  <c r="BJ74" i="17"/>
  <c r="BJ78" i="17"/>
  <c r="BJ82" i="17"/>
  <c r="BJ86" i="17"/>
  <c r="BJ90" i="17"/>
  <c r="BJ95" i="17"/>
  <c r="BJ100" i="17"/>
  <c r="BJ110" i="17"/>
  <c r="BJ115" i="17"/>
  <c r="BJ93" i="17"/>
  <c r="BJ97" i="17"/>
  <c r="BJ101" i="17"/>
  <c r="BJ106" i="17"/>
  <c r="BJ117" i="17"/>
  <c r="BJ103" i="17"/>
  <c r="BJ107" i="17"/>
  <c r="BJ113" i="17"/>
  <c r="BJ118" i="17"/>
  <c r="BJ109" i="17"/>
  <c r="BJ114" i="17"/>
  <c r="BJ119" i="17"/>
  <c r="BJ108" i="17"/>
  <c r="BJ112" i="17"/>
  <c r="BJ116" i="17"/>
  <c r="BJ3" i="4"/>
  <c r="BX3" i="21"/>
  <c r="BF20" i="4"/>
  <c r="BF57" i="17"/>
  <c r="BF22" i="4" s="1"/>
  <c r="BG130" i="17"/>
  <c r="BG133" i="17"/>
  <c r="BG132" i="17"/>
  <c r="BG137" i="17"/>
  <c r="BG129" i="17"/>
  <c r="BG134" i="17"/>
  <c r="BG136" i="17"/>
  <c r="BG128" i="17"/>
  <c r="BG131" i="17"/>
  <c r="BG139" i="17"/>
  <c r="BG138" i="17"/>
  <c r="BG135" i="17"/>
  <c r="BF19" i="4"/>
  <c r="BF141" i="17"/>
  <c r="BF25" i="4" s="1"/>
  <c r="BG126" i="17"/>
  <c r="BG24" i="4" s="1"/>
  <c r="BE58" i="17"/>
  <c r="BE144" i="17" s="1"/>
  <c r="AE61" i="25" s="1"/>
  <c r="BE23" i="4"/>
  <c r="BE28" i="4" s="1"/>
  <c r="BF21" i="4"/>
  <c r="BX31" i="21" l="1"/>
  <c r="BX29" i="21"/>
  <c r="BX27" i="21"/>
  <c r="BX25" i="21"/>
  <c r="BX23" i="21"/>
  <c r="BX21" i="21"/>
  <c r="BX30" i="21"/>
  <c r="BX28" i="21"/>
  <c r="BX26" i="21"/>
  <c r="BX24" i="21"/>
  <c r="BX22" i="21"/>
  <c r="BX19" i="21"/>
  <c r="BX17" i="21"/>
  <c r="BX15" i="21"/>
  <c r="BX13" i="21"/>
  <c r="BX11" i="21"/>
  <c r="BX20" i="21"/>
  <c r="BX18" i="21"/>
  <c r="BX16" i="21"/>
  <c r="BX14" i="21"/>
  <c r="BX12" i="21"/>
  <c r="BX6" i="21"/>
  <c r="BX10" i="21"/>
  <c r="BX8" i="21"/>
  <c r="BX9" i="21"/>
  <c r="BX7" i="21"/>
  <c r="BX5" i="21"/>
  <c r="BX4" i="21"/>
  <c r="D26" i="21"/>
  <c r="E26" i="21" s="1"/>
  <c r="D30" i="21"/>
  <c r="E30" i="21" s="1"/>
  <c r="D20" i="21"/>
  <c r="E20" i="21" s="1"/>
  <c r="D14" i="21"/>
  <c r="E14" i="21" s="1"/>
  <c r="D10" i="21"/>
  <c r="E10" i="21" s="1"/>
  <c r="D24" i="21"/>
  <c r="E24" i="21" s="1"/>
  <c r="D18" i="21"/>
  <c r="E18" i="21" s="1"/>
  <c r="D32" i="21"/>
  <c r="E32" i="21" s="1"/>
  <c r="D27" i="21"/>
  <c r="E27" i="21" s="1"/>
  <c r="D31" i="21"/>
  <c r="E31" i="21" s="1"/>
  <c r="D21" i="21"/>
  <c r="E21" i="21" s="1"/>
  <c r="D17" i="21"/>
  <c r="E17" i="21" s="1"/>
  <c r="D13" i="21"/>
  <c r="E13" i="21" s="1"/>
  <c r="D25" i="21"/>
  <c r="E25" i="21" s="1"/>
  <c r="D6" i="21"/>
  <c r="E6" i="21" s="1"/>
  <c r="D4" i="21"/>
  <c r="E4" i="21" s="1"/>
  <c r="D28" i="21"/>
  <c r="E28" i="21" s="1"/>
  <c r="D9" i="21"/>
  <c r="E9" i="21" s="1"/>
  <c r="D22" i="21"/>
  <c r="E22" i="21" s="1"/>
  <c r="D8" i="21"/>
  <c r="E8" i="21" s="1"/>
  <c r="D12" i="21"/>
  <c r="E12" i="21" s="1"/>
  <c r="D16" i="21"/>
  <c r="E16" i="21" s="1"/>
  <c r="D5" i="21"/>
  <c r="E5" i="21" s="1"/>
  <c r="D29" i="21"/>
  <c r="E29" i="21" s="1"/>
  <c r="D19" i="21"/>
  <c r="E19" i="21" s="1"/>
  <c r="D7" i="21"/>
  <c r="E7" i="21" s="1"/>
  <c r="D11" i="21"/>
  <c r="E11" i="21" s="1"/>
  <c r="D15" i="21"/>
  <c r="E15" i="21" s="1"/>
  <c r="D33" i="21"/>
  <c r="E33" i="21" s="1"/>
  <c r="D23" i="21"/>
  <c r="E23" i="21" s="1"/>
  <c r="W14" i="4"/>
  <c r="W15" i="4" s="1"/>
  <c r="BI14" i="17"/>
  <c r="BI15" i="17" s="1"/>
  <c r="BI7" i="4"/>
  <c r="AB14" i="4"/>
  <c r="AB15" i="4" s="1"/>
  <c r="AZ14" i="4"/>
  <c r="AZ15" i="4" s="1"/>
  <c r="BJ32" i="17"/>
  <c r="BJ28" i="17"/>
  <c r="BJ46" i="17"/>
  <c r="K8" i="25"/>
  <c r="M8" i="25" s="1"/>
  <c r="V66" i="25"/>
  <c r="Y66" i="25"/>
  <c r="AC24" i="25" s="1"/>
  <c r="BG20" i="4"/>
  <c r="BH135" i="17"/>
  <c r="BH131" i="17"/>
  <c r="BH139" i="17"/>
  <c r="BH132" i="17"/>
  <c r="BH137" i="17"/>
  <c r="BH130" i="17"/>
  <c r="BH128" i="17"/>
  <c r="BH133" i="17"/>
  <c r="BH129" i="17"/>
  <c r="BH134" i="17"/>
  <c r="BH136" i="17"/>
  <c r="BH138" i="17"/>
  <c r="BF58" i="17"/>
  <c r="BF144" i="17" s="1"/>
  <c r="AE62" i="25" s="1"/>
  <c r="BG19" i="4"/>
  <c r="BH126" i="17"/>
  <c r="BH24" i="4" s="1"/>
  <c r="BF23" i="4"/>
  <c r="BF28" i="4" s="1"/>
  <c r="BG141" i="17"/>
  <c r="BG25" i="4" s="1"/>
  <c r="BG21" i="4"/>
  <c r="BG57" i="17"/>
  <c r="BG22" i="4" s="1"/>
  <c r="D34" i="21" l="1"/>
  <c r="AB66" i="25"/>
  <c r="BI14" i="4"/>
  <c r="BI15" i="4" s="1"/>
  <c r="G27" i="21"/>
  <c r="G5" i="21"/>
  <c r="G28" i="21"/>
  <c r="G15" i="21"/>
  <c r="G14" i="21"/>
  <c r="G30" i="21"/>
  <c r="G10" i="21"/>
  <c r="G17" i="21"/>
  <c r="G23" i="21"/>
  <c r="G8" i="21"/>
  <c r="G9" i="21"/>
  <c r="G7" i="21"/>
  <c r="G12" i="21"/>
  <c r="G25" i="21"/>
  <c r="G24" i="21"/>
  <c r="U34" i="21"/>
  <c r="G22" i="21"/>
  <c r="G33" i="21"/>
  <c r="G20" i="21"/>
  <c r="G11" i="21"/>
  <c r="G13" i="21"/>
  <c r="G31" i="21"/>
  <c r="G26" i="21"/>
  <c r="G16" i="21"/>
  <c r="G32" i="21"/>
  <c r="G19" i="21"/>
  <c r="G18" i="21"/>
  <c r="G29" i="21"/>
  <c r="G6" i="21"/>
  <c r="G21" i="21"/>
  <c r="AC20" i="25"/>
  <c r="P7" i="17" s="1"/>
  <c r="P7" i="4" s="1"/>
  <c r="AC17" i="25"/>
  <c r="AC23" i="25"/>
  <c r="AC64" i="25"/>
  <c r="AC21" i="25"/>
  <c r="AB21" i="25" s="1"/>
  <c r="AC18" i="25"/>
  <c r="AC48" i="25"/>
  <c r="AC28" i="25"/>
  <c r="AC25" i="25"/>
  <c r="AC22" i="25"/>
  <c r="AC19" i="25"/>
  <c r="AC16" i="25"/>
  <c r="AC31" i="25"/>
  <c r="AC34" i="25"/>
  <c r="AC37" i="25"/>
  <c r="AG7" i="17" s="1"/>
  <c r="AG7" i="4" s="1"/>
  <c r="AC40" i="25"/>
  <c r="AJ7" i="17" s="1"/>
  <c r="AJ7" i="4" s="1"/>
  <c r="AC43" i="25"/>
  <c r="AM7" i="17" s="1"/>
  <c r="AM7" i="4" s="1"/>
  <c r="AC46" i="25"/>
  <c r="AC49" i="25"/>
  <c r="AS7" i="17" s="1"/>
  <c r="AS7" i="4" s="1"/>
  <c r="AC52" i="25"/>
  <c r="AV7" i="17" s="1"/>
  <c r="AV7" i="4" s="1"/>
  <c r="AC55" i="25"/>
  <c r="AY7" i="17" s="1"/>
  <c r="AY7" i="4" s="1"/>
  <c r="AC58" i="25"/>
  <c r="BB7" i="17" s="1"/>
  <c r="BB7" i="4" s="1"/>
  <c r="AC61" i="25"/>
  <c r="K9" i="25"/>
  <c r="M9" i="25" s="1"/>
  <c r="AC66" i="25"/>
  <c r="X66" i="25"/>
  <c r="BI126" i="17"/>
  <c r="BI24" i="4" s="1"/>
  <c r="BH21" i="4"/>
  <c r="BH20" i="4"/>
  <c r="BI129" i="17"/>
  <c r="BI132" i="17"/>
  <c r="BI139" i="17"/>
  <c r="BI133" i="17"/>
  <c r="BI136" i="17"/>
  <c r="BI130" i="17"/>
  <c r="BI131" i="17"/>
  <c r="BI128" i="17"/>
  <c r="BI134" i="17"/>
  <c r="BI137" i="17"/>
  <c r="BI138" i="17"/>
  <c r="BI135" i="17"/>
  <c r="BG58" i="17"/>
  <c r="BG144" i="17" s="1"/>
  <c r="AE63" i="25" s="1"/>
  <c r="BG23" i="4"/>
  <c r="BG28" i="4" s="1"/>
  <c r="BH141" i="17"/>
  <c r="BH25" i="4" s="1"/>
  <c r="BH19" i="4"/>
  <c r="BK117" i="17"/>
  <c r="BK116" i="17"/>
  <c r="BK115" i="17"/>
  <c r="BK114" i="17"/>
  <c r="BK113" i="17"/>
  <c r="BK119" i="17"/>
  <c r="BK120" i="17"/>
  <c r="BK118" i="17"/>
  <c r="BK112" i="17"/>
  <c r="BK111" i="17"/>
  <c r="BK110" i="17"/>
  <c r="BK109" i="17"/>
  <c r="BK108" i="17"/>
  <c r="BK107" i="17"/>
  <c r="BK106" i="17"/>
  <c r="BK105" i="17"/>
  <c r="BK104" i="17"/>
  <c r="BK103" i="17"/>
  <c r="BK102" i="17"/>
  <c r="BK101" i="17"/>
  <c r="BK100" i="17"/>
  <c r="BK99" i="17"/>
  <c r="BK98" i="17"/>
  <c r="BK97" i="17"/>
  <c r="BK96" i="17"/>
  <c r="BK95" i="17"/>
  <c r="BK94" i="17"/>
  <c r="BK93" i="17"/>
  <c r="BK92" i="17"/>
  <c r="BK91" i="17"/>
  <c r="BK90" i="17"/>
  <c r="BK89" i="17"/>
  <c r="BK88" i="17"/>
  <c r="BK87" i="17"/>
  <c r="BK86" i="17"/>
  <c r="BK85" i="17"/>
  <c r="BK84" i="17"/>
  <c r="BK83" i="17"/>
  <c r="BK82" i="17"/>
  <c r="BK81" i="17"/>
  <c r="BK80" i="17"/>
  <c r="BK79" i="17"/>
  <c r="BK78" i="17"/>
  <c r="BK77" i="17"/>
  <c r="BK76" i="17"/>
  <c r="BK75" i="17"/>
  <c r="BK74" i="17"/>
  <c r="BK73" i="17"/>
  <c r="BK72" i="17"/>
  <c r="BK71" i="17"/>
  <c r="BK70" i="17"/>
  <c r="BK69" i="17"/>
  <c r="BK68" i="17"/>
  <c r="BK67" i="17"/>
  <c r="BK66" i="17"/>
  <c r="BK65" i="17"/>
  <c r="BK64" i="17"/>
  <c r="BK63" i="17"/>
  <c r="BK62" i="17"/>
  <c r="BK61" i="17"/>
  <c r="BH57" i="17"/>
  <c r="BH22" i="4" s="1"/>
  <c r="AV14" i="4" l="1"/>
  <c r="AV15" i="4" s="1"/>
  <c r="AJ14" i="4"/>
  <c r="AJ15" i="4" s="1"/>
  <c r="AS14" i="4"/>
  <c r="AS15" i="4" s="1"/>
  <c r="AG14" i="4"/>
  <c r="AG15" i="4" s="1"/>
  <c r="BB14" i="4"/>
  <c r="BB15" i="4" s="1"/>
  <c r="AY14" i="4"/>
  <c r="AY15" i="4" s="1"/>
  <c r="AM14" i="4"/>
  <c r="AM15" i="4" s="1"/>
  <c r="P14" i="4"/>
  <c r="P15" i="4" s="1"/>
  <c r="AK34" i="21"/>
  <c r="G4" i="21"/>
  <c r="F33" i="21"/>
  <c r="P25" i="25"/>
  <c r="P33" i="25"/>
  <c r="P29" i="25"/>
  <c r="P31" i="25"/>
  <c r="P36" i="25"/>
  <c r="P27" i="25"/>
  <c r="P20" i="25"/>
  <c r="P26" i="25"/>
  <c r="P23" i="25"/>
  <c r="P34" i="25"/>
  <c r="P22" i="25"/>
  <c r="P28" i="25"/>
  <c r="P19" i="25"/>
  <c r="P21" i="25"/>
  <c r="P30" i="25"/>
  <c r="P24" i="25"/>
  <c r="P18" i="25"/>
  <c r="P37" i="25"/>
  <c r="P32" i="25"/>
  <c r="P35" i="25"/>
  <c r="P14" i="17"/>
  <c r="P15" i="17" s="1"/>
  <c r="AS14" i="17"/>
  <c r="AS15" i="17" s="1"/>
  <c r="AG14" i="17"/>
  <c r="AG15" i="17" s="1"/>
  <c r="BB14" i="17"/>
  <c r="BB15" i="17" s="1"/>
  <c r="AY14" i="17"/>
  <c r="AY15" i="17" s="1"/>
  <c r="AM14" i="17"/>
  <c r="AM15" i="17" s="1"/>
  <c r="AV14" i="17"/>
  <c r="AV15" i="17" s="1"/>
  <c r="AJ14" i="17"/>
  <c r="AJ15" i="17" s="1"/>
  <c r="K10" i="25"/>
  <c r="M10" i="25" s="1"/>
  <c r="BH23" i="4"/>
  <c r="BH28" i="4" s="1"/>
  <c r="BI20" i="4"/>
  <c r="BK31" i="17"/>
  <c r="BK51" i="17"/>
  <c r="BK35" i="17"/>
  <c r="BK49" i="17"/>
  <c r="BK40" i="17"/>
  <c r="BK50" i="17"/>
  <c r="BK52" i="17"/>
  <c r="BK37" i="17"/>
  <c r="BK38" i="17"/>
  <c r="BK36" i="17"/>
  <c r="F7" i="21"/>
  <c r="F11" i="21"/>
  <c r="F15" i="21"/>
  <c r="F19" i="21"/>
  <c r="F23" i="21"/>
  <c r="F27" i="21"/>
  <c r="F4" i="21"/>
  <c r="F8" i="21"/>
  <c r="F12" i="21"/>
  <c r="F16" i="21"/>
  <c r="F20" i="21"/>
  <c r="F24" i="21"/>
  <c r="F28" i="21"/>
  <c r="F5" i="21"/>
  <c r="F9" i="21"/>
  <c r="F13" i="21"/>
  <c r="F17" i="21"/>
  <c r="F21" i="21"/>
  <c r="F25" i="21"/>
  <c r="F29" i="21"/>
  <c r="F30" i="21"/>
  <c r="F6" i="21"/>
  <c r="F10" i="21"/>
  <c r="F14" i="21"/>
  <c r="F18" i="21"/>
  <c r="F22" i="21"/>
  <c r="F26" i="21"/>
  <c r="F31" i="21"/>
  <c r="F32" i="21"/>
  <c r="BJ126" i="17"/>
  <c r="BJ24" i="4" s="1"/>
  <c r="BK24" i="4" s="1"/>
  <c r="BK60" i="17"/>
  <c r="BK126" i="17" s="1"/>
  <c r="BH58" i="17"/>
  <c r="BH144" i="17" s="1"/>
  <c r="AE64" i="25" s="1"/>
  <c r="BI19" i="4"/>
  <c r="BI21" i="4"/>
  <c r="BJ129" i="17"/>
  <c r="BK129" i="17" s="1"/>
  <c r="BJ134" i="17"/>
  <c r="BK134" i="17" s="1"/>
  <c r="BJ130" i="17"/>
  <c r="BK130" i="17" s="1"/>
  <c r="BJ135" i="17"/>
  <c r="BK135" i="17" s="1"/>
  <c r="BJ128" i="17"/>
  <c r="BJ133" i="17"/>
  <c r="BK133" i="17" s="1"/>
  <c r="BJ136" i="17"/>
  <c r="BK136" i="17" s="1"/>
  <c r="BJ138" i="17"/>
  <c r="BK138" i="17" s="1"/>
  <c r="BJ139" i="17"/>
  <c r="BK139" i="17" s="1"/>
  <c r="BJ131" i="17"/>
  <c r="BK131" i="17" s="1"/>
  <c r="BJ137" i="17"/>
  <c r="BK137" i="17" s="1"/>
  <c r="BJ132" i="17"/>
  <c r="BK132" i="17" s="1"/>
  <c r="BI141" i="17"/>
  <c r="BI25" i="4" s="1"/>
  <c r="BI57" i="17"/>
  <c r="BI22" i="4" s="1"/>
  <c r="V34" i="21" l="1"/>
  <c r="W34" i="21"/>
  <c r="BQ34" i="21"/>
  <c r="BA34" i="21"/>
  <c r="O22" i="25"/>
  <c r="R22" i="25"/>
  <c r="Q22" i="25"/>
  <c r="O37" i="25"/>
  <c r="R37" i="25"/>
  <c r="Q37" i="25"/>
  <c r="O34" i="25"/>
  <c r="R34" i="25"/>
  <c r="Q34" i="25"/>
  <c r="O18" i="25"/>
  <c r="R18" i="25"/>
  <c r="Q18" i="25"/>
  <c r="O19" i="25"/>
  <c r="R19" i="25"/>
  <c r="Q19" i="25"/>
  <c r="O31" i="25"/>
  <c r="R31" i="25"/>
  <c r="Q31" i="25"/>
  <c r="O35" i="25"/>
  <c r="R35" i="25"/>
  <c r="Q35" i="25"/>
  <c r="O24" i="25"/>
  <c r="Q24" i="25"/>
  <c r="R24" i="25"/>
  <c r="O28" i="25"/>
  <c r="R28" i="25"/>
  <c r="Q28" i="25"/>
  <c r="O23" i="25"/>
  <c r="R23" i="25"/>
  <c r="Q23" i="25"/>
  <c r="O27" i="25"/>
  <c r="R27" i="25"/>
  <c r="Q27" i="25"/>
  <c r="O29" i="25"/>
  <c r="R29" i="25"/>
  <c r="Q29" i="25"/>
  <c r="O30" i="25"/>
  <c r="R30" i="25"/>
  <c r="Q30" i="25"/>
  <c r="O26" i="25"/>
  <c r="R26" i="25"/>
  <c r="Q26" i="25"/>
  <c r="O36" i="25"/>
  <c r="Q36" i="25"/>
  <c r="R36" i="25"/>
  <c r="O33" i="25"/>
  <c r="R33" i="25"/>
  <c r="Q33" i="25"/>
  <c r="O32" i="25"/>
  <c r="Q32" i="25"/>
  <c r="R32" i="25"/>
  <c r="O21" i="25"/>
  <c r="R21" i="25"/>
  <c r="Q21" i="25"/>
  <c r="O20" i="25"/>
  <c r="R20" i="25"/>
  <c r="Q20" i="25"/>
  <c r="O25" i="25"/>
  <c r="R25" i="25"/>
  <c r="Q25" i="25"/>
  <c r="BE7" i="17"/>
  <c r="BE7" i="4" s="1"/>
  <c r="K11" i="25"/>
  <c r="M11" i="25" s="1"/>
  <c r="E34" i="21"/>
  <c r="G34" i="21"/>
  <c r="F34" i="21"/>
  <c r="BI58" i="17"/>
  <c r="BI144" i="17" s="1"/>
  <c r="AE65" i="25" s="1"/>
  <c r="BJ141" i="17"/>
  <c r="BJ25" i="4" s="1"/>
  <c r="BK25" i="4" s="1"/>
  <c r="BK128" i="17"/>
  <c r="BK141" i="17" s="1"/>
  <c r="J26" i="21"/>
  <c r="J10" i="21"/>
  <c r="J29" i="21"/>
  <c r="J13" i="21"/>
  <c r="J24" i="21"/>
  <c r="J8" i="21"/>
  <c r="J19" i="21"/>
  <c r="BJ20" i="4"/>
  <c r="BK20" i="4" s="1"/>
  <c r="BK30" i="17"/>
  <c r="BK32" i="17" s="1"/>
  <c r="BI23" i="4"/>
  <c r="BI28" i="4" s="1"/>
  <c r="J22" i="21"/>
  <c r="J6" i="21"/>
  <c r="J25" i="21"/>
  <c r="J9" i="21"/>
  <c r="J20" i="21"/>
  <c r="J4" i="21"/>
  <c r="J15" i="21"/>
  <c r="BJ19" i="4"/>
  <c r="BK20" i="17"/>
  <c r="BK28" i="17" s="1"/>
  <c r="BJ21" i="4"/>
  <c r="BK21" i="4" s="1"/>
  <c r="BK34" i="17"/>
  <c r="BK46" i="17" s="1"/>
  <c r="J32" i="21"/>
  <c r="J18" i="21"/>
  <c r="J30" i="21"/>
  <c r="J21" i="21"/>
  <c r="J5" i="21"/>
  <c r="J16" i="21"/>
  <c r="J27" i="21"/>
  <c r="J11" i="21"/>
  <c r="J31" i="21"/>
  <c r="J14" i="21"/>
  <c r="J33" i="21"/>
  <c r="J17" i="21"/>
  <c r="J28" i="21"/>
  <c r="J12" i="21"/>
  <c r="J23" i="21"/>
  <c r="J7" i="21"/>
  <c r="BJ57" i="17"/>
  <c r="BJ22" i="4" s="1"/>
  <c r="BK22" i="4" s="1"/>
  <c r="BK48" i="17"/>
  <c r="BK57" i="17" s="1"/>
  <c r="BE14" i="4" l="1"/>
  <c r="BE15" i="4" s="1"/>
  <c r="Z34" i="21"/>
  <c r="AM34" i="21"/>
  <c r="AL34" i="21"/>
  <c r="BE14" i="17"/>
  <c r="BE15" i="17" s="1"/>
  <c r="K12" i="25"/>
  <c r="M12" i="25" s="1"/>
  <c r="BJ58" i="17"/>
  <c r="BJ144" i="17" s="1"/>
  <c r="AE66" i="25" s="1"/>
  <c r="BK58" i="17"/>
  <c r="BK144" i="17" s="1"/>
  <c r="BJ23" i="4"/>
  <c r="BK19" i="4"/>
  <c r="J34" i="21"/>
  <c r="BL123" i="17" l="1"/>
  <c r="BL122" i="17"/>
  <c r="BL121" i="17"/>
  <c r="BL125" i="17"/>
  <c r="BL124" i="17"/>
  <c r="BL13" i="17"/>
  <c r="BL140" i="17"/>
  <c r="AB22" i="25"/>
  <c r="AB24" i="25"/>
  <c r="AB18" i="25"/>
  <c r="N7" i="17" s="1"/>
  <c r="AB16" i="25"/>
  <c r="L7" i="17" s="1"/>
  <c r="L7" i="4" s="1"/>
  <c r="AB17" i="25"/>
  <c r="M7" i="17" s="1"/>
  <c r="I8" i="25"/>
  <c r="AB19" i="25"/>
  <c r="O7" i="17" s="1"/>
  <c r="BS34" i="21"/>
  <c r="BC34" i="21"/>
  <c r="BR34" i="21"/>
  <c r="BB34" i="21"/>
  <c r="AP34" i="21"/>
  <c r="BL56" i="17"/>
  <c r="BL55" i="17"/>
  <c r="U7" i="17"/>
  <c r="U7" i="4" s="1"/>
  <c r="X7" i="17"/>
  <c r="X7" i="4" s="1"/>
  <c r="AA7" i="17"/>
  <c r="AA7" i="4" s="1"/>
  <c r="P17" i="25"/>
  <c r="O17" i="25" s="1"/>
  <c r="T7" i="17"/>
  <c r="T7" i="4" s="1"/>
  <c r="P16" i="25"/>
  <c r="BJ7" i="17"/>
  <c r="BJ7" i="4" s="1"/>
  <c r="K13" i="25"/>
  <c r="M13" i="25" s="1"/>
  <c r="G12" i="25"/>
  <c r="AC7" i="17"/>
  <c r="AC7" i="4" s="1"/>
  <c r="AD7" i="17"/>
  <c r="AD7" i="4" s="1"/>
  <c r="BL53" i="17"/>
  <c r="BL54" i="17"/>
  <c r="S7" i="17"/>
  <c r="S7" i="4" s="1"/>
  <c r="AE5" i="25"/>
  <c r="Y14" i="25"/>
  <c r="Y15" i="25"/>
  <c r="BL21" i="17"/>
  <c r="BL22" i="17"/>
  <c r="BL23" i="17"/>
  <c r="BL25" i="17"/>
  <c r="BL26" i="17"/>
  <c r="BL24" i="17"/>
  <c r="BL27" i="17"/>
  <c r="K18" i="21"/>
  <c r="L20" i="21"/>
  <c r="M26" i="21"/>
  <c r="M14" i="21"/>
  <c r="P34" i="21"/>
  <c r="K10" i="21"/>
  <c r="P8" i="21"/>
  <c r="L15" i="21"/>
  <c r="K17" i="21"/>
  <c r="P23" i="21"/>
  <c r="M29" i="21"/>
  <c r="K20" i="21"/>
  <c r="P6" i="21"/>
  <c r="P22" i="21"/>
  <c r="M8" i="21"/>
  <c r="M24" i="21"/>
  <c r="L10" i="21"/>
  <c r="K31" i="21"/>
  <c r="L11" i="21"/>
  <c r="K13" i="21"/>
  <c r="P11" i="21"/>
  <c r="M13" i="21"/>
  <c r="P13" i="21"/>
  <c r="P29" i="21"/>
  <c r="M15" i="21"/>
  <c r="M31" i="21"/>
  <c r="L17" i="21"/>
  <c r="L33" i="21"/>
  <c r="K19" i="21"/>
  <c r="P28" i="21"/>
  <c r="L30" i="21"/>
  <c r="K4" i="21"/>
  <c r="K6" i="21"/>
  <c r="L12" i="21"/>
  <c r="M30" i="21"/>
  <c r="M22" i="21"/>
  <c r="K26" i="21"/>
  <c r="P12" i="21"/>
  <c r="L23" i="21"/>
  <c r="K25" i="21"/>
  <c r="P31" i="21"/>
  <c r="K8" i="21"/>
  <c r="K24" i="21"/>
  <c r="P10" i="21"/>
  <c r="P26" i="21"/>
  <c r="M12" i="21"/>
  <c r="M28" i="21"/>
  <c r="L14" i="21"/>
  <c r="P16" i="21"/>
  <c r="L19" i="21"/>
  <c r="K21" i="21"/>
  <c r="P19" i="21"/>
  <c r="M21" i="21"/>
  <c r="P17" i="21"/>
  <c r="P33" i="21"/>
  <c r="M19" i="21"/>
  <c r="L5" i="21"/>
  <c r="L21" i="21"/>
  <c r="K7" i="21"/>
  <c r="M25" i="21"/>
  <c r="P32" i="21"/>
  <c r="M6" i="21"/>
  <c r="L4" i="21"/>
  <c r="L28" i="21"/>
  <c r="L16" i="21"/>
  <c r="L8" i="21"/>
  <c r="K30" i="21"/>
  <c r="P4" i="21"/>
  <c r="L31" i="21"/>
  <c r="P7" i="21"/>
  <c r="M9" i="21"/>
  <c r="K12" i="21"/>
  <c r="K28" i="21"/>
  <c r="P14" i="21"/>
  <c r="P30" i="21"/>
  <c r="M16" i="21"/>
  <c r="M32" i="21"/>
  <c r="L18" i="21"/>
  <c r="P20" i="21"/>
  <c r="L27" i="21"/>
  <c r="K29" i="21"/>
  <c r="P27" i="21"/>
  <c r="P5" i="21"/>
  <c r="P21" i="21"/>
  <c r="M7" i="21"/>
  <c r="M23" i="21"/>
  <c r="L9" i="21"/>
  <c r="L25" i="21"/>
  <c r="K11" i="21"/>
  <c r="M33" i="21"/>
  <c r="L22" i="21"/>
  <c r="M18" i="21"/>
  <c r="M10" i="21"/>
  <c r="K14" i="21"/>
  <c r="L32" i="21"/>
  <c r="L24" i="21"/>
  <c r="K22" i="21"/>
  <c r="L7" i="21"/>
  <c r="K9" i="21"/>
  <c r="P15" i="21"/>
  <c r="M17" i="21"/>
  <c r="K16" i="21"/>
  <c r="K32" i="21"/>
  <c r="P18" i="21"/>
  <c r="M4" i="21"/>
  <c r="M20" i="21"/>
  <c r="L6" i="21"/>
  <c r="K23" i="21"/>
  <c r="K27" i="21"/>
  <c r="K5" i="21"/>
  <c r="K33" i="21"/>
  <c r="M5" i="21"/>
  <c r="P9" i="21"/>
  <c r="P25" i="21"/>
  <c r="M11" i="21"/>
  <c r="M27" i="21"/>
  <c r="L13" i="21"/>
  <c r="L29" i="21"/>
  <c r="K15" i="21"/>
  <c r="P24" i="21"/>
  <c r="L26" i="21"/>
  <c r="BJ28" i="4"/>
  <c r="BK23" i="4"/>
  <c r="BL69" i="17"/>
  <c r="BL99" i="17"/>
  <c r="BL144" i="17"/>
  <c r="BL100" i="17"/>
  <c r="BL126" i="17"/>
  <c r="BL51" i="17"/>
  <c r="BL49" i="17"/>
  <c r="BL134" i="17"/>
  <c r="BL94" i="17"/>
  <c r="BL60" i="17"/>
  <c r="BL82" i="17"/>
  <c r="BL73" i="17"/>
  <c r="BL139" i="17"/>
  <c r="BL38" i="17"/>
  <c r="BL110" i="17"/>
  <c r="BL141" i="17"/>
  <c r="BL44" i="17"/>
  <c r="BL106" i="17"/>
  <c r="BL75" i="17"/>
  <c r="BL138" i="17"/>
  <c r="BL119" i="17"/>
  <c r="BL58" i="17"/>
  <c r="BL90" i="17"/>
  <c r="BL142" i="17"/>
  <c r="BL101" i="17"/>
  <c r="BL112" i="17"/>
  <c r="BL72" i="17"/>
  <c r="BL63" i="17"/>
  <c r="BL30" i="17"/>
  <c r="BL104" i="17"/>
  <c r="BL133" i="17"/>
  <c r="BL129" i="17"/>
  <c r="BL107" i="17"/>
  <c r="BL117" i="17"/>
  <c r="BL115" i="17"/>
  <c r="BL93" i="17"/>
  <c r="BL46" i="17"/>
  <c r="BL105" i="17"/>
  <c r="BL64" i="17"/>
  <c r="BL37" i="17"/>
  <c r="BL86" i="17"/>
  <c r="BL91" i="17"/>
  <c r="BL50" i="17"/>
  <c r="BL71" i="17"/>
  <c r="BL96" i="17"/>
  <c r="BL109" i="17"/>
  <c r="BL143" i="17"/>
  <c r="BL108" i="17"/>
  <c r="BL45" i="17"/>
  <c r="BL66" i="17"/>
  <c r="BL68" i="17"/>
  <c r="BL92" i="17"/>
  <c r="BL89" i="17"/>
  <c r="BL34" i="17"/>
  <c r="BL111" i="17"/>
  <c r="BL102" i="17"/>
  <c r="BL135" i="17"/>
  <c r="BL74" i="17"/>
  <c r="BL131" i="17"/>
  <c r="BL76" i="17"/>
  <c r="BL87" i="17"/>
  <c r="BL31" i="17"/>
  <c r="BL77" i="17"/>
  <c r="BL41" i="17"/>
  <c r="BL57" i="17"/>
  <c r="BL103" i="17"/>
  <c r="BL120" i="17"/>
  <c r="BL80" i="17"/>
  <c r="BL20" i="17"/>
  <c r="BL136" i="17"/>
  <c r="BL85" i="17"/>
  <c r="BL88" i="17"/>
  <c r="BL84" i="17"/>
  <c r="BL132" i="17"/>
  <c r="BL39" i="17"/>
  <c r="BL97" i="17"/>
  <c r="BL70" i="17"/>
  <c r="BL118" i="17"/>
  <c r="BL28" i="17"/>
  <c r="BL95" i="17"/>
  <c r="BL113" i="17"/>
  <c r="BL81" i="17"/>
  <c r="BL83" i="17"/>
  <c r="BL67" i="17"/>
  <c r="BL128" i="17"/>
  <c r="BL36" i="17"/>
  <c r="BL62" i="17"/>
  <c r="BL130" i="17"/>
  <c r="BL40" i="17"/>
  <c r="BL65" i="17"/>
  <c r="BL98" i="17"/>
  <c r="BL79" i="17"/>
  <c r="BL137" i="17"/>
  <c r="BL52" i="17"/>
  <c r="BL61" i="17"/>
  <c r="BL78" i="17"/>
  <c r="BL48" i="17"/>
  <c r="BL32" i="17"/>
  <c r="BL35" i="17"/>
  <c r="BL116" i="17"/>
  <c r="BL43" i="17"/>
  <c r="BL42" i="17"/>
  <c r="BL114" i="17"/>
  <c r="N7" i="4" l="1"/>
  <c r="N14" i="4" s="1"/>
  <c r="N15" i="4" s="1"/>
  <c r="N14" i="17"/>
  <c r="N15" i="17" s="1"/>
  <c r="M7" i="4"/>
  <c r="M14" i="4" s="1"/>
  <c r="M15" i="4" s="1"/>
  <c r="M14" i="17"/>
  <c r="M15" i="17" s="1"/>
  <c r="O7" i="4"/>
  <c r="O14" i="4" s="1"/>
  <c r="O15" i="4" s="1"/>
  <c r="O14" i="17"/>
  <c r="O15" i="17" s="1"/>
  <c r="L14" i="4"/>
  <c r="L15" i="4" s="1"/>
  <c r="AD14" i="4"/>
  <c r="AD15" i="4" s="1"/>
  <c r="BJ14" i="4"/>
  <c r="BJ15" i="4" s="1"/>
  <c r="AA14" i="4"/>
  <c r="AA15" i="4" s="1"/>
  <c r="S14" i="4"/>
  <c r="S15" i="4" s="1"/>
  <c r="AC14" i="4"/>
  <c r="AC15" i="4" s="1"/>
  <c r="X14" i="4"/>
  <c r="X15" i="4" s="1"/>
  <c r="T14" i="4"/>
  <c r="T15" i="4" s="1"/>
  <c r="U14" i="4"/>
  <c r="U15" i="4" s="1"/>
  <c r="I23" i="21"/>
  <c r="O23" i="21" s="1"/>
  <c r="H7" i="21"/>
  <c r="N7" i="21" s="1"/>
  <c r="AD34" i="21"/>
  <c r="H5" i="21"/>
  <c r="N5" i="21" s="1"/>
  <c r="I30" i="21"/>
  <c r="O30" i="21" s="1"/>
  <c r="AB34" i="21"/>
  <c r="H23" i="21"/>
  <c r="N23" i="21" s="1"/>
  <c r="H15" i="21"/>
  <c r="N15" i="21" s="1"/>
  <c r="H10" i="21"/>
  <c r="N10" i="21" s="1"/>
  <c r="I8" i="21"/>
  <c r="O8" i="21" s="1"/>
  <c r="H25" i="21"/>
  <c r="N25" i="21" s="1"/>
  <c r="H16" i="21"/>
  <c r="N16" i="21" s="1"/>
  <c r="I19" i="21"/>
  <c r="O19" i="21" s="1"/>
  <c r="I17" i="21"/>
  <c r="O17" i="21" s="1"/>
  <c r="I18" i="21"/>
  <c r="O18" i="21" s="1"/>
  <c r="H30" i="21"/>
  <c r="N30" i="21" s="1"/>
  <c r="I15" i="21"/>
  <c r="O15" i="21" s="1"/>
  <c r="I33" i="21"/>
  <c r="O33" i="21" s="1"/>
  <c r="I32" i="21"/>
  <c r="O32" i="21" s="1"/>
  <c r="I9" i="21"/>
  <c r="O9" i="21" s="1"/>
  <c r="H28" i="21"/>
  <c r="N28" i="21" s="1"/>
  <c r="AE34" i="21"/>
  <c r="I26" i="21"/>
  <c r="O26" i="21" s="1"/>
  <c r="I6" i="21"/>
  <c r="O6" i="21" s="1"/>
  <c r="H19" i="21"/>
  <c r="N19" i="21" s="1"/>
  <c r="H11" i="21"/>
  <c r="N11" i="21" s="1"/>
  <c r="H8" i="21"/>
  <c r="N8" i="21" s="1"/>
  <c r="I13" i="21"/>
  <c r="O13" i="21" s="1"/>
  <c r="I20" i="21"/>
  <c r="O20" i="21" s="1"/>
  <c r="H22" i="21"/>
  <c r="N22" i="21" s="1"/>
  <c r="I5" i="21"/>
  <c r="O5" i="21" s="1"/>
  <c r="I16" i="21"/>
  <c r="O16" i="21" s="1"/>
  <c r="I14" i="21"/>
  <c r="O14" i="21" s="1"/>
  <c r="H31" i="21"/>
  <c r="N31" i="21" s="1"/>
  <c r="H20" i="21"/>
  <c r="N20" i="21" s="1"/>
  <c r="I11" i="21"/>
  <c r="O11" i="21" s="1"/>
  <c r="I29" i="21"/>
  <c r="O29" i="21" s="1"/>
  <c r="I28" i="21"/>
  <c r="O28" i="21" s="1"/>
  <c r="H26" i="21"/>
  <c r="N26" i="21" s="1"/>
  <c r="I25" i="21"/>
  <c r="O25" i="21" s="1"/>
  <c r="AA34" i="21"/>
  <c r="H32" i="21"/>
  <c r="N32" i="21" s="1"/>
  <c r="H33" i="21"/>
  <c r="N33" i="21" s="1"/>
  <c r="H21" i="21"/>
  <c r="N21" i="21" s="1"/>
  <c r="H14" i="21"/>
  <c r="N14" i="21" s="1"/>
  <c r="I27" i="21"/>
  <c r="O27" i="21" s="1"/>
  <c r="AC34" i="21"/>
  <c r="I22" i="21"/>
  <c r="O22" i="21" s="1"/>
  <c r="H27" i="21"/>
  <c r="N27" i="21" s="1"/>
  <c r="H17" i="21"/>
  <c r="N17" i="21" s="1"/>
  <c r="H12" i="21"/>
  <c r="N12" i="21" s="1"/>
  <c r="I12" i="21"/>
  <c r="O12" i="21" s="1"/>
  <c r="AF34" i="21"/>
  <c r="H29" i="21"/>
  <c r="N29" i="21" s="1"/>
  <c r="H18" i="21"/>
  <c r="N18" i="21" s="1"/>
  <c r="I7" i="21"/>
  <c r="O7" i="21" s="1"/>
  <c r="I21" i="21"/>
  <c r="O21" i="21" s="1"/>
  <c r="I24" i="21"/>
  <c r="O24" i="21" s="1"/>
  <c r="H24" i="21"/>
  <c r="N24" i="21" s="1"/>
  <c r="I31" i="21"/>
  <c r="O31" i="21" s="1"/>
  <c r="I10" i="21"/>
  <c r="O10" i="21" s="1"/>
  <c r="H13" i="21"/>
  <c r="N13" i="21" s="1"/>
  <c r="H9" i="21"/>
  <c r="N9" i="21" s="1"/>
  <c r="H6" i="21"/>
  <c r="N6" i="21" s="1"/>
  <c r="BV34" i="21"/>
  <c r="BF34" i="21"/>
  <c r="F39" i="21"/>
  <c r="E44" i="21" s="1"/>
  <c r="F40" i="21"/>
  <c r="E45" i="21" s="1"/>
  <c r="BK28" i="4"/>
  <c r="BL25" i="4" s="1"/>
  <c r="L14" i="17"/>
  <c r="L15" i="17" s="1"/>
  <c r="U14" i="17"/>
  <c r="U15" i="17" s="1"/>
  <c r="P15" i="25"/>
  <c r="O15" i="25" s="1"/>
  <c r="R17" i="25"/>
  <c r="Q17" i="25"/>
  <c r="T14" i="17"/>
  <c r="T15" i="17" s="1"/>
  <c r="AA14" i="17"/>
  <c r="AA15" i="17" s="1"/>
  <c r="X14" i="17"/>
  <c r="X15" i="17" s="1"/>
  <c r="Q16" i="25"/>
  <c r="R16" i="25"/>
  <c r="O16" i="25"/>
  <c r="P14" i="25"/>
  <c r="O14" i="25" s="1"/>
  <c r="P13" i="25"/>
  <c r="BJ14" i="17"/>
  <c r="BJ15" i="17" s="1"/>
  <c r="AR7" i="17"/>
  <c r="AR7" i="4" s="1"/>
  <c r="G11" i="25"/>
  <c r="BH7" i="17"/>
  <c r="BH7" i="4" s="1"/>
  <c r="K14" i="25"/>
  <c r="M14" i="25" s="1"/>
  <c r="AP7" i="17"/>
  <c r="AP7" i="4" s="1"/>
  <c r="G10" i="25"/>
  <c r="AD14" i="17"/>
  <c r="AD15" i="17" s="1"/>
  <c r="AC14" i="17"/>
  <c r="AC15" i="17" s="1"/>
  <c r="Z7" i="17"/>
  <c r="Z7" i="4" s="1"/>
  <c r="G9" i="25"/>
  <c r="AC14" i="25"/>
  <c r="R7" i="17"/>
  <c r="R7" i="4" s="1"/>
  <c r="Q7" i="17"/>
  <c r="AC8" i="25"/>
  <c r="AC11" i="25"/>
  <c r="S14" i="17"/>
  <c r="S15" i="17" s="1"/>
  <c r="AC7" i="25"/>
  <c r="AC10" i="25"/>
  <c r="AC15" i="25"/>
  <c r="AB15" i="25" s="1"/>
  <c r="AC12" i="25"/>
  <c r="AB12" i="25" s="1"/>
  <c r="AC9" i="25"/>
  <c r="AB9" i="25" s="1"/>
  <c r="AC13" i="25"/>
  <c r="AB13" i="25" s="1"/>
  <c r="L34" i="21"/>
  <c r="K34" i="21"/>
  <c r="M34" i="21"/>
  <c r="AB14" i="25" l="1"/>
  <c r="J7" i="17" s="1"/>
  <c r="AB11" i="25"/>
  <c r="G7" i="17" s="1"/>
  <c r="G7" i="4" s="1"/>
  <c r="G14" i="4" s="1"/>
  <c r="G15" i="4" s="1"/>
  <c r="BL21" i="4"/>
  <c r="BL28" i="4"/>
  <c r="BL24" i="4"/>
  <c r="BL27" i="4"/>
  <c r="BL26" i="4"/>
  <c r="BL22" i="4"/>
  <c r="BH14" i="4"/>
  <c r="BH15" i="4" s="1"/>
  <c r="Z14" i="4"/>
  <c r="Z15" i="4" s="1"/>
  <c r="AP14" i="4"/>
  <c r="AP15" i="4" s="1"/>
  <c r="AR14" i="4"/>
  <c r="AR15" i="4" s="1"/>
  <c r="Q14" i="17"/>
  <c r="Q15" i="17" s="1"/>
  <c r="Q7" i="4"/>
  <c r="R14" i="4"/>
  <c r="R15" i="4" s="1"/>
  <c r="BL19" i="4"/>
  <c r="BL23" i="4"/>
  <c r="BL20" i="4"/>
  <c r="BK34" i="21"/>
  <c r="AU34" i="21"/>
  <c r="H4" i="21"/>
  <c r="N4" i="21" s="1"/>
  <c r="N34" i="21" s="1"/>
  <c r="AR34" i="21"/>
  <c r="BL34" i="21"/>
  <c r="AV34" i="21"/>
  <c r="BI34" i="21"/>
  <c r="AS34" i="21"/>
  <c r="AQ34" i="21"/>
  <c r="BJ34" i="21"/>
  <c r="AT34" i="21"/>
  <c r="R15" i="25"/>
  <c r="Q15" i="25"/>
  <c r="P12" i="25"/>
  <c r="R12" i="25" s="1"/>
  <c r="Q14" i="25"/>
  <c r="R14" i="25"/>
  <c r="R13" i="25"/>
  <c r="O13" i="25"/>
  <c r="Q13" i="25"/>
  <c r="BH14" i="17"/>
  <c r="BH15" i="17" s="1"/>
  <c r="AR14" i="17"/>
  <c r="AR15" i="17" s="1"/>
  <c r="K15" i="25"/>
  <c r="M15" i="25" s="1"/>
  <c r="AP14" i="17"/>
  <c r="AP15" i="17" s="1"/>
  <c r="Z14" i="17"/>
  <c r="Z15" i="17" s="1"/>
  <c r="R14" i="17"/>
  <c r="R15" i="17" s="1"/>
  <c r="AC5" i="25"/>
  <c r="I7" i="17"/>
  <c r="I7" i="4" s="1"/>
  <c r="P11" i="25"/>
  <c r="J14" i="17" l="1"/>
  <c r="J15" i="17" s="1"/>
  <c r="J7" i="4"/>
  <c r="J14" i="4" s="1"/>
  <c r="J15" i="4" s="1"/>
  <c r="I14" i="4"/>
  <c r="I15" i="4" s="1"/>
  <c r="Q14" i="4"/>
  <c r="Q15" i="4" s="1"/>
  <c r="BX34" i="21"/>
  <c r="BH34" i="21"/>
  <c r="H34" i="21"/>
  <c r="BW34" i="21"/>
  <c r="BG34" i="21"/>
  <c r="I4" i="21"/>
  <c r="O4" i="21" s="1"/>
  <c r="O34" i="21" s="1"/>
  <c r="O12" i="25"/>
  <c r="Q12" i="25"/>
  <c r="R11" i="25"/>
  <c r="Q11" i="25"/>
  <c r="O11" i="25"/>
  <c r="K16" i="25"/>
  <c r="M16" i="25" s="1"/>
  <c r="E7" i="17"/>
  <c r="E7" i="4" s="1"/>
  <c r="H7" i="17"/>
  <c r="P9" i="25"/>
  <c r="R9" i="25" s="1"/>
  <c r="K7" i="17"/>
  <c r="P10" i="25"/>
  <c r="R10" i="25" s="1"/>
  <c r="I14" i="17"/>
  <c r="I15" i="17" s="1"/>
  <c r="P38" i="25"/>
  <c r="R38" i="25" s="1"/>
  <c r="G14" i="17"/>
  <c r="G15" i="17" s="1"/>
  <c r="E14" i="4" l="1"/>
  <c r="E15" i="4" s="1"/>
  <c r="K14" i="17"/>
  <c r="K15" i="17" s="1"/>
  <c r="K7" i="4"/>
  <c r="H14" i="17"/>
  <c r="H15" i="17" s="1"/>
  <c r="H7" i="4"/>
  <c r="I34" i="21"/>
  <c r="X34" i="21"/>
  <c r="K17" i="25"/>
  <c r="E14" i="17"/>
  <c r="E15" i="17" s="1"/>
  <c r="O10" i="25"/>
  <c r="Q10" i="25"/>
  <c r="Q9" i="25"/>
  <c r="O9" i="25"/>
  <c r="AA12" i="25"/>
  <c r="Z13" i="25" s="1"/>
  <c r="AA14" i="25"/>
  <c r="Z15" i="25" s="1"/>
  <c r="L15" i="25" s="1"/>
  <c r="AA15" i="25"/>
  <c r="Z16" i="25" s="1"/>
  <c r="AA11" i="25"/>
  <c r="Z12" i="25" s="1"/>
  <c r="AA16" i="25"/>
  <c r="AA10" i="25"/>
  <c r="Z11" i="25" s="1"/>
  <c r="AA9" i="25"/>
  <c r="Z10" i="25" s="1"/>
  <c r="AA13" i="25"/>
  <c r="Z14" i="25" s="1"/>
  <c r="Q38" i="25"/>
  <c r="O38" i="25"/>
  <c r="K14" i="4" l="1"/>
  <c r="K15" i="4" s="1"/>
  <c r="H14" i="4"/>
  <c r="H15" i="4" s="1"/>
  <c r="AN34" i="21"/>
  <c r="Y34" i="21"/>
  <c r="M17" i="25"/>
  <c r="AA17" i="25" s="1"/>
  <c r="L17" i="25" s="1"/>
  <c r="Z17" i="25"/>
  <c r="K18" i="25"/>
  <c r="L16" i="25"/>
  <c r="L14" i="25"/>
  <c r="L12" i="25"/>
  <c r="L10" i="25"/>
  <c r="L11" i="25"/>
  <c r="L13" i="25"/>
  <c r="AA7" i="25"/>
  <c r="AA8" i="25"/>
  <c r="BK13" i="4" l="1"/>
  <c r="AO34" i="21"/>
  <c r="BT34" i="21"/>
  <c r="BD34" i="21"/>
  <c r="Z18" i="25"/>
  <c r="M18" i="25"/>
  <c r="AA18" i="25" s="1"/>
  <c r="L18" i="25" s="1"/>
  <c r="K19" i="25"/>
  <c r="Z8" i="25"/>
  <c r="L8" i="25" s="1"/>
  <c r="L7" i="25"/>
  <c r="Z9" i="25"/>
  <c r="L9" i="25" s="1"/>
  <c r="BU34" i="21" l="1"/>
  <c r="BE34" i="21"/>
  <c r="Z19" i="25"/>
  <c r="L19" i="25" s="1"/>
  <c r="K20" i="25"/>
  <c r="M19" i="25"/>
  <c r="AA19" i="25" s="1"/>
  <c r="Z20" i="25" l="1"/>
  <c r="L20" i="25" s="1"/>
  <c r="K21" i="25"/>
  <c r="M20" i="25"/>
  <c r="AA20" i="25" s="1"/>
  <c r="Z21" i="25" l="1"/>
  <c r="L21" i="25" s="1"/>
  <c r="M21" i="25"/>
  <c r="AA21" i="25" s="1"/>
  <c r="K22" i="25"/>
  <c r="Z22" i="25" l="1"/>
  <c r="L22" i="25" s="1"/>
  <c r="K23" i="25"/>
  <c r="M22" i="25"/>
  <c r="AA22" i="25" s="1"/>
  <c r="Z23" i="25" l="1"/>
  <c r="L23" i="25" s="1"/>
  <c r="K24" i="25"/>
  <c r="M23" i="25"/>
  <c r="AA23" i="25" s="1"/>
  <c r="Z24" i="25" l="1"/>
  <c r="M24" i="25"/>
  <c r="AA24" i="25" s="1"/>
  <c r="K25" i="25"/>
  <c r="Z25" i="25" l="1"/>
  <c r="L24" i="25"/>
  <c r="L25" i="25"/>
  <c r="M25" i="25"/>
  <c r="AA25" i="25" s="1"/>
  <c r="K26" i="25"/>
  <c r="Z26" i="25" l="1"/>
  <c r="M26" i="25"/>
  <c r="AA26" i="25" s="1"/>
  <c r="L26" i="25"/>
  <c r="K27" i="25"/>
  <c r="M27" i="25" l="1"/>
  <c r="AA27" i="25" s="1"/>
  <c r="L27" i="25"/>
  <c r="K28" i="25"/>
  <c r="Z27" i="25"/>
  <c r="M28" i="25" l="1"/>
  <c r="AA28" i="25" s="1"/>
  <c r="L28" i="25"/>
  <c r="K29" i="25"/>
  <c r="Z28" i="25"/>
  <c r="K30" i="25" l="1"/>
  <c r="L29" i="25"/>
  <c r="M29" i="25"/>
  <c r="AA29" i="25" s="1"/>
  <c r="Z29" i="25"/>
  <c r="Z30" i="25" l="1"/>
  <c r="L30" i="25"/>
  <c r="M30" i="25"/>
  <c r="AA30" i="25" s="1"/>
  <c r="K31" i="25"/>
  <c r="Z31" i="25" l="1"/>
  <c r="L31" i="25"/>
  <c r="M31" i="25"/>
  <c r="AA31" i="25" s="1"/>
  <c r="K32" i="25"/>
  <c r="K33" i="25" l="1"/>
  <c r="Z32" i="25"/>
  <c r="M32" i="25"/>
  <c r="AA32" i="25" s="1"/>
  <c r="L32" i="25"/>
  <c r="M33" i="25" l="1"/>
  <c r="AA33" i="25" s="1"/>
  <c r="Z33" i="25"/>
  <c r="L33" i="25"/>
  <c r="K34" i="25"/>
  <c r="K35" i="25" l="1"/>
  <c r="M34" i="25"/>
  <c r="AA34" i="25" s="1"/>
  <c r="L34" i="25"/>
  <c r="Z34" i="25"/>
  <c r="K36" i="25" l="1"/>
  <c r="Z35" i="25"/>
  <c r="L35" i="25"/>
  <c r="M35" i="25"/>
  <c r="AA35" i="25" s="1"/>
  <c r="K37" i="25" l="1"/>
  <c r="Z36" i="25"/>
  <c r="L36" i="25"/>
  <c r="M36" i="25"/>
  <c r="AA36" i="25" s="1"/>
  <c r="K38" i="25" l="1"/>
  <c r="M37" i="25"/>
  <c r="AA37" i="25" s="1"/>
  <c r="Z37" i="25"/>
  <c r="L37" i="25"/>
  <c r="Z38" i="25" l="1"/>
  <c r="L38" i="25"/>
  <c r="M38" i="25"/>
  <c r="AA38" i="25" s="1"/>
  <c r="K39" i="25"/>
  <c r="L39" i="25" l="1"/>
  <c r="Z39" i="25"/>
  <c r="M39" i="25"/>
  <c r="AA39" i="25" s="1"/>
  <c r="AF7" i="25"/>
  <c r="AB10" i="25" l="1"/>
  <c r="P8" i="25" s="1"/>
  <c r="R8" i="25" s="1"/>
  <c r="AB8" i="25"/>
  <c r="D7" i="17" s="1"/>
  <c r="F7" i="17"/>
  <c r="G8" i="25"/>
  <c r="AB7" i="25"/>
  <c r="C7" i="17" s="1"/>
  <c r="O8" i="25" l="1"/>
  <c r="Q8" i="25"/>
  <c r="D7" i="4"/>
  <c r="D14" i="4" s="1"/>
  <c r="D15" i="4" s="1"/>
  <c r="D14" i="17"/>
  <c r="D15" i="17" s="1"/>
  <c r="F7" i="4"/>
  <c r="F14" i="4" s="1"/>
  <c r="F15" i="4" s="1"/>
  <c r="F14" i="17"/>
  <c r="F15" i="17" s="1"/>
  <c r="P7" i="25"/>
  <c r="AB5" i="25"/>
  <c r="AC4" i="25" s="1"/>
  <c r="G7" i="25"/>
  <c r="C7" i="4" l="1"/>
  <c r="C14" i="17"/>
  <c r="BK7" i="17"/>
  <c r="R7" i="25"/>
  <c r="O7" i="25"/>
  <c r="Q7" i="25"/>
  <c r="C15" i="17" l="1"/>
  <c r="BK15" i="17" s="1"/>
  <c r="BK14" i="17"/>
  <c r="C14" i="4"/>
  <c r="BK7" i="4"/>
  <c r="C15" i="4" l="1"/>
  <c r="BK15" i="4" s="1"/>
  <c r="BK14" i="4"/>
  <c r="BL12" i="17"/>
  <c r="BL15" i="17"/>
  <c r="BL11" i="17"/>
  <c r="BL10" i="17"/>
  <c r="BL14" i="17"/>
  <c r="BL8" i="17"/>
  <c r="BL7" i="17"/>
  <c r="BL4" i="17"/>
  <c r="BL13" i="4" l="1"/>
  <c r="BL4" i="4"/>
  <c r="BL14" i="4"/>
  <c r="BL11" i="4"/>
  <c r="BL15" i="4"/>
  <c r="BL10" i="4"/>
  <c r="BL7" i="4"/>
  <c r="BL8" i="4"/>
  <c r="BL12" i="4"/>
</calcChain>
</file>

<file path=xl/sharedStrings.xml><?xml version="1.0" encoding="utf-8"?>
<sst xmlns="http://schemas.openxmlformats.org/spreadsheetml/2006/main" count="1278" uniqueCount="600">
  <si>
    <t>Selecionar Termo Aditivo ou Em Branco</t>
  </si>
  <si>
    <t>Período Proposto</t>
  </si>
  <si>
    <t>a</t>
  </si>
  <si>
    <t>Versão 8 do Modelo de Memória de Cálculo - Janeiro de 2024</t>
  </si>
  <si>
    <t>1º Termo Aditivo</t>
  </si>
  <si>
    <t>2º Termo Aditivo</t>
  </si>
  <si>
    <t>3º Termo Aditivo</t>
  </si>
  <si>
    <t>4º Termo Aditivo</t>
  </si>
  <si>
    <t>5º Termo Aditivo</t>
  </si>
  <si>
    <t>6º Termo Aditivo</t>
  </si>
  <si>
    <t>7º Termo Aditivo</t>
  </si>
  <si>
    <t>8º Termo Aditivo</t>
  </si>
  <si>
    <t>9º Termo Aditivo</t>
  </si>
  <si>
    <t>10º Termo Aditivo</t>
  </si>
  <si>
    <t>11º Termo Aditivo</t>
  </si>
  <si>
    <t>12º Termo Aditivo</t>
  </si>
  <si>
    <t>13º Termo Aditivo</t>
  </si>
  <si>
    <t>14º Termo Aditivo</t>
  </si>
  <si>
    <t>15º Termo Aditivo</t>
  </si>
  <si>
    <t>16º Termo Aditivo</t>
  </si>
  <si>
    <t>17º Termo Aditivo</t>
  </si>
  <si>
    <t>18º Termo Aditivo</t>
  </si>
  <si>
    <t>19º Termo Aditivo</t>
  </si>
  <si>
    <t>20º Termo Aditivo</t>
  </si>
  <si>
    <t>Entradas</t>
  </si>
  <si>
    <t>Definição dos Períodos Avaliatórios</t>
  </si>
  <si>
    <t>Orçamento Anual</t>
  </si>
  <si>
    <t>Cronograma de Avaliações</t>
  </si>
  <si>
    <t>Cronograma de Desembolsos</t>
  </si>
  <si>
    <t>Nº</t>
  </si>
  <si>
    <t>Mêses</t>
  </si>
  <si>
    <t>Núm. do Período Automático</t>
  </si>
  <si>
    <t>Núm. do Período Corrigido (Preencher se necessário)</t>
  </si>
  <si>
    <t>Ano</t>
  </si>
  <si>
    <t>Repasses</t>
  </si>
  <si>
    <t>Receitas Arrecadadas</t>
  </si>
  <si>
    <t>Gastos</t>
  </si>
  <si>
    <t>AVALIAÇÃO</t>
  </si>
  <si>
    <t>PERÍODO AVALIADO</t>
  </si>
  <si>
    <t xml:space="preserve">MÊS </t>
  </si>
  <si>
    <t>PARCELAS</t>
  </si>
  <si>
    <t>VALOR (R$)</t>
  </si>
  <si>
    <t>MÊS</t>
  </si>
  <si>
    <t>CONDIÇÕES</t>
  </si>
  <si>
    <t>Mês de CA</t>
  </si>
  <si>
    <t>Mês de Repasse</t>
  </si>
  <si>
    <t>Repasses Anteriores</t>
  </si>
  <si>
    <t>Cont Repasse</t>
  </si>
  <si>
    <t>Nº Repasse</t>
  </si>
  <si>
    <t>PA Ini</t>
  </si>
  <si>
    <t>PA FIM</t>
  </si>
  <si>
    <t>Repasse</t>
  </si>
  <si>
    <t>Outras Receitas (Agrupado p/ Repasse)</t>
  </si>
  <si>
    <t>Soma Outras Receitas</t>
  </si>
  <si>
    <t>Saldo Remancesnte</t>
  </si>
  <si>
    <t>Nº PA selecionado</t>
  </si>
  <si>
    <t>Sim</t>
  </si>
  <si>
    <t>Não</t>
  </si>
  <si>
    <t>Tabela 1 - Previsão Sintética de Receitas e Gastos Mensais em Regime de Competência</t>
  </si>
  <si>
    <t>Total</t>
  </si>
  <si>
    <t>% do Total</t>
  </si>
  <si>
    <t>SR</t>
  </si>
  <si>
    <t>Saldo Remanescente</t>
  </si>
  <si>
    <t>Entrada de Recursos</t>
  </si>
  <si>
    <t>1.1</t>
  </si>
  <si>
    <t>1.2</t>
  </si>
  <si>
    <t>Rendimentos Fin.</t>
  </si>
  <si>
    <t>1.3</t>
  </si>
  <si>
    <t>1.3.1</t>
  </si>
  <si>
    <t>Receitas Arrecadadas Previstas</t>
  </si>
  <si>
    <t>1.3.2</t>
  </si>
  <si>
    <t>Rendimentos Fin. c/ Destinação Específica</t>
  </si>
  <si>
    <t>1.3.3</t>
  </si>
  <si>
    <t>Outras Receitas</t>
  </si>
  <si>
    <t>Subtotal Receitas:</t>
  </si>
  <si>
    <t>(E) Total de Entradas:</t>
  </si>
  <si>
    <t>S. Rem. (SR) + Ent. (E)</t>
  </si>
  <si>
    <t>Saída de Recursos</t>
  </si>
  <si>
    <t>2.1</t>
  </si>
  <si>
    <t>Gastos com Pessoal</t>
  </si>
  <si>
    <t>2.1.1</t>
  </si>
  <si>
    <t>Salários</t>
  </si>
  <si>
    <t>2.1.2</t>
  </si>
  <si>
    <t>Estagiários</t>
  </si>
  <si>
    <t>2.1.3</t>
  </si>
  <si>
    <t>Encargos</t>
  </si>
  <si>
    <t>2.1.4</t>
  </si>
  <si>
    <t>Benefícios</t>
  </si>
  <si>
    <t>Subtotal Pessoal:</t>
  </si>
  <si>
    <t>2.2</t>
  </si>
  <si>
    <t>Gastos Gerais</t>
  </si>
  <si>
    <t>2.3</t>
  </si>
  <si>
    <t>Aquisição de Bens Permanentes</t>
  </si>
  <si>
    <t>2.4</t>
  </si>
  <si>
    <t>Transferência para Reserva</t>
  </si>
  <si>
    <t>2.5</t>
  </si>
  <si>
    <t>Custos de Desmobilização</t>
  </si>
  <si>
    <t>(S) Total de Saídas:</t>
  </si>
  <si>
    <t>Tabela 2 - Previsão de Gastos Gerais das Atividades</t>
  </si>
  <si>
    <t>Atividades</t>
  </si>
  <si>
    <t>Área Meio</t>
  </si>
  <si>
    <t>Destinação dos Gastos com Pessoal</t>
  </si>
  <si>
    <t>Destinação</t>
  </si>
  <si>
    <t>%</t>
  </si>
  <si>
    <t>Valor</t>
  </si>
  <si>
    <t>Área Fim</t>
  </si>
  <si>
    <t>Destinação dos Gastos Gerais e de Pessoal</t>
  </si>
  <si>
    <t>Tabela 3 - Previsão Analítica de Receitas e Gastos Mensais em Regime de Competência</t>
  </si>
  <si>
    <t>Subtotal Receitas</t>
  </si>
  <si>
    <t>(E) Total de Entradas</t>
  </si>
  <si>
    <t>Saldo Rem. (SR) + Entradas (E)</t>
  </si>
  <si>
    <t>Salários e Remunerações</t>
  </si>
  <si>
    <t>2.1.1.1</t>
  </si>
  <si>
    <t>2.1.1.2</t>
  </si>
  <si>
    <t>Adicional Noturno</t>
  </si>
  <si>
    <t>2.1.1.3</t>
  </si>
  <si>
    <t>DSR Adicional Noturno</t>
  </si>
  <si>
    <t>2.1.1.4</t>
  </si>
  <si>
    <t>Horas Extras</t>
  </si>
  <si>
    <t>2.1.1.5</t>
  </si>
  <si>
    <t>DSR Horas Extras</t>
  </si>
  <si>
    <t>2.1.1.6</t>
  </si>
  <si>
    <t>Adicional Periculosidade</t>
  </si>
  <si>
    <t>2.1.1.7</t>
  </si>
  <si>
    <t>Gratificação de função</t>
  </si>
  <si>
    <t>2.1.1.8</t>
  </si>
  <si>
    <t>Outros Gastos com Pessoal</t>
  </si>
  <si>
    <t>Subtotal Salários :</t>
  </si>
  <si>
    <t>2.1.2.1</t>
  </si>
  <si>
    <t>Bolsas Estágio</t>
  </si>
  <si>
    <t>2.1.2.2</t>
  </si>
  <si>
    <t>Auxílio Transporte</t>
  </si>
  <si>
    <t>Subtotal Estagiários:</t>
  </si>
  <si>
    <t>2.1.3.1</t>
  </si>
  <si>
    <t>INSS Patronal</t>
  </si>
  <si>
    <t>2.1.3.2</t>
  </si>
  <si>
    <t>PIS</t>
  </si>
  <si>
    <t>2.1.3.3</t>
  </si>
  <si>
    <t>FGTS</t>
  </si>
  <si>
    <t>2.1.3.4</t>
  </si>
  <si>
    <t>FGTS Multa Rescisória</t>
  </si>
  <si>
    <t>2.1.3.5</t>
  </si>
  <si>
    <t>13º Salário</t>
  </si>
  <si>
    <t>2.1.3.6</t>
  </si>
  <si>
    <t>Férias</t>
  </si>
  <si>
    <t>2.1.3.7</t>
  </si>
  <si>
    <t>1/3 de Férias</t>
  </si>
  <si>
    <t>2.1.3.8</t>
  </si>
  <si>
    <t>Rescisão de Trabalho</t>
  </si>
  <si>
    <t>2.1.3.9</t>
  </si>
  <si>
    <t>Medicina e Segurança do Trabalho</t>
  </si>
  <si>
    <t>2.1.3.10</t>
  </si>
  <si>
    <t>Custas com Justiça do Trabalho</t>
  </si>
  <si>
    <t>2.1.3.11</t>
  </si>
  <si>
    <t>Despesas Sindicais</t>
  </si>
  <si>
    <t>2.1.3.12</t>
  </si>
  <si>
    <t>Outros Encargos Trabalhistas</t>
  </si>
  <si>
    <t>Subtotal Encargos Trabalhistas:</t>
  </si>
  <si>
    <t>2.1.4.1</t>
  </si>
  <si>
    <t>Vale Transporte</t>
  </si>
  <si>
    <t>2.1.4.2</t>
  </si>
  <si>
    <t>Vale Alimentação</t>
  </si>
  <si>
    <t>2.1.4.3</t>
  </si>
  <si>
    <t>Plano de Saúde</t>
  </si>
  <si>
    <t>2.1.4.4</t>
  </si>
  <si>
    <t>Seguro de Vida</t>
  </si>
  <si>
    <t>2.1.4.5</t>
  </si>
  <si>
    <t>Plano Odontológico</t>
  </si>
  <si>
    <t>2.1.4.6</t>
  </si>
  <si>
    <t>Cesta Básica</t>
  </si>
  <si>
    <t>2.1.4.7</t>
  </si>
  <si>
    <t>Bem Estar Social</t>
  </si>
  <si>
    <t>2.1.4.8</t>
  </si>
  <si>
    <t>Cessão de Imagem</t>
  </si>
  <si>
    <t>2.1.4.9</t>
  </si>
  <si>
    <t>Outros Benefícios</t>
  </si>
  <si>
    <t>Subtotal Benefícios:</t>
  </si>
  <si>
    <t>2.2.1</t>
  </si>
  <si>
    <t>Aluguel</t>
  </si>
  <si>
    <t>2.2.2</t>
  </si>
  <si>
    <t>Condomínio</t>
  </si>
  <si>
    <t>2.2.3</t>
  </si>
  <si>
    <t>IPTU</t>
  </si>
  <si>
    <t>2.2.4</t>
  </si>
  <si>
    <t>Seguros de Imóveis</t>
  </si>
  <si>
    <t>2.2.5</t>
  </si>
  <si>
    <t>Energia Elétrica</t>
  </si>
  <si>
    <t>2.2.6</t>
  </si>
  <si>
    <t>Água e Esgoto</t>
  </si>
  <si>
    <t>2.2.7</t>
  </si>
  <si>
    <t>Telefone Fixo</t>
  </si>
  <si>
    <t>2.2.8</t>
  </si>
  <si>
    <t>Telefone Móvel</t>
  </si>
  <si>
    <t>2.2.9</t>
  </si>
  <si>
    <t>Internet</t>
  </si>
  <si>
    <t>2.2.10</t>
  </si>
  <si>
    <t>Serviços de Internet (Web Design, Hospedagem de Site, outros)</t>
  </si>
  <si>
    <t>2.2.11</t>
  </si>
  <si>
    <t>Assessoria Contábil</t>
  </si>
  <si>
    <t>2.2.12</t>
  </si>
  <si>
    <t>Assessoria Jurídica</t>
  </si>
  <si>
    <t>2.2.13</t>
  </si>
  <si>
    <t>Auditoria Externa</t>
  </si>
  <si>
    <t>2.2.14</t>
  </si>
  <si>
    <t>Consultoria</t>
  </si>
  <si>
    <t>2.2.15</t>
  </si>
  <si>
    <t>Publicidade, Comunicação e Marketing</t>
  </si>
  <si>
    <t>2.2.16</t>
  </si>
  <si>
    <t>Serviços de Registro/Produção Audiovisual</t>
  </si>
  <si>
    <t>2.2.17</t>
  </si>
  <si>
    <t>Assinatura de Certificado Digital</t>
  </si>
  <si>
    <t>2.2.18</t>
  </si>
  <si>
    <t>Assinatura de Periódicos e Aquisição de Livros</t>
  </si>
  <si>
    <t>2.2.19</t>
  </si>
  <si>
    <t>Aquisição e Suporte em Softwares</t>
  </si>
  <si>
    <t>2.2.20</t>
  </si>
  <si>
    <t>Manutenção e Reparos em Redes e Computadores</t>
  </si>
  <si>
    <t>2.2.21</t>
  </si>
  <si>
    <t>Serviços de Instalação e Manutenção Elétrica e Hidráulica</t>
  </si>
  <si>
    <t>2.2.22</t>
  </si>
  <si>
    <t>Manutenção e Reparos em Ar Condicionado</t>
  </si>
  <si>
    <t>2.2.23</t>
  </si>
  <si>
    <t>Serviços de Montagem e Desmontagem de Mobiliário</t>
  </si>
  <si>
    <t>2.2.24</t>
  </si>
  <si>
    <t>Locação de Equipamentos e Máquinas</t>
  </si>
  <si>
    <t>2.2.25</t>
  </si>
  <si>
    <t>Serviços de Manutenção em Equipamentos e Máquinas</t>
  </si>
  <si>
    <t>2.2.26</t>
  </si>
  <si>
    <t>Uniformes</t>
  </si>
  <si>
    <t>2.2.27</t>
  </si>
  <si>
    <t>Serviços de Entrega/Recarga de Vale Transportes</t>
  </si>
  <si>
    <t>2.2.28</t>
  </si>
  <si>
    <t>Serviços de Mão-de-obra Terceirizada</t>
  </si>
  <si>
    <t>2.2.29</t>
  </si>
  <si>
    <t>Serviços de Motoboy</t>
  </si>
  <si>
    <t>2.2.30</t>
  </si>
  <si>
    <t>Serviços de Segurança</t>
  </si>
  <si>
    <t>2.2.31</t>
  </si>
  <si>
    <t>Correios e Telégrafos</t>
  </si>
  <si>
    <t>2.2.32</t>
  </si>
  <si>
    <t>Cartório</t>
  </si>
  <si>
    <t>2.2.33</t>
  </si>
  <si>
    <t>Despesas Bancárias</t>
  </si>
  <si>
    <t>2.2.34</t>
  </si>
  <si>
    <t>Taxa de Expediente</t>
  </si>
  <si>
    <t>2.2.35</t>
  </si>
  <si>
    <t>Taxas Municipais, Estaduais e Federais</t>
  </si>
  <si>
    <t>2.2.36</t>
  </si>
  <si>
    <t>I.O.F</t>
  </si>
  <si>
    <t>2.2.37</t>
  </si>
  <si>
    <t>I.R.R.F s/ Aplicações</t>
  </si>
  <si>
    <t>2.2.38</t>
  </si>
  <si>
    <t>Juros e Multas</t>
  </si>
  <si>
    <t>2.2.39</t>
  </si>
  <si>
    <t>Material de Limpeza</t>
  </si>
  <si>
    <t>2.2.40</t>
  </si>
  <si>
    <t>Material de Copa e Cozinha</t>
  </si>
  <si>
    <t>2.2.41</t>
  </si>
  <si>
    <t>Lanches e Refeiçoes</t>
  </si>
  <si>
    <t>2.2.42</t>
  </si>
  <si>
    <t>Serviços Gráficos</t>
  </si>
  <si>
    <t>2.2.43</t>
  </si>
  <si>
    <t>Material de Informática</t>
  </si>
  <si>
    <t>2.2.44</t>
  </si>
  <si>
    <t>Material de Escritorio</t>
  </si>
  <si>
    <t>2.2.45</t>
  </si>
  <si>
    <t>Material Pedagógico/Didático</t>
  </si>
  <si>
    <t>2.2.46</t>
  </si>
  <si>
    <t>Locação de Espaço</t>
  </si>
  <si>
    <t>2.2.47</t>
  </si>
  <si>
    <t>Buffet</t>
  </si>
  <si>
    <t>2.2.48</t>
  </si>
  <si>
    <t>Eventos</t>
  </si>
  <si>
    <t>2.2.49</t>
  </si>
  <si>
    <t>Cursos</t>
  </si>
  <si>
    <t>2.2.50</t>
  </si>
  <si>
    <t>Taxi</t>
  </si>
  <si>
    <t>2.2.51</t>
  </si>
  <si>
    <t>Locação de Veículos</t>
  </si>
  <si>
    <t>2.2.52</t>
  </si>
  <si>
    <t>Locação de Veículos com Motorista</t>
  </si>
  <si>
    <t>2.2.53</t>
  </si>
  <si>
    <t>Fretes e Carretos</t>
  </si>
  <si>
    <t>2.2.54</t>
  </si>
  <si>
    <t>Combustível</t>
  </si>
  <si>
    <t>2.2.55</t>
  </si>
  <si>
    <t>Estacionamento</t>
  </si>
  <si>
    <t>2.2.56</t>
  </si>
  <si>
    <t>IPVA/Seguro Obrigatório/Licenciamento</t>
  </si>
  <si>
    <t>2.2.57</t>
  </si>
  <si>
    <t>Seguro de Veículos</t>
  </si>
  <si>
    <t>2.2.58</t>
  </si>
  <si>
    <t>Manutenção em Veículos</t>
  </si>
  <si>
    <t>2.2.59</t>
  </si>
  <si>
    <t>Despesas de Viagem - Passagem Aérea</t>
  </si>
  <si>
    <t>2.2.60</t>
  </si>
  <si>
    <t>Despesas de Viagem - Passagem Terrestre</t>
  </si>
  <si>
    <t>2.2.61</t>
  </si>
  <si>
    <t>Despesas de Viagem</t>
  </si>
  <si>
    <t>2.2.62</t>
  </si>
  <si>
    <t>Outros Gastos Gerais</t>
  </si>
  <si>
    <t>Subtotal Gastos Gerais:</t>
  </si>
  <si>
    <t>2.3.1</t>
  </si>
  <si>
    <t>Máquinas, Aparelhos, Utensílios e Equipamentos de Uso Industrial</t>
  </si>
  <si>
    <t>2.3.2</t>
  </si>
  <si>
    <t>Equipamentos de Comunicação e Telefonia</t>
  </si>
  <si>
    <t>2.3.3</t>
  </si>
  <si>
    <t>Equipamentos de Informática</t>
  </si>
  <si>
    <t>2.3.4</t>
  </si>
  <si>
    <t>Equipamentos de Som, Vídeo, Fotográfico e Cinematográfico</t>
  </si>
  <si>
    <t>2.3.5</t>
  </si>
  <si>
    <t>Máquinas, Aparelhos, Utensílios e Equip. de Uso Administrativo</t>
  </si>
  <si>
    <t>2.3.6</t>
  </si>
  <si>
    <t>Material Esportivo e Recreativo</t>
  </si>
  <si>
    <t>2.3.7</t>
  </si>
  <si>
    <t>Mobiliário</t>
  </si>
  <si>
    <t>2.3.8</t>
  </si>
  <si>
    <t>Veículos</t>
  </si>
  <si>
    <t>2.3.9</t>
  </si>
  <si>
    <t>Coleção e Materiais Bibliográficos</t>
  </si>
  <si>
    <t>2.3.10</t>
  </si>
  <si>
    <t>Instrumentos Musicais e Artísticos</t>
  </si>
  <si>
    <t>2.3.11</t>
  </si>
  <si>
    <t>Equipamentos de Segurança Eletrônica</t>
  </si>
  <si>
    <t>2.3.12</t>
  </si>
  <si>
    <t>Material Didático</t>
  </si>
  <si>
    <t>2.3.14</t>
  </si>
  <si>
    <t>Outros Materiais Permanentes</t>
  </si>
  <si>
    <t>Subtotal Aquisição de Bens:</t>
  </si>
  <si>
    <t>(S) Total de Saídas</t>
  </si>
  <si>
    <t>Tabela 4 - Previsão Mensal dos Encargos e Benefícios de Pessoal</t>
  </si>
  <si>
    <t>Detalhamento Celetistas</t>
  </si>
  <si>
    <t>Total
(Rem. Bruta
+ Encargos
+ Benefícios)</t>
  </si>
  <si>
    <t>Cargo</t>
  </si>
  <si>
    <t>Qnt. Trab.</t>
  </si>
  <si>
    <t>Salário Individual</t>
  </si>
  <si>
    <t>Gratificação de Função</t>
  </si>
  <si>
    <t>Detalhamento Estagiários</t>
  </si>
  <si>
    <t>Total
(Bolsa Estág.
+ Férias
+ Benefícios)</t>
  </si>
  <si>
    <t>Qnt. Estag.</t>
  </si>
  <si>
    <t>Bolsa Estágio
Individual</t>
  </si>
  <si>
    <t>Tabela 5 - Previsão de Gastos com Pessoal</t>
  </si>
  <si>
    <t xml:space="preserve">Plano de Saúde </t>
  </si>
  <si>
    <t>Qnt. Trabalhadores</t>
  </si>
  <si>
    <t>Carga-Horária 
(Semanal)</t>
  </si>
  <si>
    <t>Mês Inicial de Trabalho</t>
  </si>
  <si>
    <t>Mês Final de Trabalho</t>
  </si>
  <si>
    <t>1ª Convenção Coletiva de Trabalho - CCT</t>
  </si>
  <si>
    <t>2ª Convenção Coletiva de Trabalho - CCT</t>
  </si>
  <si>
    <t>3ª Convenção Coletiva de Trabalho - CCT</t>
  </si>
  <si>
    <t>4ª Convenção Coletiva de Trabalho - CCT</t>
  </si>
  <si>
    <t>5ª Convenção Coletiva de Trabalho - CCT</t>
  </si>
  <si>
    <t>Gastos Mensais 
Antes do Reajuste</t>
  </si>
  <si>
    <t>PESQUISA DE MERCADO¹</t>
  </si>
  <si>
    <t>Mês da Data Base</t>
  </si>
  <si>
    <t>% de Reajuste da Rem.</t>
  </si>
  <si>
    <t>Aumento do Valor dos Benefícios</t>
  </si>
  <si>
    <t>Remuneração Bruta do Cargo</t>
  </si>
  <si>
    <t xml:space="preserve">Total
(Rem. Bruta
+ Encargos
+ Benefícios) </t>
  </si>
  <si>
    <t>Salário Médio</t>
  </si>
  <si>
    <t>Menor Salário</t>
  </si>
  <si>
    <t>Maior Salário</t>
  </si>
  <si>
    <t>1º Aumento de Bolsa Estágio</t>
  </si>
  <si>
    <t>2º Aumento de Bolsa Estágio</t>
  </si>
  <si>
    <t>3º Aumento de Bolsa Estágio</t>
  </si>
  <si>
    <t>4º Aumento de Bolsa Estágio</t>
  </si>
  <si>
    <t>5º Aumento de Bolsa Estágio</t>
  </si>
  <si>
    <t>% de Reajuste da Bolsa Estágio</t>
  </si>
  <si>
    <t>1) Descrição da Pesquisa de Mercado</t>
  </si>
  <si>
    <t>Tabela 6 - Previsão de Aquisição de Bens Permanentes</t>
  </si>
  <si>
    <t>Item</t>
  </si>
  <si>
    <t>Subcategoria</t>
  </si>
  <si>
    <t>Descrição</t>
  </si>
  <si>
    <t>Mês</t>
  </si>
  <si>
    <t>Valor Unitário</t>
  </si>
  <si>
    <t>Quantidade</t>
  </si>
  <si>
    <t>Justificativa para Aquisição</t>
  </si>
  <si>
    <t>Tabela 7 - Previsão Detalhada do Fluxo de Gastos Gerais em Regime de Competência</t>
  </si>
  <si>
    <t>Nº Lançto</t>
  </si>
  <si>
    <t>Mês Inicial</t>
  </si>
  <si>
    <t>Mês Final</t>
  </si>
  <si>
    <t>Observações</t>
  </si>
  <si>
    <t>Valor Total do Lançamento</t>
  </si>
  <si>
    <t>Total de Gastos Gerais</t>
  </si>
  <si>
    <t>Tabela 8 - Previsão Detalhada dos Custos de Desmobilização em Regime de Competência</t>
  </si>
  <si>
    <t>Categoria</t>
  </si>
  <si>
    <t>Total de Gastos de Desmobilização</t>
  </si>
  <si>
    <t>_____________________</t>
  </si>
  <si>
    <t>Belo Horizonte,          de                     de</t>
  </si>
  <si>
    <t>Receitas</t>
  </si>
  <si>
    <t>Rendimentos de Aplicações Fin.</t>
  </si>
  <si>
    <t>Transferência para Reserva de Recursos</t>
  </si>
  <si>
    <t>Repasses do Termo de Parceria</t>
  </si>
  <si>
    <t>Rendimentos Financeiros da Reserva de Recursos</t>
  </si>
  <si>
    <t>Receita Arrecadada em Função do TP</t>
  </si>
  <si>
    <t>Gastos da Reserva de Recursos</t>
  </si>
  <si>
    <t>Hora Extra</t>
  </si>
  <si>
    <t>DSR sobre Hora Extra/Adic. Noturno</t>
  </si>
  <si>
    <t>Bolsa Estágio</t>
  </si>
  <si>
    <t>Rescisão de Trabalho (Saldo Salário, Aviso Prévio, outros)</t>
  </si>
  <si>
    <t>Área Meio - Atividades e Gastos</t>
  </si>
  <si>
    <t>Sede Administrativa</t>
  </si>
  <si>
    <t>Seguro contra incêncio da Sede Administrativa</t>
  </si>
  <si>
    <t>Para os cargos de Gerência, Supervisão e Gestão Social, bem como, para atender à demanda das UPCs</t>
  </si>
  <si>
    <t>Hospedagem dos e-mails dos profissionais vinculados à Política de Prevenção / E-mails institucionais para UPCs</t>
  </si>
  <si>
    <t>Escrituração Fiscal e Pessoal</t>
  </si>
  <si>
    <t>Dezembro paga-se valor dobrado (folha 13º sal. Balanço, DRE, DIPJ, Raiz, etc). Norma Contábil</t>
  </si>
  <si>
    <t>Suporte mensal de software gerencial das atividades afetas à Política de Prevenção</t>
  </si>
  <si>
    <t>Manutenção periódica, reparos, atualizações e backups da rede e dos computadores da sede administrativa.</t>
  </si>
  <si>
    <t>Despesa mensal com software para registro de horários de trabalho dos funcionários (ponto Eletrônico).</t>
  </si>
  <si>
    <t>Despesa mensal com software para digitalização, processamento e arquivamento dos documentos afetos ao Contrato de Gestão.</t>
  </si>
  <si>
    <t>Licença mensal para utilização do software de controle de bens patrimoniados afetos à execução do Contrato de Gestão nº 002/2019.</t>
  </si>
  <si>
    <t>Assinatura Adobe para utilização de PDF e assinatura de documentos digitais e para os computadores.</t>
  </si>
  <si>
    <t>Assinatura Microsoft 365 e antivirus.</t>
  </si>
  <si>
    <t>Diagnóstico/Consultoria para desenvolvimento de sistema dos Programas da Política de Prevenção à Criminalidade.</t>
  </si>
  <si>
    <t>Licença para desenvolvimento de sistema dos Programas da Política de Prevenção à Criminalidade.</t>
  </si>
  <si>
    <t>Material de consumo e emergencial (substituição de lâmpadas, reatores, conserto de vazamentos e infiltrações, etc).</t>
  </si>
  <si>
    <t>Manutenção mensal dos aparelhos de ar condicionado.</t>
  </si>
  <si>
    <t>Aquisição de toner e manutenção de impressoaras.</t>
  </si>
  <si>
    <t>Remessa de documentos para as UPCs</t>
  </si>
  <si>
    <t>Despesa das UPCs com remessa de documentos/ofícios/etc parao Instituto Elo, Rede Parceira e Beneficiários.</t>
  </si>
  <si>
    <t>Produtos para limpeza diária da sede administrativa.</t>
  </si>
  <si>
    <t>Galões de água mineral e copos descartáveis para sede administrativa</t>
  </si>
  <si>
    <t>Reposição de mouse, teclado, estabilizador, cabos de rede, fontes e coolers, Pen Drive, etc</t>
  </si>
  <si>
    <t>Papel, caneta, cola, clips, etc. para sede administrativa</t>
  </si>
  <si>
    <t>Acompanhamento in loco da Supervisão no interior</t>
  </si>
  <si>
    <t>Hospedagem para 03 dias de Supervisão Metodológica em 30 viagens por semestre (02 viagens por semestre, por município, por programa)</t>
  </si>
  <si>
    <t>Diárias de viagem para 03 dias de Supervisão Metodológica em 30 viagens por semestre (02 viagens por semestre, por município, por programa)</t>
  </si>
  <si>
    <t>Passagem terrestre Supervisão Metodológica em 30 viagens por semestre (02 viagens por semestre, por município, por programa)</t>
  </si>
  <si>
    <t>Hospedagem para 03 dias de Supervisão da Gestão em 12 viagens por semestre</t>
  </si>
  <si>
    <t>Diárias de viagem para 03 dias de Supervisão da Gestão em 12 viagens por semestre</t>
  </si>
  <si>
    <t>Passagem terrestre Supervisão da Gestão em 12 viagens no por semestre</t>
  </si>
  <si>
    <t>Capacitações da equipe contratada</t>
  </si>
  <si>
    <t>Hospedagem para 02 dias de Monitoramento/RH/Controle Patrimonial/Gestão UPCs em 30 viagens por semestre</t>
  </si>
  <si>
    <t>Diárias de viagem para 03 dias de Monitoramento/RH/Controle Patrimonial/Gestão UPCs em 30 viagens por semestre.</t>
  </si>
  <si>
    <t>Passagem terrestre Monitoramento/RH/Controle Patrimonial/Gestão UPCs em 30 viagens por semestre.</t>
  </si>
  <si>
    <t>Oficinas do Programa Fica Vivo!</t>
  </si>
  <si>
    <t>365 Oficinas do Programa Fica Vivo! mensais no período de dezembro de 2024 a janeiro de 2025.</t>
  </si>
  <si>
    <t>370 Oficinas do Programa Fica Vivo! mensais no mês de fevereiro de 2025.</t>
  </si>
  <si>
    <t>375 Oficinas do Programa Fica Vivo! mensais no período de março a abril de 2025.</t>
  </si>
  <si>
    <t>Oficinas do Programa Mediação de Conflitos</t>
  </si>
  <si>
    <t>380 Oficinas do Programa Fica Vivo! mensais no período de maio a junho de 2025.</t>
  </si>
  <si>
    <t>385 Oficinas do Programa Fica Vivo! mensais no período de julho a setembro de 2025.</t>
  </si>
  <si>
    <t>390 Oficinas do Programa Fica Vivo! mensais no período de outubro a novembro de 2025.</t>
  </si>
  <si>
    <t>Projetos de Prevenção à Criminalidade</t>
  </si>
  <si>
    <t>395 Oficinas do Programa Fica Vivo! mensais no mês de dezembro de 2025.</t>
  </si>
  <si>
    <t>Capacitação Oficineiros</t>
  </si>
  <si>
    <t>26 Oficinas mensais do Programa Mediação de Conflitos no período de dezembro de 2024 a fevereiro de 2025.</t>
  </si>
  <si>
    <t xml:space="preserve">20 Oficinas mensais do Programa Mediação de Conflitos custeadas com recurso de Emenda de Participação Popular (121918) no período de dezembro de 2024 a fevereiro de 2025. </t>
  </si>
  <si>
    <t>50 Oficinas mensais do Programa Mediação de Conflitos no período de março a dezembro de 2025.</t>
  </si>
  <si>
    <t>Confecção de camisas para os programas de Prevenção à Criminalidade.</t>
  </si>
  <si>
    <t>Deslocamento da equipe contratada</t>
  </si>
  <si>
    <t>Passagens para transporte urbano municipal, para equipes técnicas realizarem ações e atividades externas ao local de trabalho.</t>
  </si>
  <si>
    <t>Ações do Programa Se Liga</t>
  </si>
  <si>
    <t>Ações do Programa Se Liga (Vales Sociais; realização de oficinas; outras ações)</t>
  </si>
  <si>
    <t>Vales Sociais para os programas de prevenção</t>
  </si>
  <si>
    <t>Vales sociais para transporte urbano municipal, para beneficiários dos Programas de Proteção à Criminalidade.</t>
  </si>
  <si>
    <t>Ações do Programa Selo Prevenção Minas</t>
  </si>
  <si>
    <t>Despesa com material gráfico e de divulgação</t>
  </si>
  <si>
    <t>30 meia diárias por mês, para deslocamento das equipes entre os municípios contemplados pelo Programa Selo Prevenção Minas.</t>
  </si>
  <si>
    <t>Hospedagem para 02 dias de viagem, para 02 profissionais do Programa Selo Prevenção em 04 viagens por semestre</t>
  </si>
  <si>
    <t>Diárias de viagem para 03 dias de viagem, para 02 profissionais do Programa Selo Prevenção em 04 viagens por semestre</t>
  </si>
  <si>
    <t>Passagem terrestre para 02 profissionais do Programa Selo Prevenção em 04 viagens por semestre.</t>
  </si>
  <si>
    <t>Realização de capacitação Imersão de lideranças</t>
  </si>
  <si>
    <t>Estruturação, Adequação e Conservação de UPCs e sede administrativa</t>
  </si>
  <si>
    <t>Aquisição de pacote Office para um computador de cada UPC</t>
  </si>
  <si>
    <t>Prevenção à saúde dos profissionais</t>
  </si>
  <si>
    <t xml:space="preserve">Aquisição de Uniformes e Equipamentos de Proteção Individual - EPI para Auxiliares de Serviço Gerais (óculos de proteção, botas, luvas e máscaras) </t>
  </si>
  <si>
    <t>Aquisição de crachás para novos funcionários e estagiários</t>
  </si>
  <si>
    <t>Despesa com material de escritório, gráfico e de divulgação dos Programas de Prevenção Social à Criminalidade (Impressão de folders, revistas, material para realização de grupos, padronização de fontes de comprovação, etc).</t>
  </si>
  <si>
    <t>Impressão formulários CEAPA.</t>
  </si>
  <si>
    <t>Aquisição de Cestas básica para os Programas Presp e CEAPA e custo com frete para entrega das mesmas nas Unidades de Prevenção à Criminalidade.</t>
  </si>
  <si>
    <t>Licença Power BI para desenvolvimento de sistema de monitoramento dos Programas da Política de Prevenção à Criminalidade.</t>
  </si>
  <si>
    <t>Primeiro módulo do desenvolvimento de sistemas para Programas da Política de Prevenção à Criminalidade.</t>
  </si>
  <si>
    <t>Segundo módulo do desenvolvimento de sistemas para Programas da Política de Prevenção à Criminalidade.</t>
  </si>
  <si>
    <t>Terceiro módulo do desenvolvimento de sistemas para Programas da Política de Prevenção à Criminalidade.</t>
  </si>
  <si>
    <t>Aquisição de pen drives, filtros de linha e caixas de som portáteis</t>
  </si>
  <si>
    <t>Material de papelaria para realização de grupos temáticos dos programas de prevenção, padronização das fontes de comprovação, etc.</t>
  </si>
  <si>
    <t>Contratação de palestrantes para capacitações, seminários, etc</t>
  </si>
  <si>
    <t>Contratação de lanche/coffe break para implantações de UPCs, capacitações, seminários, etc</t>
  </si>
  <si>
    <t>Realização de Projetos Locais e de Circulação.</t>
  </si>
  <si>
    <t>Gestão das UPCS - Despesas com Veículos (IPVA, Seguro, Impostos, Manutenção, Combustível, etc).</t>
  </si>
  <si>
    <t>Valor necessário para atender à demanda de deslocamento das equipes e beneficiários de cada UPC na realização de atividades externas.</t>
  </si>
  <si>
    <t>Seguro total para os veículosvinculados ao Contrato de Gestão.</t>
  </si>
  <si>
    <t>Despesa com manutenção e lavagem periódica dos veículos</t>
  </si>
  <si>
    <t>Despesa com licenciamento e IPVA no ano de 2025 para os veículos vinculados ao Contrato de Gestão.</t>
  </si>
  <si>
    <t>Plotagem dos novos veículos</t>
  </si>
  <si>
    <t>Gestão das UPCS - Manutenção, Reforma e Obras.</t>
  </si>
  <si>
    <t>Despesas com implantação das UPCs</t>
  </si>
  <si>
    <t>Despesas com realização de manutenção (inclusive capina e limpeza de cx d'agua), reforma ou obras necessárias para adequação e funcionamento regular das UPCs e sede Administrativa do Contrato de Gestão, bem como para prevenção à saúde e segurança dos funcionários que lá trabalham.</t>
  </si>
  <si>
    <t>Gestão das UPCS - Aquisição de material de consumo, material de escritório, material de limpeza, material de informática, galões de água mineral, descartáveis, etc.</t>
  </si>
  <si>
    <t>Despesas com aquisição de material de consumo para UPCs.</t>
  </si>
  <si>
    <t>Gestão das UPCS - Despesas de pronto pagamento.</t>
  </si>
  <si>
    <t>Despesas emergenciais/urgentes de Pronto Pagamento necessárias para funcionamento regular das UPCs, bem como para prevenção à saúde e segurança dos funcionários que lá trabalham.</t>
  </si>
  <si>
    <t>Gestão das UPCS - Locação de imóveis, seguro imóveis, seguro fiança, condomínio, energia elétrica, IPTU, água, telefonia, internet, reprografia, taxas e impostos de fiscalização e funcionamento, AVCB, incêndio, etc.</t>
  </si>
  <si>
    <t>Despesas Locação de imóvel para UPCs (aluguel, IPTU, condomínio, água, etc).</t>
  </si>
  <si>
    <t>Gestão das UPCS - Serviços de instalação manutenção de equipamentos de informática, eletroeletrônicos e eletrodomésticos, etc.</t>
  </si>
  <si>
    <t>serviços de instalação e manutenção dos equipamentos das UPCs.</t>
  </si>
  <si>
    <t>Gestão das UPCS - Serviços de construção, plotagem, manutenção, instalação e limpeza de placas de identificação das UPCs.</t>
  </si>
  <si>
    <t>serviços de instalação, manutenção e limpeza das placas de identificação das UPCs.</t>
  </si>
  <si>
    <t>Despesas telefonia móvel para UPCs (uma linha com aparelho para cada UPC).</t>
  </si>
  <si>
    <t>Emenda Parlamentar</t>
  </si>
  <si>
    <t>Recurso de emenda de participação popular (121920) para fornecer atividades de formação e capacitação para 140 pessoas/agentes públicos/sociedade civil nos municípios da região intermediária de Teófilo Otoni no âmbito do Programa Selo Prevenção Minas (custear todas as despesas com materiais, locação de espaço, lanches, transporte, palestrantes, facilitadores, etc).</t>
  </si>
  <si>
    <t>Pesquisa de Impacto dos Programas da Política de Prevenção à Crminalidade.</t>
  </si>
  <si>
    <t>Realização de pesquisa de impacto dos Programas de base territorial (Fica Vivo e Mediação).</t>
  </si>
  <si>
    <t>Salário profissionais responsáveis pela desmobilização e encerramento do Contrato de Gestão.</t>
  </si>
  <si>
    <t>Encargos profissionais responsáveis pela desmobilização e encerramento do Contrato de Gestão.</t>
  </si>
  <si>
    <t>Benefícios profissionais responsáveis pela desmobilização e encerramento do Contrato de Gestão.</t>
  </si>
  <si>
    <t>Aluguel Sede Administriva Instituto Elo</t>
  </si>
  <si>
    <t>Condomínio Sede Administriva Instituto Elo</t>
  </si>
  <si>
    <t>IPTU Sede Administriva Instituto Elo</t>
  </si>
  <si>
    <t>Conta de Energia Elétrica Sede Administriva Instituto Elo</t>
  </si>
  <si>
    <t>Telefone Fixo Sede Administriva Instituto Elo</t>
  </si>
  <si>
    <t>Telefone Móvel Sede Administriva Instituto Elo</t>
  </si>
  <si>
    <t>Internet Banda Larga Sede Administriva Instituto Elo</t>
  </si>
  <si>
    <t>Escrituração Fiscal e Pessoal do período de desmobilização e elaboração de relatórios contábeis de prestação de contas final.</t>
  </si>
  <si>
    <t>Analista Administrativo</t>
  </si>
  <si>
    <t>Assistente Administrativo</t>
  </si>
  <si>
    <t>Diretor-Geral</t>
  </si>
  <si>
    <t>Gerente</t>
  </si>
  <si>
    <t>Técnico Administrativo Sede Ielo</t>
  </si>
  <si>
    <t>Subgerente</t>
  </si>
  <si>
    <t>Assessor Jurídico</t>
  </si>
  <si>
    <t>Operador de Manutenção</t>
  </si>
  <si>
    <t>Encarregado de Manutenção</t>
  </si>
  <si>
    <t>Motorista</t>
  </si>
  <si>
    <t>Faxineiro</t>
  </si>
  <si>
    <t>Supervisão da Gestão</t>
  </si>
  <si>
    <t>Supervisor Metodológico</t>
  </si>
  <si>
    <t>Analista Social</t>
  </si>
  <si>
    <t>Gestor Social</t>
  </si>
  <si>
    <t>Técnico Administrativo</t>
  </si>
  <si>
    <t>Vigia</t>
  </si>
  <si>
    <t>Faxineira</t>
  </si>
  <si>
    <t>Analista Social (Prog. da Mulher e Selo)</t>
  </si>
  <si>
    <t>Gestor Social (Programa da mulher)</t>
  </si>
  <si>
    <t>Técnico Adm. (Programa da mulher)</t>
  </si>
  <si>
    <t>Faxineiro (Programa da mulher)</t>
  </si>
  <si>
    <t>Motorista (Programa da mulher)</t>
  </si>
  <si>
    <t>Analista Social (Se Liga)</t>
  </si>
  <si>
    <t>Analista Social (Se Liga Uberlândia)</t>
  </si>
  <si>
    <t>Gestor Social (Se Liga)</t>
  </si>
  <si>
    <t>Supervisor Metodológico (Se Liga)</t>
  </si>
  <si>
    <t>Técnico Adm. (Se Liga)</t>
  </si>
  <si>
    <t>Faxineiro (Se Liga)</t>
  </si>
  <si>
    <t>Analista Social (FUNEMP Pouso Alegre)</t>
  </si>
  <si>
    <t>Gestor Social (FUNEMP Pouso Alegre)</t>
  </si>
  <si>
    <t>Técnico Adm. (FUNEMP Pouso Alegre)</t>
  </si>
  <si>
    <t>Faxineiro (FUNEMP Pouso Alegre)</t>
  </si>
  <si>
    <t>Motorista (FUNEMP Pouso Alegre)</t>
  </si>
  <si>
    <t>Analista Social (Base Territorial)</t>
  </si>
  <si>
    <t>Gestor Social (Base Territorial)</t>
  </si>
  <si>
    <t>Técnico Administrativo (B. Territorial)</t>
  </si>
  <si>
    <t>Faxineira (Base Territorial)</t>
  </si>
  <si>
    <t>Motorista (Base Territorial)</t>
  </si>
  <si>
    <t>12 x 36</t>
  </si>
  <si>
    <t>Microcomputador completo ou Note Book, pacote Office e Windows originais</t>
  </si>
  <si>
    <t>Arquivo de Aço para Escritório</t>
  </si>
  <si>
    <t>Bebedouros de torre, galão de água ou Purificador de Água</t>
  </si>
  <si>
    <t>Cadeira Digitador com Apoio</t>
  </si>
  <si>
    <t>Cadeira Fixa (reunião e atendimento)</t>
  </si>
  <si>
    <t>Microcomputador completo com estabilizador, pacote Office e Windows originais</t>
  </si>
  <si>
    <t>Longarina 03 lugares</t>
  </si>
  <si>
    <t>Mesa com gaveteiro (três gavetas) para funcionários</t>
  </si>
  <si>
    <t>Mesa para Impressora e Atendimento</t>
  </si>
  <si>
    <t>Mesa Redonda para Reunião</t>
  </si>
  <si>
    <t>Quadro de Avisos</t>
  </si>
  <si>
    <t>Switch 16 portas</t>
  </si>
  <si>
    <t>Ventilador/Circulador de ar</t>
  </si>
  <si>
    <t>Extintor de Incêndio</t>
  </si>
  <si>
    <t>Rack de parede, capacidade 9U</t>
  </si>
  <si>
    <t>Geladeiras</t>
  </si>
  <si>
    <t>Microondas</t>
  </si>
  <si>
    <t>Mesa para microondas</t>
  </si>
  <si>
    <t>Estação de trabalho</t>
  </si>
  <si>
    <t>Impressora multifuncional/Scanner</t>
  </si>
  <si>
    <t xml:space="preserve">Bi-combustível (Flex), quatro portas, motorização igual ou superior a 1400 cilindradas, vidros elétricos, direção hidráulica ou elétrica, ar condicionado, kit multimidia. </t>
  </si>
  <si>
    <t>Atender à necessidade das UPCs existentes, das novas UPCs e Sede Administrativa do Contrato de Gestão, devido ao aumento do número funcionários.</t>
  </si>
  <si>
    <t>Atender à necessidade de armazenamento das fontes de comprovação das UPCs existentes, bem como das novas Unidades de Prevenção à Criminalidade que serão implantadas.</t>
  </si>
  <si>
    <t>Atender à necessidade das Unidades de Prevenção à Criminalidade.</t>
  </si>
  <si>
    <t>Atender à necessidade das novas Unidades de Prevenção à Criminalidade.</t>
  </si>
  <si>
    <t>Atender à demanda de deslocamento dos profissionais lotados nas novas UPCS.</t>
  </si>
  <si>
    <t>Atender à necessidade de substituição dos equipamentos insevíveis das UPCS.</t>
  </si>
  <si>
    <t>Estagiário I (Nível Médio)</t>
  </si>
  <si>
    <t>Estagiário II (Nível Superior)</t>
  </si>
  <si>
    <t>2.2.63</t>
  </si>
  <si>
    <t>2.2.64</t>
  </si>
  <si>
    <t>2.2.65</t>
  </si>
  <si>
    <t>2.2.66</t>
  </si>
  <si>
    <t>Olimpíadas do Programa Fica Vivo!</t>
  </si>
  <si>
    <t xml:space="preserve">Emenda: Fóruns Multiterritoriais </t>
  </si>
  <si>
    <t>Emenda: Formação e Capacitação de Referências Comunitárias para Atuação Como Agentes de Segurança Cidadã</t>
  </si>
  <si>
    <t>Emenda: Capacitação de Oficineiros no Programa Fica Vivo</t>
  </si>
  <si>
    <t>Emenda: Qualificação e empreendedorismo de adolescentes e jovens atendidos pelos programas da Política Estadual de Prevenção Social à Criminalidade</t>
  </si>
  <si>
    <t>Estruturação, Adequação e Conservação de UPCs e Sede Administrativa</t>
  </si>
  <si>
    <t>Bem estar social</t>
  </si>
  <si>
    <t>Gestão das UPCS - Contratação de serviços de limpeza de caixas d'agua, telhados, calhas etc. Serviços elétricos, hidráulicos, vidraçaria, marcenaria, chaveiro, extintor de incêndio, capina, dedetização, carretos/mudanças,etc.</t>
  </si>
  <si>
    <t>GLEIBER GOMES DE OLIVEIRA</t>
  </si>
  <si>
    <t>DIRETOR PRESIDENTE</t>
  </si>
  <si>
    <t>Memória de Cálculo A
Contrato de Gestão nº 002/2019 celebrado entre a Secretaria de Estado de Justiça e Segurança Pública - SEJUSP e o Instituto ELO - IELO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</si>
</sst>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 #,##0.00_-;_-* &quot;-&quot;??_-;_-@_-"/>
    <numFmt numFmtId="164" formatCode="_(&quot;R$ &quot;* #,##0.00_);_(&quot;R$ &quot;* \(#,##0.00\);_(&quot;R$ &quot;* &quot;-&quot;??_);_(@_)"/>
    <numFmt numFmtId="165" formatCode="_(* #,##0.00_);_(* \(#,##0.00\);_(* &quot;-&quot;??_);_(@_)"/>
    <numFmt numFmtId="166" formatCode="00"/>
    <numFmt numFmtId="167" formatCode="_(* #,##0_);_(* \(#,##0\);_(* &quot;-&quot;??_);_(@_)"/>
    <numFmt numFmtId="168" formatCode="mmm/yyyy"/>
    <numFmt numFmtId="169" formatCode="yyyy"/>
  </numFmts>
  <fonts count="39" x14ac:knownFonts="1">
    <font>
      <sz val="10"/>
      <name val="Arial"/>
    </font>
    <font>
      <sz val="10"/>
      <name val="Arial"/>
      <family val="2"/>
    </font>
    <font>
      <sz val="8"/>
      <name val="Verdana"/>
      <family val="2"/>
    </font>
    <font>
      <sz val="8"/>
      <name val="Arial"/>
      <family val="2"/>
    </font>
    <font>
      <b/>
      <sz val="12"/>
      <name val="Arial"/>
      <family val="2"/>
    </font>
    <font>
      <sz val="12"/>
      <name val="Arial"/>
      <family val="2"/>
    </font>
    <font>
      <b/>
      <sz val="10"/>
      <name val="Arial"/>
      <family val="2"/>
    </font>
    <font>
      <sz val="11"/>
      <name val="Times New Roman"/>
      <family val="1"/>
    </font>
    <font>
      <i/>
      <sz val="18"/>
      <color indexed="10"/>
      <name val="Times New Roman"/>
      <family val="1"/>
    </font>
    <font>
      <sz val="8"/>
      <name val="Arial"/>
      <family val="2"/>
    </font>
    <font>
      <b/>
      <sz val="9"/>
      <name val="Arial"/>
      <family val="2"/>
    </font>
    <font>
      <sz val="9"/>
      <name val="Arial"/>
      <family val="2"/>
    </font>
    <font>
      <sz val="10"/>
      <name val="Arial"/>
      <family val="2"/>
    </font>
    <font>
      <sz val="8"/>
      <name val="Arial"/>
      <family val="2"/>
    </font>
    <font>
      <b/>
      <sz val="8"/>
      <name val="Verdana"/>
      <family val="2"/>
    </font>
    <font>
      <b/>
      <sz val="8"/>
      <name val="Arial"/>
      <family val="2"/>
    </font>
    <font>
      <sz val="14"/>
      <name val="Arial"/>
      <family val="2"/>
    </font>
    <font>
      <b/>
      <sz val="11"/>
      <name val="Arial"/>
      <family val="2"/>
    </font>
    <font>
      <b/>
      <sz val="11"/>
      <name val="Verdana"/>
      <family val="2"/>
    </font>
    <font>
      <sz val="7.8"/>
      <name val="Arial"/>
      <family val="2"/>
    </font>
    <font>
      <b/>
      <sz val="7.8"/>
      <name val="Arial"/>
      <family val="2"/>
    </font>
    <font>
      <b/>
      <i/>
      <sz val="8"/>
      <name val="Arial"/>
      <family val="2"/>
    </font>
    <font>
      <b/>
      <sz val="16"/>
      <name val="Arial"/>
      <family val="2"/>
    </font>
    <font>
      <sz val="18"/>
      <name val="Arial"/>
      <family val="2"/>
    </font>
    <font>
      <i/>
      <sz val="16"/>
      <color indexed="10"/>
      <name val="Arial"/>
      <family val="2"/>
    </font>
    <font>
      <b/>
      <sz val="14"/>
      <name val="Arial"/>
      <family val="2"/>
    </font>
    <font>
      <sz val="11"/>
      <color theme="1"/>
      <name val="Calibri"/>
      <family val="2"/>
      <scheme val="minor"/>
    </font>
    <font>
      <sz val="10"/>
      <color rgb="FFFF0000"/>
      <name val="Arial"/>
      <family val="2"/>
    </font>
    <font>
      <sz val="11"/>
      <color rgb="FFFF0000"/>
      <name val="Times New Roman"/>
      <family val="1"/>
    </font>
    <font>
      <sz val="11"/>
      <name val="Arial"/>
      <family val="2"/>
    </font>
    <font>
      <sz val="11"/>
      <color theme="1"/>
      <name val="Arial"/>
      <family val="2"/>
    </font>
    <font>
      <b/>
      <sz val="11"/>
      <name val="Calibri"/>
      <family val="2"/>
    </font>
    <font>
      <sz val="11"/>
      <name val="Calibri"/>
      <family val="2"/>
    </font>
    <font>
      <sz val="14"/>
      <color rgb="FFFF0000"/>
      <name val="Arial"/>
      <family val="2"/>
    </font>
    <font>
      <sz val="16"/>
      <name val="Arial"/>
      <family val="2"/>
    </font>
    <font>
      <sz val="20"/>
      <name val="Arial"/>
      <family val="2"/>
    </font>
    <font>
      <b/>
      <sz val="20"/>
      <name val="Arial"/>
      <family val="2"/>
    </font>
    <font>
      <i/>
      <sz val="16"/>
      <name val="Arial"/>
      <family val="2"/>
    </font>
    <font>
      <i/>
      <sz val="18"/>
      <color indexed="10"/>
      <name val="Arial"/>
      <family val="2"/>
    </font>
  </fonts>
  <fills count="11">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249977111117893"/>
        <bgColor indexed="64"/>
      </patternFill>
    </fill>
    <fill>
      <patternFill patternType="solid">
        <fgColor theme="1" tint="0.49998474074526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34998626667073579"/>
        <bgColor indexed="64"/>
      </patternFill>
    </fill>
  </fills>
  <borders count="33">
    <border>
      <left/>
      <right/>
      <top/>
      <bottom/>
      <diagonal/>
    </border>
    <border>
      <left/>
      <right/>
      <top style="medium">
        <color indexed="64"/>
      </top>
      <bottom style="medium">
        <color indexed="64"/>
      </bottom>
      <diagonal/>
    </border>
    <border>
      <left/>
      <right/>
      <top/>
      <bottom style="medium">
        <color indexed="64"/>
      </bottom>
      <diagonal/>
    </border>
    <border>
      <left/>
      <right/>
      <top style="thin">
        <color indexed="64"/>
      </top>
      <bottom style="thin">
        <color indexed="64"/>
      </bottom>
      <diagonal/>
    </border>
    <border>
      <left/>
      <right/>
      <top/>
      <bottom style="thin">
        <color indexed="64"/>
      </bottom>
      <diagonal/>
    </border>
    <border>
      <left style="dotted">
        <color indexed="64"/>
      </left>
      <right/>
      <top/>
      <bottom/>
      <diagonal/>
    </border>
    <border>
      <left/>
      <right/>
      <top style="medium">
        <color indexed="64"/>
      </top>
      <bottom/>
      <diagonal/>
    </border>
    <border>
      <left/>
      <right/>
      <top style="thin">
        <color indexed="64"/>
      </top>
      <bottom style="medium">
        <color indexed="64"/>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auto="1"/>
      </left>
      <right/>
      <top/>
      <bottom style="thin">
        <color auto="1"/>
      </bottom>
      <diagonal/>
    </border>
    <border>
      <left style="dotted">
        <color indexed="64"/>
      </left>
      <right style="dotted">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style="dotted">
        <color indexed="64"/>
      </left>
      <right style="dotted">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s>
  <cellStyleXfs count="14">
    <xf numFmtId="0" fontId="0" fillId="0" borderId="0"/>
    <xf numFmtId="164" fontId="1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26" fillId="0" borderId="0"/>
    <xf numFmtId="0" fontId="26" fillId="0" borderId="0"/>
    <xf numFmtId="9"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cellStyleXfs>
  <cellXfs count="402">
    <xf numFmtId="0" fontId="0" fillId="0" borderId="0" xfId="0"/>
    <xf numFmtId="0" fontId="6" fillId="0" borderId="0" xfId="5" applyFont="1"/>
    <xf numFmtId="0" fontId="4" fillId="0" borderId="0" xfId="5" applyFont="1" applyAlignment="1">
      <alignment horizontal="left" vertical="center"/>
    </xf>
    <xf numFmtId="0" fontId="1" fillId="3" borderId="0" xfId="0" applyFont="1" applyFill="1" applyAlignment="1">
      <alignment vertical="center"/>
    </xf>
    <xf numFmtId="4" fontId="1" fillId="3" borderId="0" xfId="0" applyNumberFormat="1" applyFont="1" applyFill="1" applyAlignment="1">
      <alignment vertical="center"/>
    </xf>
    <xf numFmtId="0" fontId="7" fillId="3" borderId="0" xfId="5" applyFont="1" applyFill="1"/>
    <xf numFmtId="0" fontId="8" fillId="3" borderId="0" xfId="5" applyFont="1" applyFill="1" applyAlignment="1">
      <alignment vertical="center"/>
    </xf>
    <xf numFmtId="4" fontId="7" fillId="3" borderId="0" xfId="5" applyNumberFormat="1" applyFont="1" applyFill="1" applyAlignment="1">
      <alignment horizontal="center"/>
    </xf>
    <xf numFmtId="0" fontId="1" fillId="3" borderId="0" xfId="0" applyFont="1" applyFill="1"/>
    <xf numFmtId="0" fontId="17" fillId="0" borderId="0" xfId="0" applyFont="1"/>
    <xf numFmtId="0" fontId="15" fillId="3" borderId="0" xfId="0" applyFont="1" applyFill="1" applyAlignment="1">
      <alignment horizontal="right" vertical="center" wrapText="1"/>
    </xf>
    <xf numFmtId="165" fontId="3" fillId="3" borderId="0" xfId="12" applyFont="1" applyFill="1" applyBorder="1" applyAlignment="1">
      <alignment horizontal="right" vertical="center" wrapText="1"/>
    </xf>
    <xf numFmtId="0" fontId="3" fillId="3" borderId="0" xfId="0" applyFont="1" applyFill="1" applyAlignment="1">
      <alignment horizontal="left" vertical="center" wrapText="1"/>
    </xf>
    <xf numFmtId="0" fontId="3" fillId="3" borderId="0" xfId="5" applyFont="1" applyFill="1" applyAlignment="1">
      <alignment horizontal="left" vertical="center" wrapText="1"/>
    </xf>
    <xf numFmtId="165" fontId="19" fillId="3" borderId="0" xfId="12" applyFont="1" applyFill="1" applyBorder="1" applyAlignment="1">
      <alignment horizontal="right" vertical="center" wrapText="1"/>
    </xf>
    <xf numFmtId="165" fontId="20" fillId="3" borderId="0" xfId="12" applyFont="1" applyFill="1" applyBorder="1" applyAlignment="1">
      <alignment horizontal="right" vertical="center" wrapText="1"/>
    </xf>
    <xf numFmtId="165" fontId="20" fillId="3" borderId="3" xfId="12" applyFont="1" applyFill="1" applyBorder="1" applyAlignment="1">
      <alignment horizontal="right" vertical="center" wrapText="1"/>
    </xf>
    <xf numFmtId="0" fontId="2" fillId="3" borderId="0" xfId="5" applyFont="1" applyFill="1" applyAlignment="1">
      <alignment horizontal="right" vertical="center"/>
    </xf>
    <xf numFmtId="0" fontId="3" fillId="3" borderId="0" xfId="0" applyFont="1" applyFill="1" applyAlignment="1">
      <alignment horizontal="left" vertical="center"/>
    </xf>
    <xf numFmtId="0" fontId="3" fillId="3" borderId="0" xfId="0" applyFont="1" applyFill="1" applyAlignment="1">
      <alignment vertical="center"/>
    </xf>
    <xf numFmtId="0" fontId="3" fillId="3" borderId="0" xfId="0" applyFont="1" applyFill="1" applyAlignment="1">
      <alignment vertical="center" wrapText="1"/>
    </xf>
    <xf numFmtId="0" fontId="3" fillId="3" borderId="4" xfId="0" applyFont="1" applyFill="1" applyBorder="1" applyAlignment="1">
      <alignment vertical="center" wrapText="1"/>
    </xf>
    <xf numFmtId="0" fontId="3" fillId="3" borderId="0" xfId="4" applyFont="1" applyFill="1" applyAlignment="1">
      <alignment vertical="center" wrapText="1"/>
    </xf>
    <xf numFmtId="0" fontId="3" fillId="3" borderId="4" xfId="0" applyFont="1" applyFill="1" applyBorder="1" applyAlignment="1">
      <alignment horizontal="left" vertical="center" wrapText="1"/>
    </xf>
    <xf numFmtId="165" fontId="19" fillId="3" borderId="4" xfId="12" applyFont="1" applyFill="1" applyBorder="1" applyAlignment="1">
      <alignment horizontal="right" vertical="center" wrapText="1"/>
    </xf>
    <xf numFmtId="165" fontId="20" fillId="3" borderId="4" xfId="12" applyFont="1" applyFill="1" applyBorder="1" applyAlignment="1">
      <alignment horizontal="right" vertical="center" wrapText="1"/>
    </xf>
    <xf numFmtId="0" fontId="11" fillId="3" borderId="0" xfId="0" applyFont="1" applyFill="1" applyAlignment="1" applyProtection="1">
      <alignment horizontal="left" vertical="center" wrapText="1"/>
      <protection locked="0"/>
    </xf>
    <xf numFmtId="4" fontId="11" fillId="3" borderId="0" xfId="0" applyNumberFormat="1" applyFont="1" applyFill="1" applyAlignment="1" applyProtection="1">
      <alignment horizontal="right" vertical="center" wrapText="1"/>
      <protection locked="0"/>
    </xf>
    <xf numFmtId="166" fontId="11" fillId="3" borderId="0" xfId="0" applyNumberFormat="1" applyFont="1" applyFill="1" applyAlignment="1" applyProtection="1">
      <alignment horizontal="right" vertical="center" wrapText="1"/>
      <protection locked="0"/>
    </xf>
    <xf numFmtId="0" fontId="0" fillId="0" borderId="0" xfId="0" applyProtection="1">
      <protection locked="0"/>
    </xf>
    <xf numFmtId="165" fontId="11" fillId="3" borderId="0" xfId="12" applyFont="1" applyFill="1" applyBorder="1" applyAlignment="1" applyProtection="1">
      <alignment horizontal="right" vertical="center" wrapText="1"/>
    </xf>
    <xf numFmtId="165" fontId="3" fillId="3" borderId="5" xfId="12" applyFont="1" applyFill="1" applyBorder="1" applyAlignment="1" applyProtection="1">
      <alignment horizontal="right" vertical="center"/>
      <protection locked="0"/>
    </xf>
    <xf numFmtId="165" fontId="3" fillId="3" borderId="0" xfId="12" applyFont="1" applyFill="1" applyBorder="1" applyAlignment="1" applyProtection="1">
      <alignment horizontal="right" vertical="center"/>
      <protection locked="0"/>
    </xf>
    <xf numFmtId="0" fontId="24" fillId="3" borderId="0" xfId="5" applyFont="1" applyFill="1" applyAlignment="1" applyProtection="1">
      <alignment horizontal="center" vertical="center"/>
      <protection locked="0"/>
    </xf>
    <xf numFmtId="0" fontId="16" fillId="2" borderId="0" xfId="0" applyFont="1" applyFill="1" applyAlignment="1" applyProtection="1">
      <alignment horizontal="center"/>
      <protection locked="0"/>
    </xf>
    <xf numFmtId="0" fontId="25" fillId="3" borderId="0" xfId="5" applyFont="1" applyFill="1" applyAlignment="1">
      <alignment horizontal="center"/>
    </xf>
    <xf numFmtId="0" fontId="3" fillId="3" borderId="0" xfId="0" applyFont="1" applyFill="1" applyAlignment="1" applyProtection="1">
      <alignment horizontal="left" vertical="center" wrapText="1"/>
      <protection locked="0"/>
    </xf>
    <xf numFmtId="0" fontId="1" fillId="3" borderId="0" xfId="0" applyFont="1" applyFill="1" applyAlignment="1">
      <alignment horizontal="left" vertical="center"/>
    </xf>
    <xf numFmtId="0" fontId="3" fillId="3" borderId="0" xfId="0" applyFont="1" applyFill="1" applyAlignment="1" applyProtection="1">
      <alignment horizontal="center" vertical="center" wrapText="1"/>
      <protection locked="0"/>
    </xf>
    <xf numFmtId="0" fontId="1" fillId="3" borderId="0" xfId="0" applyFont="1" applyFill="1" applyAlignment="1">
      <alignment horizontal="center" vertical="center"/>
    </xf>
    <xf numFmtId="0" fontId="15" fillId="3" borderId="0" xfId="0" applyFont="1" applyFill="1" applyAlignment="1">
      <alignment horizontal="left" vertical="center" wrapText="1"/>
    </xf>
    <xf numFmtId="0" fontId="3" fillId="3" borderId="3" xfId="0" applyFont="1" applyFill="1" applyBorder="1" applyAlignment="1">
      <alignment vertical="center"/>
    </xf>
    <xf numFmtId="0" fontId="15" fillId="3" borderId="3" xfId="0" applyFont="1" applyFill="1" applyBorder="1" applyAlignment="1">
      <alignment horizontal="right" vertical="center" wrapText="1"/>
    </xf>
    <xf numFmtId="165" fontId="15" fillId="3" borderId="3" xfId="12" applyFont="1" applyFill="1" applyBorder="1" applyAlignment="1" applyProtection="1">
      <alignment horizontal="right" vertical="center"/>
    </xf>
    <xf numFmtId="165" fontId="15" fillId="3" borderId="1" xfId="12" applyFont="1" applyFill="1" applyBorder="1" applyAlignment="1" applyProtection="1">
      <alignment horizontal="right" vertical="center"/>
    </xf>
    <xf numFmtId="0" fontId="15" fillId="3" borderId="0" xfId="0" applyFont="1" applyFill="1" applyAlignment="1">
      <alignment vertical="center" wrapText="1"/>
    </xf>
    <xf numFmtId="0" fontId="3" fillId="3" borderId="0" xfId="0" applyFont="1" applyFill="1" applyAlignment="1" applyProtection="1">
      <alignment vertical="center" wrapText="1"/>
      <protection locked="0"/>
    </xf>
    <xf numFmtId="165" fontId="3" fillId="3" borderId="0" xfId="12" applyFont="1" applyFill="1" applyBorder="1" applyAlignment="1" applyProtection="1">
      <alignment horizontal="right" vertical="center" wrapText="1"/>
      <protection locked="0"/>
    </xf>
    <xf numFmtId="1" fontId="3" fillId="3" borderId="0" xfId="0" applyNumberFormat="1" applyFont="1" applyFill="1" applyAlignment="1">
      <alignment horizontal="left" vertical="center" wrapText="1"/>
    </xf>
    <xf numFmtId="0" fontId="1" fillId="3" borderId="0" xfId="0" applyFont="1" applyFill="1" applyAlignment="1" applyProtection="1">
      <alignment vertical="center"/>
      <protection locked="0"/>
    </xf>
    <xf numFmtId="0" fontId="1" fillId="3" borderId="0" xfId="0" applyFont="1" applyFill="1" applyAlignment="1" applyProtection="1">
      <alignment horizontal="center" vertical="center"/>
      <protection locked="0"/>
    </xf>
    <xf numFmtId="4" fontId="1" fillId="3" borderId="0" xfId="0" applyNumberFormat="1" applyFont="1" applyFill="1" applyAlignment="1" applyProtection="1">
      <alignment vertical="center"/>
      <protection locked="0"/>
    </xf>
    <xf numFmtId="0" fontId="27" fillId="3" borderId="0" xfId="0" applyFont="1" applyFill="1" applyAlignment="1" applyProtection="1">
      <alignment vertical="center"/>
      <protection locked="0"/>
    </xf>
    <xf numFmtId="0" fontId="17" fillId="3" borderId="0" xfId="0" applyFont="1" applyFill="1" applyAlignment="1">
      <alignment horizontal="left" vertical="center"/>
    </xf>
    <xf numFmtId="10" fontId="15" fillId="3" borderId="1" xfId="10" applyNumberFormat="1" applyFont="1" applyFill="1" applyBorder="1" applyAlignment="1">
      <alignment horizontal="right" vertical="center" wrapText="1"/>
    </xf>
    <xf numFmtId="0" fontId="0" fillId="0" borderId="0" xfId="0" applyAlignment="1">
      <alignment horizontal="right"/>
    </xf>
    <xf numFmtId="165" fontId="3" fillId="3" borderId="0" xfId="12" applyFont="1" applyFill="1" applyBorder="1" applyAlignment="1" applyProtection="1">
      <alignment horizontal="center" vertical="center" wrapText="1"/>
      <protection locked="0"/>
    </xf>
    <xf numFmtId="0" fontId="15" fillId="3" borderId="1" xfId="5" applyFont="1" applyFill="1" applyBorder="1" applyAlignment="1">
      <alignment horizontal="left" vertical="center" wrapText="1"/>
    </xf>
    <xf numFmtId="10" fontId="15" fillId="3" borderId="1" xfId="10" applyNumberFormat="1" applyFont="1" applyFill="1" applyBorder="1" applyAlignment="1" applyProtection="1">
      <alignment horizontal="right" vertical="center"/>
    </xf>
    <xf numFmtId="10" fontId="15" fillId="3" borderId="3" xfId="10" applyNumberFormat="1" applyFont="1" applyFill="1" applyBorder="1" applyAlignment="1" applyProtection="1">
      <alignment horizontal="right" vertical="center"/>
    </xf>
    <xf numFmtId="165" fontId="20" fillId="3" borderId="7" xfId="12" applyFont="1" applyFill="1" applyBorder="1" applyAlignment="1">
      <alignment horizontal="right" vertical="center" wrapText="1"/>
    </xf>
    <xf numFmtId="10" fontId="15" fillId="3" borderId="7" xfId="10" applyNumberFormat="1" applyFont="1" applyFill="1" applyBorder="1" applyAlignment="1">
      <alignment horizontal="right" vertical="center" wrapText="1"/>
    </xf>
    <xf numFmtId="10" fontId="2" fillId="3" borderId="0" xfId="10" applyNumberFormat="1" applyFont="1" applyFill="1" applyBorder="1" applyAlignment="1">
      <alignment horizontal="right" vertical="center"/>
    </xf>
    <xf numFmtId="10" fontId="20" fillId="3" borderId="3" xfId="10" applyNumberFormat="1" applyFont="1" applyFill="1" applyBorder="1" applyAlignment="1">
      <alignment horizontal="right" vertical="center" wrapText="1"/>
    </xf>
    <xf numFmtId="10" fontId="1" fillId="0" borderId="0" xfId="10" applyNumberFormat="1"/>
    <xf numFmtId="10" fontId="19" fillId="3" borderId="0" xfId="10" applyNumberFormat="1" applyFont="1" applyFill="1" applyBorder="1" applyAlignment="1">
      <alignment horizontal="right" vertical="center" wrapText="1"/>
    </xf>
    <xf numFmtId="10" fontId="19" fillId="3" borderId="4" xfId="10" applyNumberFormat="1" applyFont="1" applyFill="1" applyBorder="1" applyAlignment="1">
      <alignment horizontal="right" vertical="center" wrapText="1"/>
    </xf>
    <xf numFmtId="165" fontId="15" fillId="3" borderId="1" xfId="5" applyNumberFormat="1" applyFont="1" applyFill="1" applyBorder="1" applyAlignment="1">
      <alignment horizontal="right" vertical="center" wrapText="1"/>
    </xf>
    <xf numFmtId="165" fontId="19" fillId="3" borderId="1" xfId="12" applyFont="1" applyFill="1" applyBorder="1" applyAlignment="1">
      <alignment horizontal="right" vertical="center" wrapText="1"/>
    </xf>
    <xf numFmtId="165" fontId="15" fillId="3" borderId="0" xfId="12" applyFont="1" applyFill="1" applyBorder="1" applyAlignment="1" applyProtection="1">
      <alignment horizontal="right" vertical="center"/>
    </xf>
    <xf numFmtId="0" fontId="15" fillId="3" borderId="1" xfId="0" applyFont="1" applyFill="1" applyBorder="1" applyAlignment="1">
      <alignment horizontal="left" vertical="center"/>
    </xf>
    <xf numFmtId="165" fontId="3" fillId="3" borderId="0" xfId="12" applyFont="1" applyFill="1" applyBorder="1" applyAlignment="1" applyProtection="1">
      <alignment horizontal="right" vertical="center"/>
    </xf>
    <xf numFmtId="0" fontId="1" fillId="3" borderId="0" xfId="0" applyFont="1" applyFill="1" applyAlignment="1">
      <alignment horizontal="right" vertical="center"/>
    </xf>
    <xf numFmtId="165" fontId="3" fillId="3" borderId="1" xfId="12" applyFont="1" applyFill="1" applyBorder="1" applyAlignment="1" applyProtection="1">
      <alignment horizontal="right" vertical="center"/>
      <protection locked="0"/>
    </xf>
    <xf numFmtId="10" fontId="3" fillId="3" borderId="0" xfId="10" applyNumberFormat="1" applyFont="1" applyFill="1" applyBorder="1" applyAlignment="1" applyProtection="1">
      <alignment horizontal="right" vertical="center"/>
    </xf>
    <xf numFmtId="0" fontId="11" fillId="3" borderId="0" xfId="0" applyFont="1" applyFill="1" applyAlignment="1">
      <alignment vertical="center"/>
    </xf>
    <xf numFmtId="165" fontId="3" fillId="3" borderId="10" xfId="12" applyFont="1" applyFill="1" applyBorder="1" applyAlignment="1" applyProtection="1">
      <alignment horizontal="right" vertical="center"/>
      <protection locked="0"/>
    </xf>
    <xf numFmtId="165" fontId="3" fillId="3" borderId="9" xfId="12" applyFont="1" applyFill="1" applyBorder="1" applyAlignment="1" applyProtection="1">
      <alignment horizontal="center" vertical="center" wrapText="1"/>
    </xf>
    <xf numFmtId="165" fontId="3" fillId="3" borderId="11" xfId="12" applyFont="1" applyFill="1" applyBorder="1" applyAlignment="1" applyProtection="1">
      <alignment horizontal="right" vertical="center" wrapText="1"/>
      <protection locked="0"/>
    </xf>
    <xf numFmtId="165" fontId="15" fillId="3" borderId="9" xfId="12" applyFont="1" applyFill="1" applyBorder="1" applyAlignment="1" applyProtection="1">
      <alignment horizontal="right" vertical="center" wrapText="1"/>
    </xf>
    <xf numFmtId="9" fontId="6" fillId="3" borderId="0" xfId="0" applyNumberFormat="1" applyFont="1" applyFill="1" applyAlignment="1">
      <alignment vertical="center"/>
    </xf>
    <xf numFmtId="0" fontId="0" fillId="3" borderId="0" xfId="0" applyFill="1" applyAlignment="1">
      <alignment horizontal="center" vertical="center"/>
    </xf>
    <xf numFmtId="165" fontId="3" fillId="3" borderId="14" xfId="12" applyFont="1" applyFill="1" applyBorder="1" applyAlignment="1" applyProtection="1">
      <alignment horizontal="right" vertical="center"/>
      <protection locked="0"/>
    </xf>
    <xf numFmtId="0" fontId="0" fillId="3" borderId="0" xfId="0" applyFill="1" applyProtection="1">
      <protection locked="0"/>
    </xf>
    <xf numFmtId="0" fontId="0" fillId="3" borderId="0" xfId="0" applyFill="1" applyAlignment="1" applyProtection="1">
      <alignment horizontal="center" vertical="center"/>
      <protection locked="0"/>
    </xf>
    <xf numFmtId="0" fontId="3" fillId="3" borderId="0" xfId="0" applyFont="1" applyFill="1" applyAlignment="1">
      <alignment horizontal="right" vertical="center"/>
    </xf>
    <xf numFmtId="0" fontId="3" fillId="3" borderId="0" xfId="0" applyFont="1" applyFill="1"/>
    <xf numFmtId="0" fontId="3" fillId="3" borderId="9" xfId="0" applyFont="1" applyFill="1" applyBorder="1" applyAlignment="1" applyProtection="1">
      <alignment horizontal="right" vertical="center"/>
      <protection locked="0"/>
    </xf>
    <xf numFmtId="0" fontId="3" fillId="3" borderId="10" xfId="0" applyFont="1" applyFill="1" applyBorder="1" applyAlignment="1" applyProtection="1">
      <alignment horizontal="left" vertical="center" wrapText="1"/>
      <protection locked="0"/>
    </xf>
    <xf numFmtId="0" fontId="3" fillId="3" borderId="11" xfId="0" applyFont="1" applyFill="1" applyBorder="1" applyAlignment="1" applyProtection="1">
      <alignment horizontal="left" vertical="center" wrapText="1"/>
      <protection locked="0"/>
    </xf>
    <xf numFmtId="0" fontId="3" fillId="3" borderId="12" xfId="0" applyFont="1" applyFill="1" applyBorder="1" applyAlignment="1" applyProtection="1">
      <alignment horizontal="right" vertical="center"/>
      <protection locked="0"/>
    </xf>
    <xf numFmtId="0" fontId="3" fillId="3" borderId="14" xfId="0" applyFont="1" applyFill="1" applyBorder="1" applyAlignment="1" applyProtection="1">
      <alignment horizontal="left" vertical="center" wrapText="1"/>
      <protection locked="0"/>
    </xf>
    <xf numFmtId="0" fontId="3" fillId="3" borderId="13" xfId="0" applyFont="1" applyFill="1" applyBorder="1" applyAlignment="1" applyProtection="1">
      <alignment horizontal="left" vertical="center" wrapText="1"/>
      <protection locked="0"/>
    </xf>
    <xf numFmtId="0" fontId="3" fillId="3" borderId="0" xfId="0" applyFont="1" applyFill="1" applyAlignment="1" applyProtection="1">
      <alignment horizontal="left" vertical="center"/>
      <protection locked="0"/>
    </xf>
    <xf numFmtId="0" fontId="6" fillId="3" borderId="0" xfId="0" applyFont="1" applyFill="1" applyAlignment="1">
      <alignment horizontal="right" vertical="center"/>
    </xf>
    <xf numFmtId="0" fontId="17" fillId="3" borderId="0" xfId="0" applyFont="1" applyFill="1" applyAlignment="1" applyProtection="1">
      <alignment vertical="center"/>
      <protection locked="0"/>
    </xf>
    <xf numFmtId="0" fontId="6" fillId="3" borderId="0" xfId="0" applyFont="1" applyFill="1" applyAlignment="1" applyProtection="1">
      <alignment vertical="center"/>
      <protection locked="0"/>
    </xf>
    <xf numFmtId="0" fontId="18" fillId="2" borderId="0" xfId="5" applyFont="1" applyFill="1" applyAlignment="1" applyProtection="1">
      <alignment vertical="center"/>
      <protection locked="0"/>
    </xf>
    <xf numFmtId="4" fontId="18" fillId="2" borderId="0" xfId="5" applyNumberFormat="1" applyFont="1" applyFill="1" applyAlignment="1" applyProtection="1">
      <alignment vertical="center"/>
      <protection locked="0"/>
    </xf>
    <xf numFmtId="0" fontId="2" fillId="2" borderId="0" xfId="5" applyFont="1" applyFill="1" applyAlignment="1" applyProtection="1">
      <alignment vertical="center"/>
      <protection locked="0"/>
    </xf>
    <xf numFmtId="0" fontId="2" fillId="0" borderId="0" xfId="5" applyFont="1" applyAlignment="1" applyProtection="1">
      <alignment vertical="center"/>
      <protection locked="0"/>
    </xf>
    <xf numFmtId="4" fontId="2" fillId="0" borderId="0" xfId="5" applyNumberFormat="1" applyFont="1" applyAlignment="1" applyProtection="1">
      <alignment vertical="center"/>
      <protection locked="0"/>
    </xf>
    <xf numFmtId="0" fontId="5" fillId="0" borderId="0" xfId="5" applyFont="1" applyAlignment="1" applyProtection="1">
      <alignment horizontal="justify" vertical="center"/>
      <protection locked="0"/>
    </xf>
    <xf numFmtId="10" fontId="2" fillId="0" borderId="0" xfId="10" applyNumberFormat="1" applyFont="1" applyAlignment="1" applyProtection="1">
      <alignment vertical="center"/>
      <protection locked="0"/>
    </xf>
    <xf numFmtId="0" fontId="14" fillId="0" borderId="0" xfId="5" applyFont="1" applyAlignment="1" applyProtection="1">
      <alignment vertical="center"/>
      <protection locked="0"/>
    </xf>
    <xf numFmtId="0" fontId="3" fillId="3" borderId="7" xfId="5" applyFont="1" applyFill="1" applyBorder="1" applyAlignment="1">
      <alignment horizontal="left" vertical="center" wrapText="1"/>
    </xf>
    <xf numFmtId="165" fontId="19" fillId="3" borderId="7" xfId="12" applyFont="1" applyFill="1" applyBorder="1" applyAlignment="1">
      <alignment horizontal="right" vertical="center" wrapText="1"/>
    </xf>
    <xf numFmtId="10" fontId="19" fillId="3" borderId="7" xfId="10" applyNumberFormat="1" applyFont="1" applyFill="1" applyBorder="1" applyAlignment="1">
      <alignment horizontal="right" vertical="center" wrapText="1"/>
    </xf>
    <xf numFmtId="0" fontId="0" fillId="3" borderId="0" xfId="0" applyFill="1"/>
    <xf numFmtId="4" fontId="0" fillId="3" borderId="0" xfId="0" applyNumberFormat="1" applyFill="1"/>
    <xf numFmtId="165" fontId="15" fillId="3" borderId="0" xfId="12" applyFont="1" applyFill="1" applyBorder="1" applyAlignment="1" applyProtection="1">
      <alignment horizontal="right" vertical="center" wrapText="1"/>
    </xf>
    <xf numFmtId="165" fontId="3" fillId="3" borderId="10" xfId="12" applyFont="1" applyFill="1" applyBorder="1" applyAlignment="1" applyProtection="1">
      <alignment horizontal="right" vertical="center" wrapText="1"/>
      <protection locked="0"/>
    </xf>
    <xf numFmtId="165" fontId="15" fillId="3" borderId="11" xfId="12" applyFont="1" applyFill="1" applyBorder="1" applyAlignment="1" applyProtection="1">
      <alignment horizontal="right" vertical="center"/>
    </xf>
    <xf numFmtId="165" fontId="3" fillId="3" borderId="9" xfId="12" applyFont="1" applyFill="1" applyBorder="1" applyAlignment="1">
      <alignment horizontal="right" vertical="center" wrapText="1"/>
    </xf>
    <xf numFmtId="17" fontId="15" fillId="3" borderId="0" xfId="0" applyNumberFormat="1" applyFont="1" applyFill="1" applyAlignment="1">
      <alignment horizontal="left" vertical="center" wrapText="1"/>
    </xf>
    <xf numFmtId="167" fontId="15" fillId="3" borderId="0" xfId="12" applyNumberFormat="1" applyFont="1" applyFill="1" applyBorder="1" applyAlignment="1">
      <alignment horizontal="right" vertical="center" wrapText="1"/>
    </xf>
    <xf numFmtId="17" fontId="15" fillId="3" borderId="0" xfId="0" applyNumberFormat="1" applyFont="1" applyFill="1" applyAlignment="1">
      <alignment horizontal="center" vertical="center" wrapText="1"/>
    </xf>
    <xf numFmtId="165" fontId="15" fillId="3" borderId="0" xfId="12" applyFont="1" applyFill="1" applyBorder="1" applyAlignment="1">
      <alignment horizontal="right" vertical="center" wrapText="1"/>
    </xf>
    <xf numFmtId="165" fontId="15" fillId="3" borderId="0" xfId="12" applyFont="1" applyFill="1" applyBorder="1" applyAlignment="1">
      <alignment horizontal="center" vertical="center" wrapText="1"/>
    </xf>
    <xf numFmtId="10" fontId="1" fillId="3" borderId="0" xfId="10" applyNumberFormat="1" applyFont="1" applyFill="1" applyAlignment="1" applyProtection="1">
      <alignment vertical="center"/>
    </xf>
    <xf numFmtId="10" fontId="1" fillId="3" borderId="0" xfId="10" applyNumberFormat="1" applyFont="1" applyFill="1" applyAlignment="1" applyProtection="1">
      <alignment vertical="center"/>
      <protection locked="0"/>
    </xf>
    <xf numFmtId="0" fontId="17" fillId="3" borderId="0" xfId="0" applyFont="1" applyFill="1" applyAlignment="1">
      <alignment vertical="center"/>
    </xf>
    <xf numFmtId="0" fontId="17" fillId="3" borderId="0" xfId="0" applyFont="1" applyFill="1" applyAlignment="1">
      <alignment horizontal="center" vertical="center" wrapText="1"/>
    </xf>
    <xf numFmtId="0" fontId="1" fillId="3" borderId="0" xfId="0" applyFont="1" applyFill="1" applyAlignment="1" applyProtection="1">
      <alignment horizontal="left" vertical="center" wrapText="1"/>
      <protection locked="0"/>
    </xf>
    <xf numFmtId="0" fontId="15" fillId="3" borderId="0" xfId="0" applyFont="1" applyFill="1" applyAlignment="1">
      <alignment horizontal="center" vertical="center" wrapText="1"/>
    </xf>
    <xf numFmtId="0" fontId="15" fillId="3" borderId="0" xfId="0" applyFont="1" applyFill="1" applyAlignment="1">
      <alignment horizontal="center" vertical="center"/>
    </xf>
    <xf numFmtId="10" fontId="3" fillId="3" borderId="16" xfId="0" applyNumberFormat="1" applyFont="1" applyFill="1" applyBorder="1" applyAlignment="1" applyProtection="1">
      <alignment horizontal="right" vertical="center"/>
      <protection locked="0"/>
    </xf>
    <xf numFmtId="0" fontId="17" fillId="3" borderId="0" xfId="0" applyFont="1" applyFill="1" applyAlignment="1">
      <alignment vertical="center" wrapText="1"/>
    </xf>
    <xf numFmtId="165" fontId="3" fillId="3" borderId="11" xfId="12" applyFont="1" applyFill="1" applyBorder="1" applyAlignment="1" applyProtection="1">
      <alignment horizontal="right" vertical="center"/>
    </xf>
    <xf numFmtId="165" fontId="3" fillId="3" borderId="9" xfId="12" applyFont="1" applyFill="1" applyBorder="1" applyAlignment="1" applyProtection="1">
      <alignment horizontal="right" vertical="center" wrapText="1"/>
      <protection locked="0"/>
    </xf>
    <xf numFmtId="0" fontId="28" fillId="3" borderId="0" xfId="5" applyFont="1" applyFill="1" applyProtection="1">
      <protection locked="0"/>
    </xf>
    <xf numFmtId="0" fontId="17" fillId="3" borderId="2" xfId="0" applyFont="1" applyFill="1" applyBorder="1" applyAlignment="1">
      <alignment horizontal="center" vertical="center"/>
    </xf>
    <xf numFmtId="0" fontId="17" fillId="3" borderId="2" xfId="0" applyFont="1" applyFill="1" applyBorder="1" applyAlignment="1">
      <alignment horizontal="left" vertical="center"/>
    </xf>
    <xf numFmtId="0" fontId="17" fillId="3" borderId="2" xfId="0" applyFont="1" applyFill="1" applyBorder="1" applyAlignment="1">
      <alignment vertical="center" wrapText="1"/>
    </xf>
    <xf numFmtId="165" fontId="3" fillId="3" borderId="11" xfId="12" applyFont="1" applyFill="1" applyBorder="1" applyAlignment="1">
      <alignment horizontal="right" vertical="center" wrapText="1"/>
    </xf>
    <xf numFmtId="0" fontId="1" fillId="3" borderId="0" xfId="0" applyFont="1" applyFill="1" applyProtection="1">
      <protection locked="0"/>
    </xf>
    <xf numFmtId="0" fontId="3" fillId="3" borderId="1" xfId="0" applyFont="1" applyFill="1" applyBorder="1" applyAlignment="1">
      <alignment horizontal="right" vertical="center"/>
    </xf>
    <xf numFmtId="165" fontId="3" fillId="3" borderId="18" xfId="12" applyFont="1" applyFill="1" applyBorder="1" applyAlignment="1" applyProtection="1">
      <alignment horizontal="right" vertical="center"/>
    </xf>
    <xf numFmtId="165" fontId="15" fillId="3" borderId="19" xfId="12" applyFont="1" applyFill="1" applyBorder="1" applyAlignment="1" applyProtection="1">
      <alignment horizontal="right" vertical="center"/>
    </xf>
    <xf numFmtId="0" fontId="0" fillId="3" borderId="9" xfId="0" applyFill="1" applyBorder="1" applyAlignment="1">
      <alignment horizontal="center" vertical="center"/>
    </xf>
    <xf numFmtId="165" fontId="5" fillId="0" borderId="0" xfId="5" applyNumberFormat="1" applyFont="1" applyAlignment="1" applyProtection="1">
      <alignment horizontal="justify" vertical="center"/>
      <protection locked="0"/>
    </xf>
    <xf numFmtId="0" fontId="3" fillId="3" borderId="0" xfId="0" applyFont="1" applyFill="1" applyAlignment="1" applyProtection="1">
      <alignment horizontal="right" vertical="center" wrapText="1"/>
      <protection locked="0"/>
    </xf>
    <xf numFmtId="0" fontId="22" fillId="3" borderId="0" xfId="5" applyFont="1" applyFill="1" applyAlignment="1" applyProtection="1">
      <alignment horizontal="center" vertical="center" wrapText="1"/>
      <protection locked="0"/>
    </xf>
    <xf numFmtId="0" fontId="17" fillId="3" borderId="20" xfId="4" applyFont="1" applyFill="1" applyBorder="1" applyAlignment="1">
      <alignment horizontal="left" vertical="center" wrapText="1"/>
    </xf>
    <xf numFmtId="0" fontId="29" fillId="3" borderId="20" xfId="4" applyFont="1" applyFill="1" applyBorder="1" applyAlignment="1">
      <alignment horizontal="left" vertical="center" wrapText="1"/>
    </xf>
    <xf numFmtId="0" fontId="1" fillId="3" borderId="0" xfId="4" applyFill="1" applyAlignment="1">
      <alignment vertical="center" wrapText="1"/>
    </xf>
    <xf numFmtId="0" fontId="1" fillId="3" borderId="0" xfId="4" applyFill="1" applyAlignment="1">
      <alignment wrapText="1"/>
    </xf>
    <xf numFmtId="0" fontId="1" fillId="3" borderId="0" xfId="4" applyFill="1" applyAlignment="1">
      <alignment horizontal="left" vertical="center" wrapText="1"/>
    </xf>
    <xf numFmtId="0" fontId="29" fillId="3" borderId="20" xfId="7" applyFont="1" applyFill="1" applyBorder="1" applyAlignment="1">
      <alignment horizontal="left" vertical="center" wrapText="1"/>
    </xf>
    <xf numFmtId="0" fontId="29" fillId="3" borderId="0" xfId="4" applyFont="1" applyFill="1" applyAlignment="1">
      <alignment horizontal="left" vertical="center" wrapText="1"/>
    </xf>
    <xf numFmtId="0" fontId="30" fillId="3" borderId="20" xfId="7" applyFont="1" applyFill="1" applyBorder="1" applyAlignment="1">
      <alignment horizontal="left" vertical="center" wrapText="1"/>
    </xf>
    <xf numFmtId="0" fontId="0" fillId="2" borderId="0" xfId="0" applyFill="1" applyAlignment="1" applyProtection="1">
      <alignment wrapText="1"/>
      <protection locked="0"/>
    </xf>
    <xf numFmtId="0" fontId="0" fillId="2" borderId="15" xfId="0" applyFill="1" applyBorder="1" applyAlignment="1" applyProtection="1">
      <alignment wrapText="1"/>
      <protection locked="0"/>
    </xf>
    <xf numFmtId="0" fontId="3" fillId="3" borderId="8" xfId="5" applyFont="1" applyFill="1" applyBorder="1" applyAlignment="1">
      <alignment horizontal="left" vertical="center" wrapText="1"/>
    </xf>
    <xf numFmtId="165" fontId="19" fillId="3" borderId="8" xfId="12" applyFont="1" applyFill="1" applyBorder="1" applyAlignment="1">
      <alignment horizontal="right" vertical="center" wrapText="1"/>
    </xf>
    <xf numFmtId="165" fontId="20" fillId="3" borderId="8" xfId="12" applyFont="1" applyFill="1" applyBorder="1" applyAlignment="1">
      <alignment horizontal="right" vertical="center" wrapText="1"/>
    </xf>
    <xf numFmtId="10" fontId="19" fillId="3" borderId="8" xfId="10" applyNumberFormat="1" applyFont="1" applyFill="1" applyBorder="1" applyAlignment="1">
      <alignment horizontal="right" vertical="center" wrapText="1"/>
    </xf>
    <xf numFmtId="49" fontId="1" fillId="3" borderId="10" xfId="0" applyNumberFormat="1" applyFont="1" applyFill="1" applyBorder="1" applyAlignment="1" applyProtection="1">
      <alignment horizontal="left" wrapText="1"/>
      <protection locked="0"/>
    </xf>
    <xf numFmtId="0" fontId="1" fillId="0" borderId="0" xfId="0" applyFont="1"/>
    <xf numFmtId="0" fontId="33" fillId="2" borderId="0" xfId="0" applyFont="1" applyFill="1" applyAlignment="1" applyProtection="1">
      <alignment horizontal="center"/>
      <protection locked="0"/>
    </xf>
    <xf numFmtId="0" fontId="17" fillId="3" borderId="0" xfId="0" applyFont="1" applyFill="1" applyAlignment="1">
      <alignment horizontal="center" vertical="center"/>
    </xf>
    <xf numFmtId="0" fontId="6" fillId="0" borderId="3" xfId="0" applyFont="1" applyBorder="1" applyAlignment="1">
      <alignment horizontal="center" vertical="center" wrapText="1"/>
    </xf>
    <xf numFmtId="0" fontId="31" fillId="0" borderId="0" xfId="0" applyFont="1" applyAlignment="1">
      <alignment horizontal="center" vertical="center" wrapText="1"/>
    </xf>
    <xf numFmtId="168" fontId="3" fillId="3" borderId="10" xfId="0" applyNumberFormat="1" applyFont="1" applyFill="1" applyBorder="1" applyAlignment="1" applyProtection="1">
      <alignment horizontal="right" vertical="center"/>
      <protection locked="0"/>
    </xf>
    <xf numFmtId="168" fontId="11" fillId="3" borderId="0" xfId="0" applyNumberFormat="1" applyFont="1" applyFill="1" applyAlignment="1" applyProtection="1">
      <alignment horizontal="right" vertical="center" wrapText="1"/>
      <protection locked="0"/>
    </xf>
    <xf numFmtId="168" fontId="3" fillId="3" borderId="11" xfId="12" applyNumberFormat="1" applyFont="1" applyFill="1" applyBorder="1" applyAlignment="1" applyProtection="1">
      <alignment horizontal="center" vertical="center" wrapText="1"/>
      <protection locked="0"/>
    </xf>
    <xf numFmtId="168" fontId="3" fillId="3" borderId="9" xfId="12" applyNumberFormat="1" applyFont="1" applyFill="1" applyBorder="1" applyAlignment="1" applyProtection="1">
      <alignment horizontal="center" vertical="center" wrapText="1"/>
      <protection locked="0"/>
    </xf>
    <xf numFmtId="168" fontId="3" fillId="3" borderId="0" xfId="12" applyNumberFormat="1" applyFont="1" applyFill="1" applyBorder="1" applyAlignment="1" applyProtection="1">
      <alignment horizontal="center" vertical="center" wrapText="1"/>
      <protection locked="0"/>
    </xf>
    <xf numFmtId="14" fontId="7" fillId="3" borderId="0" xfId="5" applyNumberFormat="1" applyFont="1" applyFill="1" applyAlignment="1">
      <alignment horizontal="left" vertical="center"/>
    </xf>
    <xf numFmtId="0" fontId="0" fillId="0" borderId="0" xfId="0" applyAlignment="1" applyProtection="1">
      <alignment horizontal="right" vertical="center"/>
      <protection locked="0"/>
    </xf>
    <xf numFmtId="17" fontId="1" fillId="0" borderId="17" xfId="0" applyNumberFormat="1" applyFont="1" applyBorder="1" applyAlignment="1" applyProtection="1">
      <alignment horizontal="center" vertical="center"/>
      <protection locked="0"/>
    </xf>
    <xf numFmtId="0" fontId="1" fillId="0" borderId="17" xfId="0" applyFont="1" applyBorder="1" applyAlignment="1" applyProtection="1">
      <alignment horizontal="center" vertical="center"/>
      <protection locked="0"/>
    </xf>
    <xf numFmtId="0" fontId="4" fillId="2" borderId="3" xfId="0" applyFont="1" applyFill="1" applyBorder="1" applyAlignment="1" applyProtection="1">
      <alignment horizontal="center" vertical="center"/>
      <protection locked="0"/>
    </xf>
    <xf numFmtId="0" fontId="38" fillId="3" borderId="0" xfId="5" applyFont="1" applyFill="1" applyAlignment="1">
      <alignment vertical="center"/>
    </xf>
    <xf numFmtId="2" fontId="31" fillId="4" borderId="20" xfId="0" applyNumberFormat="1" applyFont="1" applyFill="1" applyBorder="1" applyAlignment="1">
      <alignment horizontal="center" vertical="center" wrapText="1"/>
    </xf>
    <xf numFmtId="2" fontId="31" fillId="5" borderId="20" xfId="0" applyNumberFormat="1" applyFont="1" applyFill="1" applyBorder="1" applyAlignment="1">
      <alignment horizontal="center" vertical="center" wrapText="1"/>
    </xf>
    <xf numFmtId="0" fontId="31" fillId="6" borderId="20" xfId="0" applyFont="1" applyFill="1" applyBorder="1" applyAlignment="1">
      <alignment horizontal="center" vertical="center" wrapText="1"/>
    </xf>
    <xf numFmtId="0" fontId="31" fillId="7" borderId="0" xfId="0" applyFont="1" applyFill="1" applyAlignment="1">
      <alignment horizontal="center" vertical="center" wrapText="1"/>
    </xf>
    <xf numFmtId="168" fontId="0" fillId="7" borderId="0" xfId="0" applyNumberFormat="1" applyFill="1"/>
    <xf numFmtId="168" fontId="32" fillId="7" borderId="0" xfId="0" applyNumberFormat="1" applyFont="1" applyFill="1" applyAlignment="1">
      <alignment horizontal="center" vertical="center" wrapText="1"/>
    </xf>
    <xf numFmtId="0" fontId="0" fillId="7" borderId="0" xfId="0" applyFill="1"/>
    <xf numFmtId="0" fontId="0" fillId="0" borderId="0" xfId="0" applyAlignment="1">
      <alignment horizontal="center" vertical="center"/>
    </xf>
    <xf numFmtId="2" fontId="0" fillId="0" borderId="0" xfId="0" applyNumberFormat="1"/>
    <xf numFmtId="0" fontId="17" fillId="0" borderId="0" xfId="0" applyFont="1" applyAlignment="1">
      <alignment horizontal="center" vertical="center"/>
    </xf>
    <xf numFmtId="0" fontId="6" fillId="0" borderId="0" xfId="0" applyFont="1" applyAlignment="1">
      <alignment horizontal="left" vertical="center"/>
    </xf>
    <xf numFmtId="0" fontId="6" fillId="0" borderId="0" xfId="0" applyFont="1"/>
    <xf numFmtId="0" fontId="0" fillId="0" borderId="0" xfId="0" applyAlignment="1">
      <alignment horizontal="left" vertical="center"/>
    </xf>
    <xf numFmtId="0" fontId="1" fillId="0" borderId="0" xfId="0" applyFont="1" applyAlignment="1">
      <alignment horizontal="center" vertical="center"/>
    </xf>
    <xf numFmtId="0" fontId="0" fillId="0" borderId="0" xfId="0" applyAlignment="1">
      <alignment horizontal="right" vertical="center"/>
    </xf>
    <xf numFmtId="168" fontId="0" fillId="0" borderId="0" xfId="0" applyNumberFormat="1" applyAlignment="1">
      <alignment horizontal="right" vertical="center"/>
    </xf>
    <xf numFmtId="1" fontId="0" fillId="0" borderId="0" xfId="0" applyNumberFormat="1" applyAlignment="1">
      <alignment horizontal="right" vertical="center"/>
    </xf>
    <xf numFmtId="4" fontId="0" fillId="0" borderId="0" xfId="0" applyNumberFormat="1" applyAlignment="1">
      <alignment horizontal="right" vertical="center"/>
    </xf>
    <xf numFmtId="0" fontId="32" fillId="3" borderId="0" xfId="0" applyFont="1" applyFill="1" applyAlignment="1">
      <alignment horizontal="center" vertical="center" wrapText="1"/>
    </xf>
    <xf numFmtId="168" fontId="32" fillId="0" borderId="0" xfId="0" applyNumberFormat="1" applyFont="1" applyAlignment="1">
      <alignment horizontal="center" vertical="center" wrapText="1"/>
    </xf>
    <xf numFmtId="4" fontId="32" fillId="3" borderId="0" xfId="0" applyNumberFormat="1" applyFont="1" applyFill="1" applyAlignment="1">
      <alignment horizontal="center" vertical="center" wrapText="1"/>
    </xf>
    <xf numFmtId="168" fontId="32" fillId="3" borderId="0" xfId="0" applyNumberFormat="1" applyFont="1" applyFill="1" applyAlignment="1">
      <alignment horizontal="center" vertical="center" wrapText="1"/>
    </xf>
    <xf numFmtId="0" fontId="32" fillId="3" borderId="0" xfId="0" applyFont="1" applyFill="1" applyAlignment="1">
      <alignment horizontal="left" vertical="center" wrapText="1"/>
    </xf>
    <xf numFmtId="0" fontId="0" fillId="0" borderId="4" xfId="0" applyBorder="1" applyAlignment="1">
      <alignment horizontal="right" vertical="center"/>
    </xf>
    <xf numFmtId="168" fontId="0" fillId="0" borderId="4" xfId="0" applyNumberFormat="1" applyBorder="1" applyAlignment="1">
      <alignment horizontal="right" vertical="center"/>
    </xf>
    <xf numFmtId="0" fontId="0" fillId="0" borderId="17" xfId="0" applyBorder="1" applyAlignment="1" applyProtection="1">
      <alignment horizontal="center" vertical="center"/>
      <protection locked="0"/>
    </xf>
    <xf numFmtId="4" fontId="0" fillId="0" borderId="20" xfId="0" applyNumberFormat="1" applyBorder="1"/>
    <xf numFmtId="168" fontId="15" fillId="3" borderId="1" xfId="0" applyNumberFormat="1" applyFont="1" applyFill="1" applyBorder="1" applyAlignment="1">
      <alignment vertical="center"/>
    </xf>
    <xf numFmtId="10" fontId="15" fillId="3" borderId="19" xfId="10" applyNumberFormat="1" applyFont="1" applyFill="1" applyBorder="1" applyAlignment="1" applyProtection="1">
      <alignment horizontal="right" vertical="center"/>
    </xf>
    <xf numFmtId="0" fontId="3" fillId="3" borderId="19" xfId="0" applyFont="1" applyFill="1" applyBorder="1" applyAlignment="1" applyProtection="1">
      <alignment horizontal="center" vertical="center" wrapText="1"/>
      <protection locked="0"/>
    </xf>
    <xf numFmtId="165" fontId="1" fillId="3" borderId="22" xfId="12" applyFont="1" applyFill="1" applyBorder="1" applyAlignment="1" applyProtection="1">
      <alignment horizontal="right" vertical="center"/>
    </xf>
    <xf numFmtId="10" fontId="1" fillId="3" borderId="22" xfId="12" applyNumberFormat="1" applyFont="1" applyFill="1" applyBorder="1" applyAlignment="1" applyProtection="1">
      <alignment horizontal="right" vertical="center"/>
    </xf>
    <xf numFmtId="49" fontId="0" fillId="3" borderId="0" xfId="0" applyNumberFormat="1" applyFill="1" applyProtection="1">
      <protection locked="0"/>
    </xf>
    <xf numFmtId="4" fontId="0" fillId="3" borderId="20" xfId="0" applyNumberFormat="1" applyFill="1" applyBorder="1"/>
    <xf numFmtId="0" fontId="3" fillId="3" borderId="0" xfId="5" applyFont="1" applyFill="1" applyAlignment="1">
      <alignment horizontal="left" vertical="center"/>
    </xf>
    <xf numFmtId="0" fontId="3" fillId="3" borderId="0" xfId="5" applyFont="1" applyFill="1" applyAlignment="1">
      <alignment horizontal="right" vertical="center"/>
    </xf>
    <xf numFmtId="0" fontId="3" fillId="3" borderId="8" xfId="5" applyFont="1" applyFill="1" applyBorder="1" applyAlignment="1">
      <alignment horizontal="left" vertical="center"/>
    </xf>
    <xf numFmtId="0" fontId="3" fillId="3" borderId="7" xfId="5" applyFont="1" applyFill="1" applyBorder="1" applyAlignment="1">
      <alignment horizontal="left" vertical="center"/>
    </xf>
    <xf numFmtId="0" fontId="15" fillId="3" borderId="0" xfId="0" applyFont="1" applyFill="1" applyAlignment="1">
      <alignment horizontal="left" vertical="center"/>
    </xf>
    <xf numFmtId="165" fontId="15" fillId="3" borderId="6" xfId="12" applyFont="1" applyFill="1" applyBorder="1" applyAlignment="1" applyProtection="1">
      <alignment horizontal="right" vertical="center"/>
    </xf>
    <xf numFmtId="10" fontId="15" fillId="3" borderId="6" xfId="10" applyNumberFormat="1" applyFont="1" applyFill="1" applyBorder="1" applyAlignment="1" applyProtection="1">
      <alignment horizontal="right" vertical="center"/>
    </xf>
    <xf numFmtId="4" fontId="15" fillId="3" borderId="0" xfId="0" applyNumberFormat="1" applyFont="1" applyFill="1" applyAlignment="1">
      <alignment horizontal="right" vertical="center"/>
    </xf>
    <xf numFmtId="10" fontId="15" fillId="3" borderId="0" xfId="10" applyNumberFormat="1" applyFont="1" applyFill="1" applyBorder="1" applyAlignment="1" applyProtection="1">
      <alignment horizontal="right" vertical="center"/>
    </xf>
    <xf numFmtId="0" fontId="15" fillId="3" borderId="8" xfId="5" applyFont="1" applyFill="1" applyBorder="1" applyAlignment="1">
      <alignment horizontal="right" vertical="center" wrapText="1"/>
    </xf>
    <xf numFmtId="10" fontId="15" fillId="3" borderId="8" xfId="10" applyNumberFormat="1" applyFont="1" applyFill="1" applyBorder="1" applyAlignment="1">
      <alignment horizontal="right" vertical="center" wrapText="1"/>
    </xf>
    <xf numFmtId="0" fontId="15" fillId="3" borderId="0" xfId="5" applyFont="1" applyFill="1" applyAlignment="1">
      <alignment horizontal="left" vertical="center"/>
    </xf>
    <xf numFmtId="0" fontId="15" fillId="3" borderId="0" xfId="5" applyFont="1" applyFill="1" applyAlignment="1">
      <alignment horizontal="right" vertical="center" wrapText="1"/>
    </xf>
    <xf numFmtId="10" fontId="20" fillId="3" borderId="0" xfId="10" applyNumberFormat="1" applyFont="1" applyFill="1" applyBorder="1" applyAlignment="1">
      <alignment horizontal="right" vertical="center" wrapText="1"/>
    </xf>
    <xf numFmtId="0" fontId="3" fillId="3" borderId="23" xfId="0" applyFont="1" applyFill="1" applyBorder="1" applyAlignment="1">
      <alignment horizontal="left" vertical="center" wrapText="1"/>
    </xf>
    <xf numFmtId="165" fontId="19" fillId="3" borderId="23" xfId="12" applyFont="1" applyFill="1" applyBorder="1" applyAlignment="1">
      <alignment horizontal="right" vertical="center" wrapText="1"/>
    </xf>
    <xf numFmtId="10" fontId="19" fillId="3" borderId="23" xfId="10" applyNumberFormat="1" applyFont="1" applyFill="1" applyBorder="1" applyAlignment="1">
      <alignment horizontal="right" vertical="center" wrapText="1"/>
    </xf>
    <xf numFmtId="0" fontId="15" fillId="4" borderId="1" xfId="5" applyFont="1" applyFill="1" applyBorder="1" applyAlignment="1">
      <alignment horizontal="left" vertical="center" wrapText="1"/>
    </xf>
    <xf numFmtId="4" fontId="15" fillId="4" borderId="1" xfId="5" applyNumberFormat="1" applyFont="1" applyFill="1" applyBorder="1" applyAlignment="1">
      <alignment horizontal="right" vertical="center" wrapText="1"/>
    </xf>
    <xf numFmtId="10" fontId="15" fillId="4" borderId="1" xfId="10" applyNumberFormat="1" applyFont="1" applyFill="1" applyBorder="1" applyAlignment="1">
      <alignment horizontal="right" vertical="center" wrapText="1"/>
    </xf>
    <xf numFmtId="0" fontId="15" fillId="4" borderId="1" xfId="5" applyFont="1" applyFill="1" applyBorder="1" applyAlignment="1">
      <alignment horizontal="right" vertical="center" wrapText="1"/>
    </xf>
    <xf numFmtId="0" fontId="15" fillId="4" borderId="1" xfId="0" applyFont="1" applyFill="1" applyBorder="1" applyAlignment="1">
      <alignment horizontal="left" vertical="center" wrapText="1"/>
    </xf>
    <xf numFmtId="0" fontId="15" fillId="4" borderId="2" xfId="0" applyFont="1" applyFill="1" applyBorder="1" applyAlignment="1">
      <alignment horizontal="left" vertical="center"/>
    </xf>
    <xf numFmtId="10" fontId="15" fillId="4" borderId="2" xfId="10" applyNumberFormat="1" applyFont="1" applyFill="1" applyBorder="1" applyAlignment="1" applyProtection="1">
      <alignment horizontal="right" vertical="center"/>
    </xf>
    <xf numFmtId="0" fontId="15" fillId="4" borderId="1" xfId="0" applyFont="1" applyFill="1" applyBorder="1" applyAlignment="1">
      <alignment horizontal="left" vertical="center"/>
    </xf>
    <xf numFmtId="4" fontId="15" fillId="4" borderId="1" xfId="0" applyNumberFormat="1" applyFont="1" applyFill="1" applyBorder="1" applyAlignment="1">
      <alignment horizontal="right" vertical="center"/>
    </xf>
    <xf numFmtId="10" fontId="15" fillId="4" borderId="1" xfId="10" applyNumberFormat="1" applyFont="1" applyFill="1" applyBorder="1" applyAlignment="1" applyProtection="1">
      <alignment horizontal="right" vertical="center"/>
    </xf>
    <xf numFmtId="0" fontId="15" fillId="8" borderId="0" xfId="0" applyFont="1" applyFill="1" applyAlignment="1">
      <alignment horizontal="left" vertical="center" wrapText="1"/>
    </xf>
    <xf numFmtId="0" fontId="15" fillId="9" borderId="1" xfId="0" applyFont="1" applyFill="1" applyBorder="1" applyAlignment="1">
      <alignment horizontal="left" vertical="center" wrapText="1"/>
    </xf>
    <xf numFmtId="10" fontId="15" fillId="9" borderId="1" xfId="10" applyNumberFormat="1" applyFont="1" applyFill="1" applyBorder="1" applyAlignment="1" applyProtection="1">
      <alignment horizontal="center" vertical="center"/>
    </xf>
    <xf numFmtId="0" fontId="15" fillId="10" borderId="1" xfId="0" applyFont="1" applyFill="1" applyBorder="1" applyAlignment="1">
      <alignment horizontal="left" vertical="center" wrapText="1"/>
    </xf>
    <xf numFmtId="4" fontId="15" fillId="10" borderId="1" xfId="0" applyNumberFormat="1" applyFont="1" applyFill="1" applyBorder="1" applyAlignment="1">
      <alignment horizontal="center" vertical="center"/>
    </xf>
    <xf numFmtId="10" fontId="15" fillId="10" borderId="1" xfId="10" applyNumberFormat="1" applyFont="1" applyFill="1" applyBorder="1" applyAlignment="1" applyProtection="1">
      <alignment horizontal="center" vertical="center"/>
    </xf>
    <xf numFmtId="0" fontId="15" fillId="9" borderId="0" xfId="0" applyFont="1" applyFill="1" applyAlignment="1">
      <alignment horizontal="left" vertical="center" wrapText="1"/>
    </xf>
    <xf numFmtId="0" fontId="15" fillId="9" borderId="0" xfId="0" applyFont="1" applyFill="1" applyAlignment="1">
      <alignment vertical="center" wrapText="1"/>
    </xf>
    <xf numFmtId="0" fontId="15" fillId="9" borderId="6" xfId="0" applyFont="1" applyFill="1" applyBorder="1" applyAlignment="1">
      <alignment horizontal="center" vertical="center"/>
    </xf>
    <xf numFmtId="10" fontId="15" fillId="9" borderId="6" xfId="10" applyNumberFormat="1" applyFont="1" applyFill="1" applyBorder="1" applyAlignment="1" applyProtection="1">
      <alignment horizontal="center" vertical="center"/>
    </xf>
    <xf numFmtId="165" fontId="15" fillId="9" borderId="1" xfId="12" applyFont="1" applyFill="1" applyBorder="1" applyAlignment="1" applyProtection="1">
      <alignment horizontal="right" vertical="center"/>
    </xf>
    <xf numFmtId="10" fontId="3" fillId="9" borderId="1" xfId="10" applyNumberFormat="1" applyFont="1" applyFill="1" applyBorder="1" applyAlignment="1" applyProtection="1">
      <alignment horizontal="right" vertical="center"/>
    </xf>
    <xf numFmtId="0" fontId="15" fillId="9" borderId="1" xfId="0" applyFont="1" applyFill="1" applyBorder="1" applyAlignment="1">
      <alignment horizontal="left" vertical="center"/>
    </xf>
    <xf numFmtId="165" fontId="3" fillId="9" borderId="1" xfId="12" applyFont="1" applyFill="1" applyBorder="1" applyAlignment="1" applyProtection="1">
      <alignment horizontal="right" vertical="center"/>
      <protection locked="0"/>
    </xf>
    <xf numFmtId="165" fontId="3" fillId="8" borderId="0" xfId="12" applyFont="1" applyFill="1" applyBorder="1" applyAlignment="1" applyProtection="1">
      <alignment horizontal="right" vertical="center"/>
    </xf>
    <xf numFmtId="10" fontId="3" fillId="8" borderId="0" xfId="10" applyNumberFormat="1" applyFont="1" applyFill="1" applyBorder="1" applyAlignment="1" applyProtection="1">
      <alignment horizontal="right" vertical="center"/>
    </xf>
    <xf numFmtId="0" fontId="15" fillId="8" borderId="0" xfId="0" applyFont="1" applyFill="1" applyAlignment="1">
      <alignment vertical="center"/>
    </xf>
    <xf numFmtId="0" fontId="21" fillId="8" borderId="0" xfId="0" applyFont="1" applyFill="1" applyAlignment="1">
      <alignment vertical="center" wrapText="1"/>
    </xf>
    <xf numFmtId="165" fontId="3" fillId="8" borderId="0" xfId="12" applyFont="1" applyFill="1" applyBorder="1" applyAlignment="1" applyProtection="1">
      <alignment horizontal="center" vertical="center"/>
    </xf>
    <xf numFmtId="10" fontId="3" fillId="8" borderId="0" xfId="10" applyNumberFormat="1" applyFont="1" applyFill="1" applyBorder="1" applyAlignment="1" applyProtection="1">
      <alignment horizontal="center" vertical="center"/>
    </xf>
    <xf numFmtId="165" fontId="3" fillId="8" borderId="8" xfId="12" applyFont="1" applyFill="1" applyBorder="1" applyAlignment="1" applyProtection="1">
      <alignment horizontal="center" vertical="center"/>
    </xf>
    <xf numFmtId="10" fontId="3" fillId="8" borderId="8" xfId="10" applyNumberFormat="1" applyFont="1" applyFill="1" applyBorder="1" applyAlignment="1" applyProtection="1">
      <alignment horizontal="center" vertical="center"/>
    </xf>
    <xf numFmtId="0" fontId="3" fillId="8" borderId="8" xfId="12" applyNumberFormat="1" applyFont="1" applyFill="1" applyBorder="1" applyAlignment="1" applyProtection="1">
      <alignment horizontal="center" vertical="center"/>
    </xf>
    <xf numFmtId="165" fontId="3" fillId="8" borderId="0" xfId="12" applyFont="1" applyFill="1" applyBorder="1" applyAlignment="1" applyProtection="1">
      <alignment horizontal="right" vertical="center"/>
      <protection locked="0"/>
    </xf>
    <xf numFmtId="0" fontId="15" fillId="9" borderId="2" xfId="0" applyFont="1" applyFill="1" applyBorder="1" applyAlignment="1">
      <alignment vertical="center"/>
    </xf>
    <xf numFmtId="0" fontId="15" fillId="9" borderId="2" xfId="0" applyFont="1" applyFill="1" applyBorder="1" applyAlignment="1">
      <alignment horizontal="left" vertical="center" wrapText="1"/>
    </xf>
    <xf numFmtId="165" fontId="15" fillId="9" borderId="1" xfId="12" applyFont="1" applyFill="1" applyBorder="1" applyAlignment="1" applyProtection="1">
      <alignment horizontal="center" vertical="center"/>
    </xf>
    <xf numFmtId="165" fontId="3" fillId="9" borderId="2" xfId="12" applyFont="1" applyFill="1" applyBorder="1" applyAlignment="1" applyProtection="1">
      <alignment horizontal="right" vertical="center"/>
      <protection locked="0"/>
    </xf>
    <xf numFmtId="165" fontId="15" fillId="9" borderId="2" xfId="12" applyFont="1" applyFill="1" applyBorder="1" applyAlignment="1" applyProtection="1">
      <alignment horizontal="right" vertical="center"/>
    </xf>
    <xf numFmtId="10" fontId="15" fillId="9" borderId="2" xfId="10" applyNumberFormat="1" applyFont="1" applyFill="1" applyBorder="1" applyAlignment="1" applyProtection="1">
      <alignment horizontal="right" vertical="center"/>
    </xf>
    <xf numFmtId="165" fontId="3" fillId="9" borderId="0" xfId="12" applyFont="1" applyFill="1" applyBorder="1" applyAlignment="1" applyProtection="1">
      <alignment horizontal="right" vertical="center"/>
    </xf>
    <xf numFmtId="165" fontId="15" fillId="9" borderId="0" xfId="12" applyFont="1" applyFill="1" applyBorder="1" applyAlignment="1" applyProtection="1">
      <alignment horizontal="right" vertical="center"/>
    </xf>
    <xf numFmtId="10" fontId="3" fillId="9" borderId="0" xfId="10" applyNumberFormat="1" applyFont="1" applyFill="1" applyBorder="1" applyAlignment="1" applyProtection="1">
      <alignment horizontal="right" vertical="center"/>
    </xf>
    <xf numFmtId="0" fontId="15" fillId="4" borderId="1" xfId="0" applyFont="1" applyFill="1" applyBorder="1" applyAlignment="1">
      <alignment vertical="center" wrapText="1"/>
    </xf>
    <xf numFmtId="165" fontId="15" fillId="4" borderId="1" xfId="12" applyFont="1" applyFill="1" applyBorder="1" applyAlignment="1" applyProtection="1">
      <alignment horizontal="right" vertical="center"/>
    </xf>
    <xf numFmtId="0" fontId="15" fillId="4" borderId="2" xfId="0" applyFont="1" applyFill="1" applyBorder="1" applyAlignment="1">
      <alignment vertical="center" wrapText="1"/>
    </xf>
    <xf numFmtId="165" fontId="15" fillId="4" borderId="2" xfId="12" applyFont="1" applyFill="1" applyBorder="1" applyAlignment="1" applyProtection="1">
      <alignment horizontal="right" vertical="center"/>
    </xf>
    <xf numFmtId="165" fontId="20" fillId="4" borderId="1" xfId="12" applyFont="1" applyFill="1" applyBorder="1" applyAlignment="1">
      <alignment horizontal="right" vertical="center" wrapText="1"/>
    </xf>
    <xf numFmtId="10" fontId="20" fillId="4" borderId="1" xfId="10" applyNumberFormat="1" applyFont="1" applyFill="1" applyBorder="1" applyAlignment="1">
      <alignment horizontal="right" vertical="center" wrapText="1"/>
    </xf>
    <xf numFmtId="0" fontId="15" fillId="4" borderId="1" xfId="5" applyFont="1" applyFill="1" applyBorder="1" applyAlignment="1">
      <alignment horizontal="left" vertical="center"/>
    </xf>
    <xf numFmtId="0" fontId="17" fillId="4" borderId="1" xfId="0" applyFont="1" applyFill="1" applyBorder="1" applyAlignment="1">
      <alignment horizontal="center" vertical="center"/>
    </xf>
    <xf numFmtId="168" fontId="15" fillId="4" borderId="0" xfId="0" applyNumberFormat="1" applyFont="1" applyFill="1" applyAlignment="1">
      <alignment vertical="center"/>
    </xf>
    <xf numFmtId="10" fontId="15" fillId="4" borderId="1" xfId="10" applyNumberFormat="1" applyFont="1" applyFill="1" applyBorder="1" applyAlignment="1" applyProtection="1">
      <alignment horizontal="right" vertical="center"/>
      <protection locked="0"/>
    </xf>
    <xf numFmtId="168" fontId="15" fillId="4" borderId="1" xfId="5" applyNumberFormat="1" applyFont="1" applyFill="1" applyBorder="1" applyAlignment="1">
      <alignment horizontal="right" vertical="center" wrapText="1"/>
    </xf>
    <xf numFmtId="0" fontId="3" fillId="3" borderId="3" xfId="5" applyFont="1" applyFill="1" applyBorder="1" applyAlignment="1">
      <alignment horizontal="left" vertical="center"/>
    </xf>
    <xf numFmtId="0" fontId="3" fillId="3" borderId="3" xfId="5" applyFont="1" applyFill="1" applyBorder="1" applyAlignment="1">
      <alignment horizontal="left" vertical="center" wrapText="1"/>
    </xf>
    <xf numFmtId="165" fontId="19" fillId="3" borderId="3" xfId="12" applyFont="1" applyFill="1" applyBorder="1" applyAlignment="1">
      <alignment horizontal="right" vertical="center" wrapText="1"/>
    </xf>
    <xf numFmtId="10" fontId="19" fillId="3" borderId="3" xfId="10" applyNumberFormat="1" applyFont="1" applyFill="1" applyBorder="1" applyAlignment="1">
      <alignment horizontal="right" vertical="center" wrapText="1"/>
    </xf>
    <xf numFmtId="0" fontId="3" fillId="3" borderId="23" xfId="0" applyFont="1" applyFill="1" applyBorder="1" applyAlignment="1">
      <alignment horizontal="left" vertical="center"/>
    </xf>
    <xf numFmtId="0" fontId="3" fillId="3" borderId="3" xfId="0" applyFont="1" applyFill="1" applyBorder="1" applyAlignment="1">
      <alignment horizontal="left" vertical="center"/>
    </xf>
    <xf numFmtId="0" fontId="3" fillId="3" borderId="3" xfId="0" applyFont="1" applyFill="1" applyBorder="1" applyAlignment="1">
      <alignment horizontal="left" vertical="center" wrapText="1"/>
    </xf>
    <xf numFmtId="0" fontId="6" fillId="4" borderId="3" xfId="0" applyFont="1" applyFill="1" applyBorder="1" applyAlignment="1">
      <alignment horizontal="center" vertical="center" wrapText="1"/>
    </xf>
    <xf numFmtId="0" fontId="31" fillId="4" borderId="3" xfId="0" applyFont="1" applyFill="1" applyBorder="1" applyAlignment="1">
      <alignment horizontal="center" vertical="center" wrapText="1"/>
    </xf>
    <xf numFmtId="0" fontId="3" fillId="4" borderId="1" xfId="0" applyFont="1" applyFill="1" applyBorder="1" applyAlignment="1">
      <alignment horizontal="right" vertical="center"/>
    </xf>
    <xf numFmtId="0" fontId="3" fillId="4" borderId="1" xfId="0" applyFont="1" applyFill="1" applyBorder="1" applyAlignment="1">
      <alignment horizontal="left" vertical="center" wrapText="1"/>
    </xf>
    <xf numFmtId="0" fontId="15" fillId="4" borderId="1" xfId="0" applyFont="1" applyFill="1" applyBorder="1" applyAlignment="1">
      <alignment horizontal="right" vertical="center"/>
    </xf>
    <xf numFmtId="165" fontId="3" fillId="4" borderId="1" xfId="0" applyNumberFormat="1" applyFont="1" applyFill="1" applyBorder="1" applyAlignment="1">
      <alignment horizontal="right" vertical="center"/>
    </xf>
    <xf numFmtId="0" fontId="3" fillId="9" borderId="2" xfId="0" applyFont="1" applyFill="1" applyBorder="1" applyAlignment="1">
      <alignment vertical="center"/>
    </xf>
    <xf numFmtId="0" fontId="15" fillId="9" borderId="2" xfId="0" applyFont="1" applyFill="1" applyBorder="1" applyAlignment="1">
      <alignment horizontal="right" vertical="center" wrapText="1"/>
    </xf>
    <xf numFmtId="0" fontId="3" fillId="9" borderId="7" xfId="0" applyFont="1" applyFill="1" applyBorder="1" applyAlignment="1">
      <alignment vertical="center"/>
    </xf>
    <xf numFmtId="165" fontId="15" fillId="9" borderId="7" xfId="12" applyFont="1" applyFill="1" applyBorder="1" applyAlignment="1" applyProtection="1">
      <alignment horizontal="right" vertical="center"/>
    </xf>
    <xf numFmtId="10" fontId="15" fillId="9" borderId="7" xfId="10" applyNumberFormat="1" applyFont="1" applyFill="1" applyBorder="1" applyAlignment="1" applyProtection="1">
      <alignment horizontal="right" vertical="center"/>
    </xf>
    <xf numFmtId="0" fontId="3" fillId="3" borderId="19" xfId="0" applyFont="1" applyFill="1" applyBorder="1" applyAlignment="1" applyProtection="1">
      <alignment horizontal="left" vertical="center" wrapText="1"/>
      <protection locked="0"/>
    </xf>
    <xf numFmtId="165" fontId="3" fillId="3" borderId="19" xfId="12" applyFont="1" applyFill="1" applyBorder="1" applyAlignment="1" applyProtection="1">
      <alignment horizontal="right" vertical="center"/>
      <protection locked="0"/>
    </xf>
    <xf numFmtId="0" fontId="15" fillId="4" borderId="4" xfId="0" applyFont="1" applyFill="1" applyBorder="1" applyAlignment="1" applyProtection="1">
      <alignment horizontal="center" vertical="center" wrapText="1"/>
      <protection locked="0"/>
    </xf>
    <xf numFmtId="17" fontId="15" fillId="4" borderId="3" xfId="0" applyNumberFormat="1" applyFont="1" applyFill="1" applyBorder="1" applyAlignment="1">
      <alignment horizontal="left" vertical="center" wrapText="1"/>
    </xf>
    <xf numFmtId="167" fontId="15" fillId="4" borderId="3" xfId="12" applyNumberFormat="1" applyFont="1" applyFill="1" applyBorder="1" applyAlignment="1">
      <alignment horizontal="right" vertical="center" wrapText="1"/>
    </xf>
    <xf numFmtId="17" fontId="15" fillId="4" borderId="3" xfId="0" applyNumberFormat="1" applyFont="1" applyFill="1" applyBorder="1" applyAlignment="1">
      <alignment horizontal="center" vertical="center" wrapText="1"/>
    </xf>
    <xf numFmtId="165" fontId="15" fillId="4" borderId="22" xfId="12" applyFont="1" applyFill="1" applyBorder="1" applyAlignment="1">
      <alignment horizontal="right" vertical="center" wrapText="1"/>
    </xf>
    <xf numFmtId="165" fontId="15" fillId="4" borderId="3" xfId="12" applyFont="1" applyFill="1" applyBorder="1" applyAlignment="1">
      <alignment horizontal="right" vertical="center" wrapText="1"/>
    </xf>
    <xf numFmtId="165" fontId="15" fillId="4" borderId="3" xfId="12" applyFont="1" applyFill="1" applyBorder="1" applyAlignment="1">
      <alignment horizontal="center" vertical="center" wrapText="1"/>
    </xf>
    <xf numFmtId="165" fontId="15" fillId="4" borderId="21" xfId="12" applyFont="1" applyFill="1" applyBorder="1" applyAlignment="1">
      <alignment horizontal="right" vertical="center" wrapText="1"/>
    </xf>
    <xf numFmtId="165" fontId="15" fillId="4" borderId="22" xfId="12" applyFont="1" applyFill="1" applyBorder="1" applyAlignment="1">
      <alignment horizontal="center" vertical="center" wrapText="1"/>
    </xf>
    <xf numFmtId="17" fontId="15" fillId="4" borderId="31" xfId="0" applyNumberFormat="1"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3" xfId="0" applyFont="1" applyFill="1" applyBorder="1" applyAlignment="1">
      <alignment horizontal="center" vertical="center"/>
    </xf>
    <xf numFmtId="4" fontId="10" fillId="4" borderId="3" xfId="0" applyNumberFormat="1" applyFont="1" applyFill="1" applyBorder="1" applyAlignment="1">
      <alignment horizontal="center" vertical="center"/>
    </xf>
    <xf numFmtId="0" fontId="10" fillId="4" borderId="3" xfId="0" applyFont="1" applyFill="1" applyBorder="1" applyAlignment="1">
      <alignment horizontal="right" vertical="center" wrapText="1"/>
    </xf>
    <xf numFmtId="0" fontId="10" fillId="4" borderId="3" xfId="0" applyFont="1" applyFill="1" applyBorder="1" applyAlignment="1">
      <alignment horizontal="right" vertical="center"/>
    </xf>
    <xf numFmtId="166" fontId="11" fillId="4" borderId="3" xfId="0" applyNumberFormat="1" applyFont="1" applyFill="1" applyBorder="1" applyAlignment="1">
      <alignment horizontal="right" vertical="center" wrapText="1"/>
    </xf>
    <xf numFmtId="165" fontId="10" fillId="4" borderId="3" xfId="12" applyFont="1" applyFill="1" applyBorder="1" applyAlignment="1" applyProtection="1">
      <alignment horizontal="right" vertical="center" wrapText="1"/>
    </xf>
    <xf numFmtId="0" fontId="11" fillId="4" borderId="3" xfId="0" applyFont="1" applyFill="1" applyBorder="1" applyAlignment="1">
      <alignment horizontal="left" vertical="center" wrapText="1"/>
    </xf>
    <xf numFmtId="0" fontId="3" fillId="0" borderId="10" xfId="0" applyFont="1" applyBorder="1" applyAlignment="1" applyProtection="1">
      <alignment horizontal="left" vertical="center" wrapText="1"/>
      <protection locked="0"/>
    </xf>
    <xf numFmtId="4" fontId="15" fillId="4" borderId="3" xfId="5" applyNumberFormat="1" applyFont="1" applyFill="1" applyBorder="1" applyAlignment="1">
      <alignment horizontal="center" vertical="center" wrapText="1"/>
    </xf>
    <xf numFmtId="1" fontId="6" fillId="2" borderId="1" xfId="0" applyNumberFormat="1" applyFont="1" applyFill="1" applyBorder="1" applyAlignment="1">
      <alignment horizontal="center" vertical="center" wrapText="1"/>
    </xf>
    <xf numFmtId="0" fontId="3" fillId="4" borderId="3" xfId="0" applyFont="1" applyFill="1" applyBorder="1" applyAlignment="1">
      <alignment horizontal="right" vertical="center"/>
    </xf>
    <xf numFmtId="0" fontId="3" fillId="4" borderId="3" xfId="0" applyFont="1" applyFill="1" applyBorder="1" applyAlignment="1">
      <alignment horizontal="left" vertical="center" wrapText="1"/>
    </xf>
    <xf numFmtId="0" fontId="15" fillId="4" borderId="3" xfId="0" applyFont="1" applyFill="1" applyBorder="1" applyAlignment="1">
      <alignment horizontal="right" vertical="center"/>
    </xf>
    <xf numFmtId="165" fontId="3" fillId="4" borderId="3" xfId="0" applyNumberFormat="1" applyFont="1" applyFill="1" applyBorder="1" applyAlignment="1">
      <alignment horizontal="right" vertical="center"/>
    </xf>
    <xf numFmtId="0" fontId="15" fillId="4" borderId="8" xfId="0" applyFont="1" applyFill="1" applyBorder="1" applyAlignment="1">
      <alignment horizontal="center" vertical="center" wrapText="1"/>
    </xf>
    <xf numFmtId="0" fontId="15" fillId="4" borderId="4" xfId="0" applyFont="1" applyFill="1" applyBorder="1" applyAlignment="1">
      <alignment horizontal="center" vertical="center" wrapText="1"/>
    </xf>
    <xf numFmtId="167" fontId="15" fillId="3" borderId="0" xfId="12" applyNumberFormat="1" applyFont="1" applyFill="1" applyBorder="1" applyAlignment="1" applyProtection="1">
      <alignment horizontal="right" vertical="center" wrapText="1"/>
    </xf>
    <xf numFmtId="0" fontId="15" fillId="4" borderId="3" xfId="0" applyFont="1" applyFill="1" applyBorder="1" applyAlignment="1">
      <alignment horizontal="left" vertical="center"/>
    </xf>
    <xf numFmtId="0" fontId="15" fillId="4" borderId="3" xfId="0" applyFont="1" applyFill="1" applyBorder="1" applyAlignment="1">
      <alignment horizontal="center" vertical="center" wrapText="1"/>
    </xf>
    <xf numFmtId="165" fontId="15" fillId="4" borderId="3" xfId="12" applyFont="1" applyFill="1" applyBorder="1" applyAlignment="1" applyProtection="1">
      <alignment horizontal="right" vertical="center" wrapText="1"/>
    </xf>
    <xf numFmtId="0" fontId="15" fillId="4" borderId="8" xfId="0" applyFont="1" applyFill="1" applyBorder="1" applyAlignment="1">
      <alignment vertical="center" wrapText="1"/>
    </xf>
    <xf numFmtId="167" fontId="15" fillId="4" borderId="3" xfId="12" applyNumberFormat="1" applyFont="1" applyFill="1" applyBorder="1" applyAlignment="1" applyProtection="1">
      <alignment horizontal="right" vertical="center" wrapText="1"/>
    </xf>
    <xf numFmtId="49" fontId="1" fillId="3" borderId="9" xfId="0" applyNumberFormat="1" applyFont="1" applyFill="1" applyBorder="1" applyAlignment="1">
      <alignment horizontal="left" wrapText="1"/>
    </xf>
    <xf numFmtId="0" fontId="6" fillId="4" borderId="21" xfId="0" applyFont="1" applyFill="1" applyBorder="1" applyAlignment="1">
      <alignment horizontal="center" vertical="center"/>
    </xf>
    <xf numFmtId="0" fontId="6" fillId="4" borderId="21" xfId="0" applyFont="1" applyFill="1" applyBorder="1" applyAlignment="1">
      <alignment horizontal="center" vertical="center" wrapText="1"/>
    </xf>
    <xf numFmtId="168" fontId="15" fillId="4" borderId="32" xfId="0" applyNumberFormat="1" applyFont="1" applyFill="1" applyBorder="1" applyAlignment="1">
      <alignment horizontal="center" vertical="center" wrapText="1"/>
    </xf>
    <xf numFmtId="169" fontId="15" fillId="4" borderId="31" xfId="0" applyNumberFormat="1" applyFont="1" applyFill="1" applyBorder="1" applyAlignment="1">
      <alignment horizontal="center" vertical="center" wrapText="1"/>
    </xf>
    <xf numFmtId="169" fontId="15" fillId="4" borderId="3" xfId="0" applyNumberFormat="1" applyFont="1" applyFill="1" applyBorder="1" applyAlignment="1">
      <alignment horizontal="center" vertical="center" wrapText="1"/>
    </xf>
    <xf numFmtId="0" fontId="6" fillId="4" borderId="32" xfId="0" applyFont="1" applyFill="1" applyBorder="1" applyAlignment="1">
      <alignment horizontal="center" vertical="center" wrapText="1"/>
    </xf>
    <xf numFmtId="169" fontId="15" fillId="4" borderId="25" xfId="0" applyNumberFormat="1" applyFont="1" applyFill="1" applyBorder="1" applyAlignment="1">
      <alignment horizontal="center" vertical="center" wrapText="1"/>
    </xf>
    <xf numFmtId="10" fontId="15" fillId="4" borderId="32" xfId="10" applyNumberFormat="1" applyFont="1" applyFill="1" applyBorder="1" applyAlignment="1" applyProtection="1">
      <alignment horizontal="center" vertical="center"/>
    </xf>
    <xf numFmtId="0" fontId="0" fillId="4" borderId="3" xfId="0" applyFill="1" applyBorder="1" applyAlignment="1">
      <alignment horizontal="center" vertical="center"/>
    </xf>
    <xf numFmtId="49" fontId="6" fillId="4" borderId="3" xfId="0" applyNumberFormat="1" applyFont="1" applyFill="1" applyBorder="1" applyAlignment="1">
      <alignment horizontal="left" vertical="center" wrapText="1"/>
    </xf>
    <xf numFmtId="165" fontId="15" fillId="4" borderId="31" xfId="12" applyFont="1" applyFill="1" applyBorder="1" applyAlignment="1" applyProtection="1">
      <alignment horizontal="right" vertical="center"/>
    </xf>
    <xf numFmtId="165" fontId="15" fillId="4" borderId="3" xfId="12" applyFont="1" applyFill="1" applyBorder="1" applyAlignment="1" applyProtection="1">
      <alignment horizontal="right" vertical="center"/>
    </xf>
    <xf numFmtId="165" fontId="15" fillId="4" borderId="32" xfId="12" applyFont="1" applyFill="1" applyBorder="1" applyAlignment="1" applyProtection="1">
      <alignment horizontal="right" vertical="center"/>
    </xf>
    <xf numFmtId="10" fontId="15" fillId="4" borderId="3" xfId="10" applyNumberFormat="1" applyFont="1" applyFill="1" applyBorder="1" applyAlignment="1" applyProtection="1">
      <alignment horizontal="right" vertical="center"/>
    </xf>
    <xf numFmtId="10" fontId="15" fillId="4" borderId="32" xfId="10" applyNumberFormat="1" applyFont="1" applyFill="1" applyBorder="1" applyAlignment="1" applyProtection="1">
      <alignment horizontal="right" vertical="center"/>
    </xf>
    <xf numFmtId="0" fontId="6" fillId="4" borderId="22" xfId="0" applyFont="1" applyFill="1" applyBorder="1" applyAlignment="1">
      <alignment horizontal="center"/>
    </xf>
    <xf numFmtId="168" fontId="15" fillId="4" borderId="31" xfId="0" quotePrefix="1" applyNumberFormat="1" applyFont="1" applyFill="1" applyBorder="1" applyAlignment="1">
      <alignment horizontal="center" vertical="center" wrapText="1"/>
    </xf>
    <xf numFmtId="165" fontId="3" fillId="3" borderId="19" xfId="12" applyFont="1" applyFill="1" applyBorder="1" applyAlignment="1" applyProtection="1">
      <alignment horizontal="right" vertical="center"/>
    </xf>
    <xf numFmtId="0" fontId="3" fillId="3" borderId="0" xfId="6" applyFont="1" applyFill="1" applyAlignment="1">
      <alignment horizontal="left" vertical="center" wrapText="1"/>
    </xf>
    <xf numFmtId="0" fontId="3" fillId="3" borderId="0" xfId="4" applyFont="1" applyFill="1" applyAlignment="1">
      <alignment horizontal="left" vertical="center" wrapText="1"/>
    </xf>
    <xf numFmtId="0" fontId="3" fillId="3" borderId="0" xfId="7" applyFont="1" applyFill="1" applyAlignment="1">
      <alignment horizontal="left" vertical="center" wrapText="1"/>
    </xf>
    <xf numFmtId="0" fontId="3" fillId="3" borderId="4" xfId="4" applyFont="1" applyFill="1" applyBorder="1" applyAlignment="1">
      <alignment horizontal="left" vertical="center" wrapText="1"/>
    </xf>
    <xf numFmtId="0" fontId="23" fillId="3" borderId="0" xfId="5" applyFont="1" applyFill="1" applyAlignment="1">
      <alignment horizontal="center"/>
    </xf>
    <xf numFmtId="0" fontId="22" fillId="3" borderId="0" xfId="5" applyFont="1" applyFill="1" applyAlignment="1" applyProtection="1">
      <alignment horizontal="center"/>
      <protection locked="0"/>
    </xf>
    <xf numFmtId="168" fontId="16" fillId="2" borderId="0" xfId="0" applyNumberFormat="1" applyFont="1" applyFill="1" applyAlignment="1" applyProtection="1">
      <alignment horizontal="center"/>
      <protection locked="0"/>
    </xf>
    <xf numFmtId="43" fontId="1" fillId="3" borderId="0" xfId="0" applyNumberFormat="1" applyFont="1" applyFill="1" applyAlignment="1" applyProtection="1">
      <alignment vertical="center"/>
      <protection locked="0"/>
    </xf>
    <xf numFmtId="0" fontId="6" fillId="0" borderId="4" xfId="0" applyFont="1" applyBorder="1" applyAlignment="1">
      <alignment horizontal="center" wrapText="1"/>
    </xf>
    <xf numFmtId="0" fontId="6" fillId="0" borderId="4" xfId="0" applyFont="1" applyBorder="1" applyAlignment="1">
      <alignment horizontal="center"/>
    </xf>
    <xf numFmtId="0" fontId="17" fillId="0" borderId="0" xfId="0" applyFont="1" applyAlignment="1">
      <alignment horizontal="center" vertical="center"/>
    </xf>
    <xf numFmtId="0" fontId="17" fillId="3" borderId="2" xfId="0" applyFont="1" applyFill="1" applyBorder="1" applyAlignment="1">
      <alignment horizontal="center" vertical="center"/>
    </xf>
    <xf numFmtId="0" fontId="17" fillId="3" borderId="0" xfId="0" applyFont="1" applyFill="1" applyAlignment="1">
      <alignment horizontal="center" vertical="center" wrapText="1"/>
    </xf>
    <xf numFmtId="0" fontId="15" fillId="4" borderId="1" xfId="0" applyFont="1" applyFill="1" applyBorder="1" applyAlignment="1">
      <alignment horizontal="left" vertical="center"/>
    </xf>
    <xf numFmtId="0" fontId="15" fillId="3" borderId="3" xfId="5" applyFont="1" applyFill="1" applyBorder="1" applyAlignment="1">
      <alignment horizontal="right" vertical="center" wrapText="1"/>
    </xf>
    <xf numFmtId="0" fontId="15" fillId="4" borderId="1" xfId="5" applyFont="1" applyFill="1" applyBorder="1" applyAlignment="1">
      <alignment horizontal="left" vertical="center"/>
    </xf>
    <xf numFmtId="0" fontId="15" fillId="3" borderId="7" xfId="0" applyFont="1" applyFill="1" applyBorder="1" applyAlignment="1">
      <alignment horizontal="left" vertical="center" wrapText="1"/>
    </xf>
    <xf numFmtId="0" fontId="3" fillId="3" borderId="8" xfId="0" applyFont="1" applyFill="1" applyBorder="1" applyAlignment="1">
      <alignment horizontal="left" vertical="center" wrapText="1"/>
    </xf>
    <xf numFmtId="0" fontId="6" fillId="4" borderId="3" xfId="0" applyFont="1" applyFill="1" applyBorder="1" applyAlignment="1">
      <alignment horizontal="center" vertical="center"/>
    </xf>
    <xf numFmtId="0" fontId="6" fillId="4" borderId="21" xfId="0" applyFont="1" applyFill="1" applyBorder="1" applyAlignment="1">
      <alignment horizontal="center" vertical="center"/>
    </xf>
    <xf numFmtId="0" fontId="1" fillId="3" borderId="3" xfId="0" applyFont="1" applyFill="1" applyBorder="1" applyAlignment="1">
      <alignment horizontal="left" vertical="center"/>
    </xf>
    <xf numFmtId="0" fontId="1" fillId="3" borderId="21" xfId="0" applyFont="1" applyFill="1" applyBorder="1" applyAlignment="1">
      <alignment horizontal="left" vertical="center"/>
    </xf>
    <xf numFmtId="0" fontId="17" fillId="3" borderId="0" xfId="0" applyFont="1" applyFill="1" applyAlignment="1">
      <alignment horizontal="center"/>
    </xf>
    <xf numFmtId="0" fontId="15" fillId="4" borderId="8" xfId="0" applyFont="1" applyFill="1" applyBorder="1" applyAlignment="1">
      <alignment horizontal="center" vertical="center" wrapText="1"/>
    </xf>
    <xf numFmtId="0" fontId="15" fillId="4" borderId="4" xfId="0" applyFont="1" applyFill="1" applyBorder="1" applyAlignment="1">
      <alignment horizontal="center" vertical="center" wrapText="1"/>
    </xf>
    <xf numFmtId="0" fontId="17" fillId="3" borderId="0" xfId="0" applyFont="1" applyFill="1" applyAlignment="1">
      <alignment horizontal="center" vertical="center"/>
    </xf>
    <xf numFmtId="0" fontId="15" fillId="4" borderId="16" xfId="0" applyFont="1" applyFill="1" applyBorder="1" applyAlignment="1">
      <alignment horizontal="center" vertical="center" wrapText="1"/>
    </xf>
    <xf numFmtId="0" fontId="15" fillId="4" borderId="29" xfId="0" applyFont="1" applyFill="1" applyBorder="1" applyAlignment="1">
      <alignment horizontal="center" vertical="center" wrapText="1"/>
    </xf>
    <xf numFmtId="0" fontId="15" fillId="4" borderId="0" xfId="0" applyFont="1" applyFill="1" applyAlignment="1">
      <alignment horizontal="center" vertical="center" wrapText="1"/>
    </xf>
    <xf numFmtId="0" fontId="15" fillId="4" borderId="26"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15" fillId="4" borderId="24" xfId="0" applyFont="1" applyFill="1" applyBorder="1" applyAlignment="1">
      <alignment horizontal="center" vertical="center" wrapText="1"/>
    </xf>
    <xf numFmtId="0" fontId="15" fillId="4" borderId="27" xfId="0" applyFont="1" applyFill="1" applyBorder="1" applyAlignment="1">
      <alignment horizontal="center" vertical="center" wrapText="1"/>
    </xf>
    <xf numFmtId="0" fontId="15" fillId="4" borderId="11" xfId="0" applyFont="1" applyFill="1" applyBorder="1" applyAlignment="1">
      <alignment horizontal="center" vertical="center" wrapText="1"/>
    </xf>
    <xf numFmtId="0" fontId="15" fillId="4" borderId="15" xfId="0" applyFont="1" applyFill="1" applyBorder="1" applyAlignment="1">
      <alignment horizontal="center" vertical="center" wrapText="1"/>
    </xf>
    <xf numFmtId="0" fontId="15" fillId="4" borderId="28" xfId="0" applyFont="1" applyFill="1" applyBorder="1" applyAlignment="1">
      <alignment horizontal="center" vertical="center" wrapText="1"/>
    </xf>
    <xf numFmtId="0" fontId="15" fillId="4" borderId="19" xfId="0" applyFont="1" applyFill="1" applyBorder="1" applyAlignment="1">
      <alignment horizontal="center" vertical="center" wrapText="1"/>
    </xf>
    <xf numFmtId="0" fontId="15" fillId="4" borderId="30" xfId="0" applyFont="1" applyFill="1" applyBorder="1" applyAlignment="1">
      <alignment horizontal="center" vertical="center" wrapText="1"/>
    </xf>
    <xf numFmtId="0" fontId="15" fillId="4" borderId="27" xfId="0" applyFont="1" applyFill="1" applyBorder="1" applyAlignment="1">
      <alignment horizontal="center" vertical="center"/>
    </xf>
    <xf numFmtId="0" fontId="15" fillId="4" borderId="8" xfId="0" applyFont="1" applyFill="1" applyBorder="1" applyAlignment="1">
      <alignment horizontal="center" vertical="center"/>
    </xf>
    <xf numFmtId="0" fontId="15" fillId="4" borderId="5" xfId="0" applyFont="1" applyFill="1" applyBorder="1" applyAlignment="1">
      <alignment horizontal="center" vertical="center" wrapText="1"/>
    </xf>
    <xf numFmtId="0" fontId="1" fillId="3" borderId="0" xfId="0" applyFont="1" applyFill="1" applyAlignment="1" applyProtection="1">
      <alignment horizontal="center" vertical="center" wrapText="1"/>
      <protection locked="0"/>
    </xf>
    <xf numFmtId="0" fontId="37" fillId="3" borderId="0" xfId="5" applyFont="1" applyFill="1" applyAlignment="1" applyProtection="1">
      <alignment horizontal="center" vertical="center"/>
      <protection locked="0"/>
    </xf>
    <xf numFmtId="0" fontId="38" fillId="3" borderId="0" xfId="5" applyFont="1" applyFill="1" applyAlignment="1">
      <alignment horizontal="center" vertical="center"/>
    </xf>
    <xf numFmtId="0" fontId="16" fillId="3" borderId="0" xfId="5" applyFont="1" applyFill="1" applyAlignment="1">
      <alignment horizontal="center" vertical="center"/>
    </xf>
    <xf numFmtId="0" fontId="36" fillId="3" borderId="0" xfId="5" applyFont="1" applyFill="1" applyAlignment="1">
      <alignment horizontal="center"/>
    </xf>
    <xf numFmtId="0" fontId="22" fillId="3" borderId="0" xfId="5" applyFont="1" applyFill="1" applyAlignment="1">
      <alignment horizontal="center" vertical="center" wrapText="1"/>
    </xf>
    <xf numFmtId="0" fontId="23" fillId="3" borderId="0" xfId="5" applyFont="1" applyFill="1" applyAlignment="1">
      <alignment horizontal="center"/>
    </xf>
    <xf numFmtId="0" fontId="22" fillId="3" borderId="0" xfId="5" applyFont="1" applyFill="1" applyAlignment="1">
      <alignment horizontal="center"/>
    </xf>
    <xf numFmtId="0" fontId="34" fillId="3" borderId="0" xfId="5" applyFont="1" applyFill="1" applyAlignment="1">
      <alignment horizontal="center" vertical="center"/>
    </xf>
    <xf numFmtId="0" fontId="35" fillId="3" borderId="0" xfId="5" applyFont="1" applyFill="1" applyAlignment="1">
      <alignment horizontal="center"/>
    </xf>
  </cellXfs>
  <cellStyles count="14">
    <cellStyle name="Moeda 2" xfId="1"/>
    <cellStyle name="Moeda 2 2" xfId="2"/>
    <cellStyle name="Moeda 3" xfId="3"/>
    <cellStyle name="Normal" xfId="0" builtinId="0"/>
    <cellStyle name="Normal 10" xfId="4"/>
    <cellStyle name="Normal 2" xfId="5"/>
    <cellStyle name="Normal 3" xfId="6"/>
    <cellStyle name="Normal 3 3" xfId="7"/>
    <cellStyle name="Normal 4" xfId="8"/>
    <cellStyle name="Normal 5" xfId="9"/>
    <cellStyle name="Porcentagem" xfId="10" builtinId="5"/>
    <cellStyle name="Porcentagem 2" xfId="11"/>
    <cellStyle name="Separador de milhares 2" xfId="13"/>
    <cellStyle name="Vírgula" xfId="12" builtinId="3"/>
  </cellStyles>
  <dxfs count="5">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523875</xdr:colOff>
      <xdr:row>8</xdr:row>
      <xdr:rowOff>0</xdr:rowOff>
    </xdr:from>
    <xdr:to>
      <xdr:col>0</xdr:col>
      <xdr:colOff>2047875</xdr:colOff>
      <xdr:row>8</xdr:row>
      <xdr:rowOff>895351</xdr:rowOff>
    </xdr:to>
    <xdr:pic>
      <xdr:nvPicPr>
        <xdr:cNvPr id="2" name="Imagem 1" descr="https://www.institutoelo.org.br/images/logo.png">
          <a:extLst>
            <a:ext uri="{FF2B5EF4-FFF2-40B4-BE49-F238E27FC236}">
              <a16:creationId xmlns:a16="http://schemas.microsoft.com/office/drawing/2014/main" id="{160AB931-6796-4BDA-A9CD-0793932BF9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5" y="2714625"/>
          <a:ext cx="1524000" cy="8953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5934075</xdr:colOff>
      <xdr:row>8</xdr:row>
      <xdr:rowOff>238125</xdr:rowOff>
    </xdr:from>
    <xdr:to>
      <xdr:col>0</xdr:col>
      <xdr:colOff>10128534</xdr:colOff>
      <xdr:row>8</xdr:row>
      <xdr:rowOff>935342</xdr:rowOff>
    </xdr:to>
    <xdr:pic>
      <xdr:nvPicPr>
        <xdr:cNvPr id="3" name="Imagem 2">
          <a:extLst>
            <a:ext uri="{FF2B5EF4-FFF2-40B4-BE49-F238E27FC236}">
              <a16:creationId xmlns:a16="http://schemas.microsoft.com/office/drawing/2014/main" id="{36F42218-4F13-48E9-A8D0-802339A0D0D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934075" y="2952750"/>
          <a:ext cx="4194459" cy="69721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Modelos%20e%20Manuais\5%20-%20Monitoramento\Modelo%20de%20Relat&#243;rio%20Gerencial%20Financeiro%20vr%206.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752984/Downloads/01___MemA_ria_de_CA_lculo___A___ESTADUAL___Dez_2024_a_dez_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a"/>
      <sheetName val="Resumo"/>
      <sheetName val="Comparativo"/>
      <sheetName val="Atividades"/>
      <sheetName val="Analítico Cx."/>
      <sheetName val="Analítico Cp."/>
      <sheetName val="Prov. Pessoal"/>
      <sheetName val="Comprometidos"/>
      <sheetName val="Diário"/>
      <sheetName val="Reserva"/>
      <sheetName val="Dec Dir."/>
      <sheetName val="Plano"/>
    </sheetNames>
    <sheetDataSet>
      <sheetData sheetId="0" refreshError="1"/>
      <sheetData sheetId="1" refreshError="1"/>
      <sheetData sheetId="2" refreshError="1"/>
      <sheetData sheetId="3">
        <row r="4">
          <cell r="B4" t="str">
            <v>Atividades do Termo de Parceria -
Vinculação ao Programa de Trabalho</v>
          </cell>
        </row>
        <row r="5">
          <cell r="B5">
            <v>0</v>
          </cell>
        </row>
        <row r="6">
          <cell r="B6" t="str">
            <v>N/A</v>
          </cell>
        </row>
        <row r="7">
          <cell r="B7" t="str">
            <v>Área Meio - Atividades e Gastos</v>
          </cell>
        </row>
        <row r="8">
          <cell r="B8">
            <v>0</v>
          </cell>
        </row>
        <row r="9">
          <cell r="B9">
            <v>0</v>
          </cell>
        </row>
        <row r="10">
          <cell r="B10">
            <v>0</v>
          </cell>
        </row>
        <row r="11">
          <cell r="B11">
            <v>0</v>
          </cell>
        </row>
        <row r="12">
          <cell r="B12">
            <v>0</v>
          </cell>
        </row>
        <row r="13">
          <cell r="B13">
            <v>0</v>
          </cell>
        </row>
        <row r="14">
          <cell r="B14">
            <v>0</v>
          </cell>
        </row>
        <row r="15">
          <cell r="B15">
            <v>0</v>
          </cell>
        </row>
        <row r="16">
          <cell r="B16">
            <v>0</v>
          </cell>
        </row>
        <row r="17">
          <cell r="B17">
            <v>0</v>
          </cell>
        </row>
        <row r="18">
          <cell r="B18">
            <v>0</v>
          </cell>
        </row>
        <row r="19">
          <cell r="B19">
            <v>0</v>
          </cell>
        </row>
        <row r="20">
          <cell r="B20">
            <v>0</v>
          </cell>
        </row>
        <row r="21">
          <cell r="B21">
            <v>0</v>
          </cell>
        </row>
        <row r="22">
          <cell r="B22">
            <v>0</v>
          </cell>
        </row>
        <row r="23">
          <cell r="B23">
            <v>0</v>
          </cell>
        </row>
        <row r="24">
          <cell r="B24">
            <v>0</v>
          </cell>
        </row>
        <row r="25">
          <cell r="B25">
            <v>0</v>
          </cell>
        </row>
        <row r="26">
          <cell r="B26">
            <v>0</v>
          </cell>
        </row>
        <row r="27">
          <cell r="B27">
            <v>0</v>
          </cell>
        </row>
        <row r="28">
          <cell r="B28">
            <v>0</v>
          </cell>
        </row>
        <row r="29">
          <cell r="B29">
            <v>0</v>
          </cell>
        </row>
        <row r="30">
          <cell r="B30">
            <v>0</v>
          </cell>
        </row>
        <row r="31">
          <cell r="B31">
            <v>0</v>
          </cell>
        </row>
        <row r="32">
          <cell r="B32">
            <v>0</v>
          </cell>
        </row>
        <row r="33">
          <cell r="B33">
            <v>0</v>
          </cell>
        </row>
        <row r="34">
          <cell r="B34">
            <v>0</v>
          </cell>
        </row>
        <row r="35">
          <cell r="B35">
            <v>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a"/>
      <sheetName val="Sintético"/>
      <sheetName val="Gastos das Atividades"/>
      <sheetName val="Analítico"/>
      <sheetName val="Encargos e Benefícios"/>
      <sheetName val="Gastos com Pessoal"/>
      <sheetName val="Bens"/>
      <sheetName val="Gastos Gerais"/>
      <sheetName val="Desmobilização"/>
      <sheetName val="Assinatura"/>
      <sheetName val="Plano"/>
    </sheetNames>
    <sheetDataSet>
      <sheetData sheetId="0"/>
      <sheetData sheetId="1"/>
      <sheetData sheetId="2"/>
      <sheetData sheetId="3"/>
      <sheetData sheetId="4">
        <row r="49">
          <cell r="N49">
            <v>0</v>
          </cell>
        </row>
      </sheetData>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2">
    <tabColor theme="8" tint="0.39997558519241921"/>
    <pageSetUpPr fitToPage="1"/>
  </sheetPr>
  <dimension ref="A1:A36"/>
  <sheetViews>
    <sheetView tabSelected="1" zoomScaleNormal="100" zoomScaleSheetLayoutView="85" zoomScalePageLayoutView="50" workbookViewId="0">
      <selection activeCell="D3" sqref="D3"/>
    </sheetView>
  </sheetViews>
  <sheetFormatPr defaultRowHeight="15" x14ac:dyDescent="0.25"/>
  <cols>
    <col min="1" max="1" width="155.140625" style="5" customWidth="1"/>
    <col min="2" max="16384" width="9.140625" style="5"/>
  </cols>
  <sheetData>
    <row r="1" spans="1:1" ht="70.5" customHeight="1" x14ac:dyDescent="0.25">
      <c r="A1" s="142" t="s">
        <v>599</v>
      </c>
    </row>
    <row r="2" spans="1:1" ht="18.75" customHeight="1" x14ac:dyDescent="0.3">
      <c r="A2" s="356" t="s">
        <v>12</v>
      </c>
    </row>
    <row r="3" spans="1:1" ht="18.75" customHeight="1" x14ac:dyDescent="0.35">
      <c r="A3" s="355"/>
    </row>
    <row r="4" spans="1:1" ht="24" customHeight="1" x14ac:dyDescent="0.25">
      <c r="A4" s="35" t="s">
        <v>1</v>
      </c>
    </row>
    <row r="5" spans="1:1" ht="21.75" customHeight="1" x14ac:dyDescent="0.25">
      <c r="A5" s="357">
        <v>45627</v>
      </c>
    </row>
    <row r="6" spans="1:1" ht="21.75" customHeight="1" x14ac:dyDescent="0.25">
      <c r="A6" s="34" t="s">
        <v>2</v>
      </c>
    </row>
    <row r="7" spans="1:1" ht="21.75" customHeight="1" x14ac:dyDescent="0.25">
      <c r="A7" s="357">
        <v>46022</v>
      </c>
    </row>
    <row r="8" spans="1:1" ht="16.5" customHeight="1" x14ac:dyDescent="0.25">
      <c r="A8" s="159"/>
    </row>
    <row r="9" spans="1:1" ht="74.25" customHeight="1" x14ac:dyDescent="0.25">
      <c r="A9" s="33"/>
    </row>
    <row r="10" spans="1:1" ht="27.75" customHeight="1" x14ac:dyDescent="0.25">
      <c r="A10" s="172" t="s">
        <v>3</v>
      </c>
    </row>
    <row r="12" spans="1:1" x14ac:dyDescent="0.25">
      <c r="A12" s="130"/>
    </row>
    <row r="14" spans="1:1" hidden="1" x14ac:dyDescent="0.25">
      <c r="A14" s="5" t="s">
        <v>0</v>
      </c>
    </row>
    <row r="15" spans="1:1" hidden="1" x14ac:dyDescent="0.25"/>
    <row r="16" spans="1:1" hidden="1" x14ac:dyDescent="0.25">
      <c r="A16" s="5" t="s">
        <v>4</v>
      </c>
    </row>
    <row r="17" spans="1:1" hidden="1" x14ac:dyDescent="0.25">
      <c r="A17" s="5" t="s">
        <v>5</v>
      </c>
    </row>
    <row r="18" spans="1:1" hidden="1" x14ac:dyDescent="0.25">
      <c r="A18" s="5" t="s">
        <v>6</v>
      </c>
    </row>
    <row r="19" spans="1:1" hidden="1" x14ac:dyDescent="0.25">
      <c r="A19" s="5" t="s">
        <v>7</v>
      </c>
    </row>
    <row r="20" spans="1:1" hidden="1" x14ac:dyDescent="0.25">
      <c r="A20" s="5" t="s">
        <v>8</v>
      </c>
    </row>
    <row r="21" spans="1:1" hidden="1" x14ac:dyDescent="0.25">
      <c r="A21" s="5" t="s">
        <v>9</v>
      </c>
    </row>
    <row r="22" spans="1:1" hidden="1" x14ac:dyDescent="0.25">
      <c r="A22" s="5" t="s">
        <v>10</v>
      </c>
    </row>
    <row r="23" spans="1:1" hidden="1" x14ac:dyDescent="0.25">
      <c r="A23" s="5" t="s">
        <v>11</v>
      </c>
    </row>
    <row r="24" spans="1:1" hidden="1" x14ac:dyDescent="0.25">
      <c r="A24" s="5" t="s">
        <v>12</v>
      </c>
    </row>
    <row r="25" spans="1:1" hidden="1" x14ac:dyDescent="0.25">
      <c r="A25" s="5" t="s">
        <v>13</v>
      </c>
    </row>
    <row r="26" spans="1:1" hidden="1" x14ac:dyDescent="0.25">
      <c r="A26" s="5" t="s">
        <v>14</v>
      </c>
    </row>
    <row r="27" spans="1:1" hidden="1" x14ac:dyDescent="0.25">
      <c r="A27" s="5" t="s">
        <v>15</v>
      </c>
    </row>
    <row r="28" spans="1:1" hidden="1" x14ac:dyDescent="0.25">
      <c r="A28" s="5" t="s">
        <v>16</v>
      </c>
    </row>
    <row r="29" spans="1:1" hidden="1" x14ac:dyDescent="0.25">
      <c r="A29" s="5" t="s">
        <v>17</v>
      </c>
    </row>
    <row r="30" spans="1:1" hidden="1" x14ac:dyDescent="0.25">
      <c r="A30" s="5" t="s">
        <v>18</v>
      </c>
    </row>
    <row r="31" spans="1:1" hidden="1" x14ac:dyDescent="0.25">
      <c r="A31" s="5" t="s">
        <v>19</v>
      </c>
    </row>
    <row r="32" spans="1:1" hidden="1" x14ac:dyDescent="0.25">
      <c r="A32" s="5" t="s">
        <v>20</v>
      </c>
    </row>
    <row r="33" spans="1:1" hidden="1" x14ac:dyDescent="0.25">
      <c r="A33" s="5" t="s">
        <v>21</v>
      </c>
    </row>
    <row r="34" spans="1:1" hidden="1" x14ac:dyDescent="0.25">
      <c r="A34" s="5" t="s">
        <v>22</v>
      </c>
    </row>
    <row r="35" spans="1:1" hidden="1" x14ac:dyDescent="0.25">
      <c r="A35" s="5" t="s">
        <v>23</v>
      </c>
    </row>
    <row r="36" spans="1:1" hidden="1" x14ac:dyDescent="0.25">
      <c r="A36" s="168">
        <f>IF(ISNUMBER(A5),A5,DATEVALUE("1/7/2023"))</f>
        <v>45627</v>
      </c>
    </row>
  </sheetData>
  <sheetProtection algorithmName="SHA-512" hashValue="CAy5naaXSfgvnYSOIcshVEiyxkGz3JgUqhippqtI5uRN4Sj0IvPFaCLDchqeroEJynbyx+K5ISk1JmeSnbsrOw==" saltValue="OdCupGC+BSu2kEGP7qydVQ==" spinCount="100000" sheet="1" formatCells="0"/>
  <phoneticPr fontId="9" type="noConversion"/>
  <dataValidations count="1">
    <dataValidation type="list" allowBlank="1" showInputMessage="1" showErrorMessage="1" sqref="A2">
      <formula1>$A$14:$A$35</formula1>
    </dataValidation>
  </dataValidations>
  <printOptions horizontalCentered="1" verticalCentered="1"/>
  <pageMargins left="0.19685039370078741" right="0.19685039370078741" top="0.59055118110236227" bottom="0.59055118110236227" header="0" footer="0.39370078740157483"/>
  <pageSetup paperSize="9" scale="94" orientation="landscape" horizontalDpi="4294967294" verticalDpi="4294967294" r:id="rId1"/>
  <headerFooter differentFirst="1">
    <oddFooter>Página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AH66"/>
  <sheetViews>
    <sheetView showGridLines="0" zoomScaleNormal="100" workbookViewId="0">
      <pane ySplit="6" topLeftCell="A13" activePane="bottomLeft" state="frozen"/>
      <selection pane="bottomLeft" activeCell="L13" sqref="L13"/>
    </sheetView>
  </sheetViews>
  <sheetFormatPr defaultRowHeight="12.75" x14ac:dyDescent="0.2"/>
  <cols>
    <col min="1" max="1" width="3.5703125" customWidth="1"/>
    <col min="2" max="2" width="10.42578125" customWidth="1"/>
    <col min="3" max="3" width="11.28515625" customWidth="1"/>
    <col min="4" max="4" width="11.7109375" customWidth="1"/>
    <col min="5" max="5" width="5.7109375" customWidth="1"/>
    <col min="6" max="6" width="9.140625" customWidth="1"/>
    <col min="7" max="9" width="13.7109375" customWidth="1"/>
    <col min="10" max="10" width="5.7109375" customWidth="1"/>
    <col min="11" max="11" width="13.28515625" customWidth="1"/>
    <col min="12" max="12" width="22.28515625" customWidth="1"/>
    <col min="13" max="13" width="11" customWidth="1"/>
    <col min="14" max="14" width="5.7109375" customWidth="1"/>
    <col min="15" max="15" width="12.140625" customWidth="1"/>
    <col min="16" max="16" width="16.28515625" customWidth="1"/>
    <col min="17" max="17" width="9.85546875" bestFit="1" customWidth="1"/>
    <col min="18" max="18" width="81.42578125" customWidth="1"/>
    <col min="19" max="19" width="6.42578125" customWidth="1"/>
    <col min="20" max="21" width="6.85546875" hidden="1" customWidth="1"/>
    <col min="22" max="22" width="8.140625" hidden="1" customWidth="1"/>
    <col min="23" max="23" width="10.140625" hidden="1" customWidth="1"/>
    <col min="24" max="24" width="9.140625" hidden="1" customWidth="1"/>
    <col min="25" max="25" width="9.28515625" hidden="1" customWidth="1"/>
    <col min="26" max="26" width="10.85546875" hidden="1" customWidth="1"/>
    <col min="27" max="27" width="9.85546875" hidden="1" customWidth="1"/>
    <col min="28" max="31" width="16.28515625" hidden="1" customWidth="1"/>
    <col min="32" max="32" width="14.140625" hidden="1" customWidth="1"/>
    <col min="33" max="34" width="9.140625" hidden="1" customWidth="1"/>
  </cols>
  <sheetData>
    <row r="1" spans="1:34" ht="24" customHeight="1" x14ac:dyDescent="0.2">
      <c r="A1" s="361" t="str">
        <f>"Cronogramas do "&amp;SUBSTITUTE(Capa!A1,"Memória de Cálculo","",1)</f>
        <v>Cronogramas do  A
Contrato de Gestão nº 002/2019 celebrado entre a Secretaria de Estado de Justiça e Segurança Pública - SEJUSP e o Instituto ELO - IELO</v>
      </c>
      <c r="B1" s="361"/>
      <c r="C1" s="361"/>
      <c r="D1" s="361"/>
      <c r="E1" s="361"/>
      <c r="F1" s="361"/>
      <c r="G1" s="361"/>
      <c r="H1" s="361"/>
      <c r="I1" s="361"/>
      <c r="J1" s="361"/>
      <c r="K1" s="361"/>
      <c r="L1" s="361"/>
      <c r="M1" s="361"/>
      <c r="N1" s="361"/>
      <c r="O1" s="361"/>
      <c r="P1" s="361"/>
      <c r="Q1" s="361"/>
      <c r="R1" s="361"/>
      <c r="AB1" t="str">
        <f>Capa!A2</f>
        <v>9º Termo Aditivo</v>
      </c>
    </row>
    <row r="2" spans="1:34" ht="9" customHeight="1" thickBot="1" x14ac:dyDescent="0.25">
      <c r="A2" s="183"/>
      <c r="B2" s="183"/>
      <c r="C2" s="183"/>
      <c r="D2" s="183"/>
      <c r="E2" s="183"/>
      <c r="F2" s="183"/>
      <c r="G2" s="183"/>
      <c r="H2" s="183"/>
      <c r="I2" s="183"/>
      <c r="J2" s="183"/>
      <c r="K2" s="183"/>
      <c r="L2" s="183"/>
      <c r="M2" s="183"/>
      <c r="N2" s="183"/>
      <c r="O2" s="183"/>
      <c r="P2" s="183"/>
      <c r="Q2" s="183"/>
      <c r="R2" s="183"/>
    </row>
    <row r="3" spans="1:34" ht="18.75" customHeight="1" thickBot="1" x14ac:dyDescent="0.25">
      <c r="A3" s="184" t="str">
        <f>"Qual o número do Período Avaliatório de "&amp;TEXT($B$7,"mmm/aaaa")</f>
        <v>Qual o número do Período Avaliatório de dez/2024</v>
      </c>
      <c r="I3" s="199">
        <v>24</v>
      </c>
      <c r="K3" s="185" t="str">
        <f>"Quantos mêses do "&amp;IF(I3="",1,I3)&amp;"º Período compõem essa Memória de Cálculo?"</f>
        <v>Quantos mêses do 24º Período compõem essa Memória de Cálculo?</v>
      </c>
      <c r="P3" s="199">
        <v>1</v>
      </c>
    </row>
    <row r="4" spans="1:34" ht="18.75" customHeight="1" thickBot="1" x14ac:dyDescent="0.25">
      <c r="A4" s="184" t="str">
        <f>"Caso tenha iniciado antes, qual o 1º mês do "&amp;AH7&amp;"º Período Avaliatório? "</f>
        <v xml:space="preserve">Caso tenha iniciado antes, qual o 1º mês do 24º Período Avaliatório? </v>
      </c>
      <c r="B4" s="186"/>
      <c r="C4" s="186"/>
      <c r="D4" s="186"/>
      <c r="E4" s="186"/>
      <c r="F4" s="186"/>
      <c r="G4" s="187"/>
      <c r="I4" s="170">
        <v>45566</v>
      </c>
      <c r="K4" s="184" t="str">
        <f>IF(Capa!A5="mmm/aaaa","Preencher a capa antes de qualquer campo destas tabelas","Está prevista Comissão de Avaliação para "&amp;TEXT($B$7,"mmm/aaaa")&amp;"?")</f>
        <v>Está prevista Comissão de Avaliação para dez/2024?</v>
      </c>
      <c r="L4" s="186"/>
      <c r="M4" s="186"/>
      <c r="N4" s="186"/>
      <c r="P4" s="171" t="s">
        <v>57</v>
      </c>
      <c r="AB4" t="s">
        <v>24</v>
      </c>
      <c r="AC4" s="182">
        <f ca="1">AC5+AB5+AF7</f>
        <v>57376400.267926633</v>
      </c>
    </row>
    <row r="5" spans="1:34" ht="38.25" customHeight="1" x14ac:dyDescent="0.2">
      <c r="A5" s="359" t="s">
        <v>25</v>
      </c>
      <c r="B5" s="359"/>
      <c r="C5" s="359"/>
      <c r="D5" s="359"/>
      <c r="F5" s="360" t="s">
        <v>26</v>
      </c>
      <c r="G5" s="360"/>
      <c r="H5" s="360"/>
      <c r="I5" s="360"/>
      <c r="K5" s="360" t="s">
        <v>27</v>
      </c>
      <c r="L5" s="360"/>
      <c r="M5" s="360"/>
      <c r="O5" s="360" t="s">
        <v>28</v>
      </c>
      <c r="P5" s="360"/>
      <c r="Q5" s="360"/>
      <c r="R5" s="360"/>
      <c r="AB5" s="182">
        <f ca="1">SUM(AB7:AB66)</f>
        <v>46035785.647926636</v>
      </c>
      <c r="AC5" s="182">
        <f ca="1">SUM(AC7:AC66)</f>
        <v>0</v>
      </c>
      <c r="AD5" s="182">
        <f t="shared" ref="AD5:AE5" ca="1" si="0">SUM(AD7:AD66)</f>
        <v>0</v>
      </c>
      <c r="AE5" s="182">
        <f t="shared" ca="1" si="0"/>
        <v>57165186.777764253</v>
      </c>
    </row>
    <row r="6" spans="1:34" ht="76.5" x14ac:dyDescent="0.2">
      <c r="A6" s="286" t="s">
        <v>29</v>
      </c>
      <c r="B6" s="286" t="s">
        <v>30</v>
      </c>
      <c r="C6" s="286" t="s">
        <v>31</v>
      </c>
      <c r="D6" s="286" t="s">
        <v>32</v>
      </c>
      <c r="F6" s="286" t="s">
        <v>33</v>
      </c>
      <c r="G6" s="286" t="s">
        <v>34</v>
      </c>
      <c r="H6" s="286" t="s">
        <v>35</v>
      </c>
      <c r="I6" s="286" t="s">
        <v>36</v>
      </c>
      <c r="K6" s="287" t="s">
        <v>37</v>
      </c>
      <c r="L6" s="287" t="s">
        <v>38</v>
      </c>
      <c r="M6" s="287" t="s">
        <v>39</v>
      </c>
      <c r="O6" s="287" t="s">
        <v>40</v>
      </c>
      <c r="P6" s="287" t="s">
        <v>41</v>
      </c>
      <c r="Q6" s="287" t="s">
        <v>42</v>
      </c>
      <c r="R6" s="287" t="s">
        <v>43</v>
      </c>
      <c r="T6" s="162" t="s">
        <v>44</v>
      </c>
      <c r="U6" s="162"/>
      <c r="V6" s="162" t="s">
        <v>45</v>
      </c>
      <c r="W6" s="162" t="s">
        <v>46</v>
      </c>
      <c r="X6" s="162" t="s">
        <v>47</v>
      </c>
      <c r="Y6" s="162" t="s">
        <v>48</v>
      </c>
      <c r="Z6" s="177" t="s">
        <v>49</v>
      </c>
      <c r="AA6" s="177" t="s">
        <v>50</v>
      </c>
      <c r="AB6" s="174" t="s">
        <v>51</v>
      </c>
      <c r="AC6" s="174" t="s">
        <v>52</v>
      </c>
      <c r="AD6" s="175" t="s">
        <v>53</v>
      </c>
      <c r="AE6" s="175" t="s">
        <v>36</v>
      </c>
      <c r="AF6" s="176" t="s">
        <v>54</v>
      </c>
      <c r="AG6" s="181"/>
      <c r="AH6" s="161" t="s">
        <v>55</v>
      </c>
    </row>
    <row r="7" spans="1:34" ht="15" x14ac:dyDescent="0.2">
      <c r="A7" s="188">
        <v>1</v>
      </c>
      <c r="B7" s="189">
        <f>IFERROR(IF(Capa!A5="mmm/aaaa","",DATE(YEAR(Capa!$A$36),MONTH(Capa!$A$36),1)),"")</f>
        <v>45627</v>
      </c>
      <c r="C7" s="188">
        <f>IF(B7="","",IF(I3="",1,I3))</f>
        <v>24</v>
      </c>
      <c r="D7" s="29"/>
      <c r="E7" s="186"/>
      <c r="F7" s="190">
        <f>IF(Capa!A5="mmm/aaaa","",YEAR(Capa!A36))</f>
        <v>2024</v>
      </c>
      <c r="G7" s="191">
        <f t="shared" ref="G7:G12" ca="1" si="1">IF(F7="","",SUMIFS($AB$7:$AB$66,$B$7:$B$66,"&gt;="&amp;DATE(F7,1,1),$B$7:$B$66,"&lt;"&amp;DATE(F7+1,1,1)-1))</f>
        <v>0</v>
      </c>
      <c r="H7" s="191">
        <f t="shared" ref="H7:H12" ca="1" si="2">IF(F7="","",SUMIFS($AD$7:$AD$66,$B$7:$B$66,"&gt;="&amp;DATE(F7,1,1),$B$7:$B$66,"&lt;"&amp;DATE(F7+1,1,1)-1))</f>
        <v>0</v>
      </c>
      <c r="I7" s="191">
        <f ca="1">IF(F7="","",SUMIFS($AE$7:$AE$66,$B$7:$B$66,"&gt;="&amp;DATE(F7,1,1),$B$7:$B$66,"&lt;"&amp;DATE(F7+1,1,1)-1)+IF(F8="",Analítico!$BK$143,0))</f>
        <v>4600347.0152242966</v>
      </c>
      <c r="K7" s="192" t="str">
        <f>IF(U7="","",U7&amp;"ª Avaliação")</f>
        <v>24ª Avaliação</v>
      </c>
      <c r="L7" s="192" t="str">
        <f ca="1">IF(K7="","",TEXT(Z7,"mmm/aaaa")&amp;" a "&amp;TEXT(AA7,"mmm/aaaa"))</f>
        <v>out/2024 a dez/2024</v>
      </c>
      <c r="M7" s="193">
        <f t="shared" ref="M7:M39" ca="1" si="3">IF(K7="","",_xlfn.IFNA(OFFSET($B$6,MATCH(U7+1,$AH$7:$AH$66,0),0),EDATE(MAX($B$7:$B$66),1)))</f>
        <v>45658</v>
      </c>
      <c r="O7" s="192" t="str">
        <f t="shared" ref="O7:O38" ca="1" si="4">(IF(P7="","",OFFSET($Y$6,MATCH(A7,$X$7:$X$66,0),0)&amp;"ª Parcela"))</f>
        <v>25ª Parcela</v>
      </c>
      <c r="P7" s="194">
        <f t="shared" ref="P7:P38" ca="1" si="5">IFERROR(IF(OFFSET($AB$6,MATCH(A7,$X$7:$X$66,0),0)=0,"",OFFSET($AB$6,MATCH(A7,$X$7:$X$66,0),0)),"")</f>
        <v>11525665.945702221</v>
      </c>
      <c r="Q7" s="195">
        <f t="shared" ref="Q7:Q38" ca="1" si="6">IF(P7="","",OFFSET($B$6,MATCH(A7,$X$7:$X$66,0),0))</f>
        <v>45658</v>
      </c>
      <c r="R7" s="196" t="str">
        <f ca="1">IF(P7="","",IFERROR(IF(Capa!$A$2="","Após a celebração do termo de parceria.","Realização da "&amp;OFFSET($Y$6,MATCH(A7,$X$7:$X$66,0),0)-1&amp;"ª reunião da CA e aprovação da liberação de parcela pelo supervisor."),""))</f>
        <v>Realização da 24ª reunião da CA e aprovação da liberação de parcela pelo supervisor.</v>
      </c>
      <c r="T7" s="108" t="str">
        <f>IF($P$4="Sim","Sim","Não")</f>
        <v>Não</v>
      </c>
      <c r="U7" s="108">
        <f>AH7</f>
        <v>24</v>
      </c>
      <c r="V7" s="108" t="str">
        <f>IF(Capa!$A$2="","Sim",Cronogramas!T7)</f>
        <v>Não</v>
      </c>
      <c r="W7" s="108">
        <f>IF(Capa!$A$2="",0,IF(Cronogramas!$P$4="Sim",Cronogramas!AH7-1,Cronogramas!AH7))</f>
        <v>24</v>
      </c>
      <c r="X7" s="108">
        <f>COUNTIF(V7:$V$7,"Sim")</f>
        <v>0</v>
      </c>
      <c r="Y7" s="108" t="str">
        <f>IF(Capa!$A$2="",1,IF(T7="Não","",AH7))</f>
        <v/>
      </c>
      <c r="Z7" s="178">
        <f>IF(K7="","",IF($I$4=0,Cronogramas!$B$7,$I$4))</f>
        <v>45566</v>
      </c>
      <c r="AA7" s="179">
        <f t="shared" ref="AA7:AA39" ca="1" si="7">IFERROR(EDATE(M7,-1),"")</f>
        <v>45627</v>
      </c>
      <c r="AB7" s="200">
        <f ca="1">_xlfn.IFNA(IF(V7="Sim",(IFERROR(SUM(OFFSET(AE7,1,,MATCH("Sim",V8:$V$66,0),1))-AC7,0)+IF(Y7-$W$7=1,SUM($AE$6:AE7)-$AF$7,0)+IF(SUM(Y8:$Y$66)=0,SUM(AE8:$AE$66)-AC7+Analítico!$BK$143)),0),0)</f>
        <v>0</v>
      </c>
      <c r="AC7" s="200">
        <f ca="1">IFERROR(IF(V7="Sim",IFERROR(SUM(OFFSET(AD7,1,,MATCH("Sim",T8:$T$66,0),1)),0)+IF(Y7-$W$7=1,SUM($AD$6:AD7),0)+IF(SUM(Y8:$Y$66)=0,SUM(AD8:$AD$66),0),0),0)</f>
        <v>0</v>
      </c>
      <c r="AD7" s="207">
        <f ca="1">OFFSET(Analítico!$B$13,0,A7)</f>
        <v>0</v>
      </c>
      <c r="AE7" s="207">
        <f ca="1">OFFSET(Analítico!$B$144,,A7)</f>
        <v>4600347.0152242966</v>
      </c>
      <c r="AF7" s="207">
        <f>Analítico!BK4</f>
        <v>11340614.619999999</v>
      </c>
      <c r="AG7" s="39" t="s">
        <v>56</v>
      </c>
      <c r="AH7" s="169">
        <f>IF(D7="",C7,D7)</f>
        <v>24</v>
      </c>
    </row>
    <row r="8" spans="1:34" ht="15" x14ac:dyDescent="0.2">
      <c r="A8" s="188">
        <v>2</v>
      </c>
      <c r="B8" s="189">
        <f>IFERROR(IF(EDATE(B7,1)&gt;DATE(YEAR(Capa!$A$7),MONTH(Capa!$A$7),1),"",EDATE(B7,1)),"")</f>
        <v>45658</v>
      </c>
      <c r="C8" s="188">
        <f>IF(B8="","",IF(P3="",C7,IF(P3&gt;=2,C7,C7+1)))</f>
        <v>25</v>
      </c>
      <c r="D8" s="29"/>
      <c r="E8" s="188"/>
      <c r="F8" s="190">
        <f>IFERROR(IF((F7+1)&gt;YEAR(Capa!$A$7),"",F7+1),"")</f>
        <v>2025</v>
      </c>
      <c r="G8" s="191">
        <f t="shared" ca="1" si="1"/>
        <v>46035785.647926636</v>
      </c>
      <c r="H8" s="191">
        <f t="shared" ca="1" si="2"/>
        <v>0</v>
      </c>
      <c r="I8" s="191">
        <f ca="1">IF(F8="","",SUMIFS($AE$7:$AE$66,$B$7:$B$66,"&gt;="&amp;DATE(F8,1,1),$B$7:$B$66,"&lt;"&amp;DATE(F8+1,1,1)-1)+IF(F9="",Analítico!$BK$143,0))</f>
        <v>52776053.25270234</v>
      </c>
      <c r="K8" s="192" t="str">
        <f t="shared" ref="K8:K39" si="8">IF(U8="","",U8&amp;"ª Avaliação")</f>
        <v>25ª Avaliação</v>
      </c>
      <c r="L8" s="192" t="str">
        <f t="shared" ref="L8:L39" ca="1" si="9">IF(K8="","",TEXT(Z8,"mmm/aaaa")&amp;" a "&amp;TEXT(AA8,"mmm/aaaa"))</f>
        <v>jan/2025 a mar/2025</v>
      </c>
      <c r="M8" s="193">
        <f t="shared" ca="1" si="3"/>
        <v>45748</v>
      </c>
      <c r="O8" s="192" t="str">
        <f t="shared" ca="1" si="4"/>
        <v>26ª Parcela</v>
      </c>
      <c r="P8" s="194">
        <f t="shared" ca="1" si="5"/>
        <v>12908219.42769742</v>
      </c>
      <c r="Q8" s="195">
        <f t="shared" ca="1" si="6"/>
        <v>45748</v>
      </c>
      <c r="R8" s="196" t="str">
        <f ca="1">IF(P8="","",IFERROR("Realização da "&amp;OFFSET($Y$6,MATCH(A8,$X$7:$X$66,0),0)-1&amp;"ª reunião da CA e aprovação da liberação de parcela pelo supervisor.",""))</f>
        <v>Realização da 25ª reunião da CA e aprovação da liberação de parcela pelo supervisor.</v>
      </c>
      <c r="T8" s="108" t="str">
        <f>IF(AH8="","Não",IF(AH8&gt;AH7,"Sim","Não"))</f>
        <v>Sim</v>
      </c>
      <c r="U8" s="108">
        <f>IFERROR(IF(U7+1&gt;MAX(AH7:AH66),"",U7+1),"")</f>
        <v>25</v>
      </c>
      <c r="V8" s="108" t="str">
        <f>Cronogramas!T8</f>
        <v>Sim</v>
      </c>
      <c r="W8" s="108"/>
      <c r="X8" s="108">
        <f>COUNTIF(V$7:$V8,"Sim")</f>
        <v>1</v>
      </c>
      <c r="Y8" s="108">
        <f t="shared" ref="Y8:Y39" si="10">IF(T8="Não","",AH8)</f>
        <v>25</v>
      </c>
      <c r="Z8" s="178">
        <f ca="1">IF(K8="","",EDATE(AA7,1))</f>
        <v>45658</v>
      </c>
      <c r="AA8" s="179">
        <f t="shared" ca="1" si="7"/>
        <v>45717</v>
      </c>
      <c r="AB8" s="200">
        <f ca="1">_xlfn.IFNA(IF(V8="Sim",(IFERROR(SUM(OFFSET(AE8,1,,MATCH("Sim",V9:$V$66,0),1))-AC8,0)+IF(Y8-$W$7=1,SUM($AE$6:AE8)-$AF$7,0)+IF(SUM(Y9:$Y$66)=0,SUM(AE9:$AE$66)-AC8+Analítico!$BK$143)),0),0)</f>
        <v>11525665.945702221</v>
      </c>
      <c r="AC8" s="200">
        <f ca="1">IFERROR(IF(V8="Sim",IFERROR(SUM(OFFSET(AD8,1,,MATCH("Sim",T9:$T$66,0),1)),0)+IF(Y8-$W$7=1,SUM($AD$6:AD8),0)+IF(SUM(Y9:$Y$66)=0,SUM(AD9:$AD$66),0),0),0)</f>
        <v>0</v>
      </c>
      <c r="AD8" s="207">
        <f ca="1">SUM(OFFSET(Analítico!$B$10,0,A8,2,1))</f>
        <v>0</v>
      </c>
      <c r="AE8" s="207">
        <f ca="1">OFFSET(Analítico!$B$144,,A8)</f>
        <v>4586141.3571543079</v>
      </c>
      <c r="AF8" s="108"/>
      <c r="AG8" s="39" t="s">
        <v>57</v>
      </c>
      <c r="AH8" s="169">
        <f t="shared" ref="AH8:AH66" si="11">IF(D8="",C8,D8)</f>
        <v>25</v>
      </c>
    </row>
    <row r="9" spans="1:34" ht="15" x14ac:dyDescent="0.2">
      <c r="A9" s="188">
        <v>3</v>
      </c>
      <c r="B9" s="189">
        <f>IFERROR(IF(EDATE(B8,1)&gt;DATE(YEAR(Capa!$A$7),MONTH(Capa!$A$7),1),"",EDATE(B8,1)),"")</f>
        <v>45689</v>
      </c>
      <c r="C9" s="188">
        <f>IF(B9="","",IF(P3="",C7,IF(P3=3,C7,C7+1)))</f>
        <v>25</v>
      </c>
      <c r="D9" s="29"/>
      <c r="E9" s="188"/>
      <c r="F9" s="190" t="str">
        <f>IFERROR(IF((F8+1)&gt;YEAR(Capa!$A$7),"",F8+1),"")</f>
        <v/>
      </c>
      <c r="G9" s="191" t="str">
        <f t="shared" si="1"/>
        <v/>
      </c>
      <c r="H9" s="191" t="str">
        <f t="shared" si="2"/>
        <v/>
      </c>
      <c r="I9" s="191" t="str">
        <f>IF(F9="","",SUMIFS($AE$7:$AE$66,$B$7:$B$66,"&gt;="&amp;DATE(F9,1,1),$B$7:$B$66,"&lt;"&amp;DATE(F9+1,1,1)-1)+IF(F10="",Analítico!$BK$143,0))</f>
        <v/>
      </c>
      <c r="K9" s="192" t="str">
        <f t="shared" si="8"/>
        <v>26ª Avaliação</v>
      </c>
      <c r="L9" s="192" t="str">
        <f t="shared" ca="1" si="9"/>
        <v>abr/2025 a jun/2025</v>
      </c>
      <c r="M9" s="193">
        <f t="shared" ca="1" si="3"/>
        <v>45839</v>
      </c>
      <c r="O9" s="192" t="str">
        <f t="shared" ca="1" si="4"/>
        <v>27ª Parcela</v>
      </c>
      <c r="P9" s="194">
        <f t="shared" ca="1" si="5"/>
        <v>13002957.696798544</v>
      </c>
      <c r="Q9" s="195">
        <f t="shared" ca="1" si="6"/>
        <v>45839</v>
      </c>
      <c r="R9" s="196" t="str">
        <f t="shared" ref="R9:R12" ca="1" si="12">IF(P9="","",IFERROR("Realização da "&amp;OFFSET($Y$6,MATCH(A9,$X$7:$X$66,0),0)-1&amp;"ª reunião da CA e aprovação da liberação de parcela pelo supervisor.",""))</f>
        <v>Realização da 26ª reunião da CA e aprovação da liberação de parcela pelo supervisor.</v>
      </c>
      <c r="T9" s="108" t="str">
        <f t="shared" ref="T9:T66" si="13">IF(AH9="","Não",IF(AH9&gt;AH8,"Sim","Não"))</f>
        <v>Não</v>
      </c>
      <c r="U9" s="108">
        <f>IFERROR(IF(U8+1&gt;MAX(AH8:AH67),"",U8+1),"")</f>
        <v>26</v>
      </c>
      <c r="V9" s="108" t="str">
        <f>Cronogramas!T9</f>
        <v>Não</v>
      </c>
      <c r="W9" s="108"/>
      <c r="X9" s="108">
        <f>COUNTIF(V$7:$V9,"Sim")</f>
        <v>1</v>
      </c>
      <c r="Y9" s="108" t="str">
        <f t="shared" si="10"/>
        <v/>
      </c>
      <c r="Z9" s="178">
        <f t="shared" ref="Z9:Z39" ca="1" si="14">IF(K9="","",EDATE(AA8,1))</f>
        <v>45748</v>
      </c>
      <c r="AA9" s="179">
        <f t="shared" ca="1" si="7"/>
        <v>45809</v>
      </c>
      <c r="AB9" s="200">
        <f ca="1">_xlfn.IFNA(IF(V9="Sim",(IFERROR(SUM(OFFSET(AE9,1,,MATCH("Sim",V10:$V$66,0),1))-AC9,0)+IF(Y9-$W$7=1,SUM($AE$6:AE9)-$AF$7,0)+IF(SUM(Y10:$Y$66)=0,SUM(AE10:$AE$66)-AC9+Analítico!$BK$143)),0),0)</f>
        <v>0</v>
      </c>
      <c r="AC9" s="200">
        <f ca="1">IFERROR(IF(V9="Sim",IFERROR(SUM(OFFSET(AD9,1,,MATCH("Sim",T10:$T$66,0),1)),0)+IF(Y9-$W$7=1,SUM($AD$6:AD9),0)+IF(SUM(Y10:$Y$66)=0,SUM(AD10:$AD$66),0),0),0)</f>
        <v>0</v>
      </c>
      <c r="AD9" s="207">
        <f ca="1">SUM(OFFSET(Analítico!$B$10,0,A9,2,1))</f>
        <v>0</v>
      </c>
      <c r="AE9" s="207">
        <f ca="1">OFFSET(Analítico!$B$144,,A9)</f>
        <v>4399291.3571543079</v>
      </c>
      <c r="AF9" s="108"/>
      <c r="AG9" s="108"/>
      <c r="AH9" s="169">
        <f t="shared" si="11"/>
        <v>25</v>
      </c>
    </row>
    <row r="10" spans="1:34" ht="15" x14ac:dyDescent="0.2">
      <c r="A10" s="188">
        <v>4</v>
      </c>
      <c r="B10" s="189">
        <f>IFERROR(IF(EDATE(B9,1)&gt;DATE(YEAR(Capa!$A$7),MONTH(Capa!$A$7),1),"",EDATE(B9,1)),"")</f>
        <v>45717</v>
      </c>
      <c r="C10" s="188">
        <f>IF(B10="","",C7+1)</f>
        <v>25</v>
      </c>
      <c r="D10" s="29"/>
      <c r="E10" s="188"/>
      <c r="F10" s="190" t="str">
        <f>IFERROR(IF((F9+1)&gt;YEAR(Capa!$A$7),"",F9+1),"")</f>
        <v/>
      </c>
      <c r="G10" s="191" t="str">
        <f t="shared" si="1"/>
        <v/>
      </c>
      <c r="H10" s="191" t="str">
        <f t="shared" si="2"/>
        <v/>
      </c>
      <c r="I10" s="191" t="str">
        <f>IF(F10="","",SUMIFS($AE$7:$AE$66,$B$7:$B$66,"&gt;="&amp;DATE(F10,1,1),$B$7:$B$66,"&lt;"&amp;DATE(F10+1,1,1)-1)+IF(F11="",Analítico!$BK$143,0))</f>
        <v/>
      </c>
      <c r="K10" s="192" t="str">
        <f t="shared" si="8"/>
        <v>27ª Avaliação</v>
      </c>
      <c r="L10" s="192" t="str">
        <f t="shared" ca="1" si="9"/>
        <v>jul/2025 a set/2025</v>
      </c>
      <c r="M10" s="193">
        <f t="shared" ca="1" si="3"/>
        <v>45931</v>
      </c>
      <c r="O10" s="192" t="str">
        <f t="shared" ca="1" si="4"/>
        <v>28ª Parcela</v>
      </c>
      <c r="P10" s="194">
        <f t="shared" ca="1" si="5"/>
        <v>8598942.5777284522</v>
      </c>
      <c r="Q10" s="195">
        <f t="shared" ca="1" si="6"/>
        <v>45931</v>
      </c>
      <c r="R10" s="196" t="str">
        <f t="shared" ca="1" si="12"/>
        <v>Realização da 27ª reunião da CA e aprovação da liberação de parcela pelo supervisor.</v>
      </c>
      <c r="T10" s="108" t="str">
        <f t="shared" si="13"/>
        <v>Não</v>
      </c>
      <c r="U10" s="108">
        <f t="shared" ref="U10:U66" si="15">IFERROR(IF(U9+1&gt;MAX(AH9:AH68),"",U9+1),"")</f>
        <v>27</v>
      </c>
      <c r="V10" s="108" t="str">
        <f>Cronogramas!T10</f>
        <v>Não</v>
      </c>
      <c r="W10" s="108"/>
      <c r="X10" s="108">
        <f>COUNTIF(V$7:$V10,"Sim")</f>
        <v>1</v>
      </c>
      <c r="Y10" s="108" t="str">
        <f t="shared" si="10"/>
        <v/>
      </c>
      <c r="Z10" s="178">
        <f t="shared" ca="1" si="14"/>
        <v>45839</v>
      </c>
      <c r="AA10" s="179">
        <f t="shared" ca="1" si="7"/>
        <v>45901</v>
      </c>
      <c r="AB10" s="200">
        <f ca="1">_xlfn.IFNA(IF(V10="Sim",(IFERROR(SUM(OFFSET(AE10,1,,MATCH("Sim",V11:$V$66,0),1))-AC10,0)+IF(Y10-$W$7=1,SUM($AE$6:AE10)-$AF$7,0)+IF(SUM(Y11:$Y$66)=0,SUM(AE11:$AE$66)-AC10+Analítico!$BK$143)),0),0)</f>
        <v>0</v>
      </c>
      <c r="AC10" s="200">
        <f ca="1">IFERROR(IF(V10="Sim",IFERROR(SUM(OFFSET(AD10,1,,MATCH("Sim",T11:$T$66,0),1)),0)+IF(Y10-$W$7=1,SUM($AD$6:AD10),0)+IF(SUM(Y11:$Y$66)=0,SUM(AD11:$AD$66),0),0),0)</f>
        <v>0</v>
      </c>
      <c r="AD10" s="207">
        <f ca="1">SUM(OFFSET(Analítico!$B$10,0,A10,2,1))</f>
        <v>0</v>
      </c>
      <c r="AE10" s="207">
        <f ca="1">OFFSET(Analítico!$B$144,,A10)</f>
        <v>4186980.6801623083</v>
      </c>
      <c r="AF10" s="108"/>
      <c r="AG10" s="108"/>
      <c r="AH10" s="169">
        <f t="shared" si="11"/>
        <v>25</v>
      </c>
    </row>
    <row r="11" spans="1:34" ht="15" x14ac:dyDescent="0.2">
      <c r="A11" s="188">
        <v>5</v>
      </c>
      <c r="B11" s="189">
        <f>IFERROR(IF(EDATE(B10,1)&gt;DATE(YEAR(Capa!$A$7),MONTH(Capa!$A$7),1),"",EDATE(B10,1)),"")</f>
        <v>45748</v>
      </c>
      <c r="C11" s="188">
        <f t="shared" ref="C11:C66" si="16">IF(B11="","",C8+1)</f>
        <v>26</v>
      </c>
      <c r="D11" s="29"/>
      <c r="E11" s="188"/>
      <c r="F11" s="190" t="str">
        <f>IFERROR(IF((F10+1)&gt;YEAR(Capa!$A$7),"",F10+1),"")</f>
        <v/>
      </c>
      <c r="G11" s="191" t="str">
        <f t="shared" si="1"/>
        <v/>
      </c>
      <c r="H11" s="191" t="str">
        <f t="shared" si="2"/>
        <v/>
      </c>
      <c r="I11" s="191" t="str">
        <f>IF(F11="","",SUMIFS($AE$7:$AE$66,$B$7:$B$66,"&gt;="&amp;DATE(F11,1,1),$B$7:$B$66,"&lt;"&amp;DATE(F11+1,1,1)-1)+IF(F12="",Analítico!$BK$143,0))</f>
        <v/>
      </c>
      <c r="K11" s="192" t="str">
        <f t="shared" si="8"/>
        <v>28ª Avaliação</v>
      </c>
      <c r="L11" s="192" t="str">
        <f t="shared" ca="1" si="9"/>
        <v>out/2025 a dez/2025</v>
      </c>
      <c r="M11" s="193">
        <f t="shared" ca="1" si="3"/>
        <v>46023</v>
      </c>
      <c r="O11" s="192" t="str">
        <f t="shared" ca="1" si="4"/>
        <v/>
      </c>
      <c r="P11" s="194" t="str">
        <f t="shared" ca="1" si="5"/>
        <v/>
      </c>
      <c r="Q11" s="195" t="str">
        <f t="shared" ca="1" si="6"/>
        <v/>
      </c>
      <c r="R11" s="196" t="str">
        <f t="shared" ca="1" si="12"/>
        <v/>
      </c>
      <c r="T11" s="108" t="str">
        <f t="shared" si="13"/>
        <v>Sim</v>
      </c>
      <c r="U11" s="108">
        <f t="shared" si="15"/>
        <v>28</v>
      </c>
      <c r="V11" s="108" t="str">
        <f>Cronogramas!T11</f>
        <v>Sim</v>
      </c>
      <c r="W11" s="108"/>
      <c r="X11" s="108">
        <f>COUNTIF(V$7:$V11,"Sim")</f>
        <v>2</v>
      </c>
      <c r="Y11" s="108">
        <f t="shared" si="10"/>
        <v>26</v>
      </c>
      <c r="Z11" s="178">
        <f t="shared" ca="1" si="14"/>
        <v>45931</v>
      </c>
      <c r="AA11" s="179">
        <f t="shared" ca="1" si="7"/>
        <v>45992</v>
      </c>
      <c r="AB11" s="200">
        <f ca="1">_xlfn.IFNA(IF(V11="Sim",(IFERROR(SUM(OFFSET(AE11,1,,MATCH("Sim",V12:$V$66,0),1))-AC11,0)+IF(Y11-$W$7=1,SUM($AE$6:AE11)-$AF$7,0)+IF(SUM(Y12:$Y$66)=0,SUM(AE12:$AE$66)-AC11+Analítico!$BK$143)),0),0)</f>
        <v>12908219.42769742</v>
      </c>
      <c r="AC11" s="200">
        <f ca="1">IFERROR(IF(V11="Sim",IFERROR(SUM(OFFSET(AD11,1,,MATCH("Sim",T12:$T$66,0),1)),0)+IF(Y11-$W$7=1,SUM($AD$6:AD11),0)+IF(SUM(Y12:$Y$66)=0,SUM(AD12:$AD$66),0),0),0)</f>
        <v>0</v>
      </c>
      <c r="AD11" s="207">
        <f ca="1">SUM(OFFSET(Analítico!$B$10,0,A11,2,1))</f>
        <v>0</v>
      </c>
      <c r="AE11" s="207">
        <f ca="1">OFFSET(Analítico!$B$144,,A11)</f>
        <v>5093520.1560069993</v>
      </c>
      <c r="AF11" s="108"/>
      <c r="AG11" s="108"/>
      <c r="AH11" s="169">
        <f t="shared" si="11"/>
        <v>26</v>
      </c>
    </row>
    <row r="12" spans="1:34" ht="15" x14ac:dyDescent="0.2">
      <c r="A12" s="188">
        <v>6</v>
      </c>
      <c r="B12" s="189">
        <f>IFERROR(IF(EDATE(B11,1)&gt;DATE(YEAR(Capa!$A$7),MONTH(Capa!$A$7),1),"",EDATE(B11,1)),"")</f>
        <v>45778</v>
      </c>
      <c r="C12" s="188">
        <f t="shared" si="16"/>
        <v>26</v>
      </c>
      <c r="D12" s="29"/>
      <c r="E12" s="188"/>
      <c r="F12" s="190" t="str">
        <f>IFERROR(IF((F11+1)&gt;YEAR(Capa!$A$7),"",F11+1),"")</f>
        <v/>
      </c>
      <c r="G12" s="191" t="str">
        <f t="shared" si="1"/>
        <v/>
      </c>
      <c r="H12" s="191" t="str">
        <f t="shared" si="2"/>
        <v/>
      </c>
      <c r="I12" s="191" t="str">
        <f>IF(F12="","",SUMIFS($AE$7:$AE$66,$B$7:$B$66,"&gt;="&amp;DATE(F12,1,1),$B$7:$B$66,"&lt;"&amp;DATE(F12+1,1,1)-1)+IF(F13="",Analítico!$BK$143,0))</f>
        <v/>
      </c>
      <c r="K12" s="192" t="str">
        <f t="shared" si="8"/>
        <v/>
      </c>
      <c r="L12" s="192" t="str">
        <f t="shared" si="9"/>
        <v/>
      </c>
      <c r="M12" s="193" t="str">
        <f t="shared" ca="1" si="3"/>
        <v/>
      </c>
      <c r="O12" s="192" t="str">
        <f t="shared" ca="1" si="4"/>
        <v/>
      </c>
      <c r="P12" s="194" t="str">
        <f t="shared" ca="1" si="5"/>
        <v/>
      </c>
      <c r="Q12" s="195" t="str">
        <f t="shared" ca="1" si="6"/>
        <v/>
      </c>
      <c r="R12" s="196" t="str">
        <f t="shared" ca="1" si="12"/>
        <v/>
      </c>
      <c r="T12" s="108" t="str">
        <f t="shared" si="13"/>
        <v>Não</v>
      </c>
      <c r="U12" s="108" t="str">
        <f t="shared" si="15"/>
        <v/>
      </c>
      <c r="V12" s="108" t="str">
        <f>Cronogramas!T12</f>
        <v>Não</v>
      </c>
      <c r="W12" s="108"/>
      <c r="X12" s="108">
        <f>COUNTIF(V$7:$V12,"Sim")</f>
        <v>2</v>
      </c>
      <c r="Y12" s="108" t="str">
        <f t="shared" si="10"/>
        <v/>
      </c>
      <c r="Z12" s="178" t="str">
        <f t="shared" si="14"/>
        <v/>
      </c>
      <c r="AA12" s="179" t="str">
        <f t="shared" ca="1" si="7"/>
        <v/>
      </c>
      <c r="AB12" s="200">
        <f ca="1">_xlfn.IFNA(IF(V12="Sim",(IFERROR(SUM(OFFSET(AE12,1,,MATCH("Sim",V13:$V$66,0),1))-AC12,0)+IF(Y12-$W$7=1,SUM($AE$6:AE12)-$AF$7,0)+IF(SUM(Y13:$Y$66)=0,SUM(AE13:$AE$66)-AC12+Analítico!$BK$143)),0),0)</f>
        <v>0</v>
      </c>
      <c r="AC12" s="200">
        <f ca="1">IFERROR(IF(V12="Sim",IFERROR(SUM(OFFSET(AD12,1,,MATCH("Sim",T13:$T$66,0),1)),0)+IF(Y12-$W$7=1,SUM($AD$6:AD12),0)+IF(SUM(Y13:$Y$66)=0,SUM(AD13:$AD$66),0),0),0)</f>
        <v>0</v>
      </c>
      <c r="AD12" s="207">
        <f ca="1">SUM(OFFSET(Analítico!$B$10,0,A12,2,1))</f>
        <v>0</v>
      </c>
      <c r="AE12" s="207">
        <f ca="1">OFFSET(Analítico!$B$144,,A12)</f>
        <v>4126439.8092324738</v>
      </c>
      <c r="AF12" s="108"/>
      <c r="AG12" s="108"/>
      <c r="AH12" s="169">
        <f t="shared" si="11"/>
        <v>26</v>
      </c>
    </row>
    <row r="13" spans="1:34" ht="15" x14ac:dyDescent="0.2">
      <c r="A13" s="188">
        <v>7</v>
      </c>
      <c r="B13" s="189">
        <f>IFERROR(IF(EDATE(B12,1)&gt;DATE(YEAR(Capa!$A$7),MONTH(Capa!$A$7),1),"",EDATE(B12,1)),"")</f>
        <v>45809</v>
      </c>
      <c r="C13" s="188">
        <f t="shared" si="16"/>
        <v>26</v>
      </c>
      <c r="D13" s="29"/>
      <c r="E13" s="188"/>
      <c r="F13" s="190"/>
      <c r="G13" s="188"/>
      <c r="H13" s="188"/>
      <c r="I13" s="188"/>
      <c r="K13" s="192" t="str">
        <f t="shared" si="8"/>
        <v/>
      </c>
      <c r="L13" s="192" t="str">
        <f t="shared" si="9"/>
        <v/>
      </c>
      <c r="M13" s="193" t="str">
        <f t="shared" ca="1" si="3"/>
        <v/>
      </c>
      <c r="O13" s="192" t="str">
        <f t="shared" ref="O13:O37" ca="1" si="17">(IF(P13="","",OFFSET($Y$6,MATCH(A13,$X$7:$X$66,0),0)&amp;"ª Parcela"))</f>
        <v/>
      </c>
      <c r="P13" s="194" t="str">
        <f t="shared" ref="P13:P37" ca="1" si="18">IFERROR(IF(OFFSET($AB$6,MATCH(A13,$X$7:$X$66,0),0)=0,"",OFFSET($AB$6,MATCH(A13,$X$7:$X$66,0),0)),"")</f>
        <v/>
      </c>
      <c r="Q13" s="195" t="str">
        <f t="shared" ref="Q13:Q37" ca="1" si="19">IF(P13="","",OFFSET($B$6,MATCH(A13,$X$7:$X$66,0),0))</f>
        <v/>
      </c>
      <c r="R13" s="196" t="str">
        <f t="shared" ref="R13:R37" ca="1" si="20">IF(P13="","",IFERROR("Realização da "&amp;OFFSET($Y$6,MATCH(A13,$X$7:$X$66,0),0)-1&amp;"ª reunião da CA e aprovação da liberação de parcela pelo supervisor.",""))</f>
        <v/>
      </c>
      <c r="T13" s="108" t="str">
        <f t="shared" si="13"/>
        <v>Não</v>
      </c>
      <c r="U13" s="108" t="str">
        <f t="shared" si="15"/>
        <v/>
      </c>
      <c r="V13" s="108" t="str">
        <f>Cronogramas!T13</f>
        <v>Não</v>
      </c>
      <c r="W13" s="108"/>
      <c r="X13" s="108">
        <f>COUNTIF(V$7:$V13,"Sim")</f>
        <v>2</v>
      </c>
      <c r="Y13" s="108" t="str">
        <f t="shared" si="10"/>
        <v/>
      </c>
      <c r="Z13" s="178" t="str">
        <f t="shared" si="14"/>
        <v/>
      </c>
      <c r="AA13" s="179" t="str">
        <f t="shared" ca="1" si="7"/>
        <v/>
      </c>
      <c r="AB13" s="200">
        <f ca="1">_xlfn.IFNA(IF(V13="Sim",(IFERROR(SUM(OFFSET(AE13,1,,MATCH("Sim",V14:$V$66,0),1))-AC13,0)+IF(Y13-$W$7=1,SUM($AE$6:AE13)-$AF$7,0)+IF(SUM(Y14:$Y$66)=0,SUM(AE14:$AE$66)-AC13+Analítico!$BK$143)),0),0)</f>
        <v>0</v>
      </c>
      <c r="AC13" s="200">
        <f ca="1">IFERROR(IF(V13="Sim",IFERROR(SUM(OFFSET(AD13,1,,MATCH("Sim",T14:$T$66,0),1)),0)+IF(Y13-$W$7=1,SUM($AD$6:AD13),0)+IF(SUM(Y14:$Y$66)=0,SUM(AD14:$AD$66),0),0),0)</f>
        <v>0</v>
      </c>
      <c r="AD13" s="207">
        <f ca="1">SUM(OFFSET(Analítico!$B$10,0,A13,2,1))</f>
        <v>0</v>
      </c>
      <c r="AE13" s="207">
        <f ca="1">OFFSET(Analítico!$B$144,,A13)</f>
        <v>4436639.8092324734</v>
      </c>
      <c r="AF13" s="108"/>
      <c r="AG13" s="108"/>
      <c r="AH13" s="169">
        <f t="shared" si="11"/>
        <v>26</v>
      </c>
    </row>
    <row r="14" spans="1:34" ht="15" x14ac:dyDescent="0.2">
      <c r="A14" s="188">
        <v>8</v>
      </c>
      <c r="B14" s="189">
        <f>IFERROR(IF(EDATE(B13,1)&gt;DATE(YEAR(Capa!$A$7),MONTH(Capa!$A$7),1),"",EDATE(B13,1)),"")</f>
        <v>45839</v>
      </c>
      <c r="C14" s="188">
        <f t="shared" si="16"/>
        <v>27</v>
      </c>
      <c r="D14" s="29"/>
      <c r="E14" s="188"/>
      <c r="F14" s="190"/>
      <c r="G14" s="188"/>
      <c r="H14" s="188"/>
      <c r="I14" s="188"/>
      <c r="K14" s="192" t="str">
        <f t="shared" si="8"/>
        <v/>
      </c>
      <c r="L14" s="192" t="str">
        <f t="shared" si="9"/>
        <v/>
      </c>
      <c r="M14" s="193" t="str">
        <f t="shared" ca="1" si="3"/>
        <v/>
      </c>
      <c r="O14" s="192" t="str">
        <f t="shared" ca="1" si="17"/>
        <v/>
      </c>
      <c r="P14" s="194" t="str">
        <f t="shared" ca="1" si="18"/>
        <v/>
      </c>
      <c r="Q14" s="195" t="str">
        <f t="shared" ca="1" si="19"/>
        <v/>
      </c>
      <c r="R14" s="196" t="str">
        <f t="shared" ca="1" si="20"/>
        <v/>
      </c>
      <c r="T14" s="108" t="str">
        <f t="shared" si="13"/>
        <v>Sim</v>
      </c>
      <c r="U14" s="108" t="str">
        <f t="shared" si="15"/>
        <v/>
      </c>
      <c r="V14" s="108" t="str">
        <f>Cronogramas!T14</f>
        <v>Sim</v>
      </c>
      <c r="W14" s="108"/>
      <c r="X14" s="108">
        <f>COUNTIF(V$7:$V14,"Sim")</f>
        <v>3</v>
      </c>
      <c r="Y14" s="108">
        <f t="shared" si="10"/>
        <v>27</v>
      </c>
      <c r="Z14" s="178" t="str">
        <f t="shared" si="14"/>
        <v/>
      </c>
      <c r="AA14" s="179" t="str">
        <f t="shared" ca="1" si="7"/>
        <v/>
      </c>
      <c r="AB14" s="200">
        <f ca="1">_xlfn.IFNA(IF(V14="Sim",(IFERROR(SUM(OFFSET(AE14,1,,MATCH("Sim",V15:$V$66,0),1))-AC14,0)+IF(Y14-$W$7=1,SUM($AE$6:AE14)-$AF$7,0)+IF(SUM(Y15:$Y$66)=0,SUM(AE15:$AE$66)-AC14+Analítico!$BK$143)),0),0)</f>
        <v>13002957.696798544</v>
      </c>
      <c r="AC14" s="200">
        <f ca="1">IFERROR(IF(V14="Sim",IFERROR(SUM(OFFSET(AD14,1,,MATCH("Sim",T15:$T$66,0),1)),0)+IF(Y14-$W$7=1,SUM($AD$6:AD14),0)+IF(SUM(Y15:$Y$66)=0,SUM(AD15:$AD$66),0),0),0)</f>
        <v>0</v>
      </c>
      <c r="AD14" s="207">
        <f ca="1">SUM(OFFSET(Analítico!$B$10,0,A14,2,1))</f>
        <v>0</v>
      </c>
      <c r="AE14" s="207">
        <f ca="1">OFFSET(Analítico!$B$144,,A14)</f>
        <v>4345139.8092324734</v>
      </c>
      <c r="AF14" s="108"/>
      <c r="AG14" s="108"/>
      <c r="AH14" s="169">
        <f t="shared" si="11"/>
        <v>27</v>
      </c>
    </row>
    <row r="15" spans="1:34" ht="15" x14ac:dyDescent="0.2">
      <c r="A15" s="188">
        <v>9</v>
      </c>
      <c r="B15" s="189">
        <f>IFERROR(IF(EDATE(B14,1)&gt;DATE(YEAR(Capa!$A$7),MONTH(Capa!$A$7),1),"",EDATE(B14,1)),"")</f>
        <v>45870</v>
      </c>
      <c r="C15" s="188">
        <f t="shared" si="16"/>
        <v>27</v>
      </c>
      <c r="D15" s="29"/>
      <c r="E15" s="188"/>
      <c r="F15" s="190"/>
      <c r="G15" s="188"/>
      <c r="H15" s="188"/>
      <c r="I15" s="188"/>
      <c r="K15" s="192" t="str">
        <f t="shared" si="8"/>
        <v/>
      </c>
      <c r="L15" s="192" t="str">
        <f t="shared" si="9"/>
        <v/>
      </c>
      <c r="M15" s="193" t="str">
        <f t="shared" ca="1" si="3"/>
        <v/>
      </c>
      <c r="O15" s="192" t="str">
        <f t="shared" ca="1" si="17"/>
        <v/>
      </c>
      <c r="P15" s="194" t="str">
        <f t="shared" ca="1" si="18"/>
        <v/>
      </c>
      <c r="Q15" s="195" t="str">
        <f t="shared" ca="1" si="19"/>
        <v/>
      </c>
      <c r="R15" s="196" t="str">
        <f t="shared" ca="1" si="20"/>
        <v/>
      </c>
      <c r="S15" s="158"/>
      <c r="T15" s="108" t="str">
        <f t="shared" si="13"/>
        <v>Não</v>
      </c>
      <c r="U15" s="108" t="str">
        <f t="shared" si="15"/>
        <v/>
      </c>
      <c r="V15" s="108" t="str">
        <f>Cronogramas!T15</f>
        <v>Não</v>
      </c>
      <c r="W15" s="108"/>
      <c r="X15" s="108">
        <f>COUNTIF(V$7:$V15,"Sim")</f>
        <v>3</v>
      </c>
      <c r="Y15" s="108" t="str">
        <f t="shared" si="10"/>
        <v/>
      </c>
      <c r="Z15" s="178" t="str">
        <f t="shared" si="14"/>
        <v/>
      </c>
      <c r="AA15" s="179" t="str">
        <f t="shared" ca="1" si="7"/>
        <v/>
      </c>
      <c r="AB15" s="200">
        <f ca="1">_xlfn.IFNA(IF(V15="Sim",(IFERROR(SUM(OFFSET(AE15,1,,MATCH("Sim",V16:$V$66,0),1))-AC15,0)+IF(Y15-$W$7=1,SUM($AE$6:AE15)-$AF$7,0)+IF(SUM(Y16:$Y$66)=0,SUM(AE16:$AE$66)-AC15+Analítico!$BK$143)),0),0)</f>
        <v>0</v>
      </c>
      <c r="AC15" s="200">
        <f ca="1">IFERROR(IF(V15="Sim",IFERROR(SUM(OFFSET(AD15,1,,MATCH("Sim",T16:$T$66,0),1)),0)+IF(Y15-$W$7=1,SUM($AD$6:AD15),0)+IF(SUM(Y16:$Y$66)=0,SUM(AD16:$AD$66),0),0),0)</f>
        <v>0</v>
      </c>
      <c r="AD15" s="207">
        <f ca="1">SUM(OFFSET(Analítico!$B$10,0,A15,2,1))</f>
        <v>0</v>
      </c>
      <c r="AE15" s="207">
        <f ca="1">OFFSET(Analítico!$B$144,,A15)</f>
        <v>4110139.8092324738</v>
      </c>
      <c r="AF15" s="108"/>
      <c r="AG15" s="108"/>
      <c r="AH15" s="169">
        <f t="shared" si="11"/>
        <v>27</v>
      </c>
    </row>
    <row r="16" spans="1:34" ht="15" x14ac:dyDescent="0.2">
      <c r="A16" s="188">
        <v>10</v>
      </c>
      <c r="B16" s="189">
        <f>IFERROR(IF(EDATE(B15,1)&gt;DATE(YEAR(Capa!$A$7),MONTH(Capa!$A$7),1),"",EDATE(B15,1)),"")</f>
        <v>45901</v>
      </c>
      <c r="C16" s="188">
        <f t="shared" si="16"/>
        <v>27</v>
      </c>
      <c r="D16" s="29"/>
      <c r="E16" s="188"/>
      <c r="F16" s="190"/>
      <c r="G16" s="188"/>
      <c r="H16" s="188"/>
      <c r="I16" s="188"/>
      <c r="K16" s="192" t="str">
        <f t="shared" si="8"/>
        <v/>
      </c>
      <c r="L16" s="192" t="str">
        <f t="shared" si="9"/>
        <v/>
      </c>
      <c r="M16" s="193" t="str">
        <f t="shared" ca="1" si="3"/>
        <v/>
      </c>
      <c r="O16" s="192" t="str">
        <f t="shared" ca="1" si="17"/>
        <v/>
      </c>
      <c r="P16" s="194" t="str">
        <f t="shared" ca="1" si="18"/>
        <v/>
      </c>
      <c r="Q16" s="195" t="str">
        <f t="shared" ca="1" si="19"/>
        <v/>
      </c>
      <c r="R16" s="196" t="str">
        <f t="shared" ca="1" si="20"/>
        <v/>
      </c>
      <c r="S16" s="158"/>
      <c r="T16" s="108" t="str">
        <f t="shared" si="13"/>
        <v>Não</v>
      </c>
      <c r="U16" s="108" t="str">
        <f t="shared" si="15"/>
        <v/>
      </c>
      <c r="V16" s="108" t="str">
        <f>Cronogramas!T16</f>
        <v>Não</v>
      </c>
      <c r="W16" s="108"/>
      <c r="X16" s="108">
        <f>COUNTIF(V$7:$V16,"Sim")</f>
        <v>3</v>
      </c>
      <c r="Y16" s="108" t="str">
        <f t="shared" si="10"/>
        <v/>
      </c>
      <c r="Z16" s="178" t="str">
        <f t="shared" si="14"/>
        <v/>
      </c>
      <c r="AA16" s="179" t="str">
        <f t="shared" ca="1" si="7"/>
        <v/>
      </c>
      <c r="AB16" s="200">
        <f ca="1">_xlfn.IFNA(IF(V16="Sim",(IFERROR(SUM(OFFSET(AE16,1,,MATCH("Sim",V17:$V$66,0),1))-AC16,0)+IF(Y16-$W$7=1,SUM($AE$6:AE16)-$AF$7,0)+IF(SUM(Y17:$Y$66)=0,SUM(AE17:$AE$66)-AC16+Analítico!$BK$143)),0),0)</f>
        <v>0</v>
      </c>
      <c r="AC16" s="200">
        <f ca="1">IFERROR(IF(V16="Sim",IFERROR(SUM(OFFSET(AD16,1,,MATCH("Sim",T17:$T$66,0),1)),0)+IF(Y16-$W$7=1,SUM($AD$6:AD16),0)+IF(SUM(Y17:$Y$66)=0,SUM(AD17:$AD$66),0),0),0)</f>
        <v>0</v>
      </c>
      <c r="AD16" s="207">
        <f ca="1">SUM(OFFSET(Analítico!$B$10,0,A16,2,1))</f>
        <v>0</v>
      </c>
      <c r="AE16" s="207">
        <f ca="1">OFFSET(Analítico!$B$144,,A16)</f>
        <v>4549673.9437830355</v>
      </c>
      <c r="AF16" s="108"/>
      <c r="AG16" s="108"/>
      <c r="AH16" s="169">
        <f t="shared" si="11"/>
        <v>27</v>
      </c>
    </row>
    <row r="17" spans="1:34" ht="15" x14ac:dyDescent="0.2">
      <c r="A17" s="188">
        <v>11</v>
      </c>
      <c r="B17" s="189">
        <f>IFERROR(IF(EDATE(B16,1)&gt;DATE(YEAR(Capa!$A$7),MONTH(Capa!$A$7),1),"",EDATE(B16,1)),"")</f>
        <v>45931</v>
      </c>
      <c r="C17" s="188">
        <f t="shared" si="16"/>
        <v>28</v>
      </c>
      <c r="D17" s="29"/>
      <c r="E17" s="188"/>
      <c r="F17" s="190"/>
      <c r="G17" s="188"/>
      <c r="H17" s="188"/>
      <c r="I17" s="188"/>
      <c r="K17" s="192" t="str">
        <f t="shared" si="8"/>
        <v/>
      </c>
      <c r="L17" s="192" t="str">
        <f t="shared" si="9"/>
        <v/>
      </c>
      <c r="M17" s="193" t="str">
        <f t="shared" ca="1" si="3"/>
        <v/>
      </c>
      <c r="O17" s="192" t="str">
        <f t="shared" ca="1" si="17"/>
        <v/>
      </c>
      <c r="P17" s="194" t="str">
        <f t="shared" ca="1" si="18"/>
        <v/>
      </c>
      <c r="Q17" s="195" t="str">
        <f t="shared" ca="1" si="19"/>
        <v/>
      </c>
      <c r="R17" s="196" t="str">
        <f t="shared" ca="1" si="20"/>
        <v/>
      </c>
      <c r="S17" s="158"/>
      <c r="T17" s="108" t="str">
        <f t="shared" si="13"/>
        <v>Sim</v>
      </c>
      <c r="U17" s="108" t="str">
        <f t="shared" si="15"/>
        <v/>
      </c>
      <c r="V17" s="108" t="str">
        <f>Cronogramas!T17</f>
        <v>Sim</v>
      </c>
      <c r="W17" s="108"/>
      <c r="X17" s="108">
        <f>COUNTIF(V$7:$V17,"Sim")</f>
        <v>4</v>
      </c>
      <c r="Y17" s="108">
        <f t="shared" si="10"/>
        <v>28</v>
      </c>
      <c r="Z17" s="178" t="str">
        <f t="shared" si="14"/>
        <v/>
      </c>
      <c r="AA17" s="179" t="str">
        <f t="shared" ca="1" si="7"/>
        <v/>
      </c>
      <c r="AB17" s="200">
        <f ca="1">_xlfn.IFNA(IF(V17="Sim",(IFERROR(SUM(OFFSET(AE17,1,,MATCH("Sim",V18:$V$66,0),1))-AC17,0)+IF(Y17-$W$7=1,SUM($AE$6:AE17)-$AF$7,0)+IF(SUM(Y18:$Y$66)=0,SUM(AE18:$AE$66)-AC17+Analítico!$BK$143)),0),0)</f>
        <v>8598942.5777284522</v>
      </c>
      <c r="AC17" s="200">
        <f ca="1">IFERROR(IF(V17="Sim",IFERROR(SUM(OFFSET(AD17,1,,MATCH("Sim",T18:$T$66,0),1)),0)+IF(Y17-$W$7=1,SUM($AD$6:AD17),0)+IF(SUM(Y18:$Y$66)=0,SUM(AD18:$AD$66),0),0),0)</f>
        <v>0</v>
      </c>
      <c r="AD17" s="207">
        <f ca="1">SUM(OFFSET(Analítico!$B$10,0,A17,2,1))</f>
        <v>0</v>
      </c>
      <c r="AE17" s="207">
        <f ca="1">OFFSET(Analítico!$B$144,,A17)</f>
        <v>4343143.9437830355</v>
      </c>
      <c r="AF17" s="108"/>
      <c r="AG17" s="108"/>
      <c r="AH17" s="169">
        <f t="shared" si="11"/>
        <v>28</v>
      </c>
    </row>
    <row r="18" spans="1:34" ht="15" x14ac:dyDescent="0.2">
      <c r="A18" s="188">
        <v>12</v>
      </c>
      <c r="B18" s="189">
        <f>IFERROR(IF(EDATE(B17,1)&gt;DATE(YEAR(Capa!$A$7),MONTH(Capa!$A$7),1),"",EDATE(B17,1)),"")</f>
        <v>45962</v>
      </c>
      <c r="C18" s="188">
        <f t="shared" si="16"/>
        <v>28</v>
      </c>
      <c r="D18" s="29"/>
      <c r="E18" s="188"/>
      <c r="F18" s="190"/>
      <c r="G18" s="188"/>
      <c r="H18" s="188"/>
      <c r="I18" s="188"/>
      <c r="K18" s="192" t="str">
        <f t="shared" si="8"/>
        <v/>
      </c>
      <c r="L18" s="192" t="str">
        <f t="shared" si="9"/>
        <v/>
      </c>
      <c r="M18" s="193" t="str">
        <f t="shared" ca="1" si="3"/>
        <v/>
      </c>
      <c r="O18" s="192" t="str">
        <f t="shared" ca="1" si="17"/>
        <v/>
      </c>
      <c r="P18" s="194" t="str">
        <f t="shared" ca="1" si="18"/>
        <v/>
      </c>
      <c r="Q18" s="195" t="str">
        <f t="shared" ca="1" si="19"/>
        <v/>
      </c>
      <c r="R18" s="196" t="str">
        <f t="shared" ca="1" si="20"/>
        <v/>
      </c>
      <c r="T18" s="108" t="str">
        <f t="shared" si="13"/>
        <v>Não</v>
      </c>
      <c r="U18" s="108" t="str">
        <f t="shared" si="15"/>
        <v/>
      </c>
      <c r="V18" s="108" t="str">
        <f>Cronogramas!T18</f>
        <v>Não</v>
      </c>
      <c r="W18" s="108"/>
      <c r="X18" s="108">
        <f>COUNTIF(V$7:$V18,"Sim")</f>
        <v>4</v>
      </c>
      <c r="Y18" s="108" t="str">
        <f t="shared" si="10"/>
        <v/>
      </c>
      <c r="Z18" s="178" t="str">
        <f t="shared" si="14"/>
        <v/>
      </c>
      <c r="AA18" s="179" t="str">
        <f t="shared" ca="1" si="7"/>
        <v/>
      </c>
      <c r="AB18" s="200">
        <f ca="1">_xlfn.IFNA(IF(V18="Sim",(IFERROR(SUM(OFFSET(AE18,1,,MATCH("Sim",V19:$V$66,0),1))-AC18,0)+IF(Y18-$W$7=1,SUM($AE$6:AE18)-$AF$7,0)+IF(SUM(Y19:$Y$66)=0,SUM(AE19:$AE$66)-AC18+Analítico!$BK$143)),0),0)</f>
        <v>0</v>
      </c>
      <c r="AC18" s="200">
        <f ca="1">IFERROR(IF(V18="Sim",IFERROR(SUM(OFFSET(AD18,1,,MATCH("Sim",T19:$T$66,0),1)),0)+IF(Y18-$W$7=1,SUM($AD$6:AD18),0)+IF(SUM(Y19:$Y$66)=0,SUM(AD19:$AD$66),0),0),0)</f>
        <v>0</v>
      </c>
      <c r="AD18" s="207">
        <f ca="1">SUM(OFFSET(Analítico!$B$10,0,A18,2,1))</f>
        <v>0</v>
      </c>
      <c r="AE18" s="207">
        <f ca="1">OFFSET(Analítico!$B$144,,A18)</f>
        <v>4178143.943783035</v>
      </c>
      <c r="AF18" s="108"/>
      <c r="AG18" s="108"/>
      <c r="AH18" s="169">
        <f t="shared" si="11"/>
        <v>28</v>
      </c>
    </row>
    <row r="19" spans="1:34" ht="15" x14ac:dyDescent="0.2">
      <c r="A19" s="188">
        <v>13</v>
      </c>
      <c r="B19" s="189">
        <f>IFERROR(IF(EDATE(B18,1)&gt;DATE(YEAR(Capa!$A$7),MONTH(Capa!$A$7),1),"",EDATE(B18,1)),"")</f>
        <v>45992</v>
      </c>
      <c r="C19" s="188">
        <f t="shared" si="16"/>
        <v>28</v>
      </c>
      <c r="D19" s="29"/>
      <c r="E19" s="188"/>
      <c r="F19" s="190"/>
      <c r="G19" s="188"/>
      <c r="H19" s="188"/>
      <c r="I19" s="188"/>
      <c r="K19" s="192" t="str">
        <f t="shared" si="8"/>
        <v/>
      </c>
      <c r="L19" s="192" t="str">
        <f t="shared" si="9"/>
        <v/>
      </c>
      <c r="M19" s="193" t="str">
        <f t="shared" ca="1" si="3"/>
        <v/>
      </c>
      <c r="O19" s="192" t="str">
        <f t="shared" ca="1" si="17"/>
        <v/>
      </c>
      <c r="P19" s="194" t="str">
        <f t="shared" ca="1" si="18"/>
        <v/>
      </c>
      <c r="Q19" s="195" t="str">
        <f t="shared" ca="1" si="19"/>
        <v/>
      </c>
      <c r="R19" s="196" t="str">
        <f t="shared" ca="1" si="20"/>
        <v/>
      </c>
      <c r="T19" s="108" t="str">
        <f t="shared" si="13"/>
        <v>Não</v>
      </c>
      <c r="U19" s="108" t="str">
        <f t="shared" si="15"/>
        <v/>
      </c>
      <c r="V19" s="108" t="str">
        <f>Cronogramas!T19</f>
        <v>Não</v>
      </c>
      <c r="W19" s="108"/>
      <c r="X19" s="108">
        <f>COUNTIF(V$7:$V19,"Sim")</f>
        <v>4</v>
      </c>
      <c r="Y19" s="108" t="str">
        <f t="shared" si="10"/>
        <v/>
      </c>
      <c r="Z19" s="178" t="str">
        <f t="shared" si="14"/>
        <v/>
      </c>
      <c r="AA19" s="179" t="str">
        <f t="shared" ca="1" si="7"/>
        <v/>
      </c>
      <c r="AB19" s="200">
        <f ca="1">_xlfn.IFNA(IF(V19="Sim",(IFERROR(SUM(OFFSET(AE19,1,,MATCH("Sim",V20:$V$66,0),1))-AC19,0)+IF(Y19-$W$7=1,SUM($AE$6:AE19)-$AF$7,0)+IF(SUM(Y20:$Y$66)=0,SUM(AE20:$AE$66)-AC19+Analítico!$BK$143)),0),0)</f>
        <v>0</v>
      </c>
      <c r="AC19" s="200">
        <f ca="1">IFERROR(IF(V19="Sim",IFERROR(SUM(OFFSET(AD19,1,,MATCH("Sim",T20:$T$66,0),1)),0)+IF(Y19-$W$7=1,SUM($AD$6:AD19),0)+IF(SUM(Y20:$Y$66)=0,SUM(AD20:$AD$66),0),0),0)</f>
        <v>0</v>
      </c>
      <c r="AD19" s="207">
        <f ca="1">SUM(OFFSET(Analítico!$B$10,0,A19,2,1))</f>
        <v>0</v>
      </c>
      <c r="AE19" s="207">
        <f ca="1">OFFSET(Analítico!$B$144,,A19)</f>
        <v>4209585.1437830348</v>
      </c>
      <c r="AF19" s="108"/>
      <c r="AG19" s="108"/>
      <c r="AH19" s="169">
        <f t="shared" si="11"/>
        <v>28</v>
      </c>
    </row>
    <row r="20" spans="1:34" ht="15" x14ac:dyDescent="0.2">
      <c r="A20" s="188">
        <v>14</v>
      </c>
      <c r="B20" s="189" t="str">
        <f>IFERROR(IF(EDATE(B19,1)&gt;DATE(YEAR(Capa!$A$7),MONTH(Capa!$A$7),1),"",EDATE(B19,1)),"")</f>
        <v/>
      </c>
      <c r="C20" s="188" t="str">
        <f t="shared" si="16"/>
        <v/>
      </c>
      <c r="D20" s="29"/>
      <c r="E20" s="188"/>
      <c r="F20" s="190"/>
      <c r="G20" s="188"/>
      <c r="H20" s="188"/>
      <c r="I20" s="188"/>
      <c r="K20" s="192" t="str">
        <f t="shared" si="8"/>
        <v/>
      </c>
      <c r="L20" s="192" t="str">
        <f t="shared" si="9"/>
        <v/>
      </c>
      <c r="M20" s="193" t="str">
        <f t="shared" ca="1" si="3"/>
        <v/>
      </c>
      <c r="O20" s="192" t="str">
        <f t="shared" ca="1" si="17"/>
        <v/>
      </c>
      <c r="P20" s="194" t="str">
        <f t="shared" ca="1" si="18"/>
        <v/>
      </c>
      <c r="Q20" s="195" t="str">
        <f t="shared" ca="1" si="19"/>
        <v/>
      </c>
      <c r="R20" s="196" t="str">
        <f t="shared" ca="1" si="20"/>
        <v/>
      </c>
      <c r="T20" s="108" t="str">
        <f t="shared" si="13"/>
        <v>Não</v>
      </c>
      <c r="U20" s="108" t="str">
        <f t="shared" si="15"/>
        <v/>
      </c>
      <c r="V20" s="108" t="str">
        <f>Cronogramas!T20</f>
        <v>Não</v>
      </c>
      <c r="W20" s="108"/>
      <c r="X20" s="108">
        <f>COUNTIF(V$7:$V20,"Sim")</f>
        <v>4</v>
      </c>
      <c r="Y20" s="108" t="str">
        <f t="shared" si="10"/>
        <v/>
      </c>
      <c r="Z20" s="178" t="str">
        <f t="shared" si="14"/>
        <v/>
      </c>
      <c r="AA20" s="179" t="str">
        <f t="shared" ca="1" si="7"/>
        <v/>
      </c>
      <c r="AB20" s="200">
        <f ca="1">_xlfn.IFNA(IF(V20="Sim",(IFERROR(SUM(OFFSET(AE20,1,,MATCH("Sim",V21:$V$66,0),1))-AC20,0)+IF(Y20-$W$7=1,SUM($AE$6:AE20)-$AF$7,0)+IF(SUM(Y21:$Y$66)=0,SUM(AE21:$AE$66)-AC20+Analítico!$BK$143)),0),0)</f>
        <v>0</v>
      </c>
      <c r="AC20" s="200">
        <f ca="1">IFERROR(IF(V20="Sim",IFERROR(SUM(OFFSET(AD20,1,,MATCH("Sim",T21:$T$66,0),1)),0)+IF(Y20-$W$7=1,SUM($AD$6:AD20),0)+IF(SUM(Y21:$Y$66)=0,SUM(AD21:$AD$66),0),0),0)</f>
        <v>0</v>
      </c>
      <c r="AD20" s="207">
        <f ca="1">SUM(OFFSET(Analítico!$B$10,0,A20,2,1))</f>
        <v>0</v>
      </c>
      <c r="AE20" s="207">
        <f ca="1">OFFSET(Analítico!$B$144,,A20)</f>
        <v>0</v>
      </c>
      <c r="AF20" s="108"/>
      <c r="AG20" s="108"/>
      <c r="AH20" s="169" t="str">
        <f t="shared" si="11"/>
        <v/>
      </c>
    </row>
    <row r="21" spans="1:34" ht="15" x14ac:dyDescent="0.2">
      <c r="A21" s="188">
        <v>15</v>
      </c>
      <c r="B21" s="189" t="str">
        <f>IFERROR(IF(EDATE(B20,1)&gt;DATE(YEAR(Capa!$A$7),MONTH(Capa!$A$7),1),"",EDATE(B20,1)),"")</f>
        <v/>
      </c>
      <c r="C21" s="188" t="str">
        <f t="shared" si="16"/>
        <v/>
      </c>
      <c r="D21" s="29"/>
      <c r="E21" s="188"/>
      <c r="F21" s="190"/>
      <c r="G21" s="188"/>
      <c r="H21" s="188"/>
      <c r="I21" s="188"/>
      <c r="K21" s="192" t="str">
        <f t="shared" si="8"/>
        <v/>
      </c>
      <c r="L21" s="192" t="str">
        <f t="shared" si="9"/>
        <v/>
      </c>
      <c r="M21" s="193" t="str">
        <f t="shared" ca="1" si="3"/>
        <v/>
      </c>
      <c r="O21" s="192" t="str">
        <f t="shared" ca="1" si="17"/>
        <v/>
      </c>
      <c r="P21" s="194" t="str">
        <f t="shared" ca="1" si="18"/>
        <v/>
      </c>
      <c r="Q21" s="195" t="str">
        <f t="shared" ca="1" si="19"/>
        <v/>
      </c>
      <c r="R21" s="196" t="str">
        <f t="shared" ca="1" si="20"/>
        <v/>
      </c>
      <c r="T21" s="108" t="str">
        <f t="shared" si="13"/>
        <v>Não</v>
      </c>
      <c r="U21" s="108" t="str">
        <f t="shared" si="15"/>
        <v/>
      </c>
      <c r="V21" s="108" t="str">
        <f>Cronogramas!T21</f>
        <v>Não</v>
      </c>
      <c r="W21" s="108"/>
      <c r="X21" s="108">
        <f>COUNTIF(V$7:$V21,"Sim")</f>
        <v>4</v>
      </c>
      <c r="Y21" s="108" t="str">
        <f t="shared" si="10"/>
        <v/>
      </c>
      <c r="Z21" s="178" t="str">
        <f t="shared" si="14"/>
        <v/>
      </c>
      <c r="AA21" s="179" t="str">
        <f t="shared" ca="1" si="7"/>
        <v/>
      </c>
      <c r="AB21" s="200">
        <f ca="1">_xlfn.IFNA(IF(V21="Sim",(IFERROR(SUM(OFFSET(AE21,1,,MATCH("Sim",V22:$V$66,0),1))-AC21,0)+IF(Y21-$W$7=1,SUM($AE$6:AE21)-$AF$7,0)+IF(SUM(Y22:$Y$66)=0,SUM(AE22:$AE$66)-AC21+Analítico!$BK$143)),0),0)</f>
        <v>0</v>
      </c>
      <c r="AC21" s="200">
        <f ca="1">IFERROR(IF(V21="Sim",IFERROR(SUM(OFFSET(AD21,1,,MATCH("Sim",T22:$T$66,0),1)),0)+IF(Y21-$W$7=1,SUM($AD$6:AD21),0)+IF(SUM(Y22:$Y$66)=0,SUM(AD22:$AD$66),0),0),0)</f>
        <v>0</v>
      </c>
      <c r="AD21" s="207">
        <f ca="1">SUM(OFFSET(Analítico!$B$10,0,A21,2,1))</f>
        <v>0</v>
      </c>
      <c r="AE21" s="207">
        <f ca="1">OFFSET(Analítico!$B$144,,A21)</f>
        <v>0</v>
      </c>
      <c r="AF21" s="108"/>
      <c r="AG21" s="108"/>
      <c r="AH21" s="169" t="str">
        <f t="shared" si="11"/>
        <v/>
      </c>
    </row>
    <row r="22" spans="1:34" ht="15" x14ac:dyDescent="0.2">
      <c r="A22" s="188">
        <v>16</v>
      </c>
      <c r="B22" s="189" t="str">
        <f>IFERROR(IF(EDATE(B21,1)&gt;DATE(YEAR(Capa!$A$7),MONTH(Capa!$A$7),1),"",EDATE(B21,1)),"")</f>
        <v/>
      </c>
      <c r="C22" s="188" t="str">
        <f t="shared" si="16"/>
        <v/>
      </c>
      <c r="D22" s="29"/>
      <c r="E22" s="188"/>
      <c r="F22" s="190"/>
      <c r="G22" s="188"/>
      <c r="H22" s="188"/>
      <c r="I22" s="188"/>
      <c r="K22" s="192" t="str">
        <f t="shared" si="8"/>
        <v/>
      </c>
      <c r="L22" s="192" t="str">
        <f t="shared" si="9"/>
        <v/>
      </c>
      <c r="M22" s="193" t="str">
        <f t="shared" ca="1" si="3"/>
        <v/>
      </c>
      <c r="O22" s="192" t="str">
        <f t="shared" ca="1" si="17"/>
        <v/>
      </c>
      <c r="P22" s="194" t="str">
        <f t="shared" ca="1" si="18"/>
        <v/>
      </c>
      <c r="Q22" s="195" t="str">
        <f t="shared" ca="1" si="19"/>
        <v/>
      </c>
      <c r="R22" s="196" t="str">
        <f t="shared" ca="1" si="20"/>
        <v/>
      </c>
      <c r="T22" s="108" t="str">
        <f t="shared" si="13"/>
        <v>Não</v>
      </c>
      <c r="U22" s="108" t="str">
        <f t="shared" si="15"/>
        <v/>
      </c>
      <c r="V22" s="108" t="str">
        <f>Cronogramas!T22</f>
        <v>Não</v>
      </c>
      <c r="W22" s="108"/>
      <c r="X22" s="108">
        <f>COUNTIF(V$7:$V22,"Sim")</f>
        <v>4</v>
      </c>
      <c r="Y22" s="108" t="str">
        <f t="shared" si="10"/>
        <v/>
      </c>
      <c r="Z22" s="178" t="str">
        <f t="shared" si="14"/>
        <v/>
      </c>
      <c r="AA22" s="179" t="str">
        <f t="shared" ca="1" si="7"/>
        <v/>
      </c>
      <c r="AB22" s="200">
        <f ca="1">_xlfn.IFNA(IF(V22="Sim",(IFERROR(SUM(OFFSET(AE22,1,,MATCH("Sim",V23:$V$66,0),1))-AC22,0)+IF(Y22-$W$7=1,SUM($AE$6:AE22)-$AF$7,0)+IF(SUM(Y23:$Y$66)=0,SUM(AE23:$AE$66)-AC22+Analítico!$BK$143)),0),0)</f>
        <v>0</v>
      </c>
      <c r="AC22" s="200">
        <f ca="1">IFERROR(IF(V22="Sim",IFERROR(SUM(OFFSET(AD22,1,,MATCH("Sim",T23:$T$66,0),1)),0)+IF(Y22-$W$7=1,SUM($AD$6:AD22),0)+IF(SUM(Y23:$Y$66)=0,SUM(AD23:$AD$66),0),0),0)</f>
        <v>0</v>
      </c>
      <c r="AD22" s="207">
        <f ca="1">SUM(OFFSET(Analítico!$B$10,0,A22,2,1))</f>
        <v>0</v>
      </c>
      <c r="AE22" s="207">
        <f ca="1">OFFSET(Analítico!$B$144,,A22)</f>
        <v>0</v>
      </c>
      <c r="AF22" s="108"/>
      <c r="AG22" s="108"/>
      <c r="AH22" s="169" t="str">
        <f t="shared" si="11"/>
        <v/>
      </c>
    </row>
    <row r="23" spans="1:34" ht="15" x14ac:dyDescent="0.2">
      <c r="A23" s="188">
        <v>17</v>
      </c>
      <c r="B23" s="189" t="str">
        <f>IFERROR(IF(EDATE(B22,1)&gt;DATE(YEAR(Capa!$A$7),MONTH(Capa!$A$7),1),"",EDATE(B22,1)),"")</f>
        <v/>
      </c>
      <c r="C23" s="188" t="str">
        <f t="shared" si="16"/>
        <v/>
      </c>
      <c r="D23" s="29"/>
      <c r="E23" s="188"/>
      <c r="F23" s="190"/>
      <c r="G23" s="188"/>
      <c r="H23" s="188"/>
      <c r="I23" s="188"/>
      <c r="K23" s="192" t="str">
        <f t="shared" si="8"/>
        <v/>
      </c>
      <c r="L23" s="192" t="str">
        <f t="shared" si="9"/>
        <v/>
      </c>
      <c r="M23" s="193" t="str">
        <f t="shared" ca="1" si="3"/>
        <v/>
      </c>
      <c r="O23" s="192" t="str">
        <f t="shared" ca="1" si="17"/>
        <v/>
      </c>
      <c r="P23" s="194" t="str">
        <f t="shared" ca="1" si="18"/>
        <v/>
      </c>
      <c r="Q23" s="195" t="str">
        <f t="shared" ca="1" si="19"/>
        <v/>
      </c>
      <c r="R23" s="196" t="str">
        <f t="shared" ca="1" si="20"/>
        <v/>
      </c>
      <c r="T23" s="108" t="str">
        <f t="shared" si="13"/>
        <v>Não</v>
      </c>
      <c r="U23" s="108" t="str">
        <f t="shared" si="15"/>
        <v/>
      </c>
      <c r="V23" s="108" t="str">
        <f>Cronogramas!T23</f>
        <v>Não</v>
      </c>
      <c r="W23" s="108"/>
      <c r="X23" s="108">
        <f>COUNTIF(V$7:$V23,"Sim")</f>
        <v>4</v>
      </c>
      <c r="Y23" s="108" t="str">
        <f t="shared" si="10"/>
        <v/>
      </c>
      <c r="Z23" s="178" t="str">
        <f t="shared" si="14"/>
        <v/>
      </c>
      <c r="AA23" s="179" t="str">
        <f t="shared" ca="1" si="7"/>
        <v/>
      </c>
      <c r="AB23" s="200">
        <f ca="1">_xlfn.IFNA(IF(V23="Sim",(IFERROR(SUM(OFFSET(AE23,1,,MATCH("Sim",V24:$V$66,0),1))-AC23,0)+IF(Y23-$W$7=1,SUM($AE$6:AE23)-$AF$7,0)+IF(SUM(Y24:$Y$66)=0,SUM(AE24:$AE$66)-AC23+Analítico!$BK$143)),0),0)</f>
        <v>0</v>
      </c>
      <c r="AC23" s="200">
        <f ca="1">IFERROR(IF(V23="Sim",IFERROR(SUM(OFFSET(AD23,1,,MATCH("Sim",T24:$T$66,0),1)),0)+IF(Y23-$W$7=1,SUM($AD$6:AD23),0)+IF(SUM(Y24:$Y$66)=0,SUM(AD24:$AD$66),0),0),0)</f>
        <v>0</v>
      </c>
      <c r="AD23" s="207">
        <f ca="1">SUM(OFFSET(Analítico!$B$10,0,A23,2,1))</f>
        <v>0</v>
      </c>
      <c r="AE23" s="207">
        <f ca="1">OFFSET(Analítico!$B$144,,A23)</f>
        <v>0</v>
      </c>
      <c r="AF23" s="108"/>
      <c r="AG23" s="108"/>
      <c r="AH23" s="169" t="str">
        <f t="shared" si="11"/>
        <v/>
      </c>
    </row>
    <row r="24" spans="1:34" ht="15" x14ac:dyDescent="0.2">
      <c r="A24" s="188">
        <v>18</v>
      </c>
      <c r="B24" s="189" t="str">
        <f>IFERROR(IF(EDATE(B23,1)&gt;DATE(YEAR(Capa!$A$7),MONTH(Capa!$A$7),1),"",EDATE(B23,1)),"")</f>
        <v/>
      </c>
      <c r="C24" s="188" t="str">
        <f t="shared" si="16"/>
        <v/>
      </c>
      <c r="D24" s="29"/>
      <c r="E24" s="188"/>
      <c r="F24" s="188"/>
      <c r="G24" s="188"/>
      <c r="H24" s="188"/>
      <c r="I24" s="188"/>
      <c r="K24" s="192" t="str">
        <f t="shared" si="8"/>
        <v/>
      </c>
      <c r="L24" s="192" t="str">
        <f t="shared" si="9"/>
        <v/>
      </c>
      <c r="M24" s="193" t="str">
        <f t="shared" ca="1" si="3"/>
        <v/>
      </c>
      <c r="O24" s="192" t="str">
        <f t="shared" ca="1" si="17"/>
        <v/>
      </c>
      <c r="P24" s="194" t="str">
        <f t="shared" ca="1" si="18"/>
        <v/>
      </c>
      <c r="Q24" s="195" t="str">
        <f t="shared" ca="1" si="19"/>
        <v/>
      </c>
      <c r="R24" s="196" t="str">
        <f t="shared" ca="1" si="20"/>
        <v/>
      </c>
      <c r="T24" s="108" t="str">
        <f t="shared" si="13"/>
        <v>Não</v>
      </c>
      <c r="U24" s="108" t="str">
        <f t="shared" si="15"/>
        <v/>
      </c>
      <c r="V24" s="108" t="str">
        <f>Cronogramas!T24</f>
        <v>Não</v>
      </c>
      <c r="W24" s="108"/>
      <c r="X24" s="108">
        <f>COUNTIF(V$7:$V24,"Sim")</f>
        <v>4</v>
      </c>
      <c r="Y24" s="108" t="str">
        <f t="shared" si="10"/>
        <v/>
      </c>
      <c r="Z24" s="178" t="str">
        <f t="shared" si="14"/>
        <v/>
      </c>
      <c r="AA24" s="179" t="str">
        <f t="shared" ca="1" si="7"/>
        <v/>
      </c>
      <c r="AB24" s="200">
        <f ca="1">_xlfn.IFNA(IF(V24="Sim",(IFERROR(SUM(OFFSET(AE24,1,,MATCH("Sim",V25:$V$66,0),1))-AC24,0)+IF(Y24-$W$7=1,SUM($AE$6:AE24)-$AF$7,0)+IF(SUM(Y25:$Y$66)=0,SUM(AE25:$AE$66)-AC24+Analítico!$BK$143)),0),0)</f>
        <v>0</v>
      </c>
      <c r="AC24" s="200">
        <f ca="1">IFERROR(IF(V24="Sim",IFERROR(SUM(OFFSET(AD24,1,,MATCH("Sim",T25:$T$66,0),1)),0)+IF(Y24-$W$7=1,SUM($AD$6:AD24),0)+IF(SUM(Y25:$Y$66)=0,SUM(AD25:$AD$66),0),0),0)</f>
        <v>0</v>
      </c>
      <c r="AD24" s="200">
        <f ca="1">SUM(OFFSET(Analítico!$B$10,0,A24,2,1))</f>
        <v>0</v>
      </c>
      <c r="AE24" s="200">
        <f ca="1">OFFSET(Analítico!$B$144,,A24)</f>
        <v>0</v>
      </c>
      <c r="AH24" s="169" t="str">
        <f t="shared" si="11"/>
        <v/>
      </c>
    </row>
    <row r="25" spans="1:34" ht="15" x14ac:dyDescent="0.2">
      <c r="A25" s="188">
        <v>19</v>
      </c>
      <c r="B25" s="189" t="str">
        <f>IFERROR(IF(EDATE(B24,1)&gt;DATE(YEAR(Capa!$A$7),MONTH(Capa!$A$7),1),"",EDATE(B24,1)),"")</f>
        <v/>
      </c>
      <c r="C25" s="188" t="str">
        <f t="shared" si="16"/>
        <v/>
      </c>
      <c r="D25" s="29"/>
      <c r="E25" s="188"/>
      <c r="F25" s="188"/>
      <c r="G25" s="188"/>
      <c r="H25" s="188"/>
      <c r="I25" s="188"/>
      <c r="K25" s="192" t="str">
        <f t="shared" si="8"/>
        <v/>
      </c>
      <c r="L25" s="192" t="str">
        <f t="shared" si="9"/>
        <v/>
      </c>
      <c r="M25" s="193" t="str">
        <f t="shared" ca="1" si="3"/>
        <v/>
      </c>
      <c r="O25" s="192" t="str">
        <f t="shared" ca="1" si="17"/>
        <v/>
      </c>
      <c r="P25" s="194" t="str">
        <f t="shared" ca="1" si="18"/>
        <v/>
      </c>
      <c r="Q25" s="195" t="str">
        <f t="shared" ca="1" si="19"/>
        <v/>
      </c>
      <c r="R25" s="196" t="str">
        <f t="shared" ca="1" si="20"/>
        <v/>
      </c>
      <c r="T25" s="108" t="str">
        <f t="shared" si="13"/>
        <v>Não</v>
      </c>
      <c r="U25" s="108" t="str">
        <f t="shared" si="15"/>
        <v/>
      </c>
      <c r="V25" s="108" t="str">
        <f>Cronogramas!T25</f>
        <v>Não</v>
      </c>
      <c r="W25" s="108"/>
      <c r="X25" s="108">
        <f>COUNTIF(V$7:$V25,"Sim")</f>
        <v>4</v>
      </c>
      <c r="Y25" s="108" t="str">
        <f t="shared" si="10"/>
        <v/>
      </c>
      <c r="Z25" s="178" t="str">
        <f t="shared" si="14"/>
        <v/>
      </c>
      <c r="AA25" s="179" t="str">
        <f t="shared" ca="1" si="7"/>
        <v/>
      </c>
      <c r="AB25" s="200">
        <f ca="1">_xlfn.IFNA(IF(V25="Sim",(IFERROR(SUM(OFFSET(AE25,1,,MATCH("Sim",V26:$V$66,0),1))-AC25,0)+IF(Y25-$W$7=1,SUM($AE$6:AE25)-$AF$7,0)+IF(SUM(Y26:$Y$66)=0,SUM(AE26:$AE$66)-AC25+Analítico!$BK$143)),0),0)</f>
        <v>0</v>
      </c>
      <c r="AC25" s="200">
        <f ca="1">IFERROR(IF(V25="Sim",IFERROR(SUM(OFFSET(AD25,1,,MATCH("Sim",T26:$T$66,0),1)),0)+IF(Y25-$W$7=1,SUM($AD$6:AD25),0)+IF(SUM(Y26:$Y$66)=0,SUM(AD26:$AD$66),0),0),0)</f>
        <v>0</v>
      </c>
      <c r="AD25" s="200">
        <f ca="1">SUM(OFFSET(Analítico!$B$10,0,A25,2,1))</f>
        <v>0</v>
      </c>
      <c r="AE25" s="200">
        <f ca="1">OFFSET(Analítico!$B$144,,A25)</f>
        <v>0</v>
      </c>
      <c r="AH25" s="169" t="str">
        <f t="shared" si="11"/>
        <v/>
      </c>
    </row>
    <row r="26" spans="1:34" ht="15" x14ac:dyDescent="0.2">
      <c r="A26" s="188">
        <v>20</v>
      </c>
      <c r="B26" s="189" t="str">
        <f>IFERROR(IF(EDATE(B25,1)&gt;DATE(YEAR(Capa!$A$7),MONTH(Capa!$A$7),1),"",EDATE(B25,1)),"")</f>
        <v/>
      </c>
      <c r="C26" s="188" t="str">
        <f t="shared" si="16"/>
        <v/>
      </c>
      <c r="D26" s="29"/>
      <c r="E26" s="188"/>
      <c r="F26" s="188"/>
      <c r="G26" s="188"/>
      <c r="H26" s="188"/>
      <c r="I26" s="188"/>
      <c r="K26" s="192" t="str">
        <f t="shared" si="8"/>
        <v/>
      </c>
      <c r="L26" s="192" t="str">
        <f t="shared" si="9"/>
        <v/>
      </c>
      <c r="M26" s="193" t="str">
        <f t="shared" ca="1" si="3"/>
        <v/>
      </c>
      <c r="O26" s="192" t="str">
        <f t="shared" ca="1" si="17"/>
        <v/>
      </c>
      <c r="P26" s="194" t="str">
        <f t="shared" ca="1" si="18"/>
        <v/>
      </c>
      <c r="Q26" s="195" t="str">
        <f t="shared" ca="1" si="19"/>
        <v/>
      </c>
      <c r="R26" s="196" t="str">
        <f t="shared" ca="1" si="20"/>
        <v/>
      </c>
      <c r="T26" s="108" t="str">
        <f t="shared" si="13"/>
        <v>Não</v>
      </c>
      <c r="U26" s="108" t="str">
        <f t="shared" si="15"/>
        <v/>
      </c>
      <c r="V26" s="108" t="str">
        <f>Cronogramas!T26</f>
        <v>Não</v>
      </c>
      <c r="W26" s="108"/>
      <c r="X26" s="108">
        <f>COUNTIF(V$7:$V26,"Sim")</f>
        <v>4</v>
      </c>
      <c r="Y26" s="108" t="str">
        <f t="shared" si="10"/>
        <v/>
      </c>
      <c r="Z26" s="178" t="str">
        <f t="shared" si="14"/>
        <v/>
      </c>
      <c r="AA26" s="179" t="str">
        <f t="shared" ca="1" si="7"/>
        <v/>
      </c>
      <c r="AB26" s="200">
        <f ca="1">_xlfn.IFNA(IF(V26="Sim",(IFERROR(SUM(OFFSET(AE26,1,,MATCH("Sim",V27:$V$66,0),1))-AC26,0)+IF(Y26-$W$7=1,SUM($AE$6:AE26)-$AF$7,0)+IF(SUM(Y27:$Y$66)=0,SUM(AE27:$AE$66)-AC26+Analítico!$BK$143)),0),0)</f>
        <v>0</v>
      </c>
      <c r="AC26" s="200">
        <f ca="1">IFERROR(IF(V26="Sim",IFERROR(SUM(OFFSET(AD26,1,,MATCH("Sim",T27:$T$66,0),1)),0)+IF(Y26-$W$7=1,SUM($AD$6:AD26),0)+IF(SUM(Y27:$Y$66)=0,SUM(AD27:$AD$66),0),0),0)</f>
        <v>0</v>
      </c>
      <c r="AD26" s="200">
        <f ca="1">SUM(OFFSET(Analítico!$B$10,0,A26,2,1))</f>
        <v>0</v>
      </c>
      <c r="AE26" s="200">
        <f ca="1">OFFSET(Analítico!$B$144,,A26)</f>
        <v>0</v>
      </c>
      <c r="AH26" s="169" t="str">
        <f t="shared" si="11"/>
        <v/>
      </c>
    </row>
    <row r="27" spans="1:34" ht="15" x14ac:dyDescent="0.2">
      <c r="A27" s="188">
        <v>21</v>
      </c>
      <c r="B27" s="189" t="str">
        <f>IFERROR(IF(EDATE(B26,1)&gt;DATE(YEAR(Capa!$A$7),MONTH(Capa!$A$7),1),"",EDATE(B26,1)),"")</f>
        <v/>
      </c>
      <c r="C27" s="188" t="str">
        <f t="shared" si="16"/>
        <v/>
      </c>
      <c r="D27" s="29"/>
      <c r="E27" s="188"/>
      <c r="F27" s="188"/>
      <c r="G27" s="188"/>
      <c r="H27" s="188"/>
      <c r="I27" s="188"/>
      <c r="K27" s="192" t="str">
        <f t="shared" si="8"/>
        <v/>
      </c>
      <c r="L27" s="192" t="str">
        <f t="shared" si="9"/>
        <v/>
      </c>
      <c r="M27" s="193" t="str">
        <f t="shared" ca="1" si="3"/>
        <v/>
      </c>
      <c r="O27" s="192" t="str">
        <f t="shared" ca="1" si="17"/>
        <v/>
      </c>
      <c r="P27" s="194" t="str">
        <f t="shared" ca="1" si="18"/>
        <v/>
      </c>
      <c r="Q27" s="195" t="str">
        <f t="shared" ca="1" si="19"/>
        <v/>
      </c>
      <c r="R27" s="196" t="str">
        <f t="shared" ca="1" si="20"/>
        <v/>
      </c>
      <c r="T27" s="108" t="str">
        <f t="shared" si="13"/>
        <v>Não</v>
      </c>
      <c r="U27" s="108" t="str">
        <f t="shared" si="15"/>
        <v/>
      </c>
      <c r="V27" s="108" t="str">
        <f>Cronogramas!T27</f>
        <v>Não</v>
      </c>
      <c r="W27" s="108"/>
      <c r="X27" s="108">
        <f>COUNTIF(V$7:$V27,"Sim")</f>
        <v>4</v>
      </c>
      <c r="Y27" s="108" t="str">
        <f t="shared" si="10"/>
        <v/>
      </c>
      <c r="Z27" s="178" t="str">
        <f t="shared" si="14"/>
        <v/>
      </c>
      <c r="AA27" s="179" t="str">
        <f t="shared" ca="1" si="7"/>
        <v/>
      </c>
      <c r="AB27" s="200">
        <f ca="1">_xlfn.IFNA(IF(V27="Sim",(IFERROR(SUM(OFFSET(AE27,1,,MATCH("Sim",V28:$V$66,0),1))-AC27,0)+IF(Y27-$W$7=1,SUM($AE$6:AE27)-$AF$7,0)+IF(SUM(Y28:$Y$66)=0,SUM(AE28:$AE$66)-AC27+Analítico!$BK$143)),0),0)</f>
        <v>0</v>
      </c>
      <c r="AC27" s="200">
        <f ca="1">IFERROR(IF(V27="Sim",IFERROR(SUM(OFFSET(AD27,1,,MATCH("Sim",T28:$T$66,0),1)),0)+IF(Y27-$W$7=1,SUM($AD$6:AD27),0)+IF(SUM(Y28:$Y$66)=0,SUM(AD28:$AD$66),0),0),0)</f>
        <v>0</v>
      </c>
      <c r="AD27" s="200">
        <f ca="1">SUM(OFFSET(Analítico!$B$10,0,A27,2,1))</f>
        <v>0</v>
      </c>
      <c r="AE27" s="200">
        <f ca="1">OFFSET(Analítico!$B$144,,A27)</f>
        <v>0</v>
      </c>
      <c r="AH27" s="169" t="str">
        <f t="shared" si="11"/>
        <v/>
      </c>
    </row>
    <row r="28" spans="1:34" ht="15" x14ac:dyDescent="0.2">
      <c r="A28" s="188">
        <v>22</v>
      </c>
      <c r="B28" s="189" t="str">
        <f>IFERROR(IF(EDATE(B27,1)&gt;DATE(YEAR(Capa!$A$7),MONTH(Capa!$A$7),1),"",EDATE(B27,1)),"")</f>
        <v/>
      </c>
      <c r="C28" s="188" t="str">
        <f t="shared" si="16"/>
        <v/>
      </c>
      <c r="D28" s="29"/>
      <c r="E28" s="188"/>
      <c r="F28" s="188"/>
      <c r="G28" s="188"/>
      <c r="H28" s="188"/>
      <c r="I28" s="188"/>
      <c r="K28" s="192" t="str">
        <f t="shared" si="8"/>
        <v/>
      </c>
      <c r="L28" s="192" t="str">
        <f t="shared" si="9"/>
        <v/>
      </c>
      <c r="M28" s="193" t="str">
        <f t="shared" ca="1" si="3"/>
        <v/>
      </c>
      <c r="O28" s="192" t="str">
        <f t="shared" ca="1" si="17"/>
        <v/>
      </c>
      <c r="P28" s="194" t="str">
        <f t="shared" ca="1" si="18"/>
        <v/>
      </c>
      <c r="Q28" s="195" t="str">
        <f t="shared" ca="1" si="19"/>
        <v/>
      </c>
      <c r="R28" s="196" t="str">
        <f t="shared" ca="1" si="20"/>
        <v/>
      </c>
      <c r="T28" s="108" t="str">
        <f t="shared" si="13"/>
        <v>Não</v>
      </c>
      <c r="U28" s="108" t="str">
        <f t="shared" si="15"/>
        <v/>
      </c>
      <c r="V28" s="108" t="str">
        <f>Cronogramas!T28</f>
        <v>Não</v>
      </c>
      <c r="W28" s="108"/>
      <c r="X28" s="108">
        <f>COUNTIF(V$7:$V28,"Sim")</f>
        <v>4</v>
      </c>
      <c r="Y28" s="108" t="str">
        <f t="shared" si="10"/>
        <v/>
      </c>
      <c r="Z28" s="178" t="str">
        <f t="shared" si="14"/>
        <v/>
      </c>
      <c r="AA28" s="179" t="str">
        <f t="shared" ca="1" si="7"/>
        <v/>
      </c>
      <c r="AB28" s="200">
        <f ca="1">_xlfn.IFNA(IF(V28="Sim",(IFERROR(SUM(OFFSET(AE28,1,,MATCH("Sim",V29:$V$66,0),1))-AC28,0)+IF(Y28-$W$7=1,SUM($AE$6:AE28)-$AF$7,0)+IF(SUM(Y29:$Y$66)=0,SUM(AE29:$AE$66)-AC28+Analítico!$BK$143)),0),0)</f>
        <v>0</v>
      </c>
      <c r="AC28" s="200">
        <f ca="1">IFERROR(IF(V28="Sim",IFERROR(SUM(OFFSET(AD28,1,,MATCH("Sim",T29:$T$66,0),1)),0)+IF(Y28-$W$7=1,SUM($AD$6:AD28),0)+IF(SUM(Y29:$Y$66)=0,SUM(AD29:$AD$66),0),0),0)</f>
        <v>0</v>
      </c>
      <c r="AD28" s="200">
        <f ca="1">SUM(OFFSET(Analítico!$B$10,0,A28,2,1))</f>
        <v>0</v>
      </c>
      <c r="AE28" s="200">
        <f ca="1">OFFSET(Analítico!$B$144,,A28)</f>
        <v>0</v>
      </c>
      <c r="AH28" s="169" t="str">
        <f t="shared" si="11"/>
        <v/>
      </c>
    </row>
    <row r="29" spans="1:34" ht="15" x14ac:dyDescent="0.2">
      <c r="A29" s="188">
        <v>23</v>
      </c>
      <c r="B29" s="189" t="str">
        <f>IFERROR(IF(EDATE(B28,1)&gt;DATE(YEAR(Capa!$A$7),MONTH(Capa!$A$7),1),"",EDATE(B28,1)),"")</f>
        <v/>
      </c>
      <c r="C29" s="188" t="str">
        <f t="shared" si="16"/>
        <v/>
      </c>
      <c r="D29" s="29"/>
      <c r="E29" s="188"/>
      <c r="F29" s="188"/>
      <c r="G29" s="188"/>
      <c r="H29" s="188"/>
      <c r="I29" s="188"/>
      <c r="K29" s="192" t="str">
        <f t="shared" si="8"/>
        <v/>
      </c>
      <c r="L29" s="192" t="str">
        <f t="shared" si="9"/>
        <v/>
      </c>
      <c r="M29" s="193" t="str">
        <f t="shared" ca="1" si="3"/>
        <v/>
      </c>
      <c r="O29" s="192" t="str">
        <f t="shared" ca="1" si="17"/>
        <v/>
      </c>
      <c r="P29" s="194" t="str">
        <f t="shared" ca="1" si="18"/>
        <v/>
      </c>
      <c r="Q29" s="195" t="str">
        <f t="shared" ca="1" si="19"/>
        <v/>
      </c>
      <c r="R29" s="196" t="str">
        <f t="shared" ca="1" si="20"/>
        <v/>
      </c>
      <c r="T29" s="108" t="str">
        <f t="shared" si="13"/>
        <v>Não</v>
      </c>
      <c r="U29" s="108" t="str">
        <f t="shared" si="15"/>
        <v/>
      </c>
      <c r="V29" s="108" t="str">
        <f>Cronogramas!T29</f>
        <v>Não</v>
      </c>
      <c r="W29" s="108"/>
      <c r="X29" s="108">
        <f>COUNTIF(V$7:$V29,"Sim")</f>
        <v>4</v>
      </c>
      <c r="Y29" s="108" t="str">
        <f t="shared" si="10"/>
        <v/>
      </c>
      <c r="Z29" s="178" t="str">
        <f t="shared" si="14"/>
        <v/>
      </c>
      <c r="AA29" s="179" t="str">
        <f t="shared" ca="1" si="7"/>
        <v/>
      </c>
      <c r="AB29" s="200">
        <f ca="1">_xlfn.IFNA(IF(V29="Sim",(IFERROR(SUM(OFFSET(AE29,1,,MATCH("Sim",V30:$V$66,0),1))-AC29,0)+IF(Y29-$W$7=1,SUM($AE$6:AE29)-$AF$7,0)+IF(SUM(Y30:$Y$66)=0,SUM(AE30:$AE$66)-AC29+Analítico!$BK$143)),0),0)</f>
        <v>0</v>
      </c>
      <c r="AC29" s="200">
        <f ca="1">IFERROR(IF(V29="Sim",IFERROR(SUM(OFFSET(AD29,1,,MATCH("Sim",T30:$T$66,0),1)),0)+IF(Y29-$W$7=1,SUM($AD$6:AD29),0)+IF(SUM(Y30:$Y$66)=0,SUM(AD30:$AD$66),0),0),0)</f>
        <v>0</v>
      </c>
      <c r="AD29" s="200">
        <f ca="1">SUM(OFFSET(Analítico!$B$10,0,A29,2,1))</f>
        <v>0</v>
      </c>
      <c r="AE29" s="200">
        <f ca="1">OFFSET(Analítico!$B$144,,A29)</f>
        <v>0</v>
      </c>
      <c r="AH29" s="169" t="str">
        <f t="shared" si="11"/>
        <v/>
      </c>
    </row>
    <row r="30" spans="1:34" ht="15" x14ac:dyDescent="0.2">
      <c r="A30" s="188">
        <v>24</v>
      </c>
      <c r="B30" s="189" t="str">
        <f>IFERROR(IF(EDATE(B29,1)&gt;DATE(YEAR(Capa!$A$7),MONTH(Capa!$A$7),1),"",EDATE(B29,1)),"")</f>
        <v/>
      </c>
      <c r="C30" s="188" t="str">
        <f t="shared" si="16"/>
        <v/>
      </c>
      <c r="D30" s="29"/>
      <c r="E30" s="188"/>
      <c r="F30" s="188"/>
      <c r="G30" s="188"/>
      <c r="H30" s="188"/>
      <c r="I30" s="188"/>
      <c r="K30" s="192" t="str">
        <f t="shared" si="8"/>
        <v/>
      </c>
      <c r="L30" s="192" t="str">
        <f t="shared" si="9"/>
        <v/>
      </c>
      <c r="M30" s="193" t="str">
        <f t="shared" ca="1" si="3"/>
        <v/>
      </c>
      <c r="O30" s="192" t="str">
        <f t="shared" ca="1" si="17"/>
        <v/>
      </c>
      <c r="P30" s="194" t="str">
        <f t="shared" ca="1" si="18"/>
        <v/>
      </c>
      <c r="Q30" s="195" t="str">
        <f t="shared" ca="1" si="19"/>
        <v/>
      </c>
      <c r="R30" s="196" t="str">
        <f t="shared" ca="1" si="20"/>
        <v/>
      </c>
      <c r="T30" s="108" t="str">
        <f t="shared" si="13"/>
        <v>Não</v>
      </c>
      <c r="U30" s="108" t="str">
        <f t="shared" si="15"/>
        <v/>
      </c>
      <c r="V30" s="108" t="str">
        <f>Cronogramas!T30</f>
        <v>Não</v>
      </c>
      <c r="W30" s="108"/>
      <c r="X30" s="108">
        <f>COUNTIF(V$7:$V30,"Sim")</f>
        <v>4</v>
      </c>
      <c r="Y30" s="108" t="str">
        <f t="shared" si="10"/>
        <v/>
      </c>
      <c r="Z30" s="178" t="str">
        <f t="shared" si="14"/>
        <v/>
      </c>
      <c r="AA30" s="179" t="str">
        <f t="shared" ca="1" si="7"/>
        <v/>
      </c>
      <c r="AB30" s="200">
        <f ca="1">_xlfn.IFNA(IF(V30="Sim",(IFERROR(SUM(OFFSET(AE30,1,,MATCH("Sim",V31:$V$66,0),1))-AC30,0)+IF(Y30-$W$7=1,SUM($AE$6:AE30)-$AF$7,0)+IF(SUM(Y31:$Y$66)=0,SUM(AE31:$AE$66)-AC30+Analítico!$BK$143)),0),0)</f>
        <v>0</v>
      </c>
      <c r="AC30" s="200">
        <f ca="1">IFERROR(IF(V30="Sim",IFERROR(SUM(OFFSET(AD30,1,,MATCH("Sim",T31:$T$66,0),1)),0)+IF(Y30-$W$7=1,SUM($AD$6:AD30),0)+IF(SUM(Y31:$Y$66)=0,SUM(AD31:$AD$66),0),0),0)</f>
        <v>0</v>
      </c>
      <c r="AD30" s="200">
        <f ca="1">SUM(OFFSET(Analítico!$B$10,0,A30,2,1))</f>
        <v>0</v>
      </c>
      <c r="AE30" s="200">
        <f ca="1">OFFSET(Analítico!$B$144,,A30)</f>
        <v>0</v>
      </c>
      <c r="AH30" s="169" t="str">
        <f t="shared" si="11"/>
        <v/>
      </c>
    </row>
    <row r="31" spans="1:34" ht="15" x14ac:dyDescent="0.2">
      <c r="A31" s="188">
        <v>25</v>
      </c>
      <c r="B31" s="189" t="str">
        <f>IFERROR(IF(EDATE(B30,1)&gt;DATE(YEAR(Capa!$A$7),MONTH(Capa!$A$7),1),"",EDATE(B30,1)),"")</f>
        <v/>
      </c>
      <c r="C31" s="188" t="str">
        <f t="shared" si="16"/>
        <v/>
      </c>
      <c r="D31" s="29"/>
      <c r="E31" s="188"/>
      <c r="F31" s="188"/>
      <c r="G31" s="188"/>
      <c r="H31" s="188"/>
      <c r="I31" s="188"/>
      <c r="K31" s="192" t="str">
        <f t="shared" si="8"/>
        <v/>
      </c>
      <c r="L31" s="192" t="str">
        <f t="shared" si="9"/>
        <v/>
      </c>
      <c r="M31" s="193" t="str">
        <f t="shared" ca="1" si="3"/>
        <v/>
      </c>
      <c r="O31" s="192" t="str">
        <f t="shared" ca="1" si="17"/>
        <v/>
      </c>
      <c r="P31" s="194" t="str">
        <f t="shared" ca="1" si="18"/>
        <v/>
      </c>
      <c r="Q31" s="195" t="str">
        <f t="shared" ca="1" si="19"/>
        <v/>
      </c>
      <c r="R31" s="196" t="str">
        <f t="shared" ca="1" si="20"/>
        <v/>
      </c>
      <c r="T31" s="108" t="str">
        <f t="shared" si="13"/>
        <v>Não</v>
      </c>
      <c r="U31" s="108" t="str">
        <f t="shared" si="15"/>
        <v/>
      </c>
      <c r="V31" s="108" t="str">
        <f>Cronogramas!T31</f>
        <v>Não</v>
      </c>
      <c r="W31" s="108"/>
      <c r="X31" s="108">
        <f>COUNTIF(V$7:$V31,"Sim")</f>
        <v>4</v>
      </c>
      <c r="Y31" s="108" t="str">
        <f t="shared" si="10"/>
        <v/>
      </c>
      <c r="Z31" s="178" t="str">
        <f t="shared" si="14"/>
        <v/>
      </c>
      <c r="AA31" s="179" t="str">
        <f t="shared" ca="1" si="7"/>
        <v/>
      </c>
      <c r="AB31" s="200">
        <f ca="1">_xlfn.IFNA(IF(V31="Sim",(IFERROR(SUM(OFFSET(AE31,1,,MATCH("Sim",V32:$V$66,0),1))-AC31,0)+IF(Y31-$W$7=1,SUM($AE$6:AE31)-$AF$7,0)+IF(SUM(Y32:$Y$66)=0,SUM(AE32:$AE$66)-AC31+Analítico!$BK$143)),0),0)</f>
        <v>0</v>
      </c>
      <c r="AC31" s="200">
        <f ca="1">IFERROR(IF(V31="Sim",IFERROR(SUM(OFFSET(AD31,1,,MATCH("Sim",T32:$T$66,0),1)),0)+IF(Y31-$W$7=1,SUM($AD$6:AD31),0)+IF(SUM(Y32:$Y$66)=0,SUM(AD32:$AD$66),0),0),0)</f>
        <v>0</v>
      </c>
      <c r="AD31" s="200">
        <f ca="1">SUM(OFFSET(Analítico!$B$10,0,A31,2,1))</f>
        <v>0</v>
      </c>
      <c r="AE31" s="200">
        <f ca="1">OFFSET(Analítico!$B$144,,A31)</f>
        <v>0</v>
      </c>
      <c r="AH31" s="169" t="str">
        <f t="shared" si="11"/>
        <v/>
      </c>
    </row>
    <row r="32" spans="1:34" ht="15" x14ac:dyDescent="0.2">
      <c r="A32" s="188">
        <v>26</v>
      </c>
      <c r="B32" s="189" t="str">
        <f>IFERROR(IF(EDATE(B31,1)&gt;DATE(YEAR(Capa!$A$7),MONTH(Capa!$A$7),1),"",EDATE(B31,1)),"")</f>
        <v/>
      </c>
      <c r="C32" s="188" t="str">
        <f t="shared" si="16"/>
        <v/>
      </c>
      <c r="D32" s="29"/>
      <c r="E32" s="188"/>
      <c r="F32" s="188"/>
      <c r="G32" s="188"/>
      <c r="H32" s="188"/>
      <c r="I32" s="188"/>
      <c r="K32" s="192" t="str">
        <f t="shared" si="8"/>
        <v/>
      </c>
      <c r="L32" s="192" t="str">
        <f t="shared" si="9"/>
        <v/>
      </c>
      <c r="M32" s="193" t="str">
        <f t="shared" ca="1" si="3"/>
        <v/>
      </c>
      <c r="O32" s="192" t="str">
        <f t="shared" ca="1" si="17"/>
        <v/>
      </c>
      <c r="P32" s="194" t="str">
        <f t="shared" ca="1" si="18"/>
        <v/>
      </c>
      <c r="Q32" s="195" t="str">
        <f t="shared" ca="1" si="19"/>
        <v/>
      </c>
      <c r="R32" s="196" t="str">
        <f t="shared" ca="1" si="20"/>
        <v/>
      </c>
      <c r="T32" s="108" t="str">
        <f t="shared" si="13"/>
        <v>Não</v>
      </c>
      <c r="U32" s="108" t="str">
        <f t="shared" si="15"/>
        <v/>
      </c>
      <c r="V32" s="108" t="str">
        <f>Cronogramas!T32</f>
        <v>Não</v>
      </c>
      <c r="W32" s="108"/>
      <c r="X32" s="108">
        <f>COUNTIF(V$7:$V32,"Sim")</f>
        <v>4</v>
      </c>
      <c r="Y32" s="108" t="str">
        <f t="shared" si="10"/>
        <v/>
      </c>
      <c r="Z32" s="178" t="str">
        <f t="shared" si="14"/>
        <v/>
      </c>
      <c r="AA32" s="179" t="str">
        <f t="shared" ca="1" si="7"/>
        <v/>
      </c>
      <c r="AB32" s="200">
        <f ca="1">_xlfn.IFNA(IF(V32="Sim",(IFERROR(SUM(OFFSET(AE32,1,,MATCH("Sim",V33:$V$66,0),1))-AC32,0)+IF(Y32-$W$7=1,SUM($AE$6:AE32)-$AF$7,0)+IF(SUM(Y33:$Y$66)=0,SUM(AE33:$AE$66)-AC32+Analítico!$BK$143)),0),0)</f>
        <v>0</v>
      </c>
      <c r="AC32" s="200">
        <f ca="1">IFERROR(IF(V32="Sim",IFERROR(SUM(OFFSET(AD32,1,,MATCH("Sim",T33:$T$66,0),1)),0)+IF(Y32-$W$7=1,SUM($AD$6:AD32),0)+IF(SUM(Y33:$Y$66)=0,SUM(AD33:$AD$66),0),0),0)</f>
        <v>0</v>
      </c>
      <c r="AD32" s="200">
        <f ca="1">SUM(OFFSET(Analítico!$B$10,0,A32,2,1))</f>
        <v>0</v>
      </c>
      <c r="AE32" s="200">
        <f ca="1">OFFSET(Analítico!$B$144,,A32)</f>
        <v>0</v>
      </c>
      <c r="AH32" s="169" t="str">
        <f t="shared" si="11"/>
        <v/>
      </c>
    </row>
    <row r="33" spans="1:34" ht="15" x14ac:dyDescent="0.2">
      <c r="A33" s="188">
        <v>27</v>
      </c>
      <c r="B33" s="189" t="str">
        <f>IFERROR(IF(EDATE(B32,1)&gt;DATE(YEAR(Capa!$A$7),MONTH(Capa!$A$7),1),"",EDATE(B32,1)),"")</f>
        <v/>
      </c>
      <c r="C33" s="188" t="str">
        <f t="shared" si="16"/>
        <v/>
      </c>
      <c r="D33" s="29"/>
      <c r="E33" s="188"/>
      <c r="F33" s="188"/>
      <c r="G33" s="188"/>
      <c r="H33" s="188"/>
      <c r="I33" s="188"/>
      <c r="K33" s="192" t="str">
        <f t="shared" si="8"/>
        <v/>
      </c>
      <c r="L33" s="192" t="str">
        <f t="shared" si="9"/>
        <v/>
      </c>
      <c r="M33" s="193" t="str">
        <f t="shared" ca="1" si="3"/>
        <v/>
      </c>
      <c r="O33" s="192" t="str">
        <f t="shared" ca="1" si="17"/>
        <v/>
      </c>
      <c r="P33" s="194" t="str">
        <f t="shared" ca="1" si="18"/>
        <v/>
      </c>
      <c r="Q33" s="195" t="str">
        <f t="shared" ca="1" si="19"/>
        <v/>
      </c>
      <c r="R33" s="196" t="str">
        <f t="shared" ca="1" si="20"/>
        <v/>
      </c>
      <c r="T33" s="108" t="str">
        <f t="shared" si="13"/>
        <v>Não</v>
      </c>
      <c r="U33" s="108" t="str">
        <f t="shared" si="15"/>
        <v/>
      </c>
      <c r="V33" s="108" t="str">
        <f>Cronogramas!T33</f>
        <v>Não</v>
      </c>
      <c r="W33" s="108"/>
      <c r="X33" s="108">
        <f>COUNTIF(V$7:$V33,"Sim")</f>
        <v>4</v>
      </c>
      <c r="Y33" s="108" t="str">
        <f t="shared" si="10"/>
        <v/>
      </c>
      <c r="Z33" s="178" t="str">
        <f t="shared" si="14"/>
        <v/>
      </c>
      <c r="AA33" s="179" t="str">
        <f t="shared" ca="1" si="7"/>
        <v/>
      </c>
      <c r="AB33" s="200">
        <f ca="1">_xlfn.IFNA(IF(V33="Sim",(IFERROR(SUM(OFFSET(AE33,1,,MATCH("Sim",V34:$V$66,0),1))-AC33,0)+IF(Y33-$W$7=1,SUM($AE$6:AE33)-$AF$7,0)+IF(SUM(Y34:$Y$66)=0,SUM(AE34:$AE$66)-AC33+Analítico!$BK$143)),0),0)</f>
        <v>0</v>
      </c>
      <c r="AC33" s="200">
        <f ca="1">IFERROR(IF(V33="Sim",IFERROR(SUM(OFFSET(AD33,1,,MATCH("Sim",T34:$T$66,0),1)),0)+IF(Y33-$W$7=1,SUM($AD$6:AD33),0)+IF(SUM(Y34:$Y$66)=0,SUM(AD34:$AD$66),0),0),0)</f>
        <v>0</v>
      </c>
      <c r="AD33" s="200">
        <f ca="1">SUM(OFFSET(Analítico!$B$10,0,A33,2,1))</f>
        <v>0</v>
      </c>
      <c r="AE33" s="200">
        <f ca="1">OFFSET(Analítico!$B$144,,A33)</f>
        <v>0</v>
      </c>
      <c r="AH33" s="169" t="str">
        <f t="shared" si="11"/>
        <v/>
      </c>
    </row>
    <row r="34" spans="1:34" ht="15" x14ac:dyDescent="0.2">
      <c r="A34" s="188">
        <v>28</v>
      </c>
      <c r="B34" s="189" t="str">
        <f>IFERROR(IF(EDATE(B33,1)&gt;DATE(YEAR(Capa!$A$7),MONTH(Capa!$A$7),1),"",EDATE(B33,1)),"")</f>
        <v/>
      </c>
      <c r="C34" s="188" t="str">
        <f t="shared" si="16"/>
        <v/>
      </c>
      <c r="D34" s="29"/>
      <c r="E34" s="188"/>
      <c r="F34" s="188"/>
      <c r="G34" s="188"/>
      <c r="H34" s="188"/>
      <c r="I34" s="188"/>
      <c r="K34" s="192" t="str">
        <f t="shared" si="8"/>
        <v/>
      </c>
      <c r="L34" s="192" t="str">
        <f t="shared" si="9"/>
        <v/>
      </c>
      <c r="M34" s="193" t="str">
        <f t="shared" ca="1" si="3"/>
        <v/>
      </c>
      <c r="O34" s="192" t="str">
        <f t="shared" ca="1" si="17"/>
        <v/>
      </c>
      <c r="P34" s="194" t="str">
        <f t="shared" ca="1" si="18"/>
        <v/>
      </c>
      <c r="Q34" s="195" t="str">
        <f t="shared" ca="1" si="19"/>
        <v/>
      </c>
      <c r="R34" s="196" t="str">
        <f t="shared" ca="1" si="20"/>
        <v/>
      </c>
      <c r="T34" s="108" t="str">
        <f t="shared" si="13"/>
        <v>Não</v>
      </c>
      <c r="U34" s="108" t="str">
        <f t="shared" si="15"/>
        <v/>
      </c>
      <c r="V34" s="108" t="str">
        <f>Cronogramas!T34</f>
        <v>Não</v>
      </c>
      <c r="W34" s="108"/>
      <c r="X34" s="108">
        <f>COUNTIF(V$7:$V34,"Sim")</f>
        <v>4</v>
      </c>
      <c r="Y34" s="108" t="str">
        <f t="shared" si="10"/>
        <v/>
      </c>
      <c r="Z34" s="178" t="str">
        <f t="shared" si="14"/>
        <v/>
      </c>
      <c r="AA34" s="179" t="str">
        <f t="shared" ca="1" si="7"/>
        <v/>
      </c>
      <c r="AB34" s="200">
        <f ca="1">_xlfn.IFNA(IF(V34="Sim",(IFERROR(SUM(OFFSET(AE34,1,,MATCH("Sim",V35:$V$66,0),1))-AC34,0)+IF(Y34-$W$7=1,SUM($AE$6:AE34)-$AF$7,0)+IF(SUM(Y35:$Y$66)=0,SUM(AE35:$AE$66)-AC34+Analítico!$BK$143)),0),0)</f>
        <v>0</v>
      </c>
      <c r="AC34" s="200">
        <f ca="1">IFERROR(IF(V34="Sim",IFERROR(SUM(OFFSET(AD34,1,,MATCH("Sim",T35:$T$66,0),1)),0)+IF(Y34-$W$7=1,SUM($AD$6:AD34),0)+IF(SUM(Y35:$Y$66)=0,SUM(AD35:$AD$66),0),0),0)</f>
        <v>0</v>
      </c>
      <c r="AD34" s="200">
        <f ca="1">SUM(OFFSET(Analítico!$B$10,0,A34,2,1))</f>
        <v>0</v>
      </c>
      <c r="AE34" s="200">
        <f ca="1">OFFSET(Analítico!$B$144,,A34)</f>
        <v>0</v>
      </c>
      <c r="AH34" s="169" t="str">
        <f t="shared" si="11"/>
        <v/>
      </c>
    </row>
    <row r="35" spans="1:34" ht="15" x14ac:dyDescent="0.2">
      <c r="A35" s="188">
        <v>29</v>
      </c>
      <c r="B35" s="189" t="str">
        <f>IFERROR(IF(EDATE(B34,1)&gt;DATE(YEAR(Capa!$A$7),MONTH(Capa!$A$7),1),"",EDATE(B34,1)),"")</f>
        <v/>
      </c>
      <c r="C35" s="188" t="str">
        <f t="shared" si="16"/>
        <v/>
      </c>
      <c r="D35" s="29"/>
      <c r="E35" s="188"/>
      <c r="F35" s="188"/>
      <c r="G35" s="188"/>
      <c r="H35" s="188"/>
      <c r="I35" s="188"/>
      <c r="K35" s="192" t="str">
        <f t="shared" si="8"/>
        <v/>
      </c>
      <c r="L35" s="192" t="str">
        <f t="shared" si="9"/>
        <v/>
      </c>
      <c r="M35" s="193" t="str">
        <f t="shared" ca="1" si="3"/>
        <v/>
      </c>
      <c r="O35" s="192" t="str">
        <f t="shared" ca="1" si="17"/>
        <v/>
      </c>
      <c r="P35" s="194" t="str">
        <f t="shared" ca="1" si="18"/>
        <v/>
      </c>
      <c r="Q35" s="195" t="str">
        <f t="shared" ca="1" si="19"/>
        <v/>
      </c>
      <c r="R35" s="196" t="str">
        <f t="shared" ca="1" si="20"/>
        <v/>
      </c>
      <c r="T35" s="108" t="str">
        <f t="shared" si="13"/>
        <v>Não</v>
      </c>
      <c r="U35" s="108" t="str">
        <f t="shared" si="15"/>
        <v/>
      </c>
      <c r="V35" s="108" t="str">
        <f>Cronogramas!T35</f>
        <v>Não</v>
      </c>
      <c r="W35" s="108"/>
      <c r="X35" s="108">
        <f>COUNTIF(V$7:$V35,"Sim")</f>
        <v>4</v>
      </c>
      <c r="Y35" s="108" t="str">
        <f t="shared" si="10"/>
        <v/>
      </c>
      <c r="Z35" s="178" t="str">
        <f t="shared" si="14"/>
        <v/>
      </c>
      <c r="AA35" s="179" t="str">
        <f t="shared" ca="1" si="7"/>
        <v/>
      </c>
      <c r="AB35" s="200">
        <f ca="1">_xlfn.IFNA(IF(V35="Sim",(IFERROR(SUM(OFFSET(AE35,1,,MATCH("Sim",V36:$V$66,0),1))-AC35,0)+IF(Y35-$W$7=1,SUM($AE$6:AE35)-$AF$7,0)+IF(SUM(Y36:$Y$66)=0,SUM(AE36:$AE$66)-AC35+Analítico!$BK$143)),0),0)</f>
        <v>0</v>
      </c>
      <c r="AC35" s="200">
        <f ca="1">IFERROR(IF(V35="Sim",IFERROR(SUM(OFFSET(AD35,1,,MATCH("Sim",T36:$T$66,0),1)),0)+IF(Y35-$W$7=1,SUM($AD$6:AD35),0)+IF(SUM(Y36:$Y$66)=0,SUM(AD36:$AD$66),0),0),0)</f>
        <v>0</v>
      </c>
      <c r="AD35" s="200">
        <f ca="1">SUM(OFFSET(Analítico!$B$10,0,A35,2,1))</f>
        <v>0</v>
      </c>
      <c r="AE35" s="200">
        <f ca="1">OFFSET(Analítico!$B$144,,A35)</f>
        <v>0</v>
      </c>
      <c r="AH35" s="169" t="str">
        <f t="shared" si="11"/>
        <v/>
      </c>
    </row>
    <row r="36" spans="1:34" ht="15" x14ac:dyDescent="0.2">
      <c r="A36" s="188">
        <v>30</v>
      </c>
      <c r="B36" s="189" t="str">
        <f>IFERROR(IF(EDATE(B35,1)&gt;DATE(YEAR(Capa!$A$7),MONTH(Capa!$A$7),1),"",EDATE(B35,1)),"")</f>
        <v/>
      </c>
      <c r="C36" s="188" t="str">
        <f t="shared" si="16"/>
        <v/>
      </c>
      <c r="D36" s="29"/>
      <c r="E36" s="188"/>
      <c r="F36" s="188"/>
      <c r="G36" s="188"/>
      <c r="H36" s="188"/>
      <c r="I36" s="188"/>
      <c r="K36" s="192" t="str">
        <f t="shared" si="8"/>
        <v/>
      </c>
      <c r="L36" s="192" t="str">
        <f t="shared" si="9"/>
        <v/>
      </c>
      <c r="M36" s="193" t="str">
        <f t="shared" ca="1" si="3"/>
        <v/>
      </c>
      <c r="O36" s="192" t="str">
        <f t="shared" ca="1" si="17"/>
        <v/>
      </c>
      <c r="P36" s="194" t="str">
        <f t="shared" ca="1" si="18"/>
        <v/>
      </c>
      <c r="Q36" s="195" t="str">
        <f t="shared" ca="1" si="19"/>
        <v/>
      </c>
      <c r="R36" s="196" t="str">
        <f t="shared" ca="1" si="20"/>
        <v/>
      </c>
      <c r="T36" s="108" t="str">
        <f t="shared" si="13"/>
        <v>Não</v>
      </c>
      <c r="U36" s="108" t="str">
        <f t="shared" si="15"/>
        <v/>
      </c>
      <c r="V36" s="108" t="str">
        <f>Cronogramas!T36</f>
        <v>Não</v>
      </c>
      <c r="W36" s="108"/>
      <c r="X36" s="108">
        <f>COUNTIF(V$7:$V36,"Sim")</f>
        <v>4</v>
      </c>
      <c r="Y36" s="108" t="str">
        <f t="shared" si="10"/>
        <v/>
      </c>
      <c r="Z36" s="178" t="str">
        <f t="shared" si="14"/>
        <v/>
      </c>
      <c r="AA36" s="179" t="str">
        <f t="shared" ca="1" si="7"/>
        <v/>
      </c>
      <c r="AB36" s="200">
        <f ca="1">_xlfn.IFNA(IF(V36="Sim",(IFERROR(SUM(OFFSET(AE36,1,,MATCH("Sim",V37:$V$66,0),1))-AC36,0)+IF(Y36-$W$7=1,SUM($AE$6:AE36)-$AF$7,0)+IF(SUM(Y37:$Y$66)=0,SUM(AE37:$AE$66)-AC36+Analítico!$BK$143)),0),0)</f>
        <v>0</v>
      </c>
      <c r="AC36" s="200">
        <f ca="1">IFERROR(IF(V36="Sim",IFERROR(SUM(OFFSET(AD36,1,,MATCH("Sim",T37:$T$66,0),1)),0)+IF(Y36-$W$7=1,SUM($AD$6:AD36),0)+IF(SUM(Y37:$Y$66)=0,SUM(AD37:$AD$66),0),0),0)</f>
        <v>0</v>
      </c>
      <c r="AD36" s="200">
        <f ca="1">SUM(OFFSET(Analítico!$B$10,0,A36,2,1))</f>
        <v>0</v>
      </c>
      <c r="AE36" s="200">
        <f ca="1">OFFSET(Analítico!$B$144,,A36)</f>
        <v>0</v>
      </c>
      <c r="AH36" s="169" t="str">
        <f t="shared" si="11"/>
        <v/>
      </c>
    </row>
    <row r="37" spans="1:34" ht="15" x14ac:dyDescent="0.2">
      <c r="A37" s="188">
        <v>31</v>
      </c>
      <c r="B37" s="189" t="str">
        <f>IFERROR(IF(EDATE(B36,1)&gt;DATE(YEAR(Capa!$A$7),MONTH(Capa!$A$7),1),"",EDATE(B36,1)),"")</f>
        <v/>
      </c>
      <c r="C37" s="188" t="str">
        <f t="shared" si="16"/>
        <v/>
      </c>
      <c r="D37" s="29"/>
      <c r="E37" s="188"/>
      <c r="F37" s="188"/>
      <c r="G37" s="188"/>
      <c r="H37" s="188"/>
      <c r="I37" s="188"/>
      <c r="K37" s="192" t="str">
        <f t="shared" si="8"/>
        <v/>
      </c>
      <c r="L37" s="192" t="str">
        <f t="shared" si="9"/>
        <v/>
      </c>
      <c r="M37" s="193" t="str">
        <f t="shared" ca="1" si="3"/>
        <v/>
      </c>
      <c r="O37" s="192" t="str">
        <f t="shared" ca="1" si="17"/>
        <v/>
      </c>
      <c r="P37" s="194" t="str">
        <f t="shared" ca="1" si="18"/>
        <v/>
      </c>
      <c r="Q37" s="195" t="str">
        <f t="shared" ca="1" si="19"/>
        <v/>
      </c>
      <c r="R37" s="196" t="str">
        <f t="shared" ca="1" si="20"/>
        <v/>
      </c>
      <c r="T37" s="108" t="str">
        <f t="shared" si="13"/>
        <v>Não</v>
      </c>
      <c r="U37" s="108" t="str">
        <f t="shared" si="15"/>
        <v/>
      </c>
      <c r="V37" s="108" t="str">
        <f>Cronogramas!T37</f>
        <v>Não</v>
      </c>
      <c r="W37" s="108"/>
      <c r="X37" s="108">
        <f>COUNTIF(V$7:$V37,"Sim")</f>
        <v>4</v>
      </c>
      <c r="Y37" s="108" t="str">
        <f t="shared" si="10"/>
        <v/>
      </c>
      <c r="Z37" s="178" t="str">
        <f t="shared" si="14"/>
        <v/>
      </c>
      <c r="AA37" s="179" t="str">
        <f t="shared" ca="1" si="7"/>
        <v/>
      </c>
      <c r="AB37" s="200">
        <f ca="1">_xlfn.IFNA(IF(V37="Sim",(IFERROR(SUM(OFFSET(AE37,1,,MATCH("Sim",V38:$V$66,0),1))-AC37,0)+IF(Y37-$W$7=1,SUM($AE$6:AE37)-$AF$7,0)+IF(SUM(Y38:$Y$66)=0,SUM(AE38:$AE$66)-AC37+Analítico!$BK$143)),0),0)</f>
        <v>0</v>
      </c>
      <c r="AC37" s="200">
        <f ca="1">IFERROR(IF(V37="Sim",IFERROR(SUM(OFFSET(AD37,1,,MATCH("Sim",T38:$T$66,0),1)),0)+IF(Y37-$W$7=1,SUM($AD$6:AD37),0)+IF(SUM(Y38:$Y$66)=0,SUM(AD38:$AD$66),0),0),0)</f>
        <v>0</v>
      </c>
      <c r="AD37" s="200">
        <f ca="1">SUM(OFFSET(Analítico!$B$10,0,A37,2,1))</f>
        <v>0</v>
      </c>
      <c r="AE37" s="200">
        <f ca="1">OFFSET(Analítico!$B$144,,A37)</f>
        <v>0</v>
      </c>
      <c r="AH37" s="169" t="str">
        <f t="shared" si="11"/>
        <v/>
      </c>
    </row>
    <row r="38" spans="1:34" ht="15" x14ac:dyDescent="0.2">
      <c r="A38" s="188">
        <v>32</v>
      </c>
      <c r="B38" s="189" t="str">
        <f>IFERROR(IF(EDATE(B37,1)&gt;DATE(YEAR(Capa!$A$7),MONTH(Capa!$A$7),1),"",EDATE(B37,1)),"")</f>
        <v/>
      </c>
      <c r="C38" s="188" t="str">
        <f t="shared" si="16"/>
        <v/>
      </c>
      <c r="D38" s="29"/>
      <c r="E38" s="188"/>
      <c r="F38" s="188"/>
      <c r="G38" s="188"/>
      <c r="H38" s="188"/>
      <c r="I38" s="188"/>
      <c r="K38" s="192" t="str">
        <f t="shared" si="8"/>
        <v/>
      </c>
      <c r="L38" s="192" t="str">
        <f t="shared" si="9"/>
        <v/>
      </c>
      <c r="M38" s="193" t="str">
        <f t="shared" ca="1" si="3"/>
        <v/>
      </c>
      <c r="O38" s="192" t="str">
        <f t="shared" ca="1" si="4"/>
        <v/>
      </c>
      <c r="P38" s="194" t="str">
        <f t="shared" ca="1" si="5"/>
        <v/>
      </c>
      <c r="Q38" s="195" t="str">
        <f t="shared" ca="1" si="6"/>
        <v/>
      </c>
      <c r="R38" s="196" t="str">
        <f ca="1">IF(P38="","",IFERROR(IF(Capa!$A$2="","Após a celebração do termo de parceria.","Realização da "&amp;OFFSET($Y$6,MATCH(A38,$X$7:$X$66,0),0)-1&amp;"ª reunião da CA e aprovação da liberação de parcela pelo supervisor."),""))</f>
        <v/>
      </c>
      <c r="T38" s="108" t="str">
        <f t="shared" si="13"/>
        <v>Não</v>
      </c>
      <c r="U38" s="108" t="str">
        <f t="shared" si="15"/>
        <v/>
      </c>
      <c r="V38" s="108" t="str">
        <f>Cronogramas!T38</f>
        <v>Não</v>
      </c>
      <c r="W38" s="108"/>
      <c r="X38" s="108">
        <f>COUNTIF(V$7:$V38,"Sim")</f>
        <v>4</v>
      </c>
      <c r="Y38" s="108" t="str">
        <f t="shared" si="10"/>
        <v/>
      </c>
      <c r="Z38" s="178" t="str">
        <f t="shared" si="14"/>
        <v/>
      </c>
      <c r="AA38" s="179" t="str">
        <f t="shared" ca="1" si="7"/>
        <v/>
      </c>
      <c r="AB38" s="200">
        <f ca="1">_xlfn.IFNA(IF(V38="Sim",(IFERROR(SUM(OFFSET(AE38,1,,MATCH("Sim",V39:$V$66,0),1))-AC38,0)+IF(Y38-$W$7=1,SUM($AE$6:AE38)-$AF$7,0)+IF(SUM(Y39:$Y$66)=0,SUM(AE39:$AE$66)-AC38+Analítico!$BK$143)),0),0)</f>
        <v>0</v>
      </c>
      <c r="AC38" s="200">
        <f ca="1">IFERROR(IF(V38="Sim",IFERROR(SUM(OFFSET(AD38,1,,MATCH("Sim",T39:$T$66,0),1)),0)+IF(Y38-$W$7=1,SUM($AD$6:AD38),0)+IF(SUM(Y39:$Y$66)=0,SUM(AD39:$AD$66),0),0),0)</f>
        <v>0</v>
      </c>
      <c r="AD38" s="200">
        <f ca="1">SUM(OFFSET(Analítico!$B$10,0,A38,2,1))</f>
        <v>0</v>
      </c>
      <c r="AE38" s="200">
        <f ca="1">OFFSET(Analítico!$B$144,,A38)</f>
        <v>0</v>
      </c>
      <c r="AH38" s="169" t="str">
        <f t="shared" si="11"/>
        <v/>
      </c>
    </row>
    <row r="39" spans="1:34" ht="15" x14ac:dyDescent="0.2">
      <c r="A39" s="188">
        <v>33</v>
      </c>
      <c r="B39" s="189" t="str">
        <f>IFERROR(IF(EDATE(B38,1)&gt;DATE(YEAR(Capa!$A$7),MONTH(Capa!$A$7),1),"",EDATE(B38,1)),"")</f>
        <v/>
      </c>
      <c r="C39" s="188" t="str">
        <f t="shared" si="16"/>
        <v/>
      </c>
      <c r="D39" s="29"/>
      <c r="E39" s="188"/>
      <c r="F39" s="188"/>
      <c r="G39" s="188"/>
      <c r="H39" s="188"/>
      <c r="I39" s="188"/>
      <c r="K39" s="192" t="str">
        <f t="shared" si="8"/>
        <v/>
      </c>
      <c r="L39" s="192" t="str">
        <f t="shared" si="9"/>
        <v/>
      </c>
      <c r="M39" s="193" t="str">
        <f t="shared" ca="1" si="3"/>
        <v/>
      </c>
      <c r="O39" s="108"/>
      <c r="P39" s="194"/>
      <c r="Q39" s="108"/>
      <c r="R39" s="196" t="str">
        <f ca="1">IF(P39="","",IFERROR(IF(Capa!$A$2="","Após a celebração do termo de parceria.","Realização da "&amp;OFFSET($Y$6,MATCH(A39,$X$7:$X$66,0),0)-1&amp;"ª reunião da CA e aprovação da liberação de parcela pelo supervisor."),""))</f>
        <v/>
      </c>
      <c r="T39" s="108" t="str">
        <f t="shared" si="13"/>
        <v>Não</v>
      </c>
      <c r="U39" s="108" t="str">
        <f t="shared" si="15"/>
        <v/>
      </c>
      <c r="V39" s="108" t="str">
        <f>Cronogramas!T39</f>
        <v>Não</v>
      </c>
      <c r="W39" s="108"/>
      <c r="X39" s="108">
        <f>COUNTIF(V$7:$V39,"Sim")</f>
        <v>4</v>
      </c>
      <c r="Y39" s="108" t="str">
        <f t="shared" si="10"/>
        <v/>
      </c>
      <c r="Z39" s="178" t="str">
        <f t="shared" si="14"/>
        <v/>
      </c>
      <c r="AA39" s="179" t="str">
        <f t="shared" ca="1" si="7"/>
        <v/>
      </c>
      <c r="AB39" s="200">
        <f ca="1">_xlfn.IFNA(IF(V39="Sim",(IFERROR(SUM(OFFSET(AE39,1,,MATCH("Sim",V40:$V$66,0),1))-AC39,0)+IF(Y39-$W$7=1,SUM($AE$6:AE39)-$AF$7,0)+IF(SUM(Y40:$Y$66)=0,SUM(AE40:$AE$66)-AC39+Analítico!$BK$143)),0),0)</f>
        <v>0</v>
      </c>
      <c r="AC39" s="200">
        <f ca="1">IFERROR(IF(V39="Sim",IFERROR(SUM(OFFSET(AD39,1,,MATCH("Sim",T40:$T$66,0),1)),0)+IF(Y39-$W$7=1,SUM($AD$6:AD39),0)+IF(SUM(Y40:$Y$66)=0,SUM(AD40:$AD$66),0),0),0)</f>
        <v>0</v>
      </c>
      <c r="AD39" s="200">
        <f ca="1">SUM(OFFSET(Analítico!$B$10,0,A39,2,1))</f>
        <v>0</v>
      </c>
      <c r="AE39" s="200">
        <f ca="1">OFFSET(Analítico!$B$144,,A39)</f>
        <v>0</v>
      </c>
      <c r="AH39" s="169" t="str">
        <f t="shared" si="11"/>
        <v/>
      </c>
    </row>
    <row r="40" spans="1:34" ht="15" x14ac:dyDescent="0.2">
      <c r="A40" s="188">
        <v>34</v>
      </c>
      <c r="B40" s="189" t="str">
        <f>IFERROR(IF(EDATE(B39,1)&gt;DATE(YEAR(Capa!$A$7),MONTH(Capa!$A$7),1),"",EDATE(B39,1)),"")</f>
        <v/>
      </c>
      <c r="C40" s="188" t="str">
        <f t="shared" si="16"/>
        <v/>
      </c>
      <c r="D40" s="29"/>
      <c r="E40" s="188"/>
      <c r="F40" s="188"/>
      <c r="G40" s="188"/>
      <c r="H40" s="188"/>
      <c r="I40" s="188"/>
      <c r="O40" s="108"/>
      <c r="P40" s="108"/>
      <c r="Q40" s="108"/>
      <c r="R40" s="196" t="str">
        <f ca="1">IF(P40="","",IFERROR(IF(Capa!$A$2="","Após a celebração do termo de parceria.","Realização da "&amp;OFFSET($Y$6,MATCH(A40,$X$7:$X$66,0),0)-1&amp;"ª reunião da CA e aprovação da liberação de parcela pelo supervisor."),""))</f>
        <v/>
      </c>
      <c r="T40" s="108" t="str">
        <f t="shared" si="13"/>
        <v>Não</v>
      </c>
      <c r="U40" s="108" t="str">
        <f t="shared" si="15"/>
        <v/>
      </c>
      <c r="V40" s="108" t="str">
        <f>Cronogramas!T40</f>
        <v>Não</v>
      </c>
      <c r="W40" s="108"/>
      <c r="X40" s="108">
        <f>COUNTIF(V$7:$V40,"Sim")</f>
        <v>4</v>
      </c>
      <c r="Y40" s="108" t="str">
        <f t="shared" ref="Y40:Y66" si="21">IF(T40="Não","",AH40)</f>
        <v/>
      </c>
      <c r="Z40" s="178"/>
      <c r="AA40" s="180"/>
      <c r="AB40" s="200">
        <f ca="1">_xlfn.IFNA(IF(V40="Sim",(IFERROR(SUM(OFFSET(AE40,1,,MATCH("Sim",V41:$V$66,0),1))-AC40,0)+IF(Y40-$W$7=1,SUM($AE$6:AE40)-$AF$7,0)+IF(SUM(Y41:$Y$66)=0,SUM(AE41:$AE$66)-AC40+Analítico!$BK$143)),0),0)</f>
        <v>0</v>
      </c>
      <c r="AC40" s="200">
        <f ca="1">IFERROR(IF(V40="Sim",IFERROR(SUM(OFFSET(AD40,1,,MATCH("Sim",T41:$T$66,0),1)),0)+IF(Y40-$W$7=1,SUM($AD$6:AD40),0)+IF(SUM(Y41:$Y$66)=0,SUM(AD41:$AD$66),0),0),0)</f>
        <v>0</v>
      </c>
      <c r="AD40" s="200">
        <f ca="1">SUM(OFFSET(Analítico!$B$10,0,A40,2,1))</f>
        <v>0</v>
      </c>
      <c r="AE40" s="200">
        <f ca="1">OFFSET(Analítico!$B$144,,A40)</f>
        <v>0</v>
      </c>
      <c r="AH40" s="169" t="str">
        <f t="shared" si="11"/>
        <v/>
      </c>
    </row>
    <row r="41" spans="1:34" ht="15" x14ac:dyDescent="0.2">
      <c r="A41" s="188">
        <v>35</v>
      </c>
      <c r="B41" s="189" t="str">
        <f>IFERROR(IF(EDATE(B40,1)&gt;DATE(YEAR(Capa!$A$7),MONTH(Capa!$A$7),1),"",EDATE(B40,1)),"")</f>
        <v/>
      </c>
      <c r="C41" s="188" t="str">
        <f t="shared" si="16"/>
        <v/>
      </c>
      <c r="D41" s="29"/>
      <c r="E41" s="188"/>
      <c r="F41" s="188"/>
      <c r="G41" s="188"/>
      <c r="H41" s="188"/>
      <c r="I41" s="188"/>
      <c r="R41" s="196" t="str">
        <f ca="1">IF(P41="","",IFERROR(IF(Capa!$A$2="","Após a celebração do termo de parceria.","Realização da "&amp;OFFSET($Y$6,MATCH(A41,$X$7:$X$66,0),0)-1&amp;"ª reunião da CA e aprovação da liberação de parcela pelo supervisor."),""))</f>
        <v/>
      </c>
      <c r="T41" s="108" t="str">
        <f t="shared" si="13"/>
        <v>Não</v>
      </c>
      <c r="U41" s="108" t="str">
        <f t="shared" si="15"/>
        <v/>
      </c>
      <c r="V41" s="108" t="str">
        <f>Cronogramas!T41</f>
        <v>Não</v>
      </c>
      <c r="W41" s="108"/>
      <c r="X41" s="108">
        <f>COUNTIF(V$7:$V41,"Sim")</f>
        <v>4</v>
      </c>
      <c r="Y41" s="108" t="str">
        <f t="shared" si="21"/>
        <v/>
      </c>
      <c r="Z41" s="178"/>
      <c r="AA41" s="180"/>
      <c r="AB41" s="200">
        <f ca="1">_xlfn.IFNA(IF(V41="Sim",(IFERROR(SUM(OFFSET(AE41,1,,MATCH("Sim",V42:$V$66,0),1))-AC41,0)+IF(Y41-$W$7=1,SUM($AE$6:AE41)-$AF$7,0)+IF(SUM(Y42:$Y$66)=0,SUM(AE42:$AE$66)-AC41+Analítico!$BK$143)),0),0)</f>
        <v>0</v>
      </c>
      <c r="AC41" s="200">
        <f ca="1">IFERROR(IF(V41="Sim",IFERROR(SUM(OFFSET(AD41,1,,MATCH("Sim",T42:$T$66,0),1)),0)+IF(Y41-$W$7=1,SUM($AD$6:AD41),0)+IF(SUM(Y42:$Y$66)=0,SUM(AD42:$AD$66),0),0),0)</f>
        <v>0</v>
      </c>
      <c r="AD41" s="200">
        <f ca="1">SUM(OFFSET(Analítico!$B$10,0,A41,2,1))</f>
        <v>0</v>
      </c>
      <c r="AE41" s="200">
        <f ca="1">OFFSET(Analítico!$B$144,,A41)</f>
        <v>0</v>
      </c>
      <c r="AH41" s="169" t="str">
        <f t="shared" si="11"/>
        <v/>
      </c>
    </row>
    <row r="42" spans="1:34" ht="15" x14ac:dyDescent="0.2">
      <c r="A42" s="188">
        <v>36</v>
      </c>
      <c r="B42" s="189" t="str">
        <f>IFERROR(IF(EDATE(B41,1)&gt;DATE(YEAR(Capa!$A$7),MONTH(Capa!$A$7),1),"",EDATE(B41,1)),"")</f>
        <v/>
      </c>
      <c r="C42" s="188" t="str">
        <f t="shared" si="16"/>
        <v/>
      </c>
      <c r="D42" s="29"/>
      <c r="E42" s="188"/>
      <c r="F42" s="188"/>
      <c r="G42" s="188"/>
      <c r="H42" s="188"/>
      <c r="I42" s="188"/>
      <c r="R42" s="196" t="str">
        <f ca="1">IF(P42="","",IFERROR(IF(Capa!$A$2="","Após a celebração do termo de parceria.","Realização da "&amp;OFFSET($Y$6,MATCH(A42,$X$7:$X$66,0),0)-1&amp;"ª reunião da CA e aprovação da liberação de parcela pelo supervisor."),""))</f>
        <v/>
      </c>
      <c r="T42" s="108" t="str">
        <f t="shared" si="13"/>
        <v>Não</v>
      </c>
      <c r="U42" s="108" t="str">
        <f t="shared" si="15"/>
        <v/>
      </c>
      <c r="V42" s="108" t="str">
        <f>Cronogramas!T42</f>
        <v>Não</v>
      </c>
      <c r="W42" s="108"/>
      <c r="X42" s="108">
        <f>COUNTIF(V$7:$V42,"Sim")</f>
        <v>4</v>
      </c>
      <c r="Y42" s="108" t="str">
        <f t="shared" si="21"/>
        <v/>
      </c>
      <c r="Z42" s="178"/>
      <c r="AA42" s="180"/>
      <c r="AB42" s="200">
        <f ca="1">_xlfn.IFNA(IF(V42="Sim",(IFERROR(SUM(OFFSET(AE42,1,,MATCH("Sim",V43:$V$66,0),1))-AC42,0)+IF(Y42-$W$7=1,SUM($AE$6:AE42)-$AF$7,0)+IF(SUM(Y43:$Y$66)=0,SUM(AE43:$AE$66)-AC42+Analítico!$BK$143)),0),0)</f>
        <v>0</v>
      </c>
      <c r="AC42" s="200">
        <f ca="1">IFERROR(IF(V42="Sim",IFERROR(SUM(OFFSET(AD42,1,,MATCH("Sim",T43:$T$66,0),1)),0)+IF(Y42-$W$7=1,SUM($AD$6:AD42),0)+IF(SUM(Y43:$Y$66)=0,SUM(AD43:$AD$66),0),0),0)</f>
        <v>0</v>
      </c>
      <c r="AD42" s="200">
        <f ca="1">SUM(OFFSET(Analítico!$B$10,0,A42,2,1))</f>
        <v>0</v>
      </c>
      <c r="AE42" s="200">
        <f ca="1">OFFSET(Analítico!$B$144,,A42)</f>
        <v>0</v>
      </c>
      <c r="AH42" s="169" t="str">
        <f t="shared" si="11"/>
        <v/>
      </c>
    </row>
    <row r="43" spans="1:34" ht="15" x14ac:dyDescent="0.2">
      <c r="A43" s="188">
        <v>37</v>
      </c>
      <c r="B43" s="189" t="str">
        <f>IFERROR(IF(EDATE(B42,1)&gt;DATE(YEAR(Capa!$A$7),MONTH(Capa!$A$7),1),"",EDATE(B42,1)),"")</f>
        <v/>
      </c>
      <c r="C43" s="188" t="str">
        <f t="shared" si="16"/>
        <v/>
      </c>
      <c r="D43" s="29"/>
      <c r="E43" s="188"/>
      <c r="F43" s="188"/>
      <c r="G43" s="188"/>
      <c r="H43" s="188"/>
      <c r="I43" s="188"/>
      <c r="R43" s="196" t="str">
        <f ca="1">IF(P43="","",IFERROR(IF(Capa!$A$2="","Após a celebração do termo de parceria.","Realização da "&amp;OFFSET($Y$6,MATCH(A43,$X$7:$X$66,0),0)-1&amp;"ª reunião da CA e aprovação da liberação de parcela pelo supervisor."),""))</f>
        <v/>
      </c>
      <c r="T43" s="108" t="str">
        <f t="shared" si="13"/>
        <v>Não</v>
      </c>
      <c r="U43" s="108" t="str">
        <f t="shared" si="15"/>
        <v/>
      </c>
      <c r="V43" s="108" t="str">
        <f>Cronogramas!T43</f>
        <v>Não</v>
      </c>
      <c r="W43" s="108"/>
      <c r="X43" s="108">
        <f>COUNTIF(V$7:$V43,"Sim")</f>
        <v>4</v>
      </c>
      <c r="Y43" s="108" t="str">
        <f t="shared" si="21"/>
        <v/>
      </c>
      <c r="Z43" s="180"/>
      <c r="AA43" s="180"/>
      <c r="AB43" s="200">
        <f ca="1">_xlfn.IFNA(IF(V43="Sim",(IFERROR(SUM(OFFSET(AE43,1,,MATCH("Sim",V44:$V$66,0),1))-AC43,0)+IF(Y43-$W$7=1,SUM($AE$6:AE43)-$AF$7,0)+IF(SUM(Y44:$Y$66)=0,SUM(AE44:$AE$66)-AC43+Analítico!$BK$143)),0),0)</f>
        <v>0</v>
      </c>
      <c r="AC43" s="200">
        <f ca="1">IFERROR(IF(V43="Sim",IFERROR(SUM(OFFSET(AD43,1,,MATCH("Sim",T44:$T$66,0),1)),0)+IF(Y43-$W$7=1,SUM($AD$6:AD43),0)+IF(SUM(Y44:$Y$66)=0,SUM(AD44:$AD$66),0),0),0)</f>
        <v>0</v>
      </c>
      <c r="AD43" s="200">
        <f ca="1">SUM(OFFSET(Analítico!$B$10,0,A43,2,1))</f>
        <v>0</v>
      </c>
      <c r="AE43" s="200">
        <f ca="1">OFFSET(Analítico!$B$144,,A43)</f>
        <v>0</v>
      </c>
      <c r="AH43" s="169" t="str">
        <f t="shared" si="11"/>
        <v/>
      </c>
    </row>
    <row r="44" spans="1:34" ht="15" x14ac:dyDescent="0.2">
      <c r="A44" s="188">
        <v>38</v>
      </c>
      <c r="B44" s="189" t="str">
        <f>IFERROR(IF(EDATE(B43,1)&gt;DATE(YEAR(Capa!$A$7),MONTH(Capa!$A$7),1),"",EDATE(B43,1)),"")</f>
        <v/>
      </c>
      <c r="C44" s="188" t="str">
        <f t="shared" si="16"/>
        <v/>
      </c>
      <c r="D44" s="29"/>
      <c r="E44" s="188"/>
      <c r="F44" s="188"/>
      <c r="G44" s="188"/>
      <c r="H44" s="188"/>
      <c r="I44" s="188"/>
      <c r="R44" s="196" t="str">
        <f ca="1">IF(P44="","",IFERROR(IF(Capa!$A$2="","Após a celebração do termo de parceria.","Realização da "&amp;OFFSET($Y$6,MATCH(A44,$X$7:$X$66,0),0)-1&amp;"ª reunião da CA e aprovação da liberação de parcela pelo supervisor."),""))</f>
        <v/>
      </c>
      <c r="T44" s="108" t="str">
        <f t="shared" si="13"/>
        <v>Não</v>
      </c>
      <c r="U44" s="108" t="str">
        <f t="shared" si="15"/>
        <v/>
      </c>
      <c r="V44" s="108" t="str">
        <f>Cronogramas!T44</f>
        <v>Não</v>
      </c>
      <c r="W44" s="108"/>
      <c r="X44" s="108">
        <f>COUNTIF(V$7:$V44,"Sim")</f>
        <v>4</v>
      </c>
      <c r="Y44" s="108" t="str">
        <f t="shared" si="21"/>
        <v/>
      </c>
      <c r="Z44" s="180"/>
      <c r="AA44" s="180"/>
      <c r="AB44" s="200">
        <f ca="1">_xlfn.IFNA(IF(V44="Sim",(IFERROR(SUM(OFFSET(AE44,1,,MATCH("Sim",V45:$V$66,0),1))-AC44,0)+IF(Y44-$W$7=1,SUM($AE$6:AE44)-$AF$7,0)+IF(SUM(Y45:$Y$66)=0,SUM(AE45:$AE$66)-AC44+Analítico!$BK$143)),0),0)</f>
        <v>0</v>
      </c>
      <c r="AC44" s="200">
        <f ca="1">IFERROR(IF(V44="Sim",IFERROR(SUM(OFFSET(AD44,1,,MATCH("Sim",T45:$T$66,0),1)),0)+IF(Y44-$W$7=1,SUM($AD$6:AD44),0)+IF(SUM(Y45:$Y$66)=0,SUM(AD45:$AD$66),0),0),0)</f>
        <v>0</v>
      </c>
      <c r="AD44" s="200">
        <f ca="1">SUM(OFFSET(Analítico!$B$10,0,A44,2,1))</f>
        <v>0</v>
      </c>
      <c r="AE44" s="200">
        <f ca="1">OFFSET(Analítico!$B$144,,A44)</f>
        <v>0</v>
      </c>
      <c r="AH44" s="169" t="str">
        <f t="shared" si="11"/>
        <v/>
      </c>
    </row>
    <row r="45" spans="1:34" ht="15" x14ac:dyDescent="0.2">
      <c r="A45" s="188">
        <v>39</v>
      </c>
      <c r="B45" s="189" t="str">
        <f>IFERROR(IF(EDATE(B44,1)&gt;DATE(YEAR(Capa!$A$7),MONTH(Capa!$A$7),1),"",EDATE(B44,1)),"")</f>
        <v/>
      </c>
      <c r="C45" s="188" t="str">
        <f t="shared" si="16"/>
        <v/>
      </c>
      <c r="D45" s="29"/>
      <c r="E45" s="188"/>
      <c r="F45" s="188"/>
      <c r="G45" s="188"/>
      <c r="H45" s="188"/>
      <c r="I45" s="188"/>
      <c r="R45" s="196" t="str">
        <f ca="1">IF(P45="","",IFERROR(IF(Capa!$A$2="","Após a celebração do termo de parceria.","Realização da "&amp;OFFSET($Y$6,MATCH(A45,$X$7:$X$66,0),0)-1&amp;"ª reunião da CA e aprovação da liberação de parcela pelo supervisor."),""))</f>
        <v/>
      </c>
      <c r="T45" s="108" t="str">
        <f t="shared" si="13"/>
        <v>Não</v>
      </c>
      <c r="U45" s="108" t="str">
        <f t="shared" si="15"/>
        <v/>
      </c>
      <c r="V45" s="108" t="str">
        <f>Cronogramas!T45</f>
        <v>Não</v>
      </c>
      <c r="W45" s="108"/>
      <c r="X45" s="108">
        <f>COUNTIF(V$7:$V45,"Sim")</f>
        <v>4</v>
      </c>
      <c r="Y45" s="108" t="str">
        <f t="shared" si="21"/>
        <v/>
      </c>
      <c r="Z45" s="180"/>
      <c r="AA45" s="180"/>
      <c r="AB45" s="200">
        <f ca="1">_xlfn.IFNA(IF(V45="Sim",(IFERROR(SUM(OFFSET(AE45,1,,MATCH("Sim",V46:$V$66,0),1))-AC45,0)+IF(Y45-$W$7=1,SUM($AE$6:AE45)-$AF$7,0)+IF(SUM(Y46:$Y$66)=0,SUM(AE46:$AE$66)-AC45+Analítico!$BK$143)),0),0)</f>
        <v>0</v>
      </c>
      <c r="AC45" s="200">
        <f ca="1">IFERROR(IF(V45="Sim",IFERROR(SUM(OFFSET(AD45,1,,MATCH("Sim",T46:$T$66,0),1)),0)+IF(Y45-$W$7=1,SUM($AD$6:AD45),0)+IF(SUM(Y46:$Y$66)=0,SUM(AD46:$AD$66),0),0),0)</f>
        <v>0</v>
      </c>
      <c r="AD45" s="200">
        <f ca="1">SUM(OFFSET(Analítico!$B$10,0,A45,2,1))</f>
        <v>0</v>
      </c>
      <c r="AE45" s="200">
        <f ca="1">OFFSET(Analítico!$B$144,,A45)</f>
        <v>0</v>
      </c>
      <c r="AH45" s="169" t="str">
        <f t="shared" si="11"/>
        <v/>
      </c>
    </row>
    <row r="46" spans="1:34" ht="15" x14ac:dyDescent="0.2">
      <c r="A46" s="188">
        <v>40</v>
      </c>
      <c r="B46" s="189" t="str">
        <f>IFERROR(IF(EDATE(B45,1)&gt;DATE(YEAR(Capa!$A$7),MONTH(Capa!$A$7),1),"",EDATE(B45,1)),"")</f>
        <v/>
      </c>
      <c r="C46" s="188" t="str">
        <f t="shared" si="16"/>
        <v/>
      </c>
      <c r="D46" s="29"/>
      <c r="E46" s="188"/>
      <c r="F46" s="188"/>
      <c r="G46" s="188"/>
      <c r="H46" s="188"/>
      <c r="I46" s="188"/>
      <c r="R46" s="196" t="str">
        <f ca="1">IF(P46="","",IFERROR(IF(Capa!$A$2="","Após a celebração do termo de parceria.","Realização da "&amp;OFFSET($Y$6,MATCH(A46,$X$7:$X$66,0),0)-1&amp;"ª reunião da CA e aprovação da liberação de parcela pelo supervisor."),""))</f>
        <v/>
      </c>
      <c r="T46" s="108" t="str">
        <f t="shared" si="13"/>
        <v>Não</v>
      </c>
      <c r="U46" s="108" t="str">
        <f t="shared" si="15"/>
        <v/>
      </c>
      <c r="V46" s="108" t="str">
        <f>Cronogramas!T46</f>
        <v>Não</v>
      </c>
      <c r="W46" s="108"/>
      <c r="X46" s="108">
        <f>COUNTIF(V$7:$V46,"Sim")</f>
        <v>4</v>
      </c>
      <c r="Y46" s="108" t="str">
        <f t="shared" si="21"/>
        <v/>
      </c>
      <c r="Z46" s="180"/>
      <c r="AA46" s="180"/>
      <c r="AB46" s="200">
        <f ca="1">_xlfn.IFNA(IF(V46="Sim",(IFERROR(SUM(OFFSET(AE46,1,,MATCH("Sim",V47:$V$66,0),1))-AC46,0)+IF(Y46-$W$7=1,SUM($AE$6:AE46)-$AF$7,0)+IF(SUM(Y47:$Y$66)=0,SUM(AE47:$AE$66)-AC46+Analítico!$BK$143)),0),0)</f>
        <v>0</v>
      </c>
      <c r="AC46" s="200">
        <f ca="1">IFERROR(IF(V46="Sim",IFERROR(SUM(OFFSET(AD46,1,,MATCH("Sim",T47:$T$66,0),1)),0)+IF(Y46-$W$7=1,SUM($AD$6:AD46),0)+IF(SUM(Y47:$Y$66)=0,SUM(AD47:$AD$66),0),0),0)</f>
        <v>0</v>
      </c>
      <c r="AD46" s="200">
        <f ca="1">SUM(OFFSET(Analítico!$B$10,0,A46,2,1))</f>
        <v>0</v>
      </c>
      <c r="AE46" s="200">
        <f ca="1">OFFSET(Analítico!$B$144,,A46)</f>
        <v>0</v>
      </c>
      <c r="AH46" s="169" t="str">
        <f t="shared" si="11"/>
        <v/>
      </c>
    </row>
    <row r="47" spans="1:34" ht="15" x14ac:dyDescent="0.2">
      <c r="A47" s="188">
        <v>41</v>
      </c>
      <c r="B47" s="189" t="str">
        <f>IFERROR(IF(EDATE(B46,1)&gt;DATE(YEAR(Capa!$A$7),MONTH(Capa!$A$7),1),"",EDATE(B46,1)),"")</f>
        <v/>
      </c>
      <c r="C47" s="188" t="str">
        <f t="shared" si="16"/>
        <v/>
      </c>
      <c r="D47" s="29"/>
      <c r="E47" s="188"/>
      <c r="F47" s="188"/>
      <c r="G47" s="188"/>
      <c r="H47" s="188"/>
      <c r="I47" s="188"/>
      <c r="R47" s="196" t="str">
        <f ca="1">IF(P47="","",IFERROR(IF(Capa!$A$2="","Após a celebração do termo de parceria.","Realização da "&amp;OFFSET($Y$6,MATCH(A47,$X$7:$X$66,0),0)-1&amp;"ª reunião da CA e aprovação da liberação de parcela pelo supervisor."),""))</f>
        <v/>
      </c>
      <c r="T47" s="108" t="str">
        <f t="shared" si="13"/>
        <v>Não</v>
      </c>
      <c r="U47" s="108" t="str">
        <f t="shared" si="15"/>
        <v/>
      </c>
      <c r="V47" s="108" t="str">
        <f>Cronogramas!T47</f>
        <v>Não</v>
      </c>
      <c r="W47" s="108"/>
      <c r="X47" s="108">
        <f>COUNTIF(V$7:$V47,"Sim")</f>
        <v>4</v>
      </c>
      <c r="Y47" s="108" t="str">
        <f t="shared" si="21"/>
        <v/>
      </c>
      <c r="Z47" s="180"/>
      <c r="AA47" s="180"/>
      <c r="AB47" s="200">
        <f ca="1">_xlfn.IFNA(IF(V47="Sim",(IFERROR(SUM(OFFSET(AE47,1,,MATCH("Sim",V48:$V$66,0),1))-AC47,0)+IF(Y47-$W$7=1,SUM($AE$6:AE47)-$AF$7,0)+IF(SUM(Y48:$Y$66)=0,SUM(AE48:$AE$66)-AC47+Analítico!$BK$143)),0),0)</f>
        <v>0</v>
      </c>
      <c r="AC47" s="200">
        <f ca="1">IFERROR(IF(V47="Sim",IFERROR(SUM(OFFSET(AD47,1,,MATCH("Sim",T48:$T$66,0),1)),0)+IF(Y47-$W$7=1,SUM($AD$6:AD47),0)+IF(SUM(Y48:$Y$66)=0,SUM(AD48:$AD$66),0),0),0)</f>
        <v>0</v>
      </c>
      <c r="AD47" s="200">
        <f ca="1">SUM(OFFSET(Analítico!$B$10,0,A47,2,1))</f>
        <v>0</v>
      </c>
      <c r="AE47" s="200">
        <f ca="1">OFFSET(Analítico!$B$144,,A47)</f>
        <v>0</v>
      </c>
      <c r="AH47" s="169" t="str">
        <f t="shared" si="11"/>
        <v/>
      </c>
    </row>
    <row r="48" spans="1:34" ht="15" x14ac:dyDescent="0.2">
      <c r="A48" s="188">
        <v>42</v>
      </c>
      <c r="B48" s="189" t="str">
        <f>IFERROR(IF(EDATE(B47,1)&gt;DATE(YEAR(Capa!$A$7),MONTH(Capa!$A$7),1),"",EDATE(B47,1)),"")</f>
        <v/>
      </c>
      <c r="C48" s="188" t="str">
        <f t="shared" si="16"/>
        <v/>
      </c>
      <c r="D48" s="29"/>
      <c r="E48" s="188"/>
      <c r="F48" s="188"/>
      <c r="G48" s="188"/>
      <c r="H48" s="188"/>
      <c r="I48" s="188"/>
      <c r="R48" s="196" t="str">
        <f ca="1">IF(P48="","",IFERROR(IF(Capa!$A$2="","Após a celebração do termo de parceria.","Realização da "&amp;OFFSET($Y$6,MATCH(A48,$X$7:$X$66,0),0)-1&amp;"ª reunião da CA e aprovação da liberação de parcela pelo supervisor."),""))</f>
        <v/>
      </c>
      <c r="T48" s="108" t="str">
        <f t="shared" si="13"/>
        <v>Não</v>
      </c>
      <c r="U48" s="108" t="str">
        <f t="shared" si="15"/>
        <v/>
      </c>
      <c r="V48" s="108" t="str">
        <f>Cronogramas!T48</f>
        <v>Não</v>
      </c>
      <c r="W48" s="108"/>
      <c r="X48" s="108">
        <f>COUNTIF(V$7:$V48,"Sim")</f>
        <v>4</v>
      </c>
      <c r="Y48" s="108" t="str">
        <f t="shared" si="21"/>
        <v/>
      </c>
      <c r="Z48" s="180"/>
      <c r="AA48" s="180"/>
      <c r="AB48" s="200">
        <f ca="1">_xlfn.IFNA(IF(V48="Sim",(IFERROR(SUM(OFFSET(AE48,1,,MATCH("Sim",V49:$V$66,0),1))-AC48,0)+IF(Y48-$W$7=1,SUM($AE$6:AE48)-$AF$7,0)+IF(SUM(Y49:$Y$66)=0,SUM(AE49:$AE$66)-AC48+Analítico!$BK$143)),0),0)</f>
        <v>0</v>
      </c>
      <c r="AC48" s="200">
        <f ca="1">IFERROR(IF(V48="Sim",IFERROR(SUM(OFFSET(AD48,1,,MATCH("Sim",T49:$T$66,0),1)),0)+IF(Y48-$W$7=1,SUM($AD$6:AD48),0)+IF(SUM(Y49:$Y$66)=0,SUM(AD49:$AD$66),0),0),0)</f>
        <v>0</v>
      </c>
      <c r="AD48" s="200">
        <f ca="1">SUM(OFFSET(Analítico!$B$10,0,A48,2,1))</f>
        <v>0</v>
      </c>
      <c r="AE48" s="200">
        <f ca="1">OFFSET(Analítico!$B$144,,A48)</f>
        <v>0</v>
      </c>
      <c r="AH48" s="169" t="str">
        <f t="shared" si="11"/>
        <v/>
      </c>
    </row>
    <row r="49" spans="1:34" ht="15" x14ac:dyDescent="0.2">
      <c r="A49" s="188">
        <v>43</v>
      </c>
      <c r="B49" s="189" t="str">
        <f>IFERROR(IF(EDATE(B48,1)&gt;DATE(YEAR(Capa!$A$7),MONTH(Capa!$A$7),1),"",EDATE(B48,1)),"")</f>
        <v/>
      </c>
      <c r="C49" s="188" t="str">
        <f t="shared" si="16"/>
        <v/>
      </c>
      <c r="D49" s="29"/>
      <c r="E49" s="188"/>
      <c r="F49" s="188"/>
      <c r="G49" s="188"/>
      <c r="H49" s="188"/>
      <c r="I49" s="188"/>
      <c r="R49" s="196" t="str">
        <f ca="1">IF(P49="","",IFERROR(IF(Capa!$A$2="","Após a celebração do termo de parceria.","Realização da "&amp;OFFSET($Y$6,MATCH(A49,$X$7:$X$66,0),0)-1&amp;"ª reunião da CA e aprovação da liberação de parcela pelo supervisor."),""))</f>
        <v/>
      </c>
      <c r="T49" s="108" t="str">
        <f t="shared" si="13"/>
        <v>Não</v>
      </c>
      <c r="U49" s="108" t="str">
        <f t="shared" si="15"/>
        <v/>
      </c>
      <c r="V49" s="108" t="str">
        <f>Cronogramas!T49</f>
        <v>Não</v>
      </c>
      <c r="W49" s="108"/>
      <c r="X49" s="108">
        <f>COUNTIF(V$7:$V49,"Sim")</f>
        <v>4</v>
      </c>
      <c r="Y49" s="108" t="str">
        <f t="shared" si="21"/>
        <v/>
      </c>
      <c r="Z49" s="180"/>
      <c r="AA49" s="180"/>
      <c r="AB49" s="200">
        <f ca="1">_xlfn.IFNA(IF(V49="Sim",(IFERROR(SUM(OFFSET(AE49,1,,MATCH("Sim",V50:$V$66,0),1))-AC49,0)+IF(Y49-$W$7=1,SUM($AE$6:AE49)-$AF$7,0)+IF(SUM(Y50:$Y$66)=0,SUM(AE50:$AE$66)-AC49+Analítico!$BK$143)),0),0)</f>
        <v>0</v>
      </c>
      <c r="AC49" s="200">
        <f ca="1">IFERROR(IF(V49="Sim",IFERROR(SUM(OFFSET(AD49,1,,MATCH("Sim",T50:$T$66,0),1)),0)+IF(Y49-$W$7=1,SUM($AD$6:AD49),0)+IF(SUM(Y50:$Y$66)=0,SUM(AD50:$AD$66),0),0),0)</f>
        <v>0</v>
      </c>
      <c r="AD49" s="200">
        <f ca="1">SUM(OFFSET(Analítico!$B$10,0,A49,2,1))</f>
        <v>0</v>
      </c>
      <c r="AE49" s="200">
        <f ca="1">OFFSET(Analítico!$B$144,,A49)</f>
        <v>0</v>
      </c>
      <c r="AH49" s="169" t="str">
        <f t="shared" si="11"/>
        <v/>
      </c>
    </row>
    <row r="50" spans="1:34" ht="15" x14ac:dyDescent="0.2">
      <c r="A50" s="188">
        <v>44</v>
      </c>
      <c r="B50" s="189" t="str">
        <f>IFERROR(IF(EDATE(B49,1)&gt;DATE(YEAR(Capa!$A$7),MONTH(Capa!$A$7),1),"",EDATE(B49,1)),"")</f>
        <v/>
      </c>
      <c r="C50" s="188" t="str">
        <f t="shared" si="16"/>
        <v/>
      </c>
      <c r="D50" s="29"/>
      <c r="E50" s="188"/>
      <c r="F50" s="188"/>
      <c r="G50" s="188"/>
      <c r="H50" s="188"/>
      <c r="I50" s="188"/>
      <c r="R50" s="196" t="str">
        <f ca="1">IF(P50="","",IFERROR(IF(Capa!$A$2="","Após a celebração do termo de parceria.","Realização da "&amp;OFFSET($Y$6,MATCH(A50,$X$7:$X$66,0),0)-1&amp;"ª reunião da CA e aprovação da liberação de parcela pelo supervisor."),""))</f>
        <v/>
      </c>
      <c r="T50" s="108" t="str">
        <f t="shared" si="13"/>
        <v>Não</v>
      </c>
      <c r="U50" s="108" t="str">
        <f t="shared" si="15"/>
        <v/>
      </c>
      <c r="V50" s="108" t="str">
        <f>Cronogramas!T50</f>
        <v>Não</v>
      </c>
      <c r="W50" s="108"/>
      <c r="X50" s="108">
        <f>COUNTIF(V$7:$V50,"Sim")</f>
        <v>4</v>
      </c>
      <c r="Y50" s="108" t="str">
        <f t="shared" si="21"/>
        <v/>
      </c>
      <c r="Z50" s="180"/>
      <c r="AA50" s="180"/>
      <c r="AB50" s="200">
        <f ca="1">_xlfn.IFNA(IF(V50="Sim",(IFERROR(SUM(OFFSET(AE50,1,,MATCH("Sim",V51:$V$66,0),1))-AC50,0)+IF(Y50-$W$7=1,SUM($AE$6:AE50)-$AF$7,0)+IF(SUM(Y51:$Y$66)=0,SUM(AE51:$AE$66)-AC50+Analítico!$BK$143)),0),0)</f>
        <v>0</v>
      </c>
      <c r="AC50" s="200">
        <f ca="1">IFERROR(IF(V50="Sim",IFERROR(SUM(OFFSET(AD50,1,,MATCH("Sim",T51:$T$66,0),1)),0)+IF(Y50-$W$7=1,SUM($AD$6:AD50),0)+IF(SUM(Y51:$Y$66)=0,SUM(AD51:$AD$66),0),0),0)</f>
        <v>0</v>
      </c>
      <c r="AD50" s="200">
        <f ca="1">SUM(OFFSET(Analítico!$B$10,0,A50,2,1))</f>
        <v>0</v>
      </c>
      <c r="AE50" s="200">
        <f ca="1">OFFSET(Analítico!$B$144,,A50)</f>
        <v>0</v>
      </c>
      <c r="AH50" s="169" t="str">
        <f t="shared" si="11"/>
        <v/>
      </c>
    </row>
    <row r="51" spans="1:34" ht="15" x14ac:dyDescent="0.2">
      <c r="A51" s="188">
        <v>45</v>
      </c>
      <c r="B51" s="189" t="str">
        <f>IFERROR(IF(EDATE(B50,1)&gt;DATE(YEAR(Capa!$A$7),MONTH(Capa!$A$7),1),"",EDATE(B50,1)),"")</f>
        <v/>
      </c>
      <c r="C51" s="188" t="str">
        <f t="shared" si="16"/>
        <v/>
      </c>
      <c r="D51" s="29"/>
      <c r="E51" s="188"/>
      <c r="F51" s="188"/>
      <c r="G51" s="188"/>
      <c r="H51" s="188"/>
      <c r="I51" s="188"/>
      <c r="R51" s="196" t="str">
        <f ca="1">IF(P51="","",IFERROR(IF(Capa!$A$2="","Após a celebração do termo de parceria.","Realização da "&amp;OFFSET($Y$6,MATCH(A51,$X$7:$X$66,0),0)-1&amp;"ª reunião da CA e aprovação da liberação de parcela pelo supervisor."),""))</f>
        <v/>
      </c>
      <c r="T51" s="108" t="str">
        <f t="shared" si="13"/>
        <v>Não</v>
      </c>
      <c r="U51" s="108" t="str">
        <f t="shared" si="15"/>
        <v/>
      </c>
      <c r="V51" s="108" t="str">
        <f>Cronogramas!T51</f>
        <v>Não</v>
      </c>
      <c r="W51" s="108"/>
      <c r="X51" s="108">
        <f>COUNTIF(V$7:$V51,"Sim")</f>
        <v>4</v>
      </c>
      <c r="Y51" s="108" t="str">
        <f t="shared" si="21"/>
        <v/>
      </c>
      <c r="Z51" s="180"/>
      <c r="AA51" s="180"/>
      <c r="AB51" s="200">
        <f ca="1">_xlfn.IFNA(IF(V51="Sim",(IFERROR(SUM(OFFSET(AE51,1,,MATCH("Sim",V52:$V$66,0),1))-AC51,0)+IF(Y51-$W$7=1,SUM($AE$6:AE51)-$AF$7,0)+IF(SUM(Y52:$Y$66)=0,SUM(AE52:$AE$66)-AC51+Analítico!$BK$143)),0),0)</f>
        <v>0</v>
      </c>
      <c r="AC51" s="200">
        <f ca="1">IFERROR(IF(V51="Sim",IFERROR(SUM(OFFSET(AD51,1,,MATCH("Sim",T52:$T$66,0),1)),0)+IF(Y51-$W$7=1,SUM($AD$6:AD51),0)+IF(SUM(Y52:$Y$66)=0,SUM(AD52:$AD$66),0),0),0)</f>
        <v>0</v>
      </c>
      <c r="AD51" s="200">
        <f ca="1">SUM(OFFSET(Analítico!$B$10,0,A51,2,1))</f>
        <v>0</v>
      </c>
      <c r="AE51" s="200">
        <f ca="1">OFFSET(Analítico!$B$144,,A51)</f>
        <v>0</v>
      </c>
      <c r="AH51" s="169" t="str">
        <f t="shared" si="11"/>
        <v/>
      </c>
    </row>
    <row r="52" spans="1:34" ht="15" x14ac:dyDescent="0.2">
      <c r="A52" s="188">
        <v>46</v>
      </c>
      <c r="B52" s="189" t="str">
        <f>IFERROR(IF(EDATE(B51,1)&gt;DATE(YEAR(Capa!$A$7),MONTH(Capa!$A$7),1),"",EDATE(B51,1)),"")</f>
        <v/>
      </c>
      <c r="C52" s="188" t="str">
        <f t="shared" si="16"/>
        <v/>
      </c>
      <c r="D52" s="29"/>
      <c r="E52" s="188"/>
      <c r="F52" s="188"/>
      <c r="G52" s="188"/>
      <c r="H52" s="188"/>
      <c r="I52" s="188"/>
      <c r="R52" s="196" t="str">
        <f ca="1">IF(P52="","",IFERROR(IF(Capa!$A$2="","Após a celebração do termo de parceria.","Realização da "&amp;OFFSET($Y$6,MATCH(A52,$X$7:$X$66,0),0)-1&amp;"ª reunião da CA e aprovação da liberação de parcela pelo supervisor."),""))</f>
        <v/>
      </c>
      <c r="T52" s="108" t="str">
        <f t="shared" si="13"/>
        <v>Não</v>
      </c>
      <c r="U52" s="108" t="str">
        <f t="shared" si="15"/>
        <v/>
      </c>
      <c r="V52" s="108" t="str">
        <f>Cronogramas!T52</f>
        <v>Não</v>
      </c>
      <c r="W52" s="108"/>
      <c r="X52" s="108">
        <f>COUNTIF(V$7:$V52,"Sim")</f>
        <v>4</v>
      </c>
      <c r="Y52" s="108" t="str">
        <f t="shared" si="21"/>
        <v/>
      </c>
      <c r="Z52" s="180"/>
      <c r="AA52" s="180"/>
      <c r="AB52" s="200">
        <f ca="1">_xlfn.IFNA(IF(V52="Sim",(IFERROR(SUM(OFFSET(AE52,1,,MATCH("Sim",V53:$V$66,0),1))-AC52,0)+IF(Y52-$W$7=1,SUM($AE$6:AE52)-$AF$7,0)+IF(SUM(Y53:$Y$66)=0,SUM(AE53:$AE$66)-AC52+Analítico!$BK$143)),0),0)</f>
        <v>0</v>
      </c>
      <c r="AC52" s="200">
        <f ca="1">IFERROR(IF(V52="Sim",IFERROR(SUM(OFFSET(AD52,1,,MATCH("Sim",T53:$T$66,0),1)),0)+IF(Y52-$W$7=1,SUM($AD$6:AD52),0)+IF(SUM(Y53:$Y$66)=0,SUM(AD53:$AD$66),0),0),0)</f>
        <v>0</v>
      </c>
      <c r="AD52" s="200">
        <f ca="1">SUM(OFFSET(Analítico!$B$10,0,A52,2,1))</f>
        <v>0</v>
      </c>
      <c r="AE52" s="200">
        <f ca="1">OFFSET(Analítico!$B$144,,A52)</f>
        <v>0</v>
      </c>
      <c r="AH52" s="169" t="str">
        <f t="shared" si="11"/>
        <v/>
      </c>
    </row>
    <row r="53" spans="1:34" ht="15" x14ac:dyDescent="0.2">
      <c r="A53" s="188">
        <v>47</v>
      </c>
      <c r="B53" s="189" t="str">
        <f>IFERROR(IF(EDATE(B52,1)&gt;DATE(YEAR(Capa!$A$7),MONTH(Capa!$A$7),1),"",EDATE(B52,1)),"")</f>
        <v/>
      </c>
      <c r="C53" s="188" t="str">
        <f t="shared" si="16"/>
        <v/>
      </c>
      <c r="D53" s="29"/>
      <c r="E53" s="188"/>
      <c r="F53" s="188"/>
      <c r="G53" s="188"/>
      <c r="H53" s="188"/>
      <c r="I53" s="188"/>
      <c r="R53" s="196" t="str">
        <f ca="1">IF(P53="","",IFERROR(IF(Capa!$A$2="","Após a celebração do termo de parceria.","Realização da "&amp;OFFSET($Y$6,MATCH(A53,$X$7:$X$66,0),0)-1&amp;"ª reunião da CA e aprovação da liberação de parcela pelo supervisor."),""))</f>
        <v/>
      </c>
      <c r="T53" s="108" t="str">
        <f t="shared" si="13"/>
        <v>Não</v>
      </c>
      <c r="U53" s="108" t="str">
        <f t="shared" si="15"/>
        <v/>
      </c>
      <c r="V53" s="108" t="str">
        <f>Cronogramas!T53</f>
        <v>Não</v>
      </c>
      <c r="W53" s="108"/>
      <c r="X53" s="108">
        <f>COUNTIF(V$7:$V53,"Sim")</f>
        <v>4</v>
      </c>
      <c r="Y53" s="108" t="str">
        <f t="shared" si="21"/>
        <v/>
      </c>
      <c r="Z53" s="180"/>
      <c r="AA53" s="180"/>
      <c r="AB53" s="200">
        <f ca="1">_xlfn.IFNA(IF(V53="Sim",(IFERROR(SUM(OFFSET(AE53,1,,MATCH("Sim",V54:$V$66,0),1))-AC53,0)+IF(Y53-$W$7=1,SUM($AE$6:AE53)-$AF$7,0)+IF(SUM(Y54:$Y$66)=0,SUM(AE54:$AE$66)-AC53+Analítico!$BK$143)),0),0)</f>
        <v>0</v>
      </c>
      <c r="AC53" s="200">
        <f ca="1">IFERROR(IF(V53="Sim",IFERROR(SUM(OFFSET(AD53,1,,MATCH("Sim",T54:$T$66,0),1)),0)+IF(Y53-$W$7=1,SUM($AD$6:AD53),0)+IF(SUM(Y54:$Y$66)=0,SUM(AD54:$AD$66),0),0),0)</f>
        <v>0</v>
      </c>
      <c r="AD53" s="200">
        <f ca="1">SUM(OFFSET(Analítico!$B$10,0,A53,2,1))</f>
        <v>0</v>
      </c>
      <c r="AE53" s="200">
        <f ca="1">OFFSET(Analítico!$B$144,,A53)</f>
        <v>0</v>
      </c>
      <c r="AH53" s="169" t="str">
        <f t="shared" si="11"/>
        <v/>
      </c>
    </row>
    <row r="54" spans="1:34" ht="15" x14ac:dyDescent="0.2">
      <c r="A54" s="188">
        <v>48</v>
      </c>
      <c r="B54" s="189" t="str">
        <f>IFERROR(IF(EDATE(B53,1)&gt;DATE(YEAR(Capa!$A$7),MONTH(Capa!$A$7),1),"",EDATE(B53,1)),"")</f>
        <v/>
      </c>
      <c r="C54" s="188" t="str">
        <f t="shared" si="16"/>
        <v/>
      </c>
      <c r="D54" s="29"/>
      <c r="E54" s="188"/>
      <c r="F54" s="188"/>
      <c r="G54" s="188"/>
      <c r="H54" s="188"/>
      <c r="I54" s="188"/>
      <c r="R54" s="196" t="str">
        <f ca="1">IF(P54="","",IFERROR(IF(Capa!$A$2="","Após a celebração do termo de parceria.","Realização da "&amp;OFFSET($Y$6,MATCH(A54,$X$7:$X$66,0),0)-1&amp;"ª reunião da CA e aprovação da liberação de parcela pelo supervisor."),""))</f>
        <v/>
      </c>
      <c r="T54" s="108" t="str">
        <f t="shared" si="13"/>
        <v>Não</v>
      </c>
      <c r="U54" s="108" t="str">
        <f t="shared" si="15"/>
        <v/>
      </c>
      <c r="V54" s="108" t="str">
        <f>Cronogramas!T54</f>
        <v>Não</v>
      </c>
      <c r="W54" s="108"/>
      <c r="X54" s="108">
        <f>COUNTIF(V$7:$V54,"Sim")</f>
        <v>4</v>
      </c>
      <c r="Y54" s="108" t="str">
        <f t="shared" si="21"/>
        <v/>
      </c>
      <c r="Z54" s="180"/>
      <c r="AA54" s="180"/>
      <c r="AB54" s="200">
        <f ca="1">_xlfn.IFNA(IF(V54="Sim",(IFERROR(SUM(OFFSET(AE54,1,,MATCH("Sim",V55:$V$66,0),1))-AC54,0)+IF(Y54-$W$7=1,SUM($AE$6:AE54)-$AF$7,0)+IF(SUM(Y55:$Y$66)=0,SUM(AE55:$AE$66)-AC54+Analítico!$BK$143)),0),0)</f>
        <v>0</v>
      </c>
      <c r="AC54" s="200">
        <f ca="1">IFERROR(IF(V54="Sim",IFERROR(SUM(OFFSET(AD54,1,,MATCH("Sim",T55:$T$66,0),1)),0)+IF(Y54-$W$7=1,SUM($AD$6:AD54),0)+IF(SUM(Y55:$Y$66)=0,SUM(AD55:$AD$66),0),0),0)</f>
        <v>0</v>
      </c>
      <c r="AD54" s="200">
        <f ca="1">SUM(OFFSET(Analítico!$B$10,0,A54,2,1))</f>
        <v>0</v>
      </c>
      <c r="AE54" s="200">
        <f ca="1">OFFSET(Analítico!$B$144,,A54)</f>
        <v>0</v>
      </c>
      <c r="AH54" s="169" t="str">
        <f t="shared" si="11"/>
        <v/>
      </c>
    </row>
    <row r="55" spans="1:34" ht="15" x14ac:dyDescent="0.2">
      <c r="A55" s="188">
        <v>49</v>
      </c>
      <c r="B55" s="189" t="str">
        <f>IFERROR(IF(EDATE(B54,1)&gt;DATE(YEAR(Capa!$A$7),MONTH(Capa!$A$7),1),"",EDATE(B54,1)),"")</f>
        <v/>
      </c>
      <c r="C55" s="188" t="str">
        <f t="shared" si="16"/>
        <v/>
      </c>
      <c r="D55" s="29"/>
      <c r="E55" s="188"/>
      <c r="F55" s="188"/>
      <c r="G55" s="188"/>
      <c r="H55" s="188"/>
      <c r="I55" s="188"/>
      <c r="R55" s="196" t="str">
        <f ca="1">IF(P55="","",IFERROR(IF(Capa!$A$2="","Após a celebração do termo de parceria.","Realização da "&amp;OFFSET($Y$6,MATCH(A55,$X$7:$X$66,0),0)-1&amp;"ª reunião da CA e aprovação da liberação de parcela pelo supervisor."),""))</f>
        <v/>
      </c>
      <c r="T55" s="108" t="str">
        <f t="shared" si="13"/>
        <v>Não</v>
      </c>
      <c r="U55" s="108" t="str">
        <f t="shared" si="15"/>
        <v/>
      </c>
      <c r="V55" s="108" t="str">
        <f>Cronogramas!T55</f>
        <v>Não</v>
      </c>
      <c r="W55" s="108"/>
      <c r="X55" s="108">
        <f>COUNTIF(V$7:$V55,"Sim")</f>
        <v>4</v>
      </c>
      <c r="Y55" s="108" t="str">
        <f t="shared" si="21"/>
        <v/>
      </c>
      <c r="Z55" s="180"/>
      <c r="AA55" s="180"/>
      <c r="AB55" s="200">
        <f ca="1">_xlfn.IFNA(IF(V55="Sim",(IFERROR(SUM(OFFSET(AE55,1,,MATCH("Sim",V56:$V$66,0),1))-AC55,0)+IF(Y55-$W$7=1,SUM($AE$6:AE55)-$AF$7,0)+IF(SUM(Y56:$Y$66)=0,SUM(AE56:$AE$66)-AC55+Analítico!$BK$143)),0),0)</f>
        <v>0</v>
      </c>
      <c r="AC55" s="200">
        <f ca="1">IFERROR(IF(V55="Sim",IFERROR(SUM(OFFSET(AD55,1,,MATCH("Sim",T56:$T$66,0),1)),0)+IF(Y55-$W$7=1,SUM($AD$6:AD55),0)+IF(SUM(Y56:$Y$66)=0,SUM(AD56:$AD$66),0),0),0)</f>
        <v>0</v>
      </c>
      <c r="AD55" s="200">
        <f ca="1">SUM(OFFSET(Analítico!$B$10,0,A55,2,1))</f>
        <v>0</v>
      </c>
      <c r="AE55" s="200">
        <f ca="1">OFFSET(Analítico!$B$144,,A55)</f>
        <v>0</v>
      </c>
      <c r="AH55" s="169" t="str">
        <f t="shared" si="11"/>
        <v/>
      </c>
    </row>
    <row r="56" spans="1:34" ht="15" x14ac:dyDescent="0.2">
      <c r="A56" s="188">
        <v>50</v>
      </c>
      <c r="B56" s="189" t="str">
        <f>IFERROR(IF(EDATE(B55,1)&gt;DATE(YEAR(Capa!$A$7),MONTH(Capa!$A$7),1),"",EDATE(B55,1)),"")</f>
        <v/>
      </c>
      <c r="C56" s="188" t="str">
        <f t="shared" si="16"/>
        <v/>
      </c>
      <c r="D56" s="29"/>
      <c r="E56" s="188"/>
      <c r="F56" s="188"/>
      <c r="G56" s="188"/>
      <c r="H56" s="188"/>
      <c r="I56" s="188"/>
      <c r="R56" s="196" t="str">
        <f ca="1">IF(P56="","",IFERROR(IF(Capa!$A$2="","Após a celebração do termo de parceria.","Realização da "&amp;OFFSET($Y$6,MATCH(A56,$X$7:$X$66,0),0)-1&amp;"ª reunião da CA e aprovação da liberação de parcela pelo supervisor."),""))</f>
        <v/>
      </c>
      <c r="T56" s="108" t="str">
        <f t="shared" si="13"/>
        <v>Não</v>
      </c>
      <c r="U56" s="108" t="str">
        <f t="shared" si="15"/>
        <v/>
      </c>
      <c r="V56" s="108" t="str">
        <f>Cronogramas!T56</f>
        <v>Não</v>
      </c>
      <c r="W56" s="108"/>
      <c r="X56" s="108">
        <f>COUNTIF(V$7:$V56,"Sim")</f>
        <v>4</v>
      </c>
      <c r="Y56" s="108" t="str">
        <f t="shared" si="21"/>
        <v/>
      </c>
      <c r="Z56" s="180"/>
      <c r="AA56" s="180"/>
      <c r="AB56" s="200">
        <f ca="1">_xlfn.IFNA(IF(V56="Sim",(IFERROR(SUM(OFFSET(AE56,1,,MATCH("Sim",V57:$V$66,0),1))-AC56,0)+IF(Y56-$W$7=1,SUM($AE$6:AE56)-$AF$7,0)+IF(SUM(Y57:$Y$66)=0,SUM(AE57:$AE$66)-AC56+Analítico!$BK$143)),0),0)</f>
        <v>0</v>
      </c>
      <c r="AC56" s="200">
        <f ca="1">IFERROR(IF(V56="Sim",IFERROR(SUM(OFFSET(AD56,1,,MATCH("Sim",T57:$T$66,0),1)),0)+IF(Y56-$W$7=1,SUM($AD$6:AD56),0)+IF(SUM(Y57:$Y$66)=0,SUM(AD57:$AD$66),0),0),0)</f>
        <v>0</v>
      </c>
      <c r="AD56" s="200">
        <f ca="1">SUM(OFFSET(Analítico!$B$10,0,A56,2,1))</f>
        <v>0</v>
      </c>
      <c r="AE56" s="200">
        <f ca="1">OFFSET(Analítico!$B$144,,A56)</f>
        <v>0</v>
      </c>
      <c r="AH56" s="169" t="str">
        <f t="shared" si="11"/>
        <v/>
      </c>
    </row>
    <row r="57" spans="1:34" ht="15" x14ac:dyDescent="0.2">
      <c r="A57" s="188">
        <v>51</v>
      </c>
      <c r="B57" s="189" t="str">
        <f>IFERROR(IF(EDATE(B56,1)&gt;DATE(YEAR(Capa!$A$7),MONTH(Capa!$A$7),1),"",EDATE(B56,1)),"")</f>
        <v/>
      </c>
      <c r="C57" s="188" t="str">
        <f t="shared" si="16"/>
        <v/>
      </c>
      <c r="D57" s="29"/>
      <c r="E57" s="188"/>
      <c r="F57" s="188"/>
      <c r="G57" s="188"/>
      <c r="H57" s="188"/>
      <c r="I57" s="188"/>
      <c r="R57" s="196" t="str">
        <f ca="1">IF(P57="","",IFERROR(IF(Capa!$A$2="","Após a celebração do termo de parceria.","Realização da "&amp;OFFSET($Y$6,MATCH(A57,$X$7:$X$66,0),0)-1&amp;"ª reunião da CA e aprovação da liberação de parcela pelo supervisor."),""))</f>
        <v/>
      </c>
      <c r="T57" s="108" t="str">
        <f t="shared" si="13"/>
        <v>Não</v>
      </c>
      <c r="U57" s="108" t="str">
        <f t="shared" si="15"/>
        <v/>
      </c>
      <c r="V57" s="108" t="str">
        <f>Cronogramas!T57</f>
        <v>Não</v>
      </c>
      <c r="W57" s="108"/>
      <c r="X57" s="108">
        <f>COUNTIF(V$7:$V57,"Sim")</f>
        <v>4</v>
      </c>
      <c r="Y57" s="108" t="str">
        <f t="shared" si="21"/>
        <v/>
      </c>
      <c r="Z57" s="180"/>
      <c r="AA57" s="180"/>
      <c r="AB57" s="200">
        <f ca="1">_xlfn.IFNA(IF(V57="Sim",(IFERROR(SUM(OFFSET(AE57,1,,MATCH("Sim",V58:$V$66,0),1))-AC57,0)+IF(Y57-$W$7=1,SUM($AE$6:AE57)-$AF$7,0)+IF(SUM(Y58:$Y$66)=0,SUM(AE58:$AE$66)-AC57+Analítico!$BK$143)),0),0)</f>
        <v>0</v>
      </c>
      <c r="AC57" s="200">
        <f ca="1">IFERROR(IF(V57="Sim",IFERROR(SUM(OFFSET(AD57,1,,MATCH("Sim",T58:$T$66,0),1)),0)+IF(Y57-$W$7=1,SUM($AD$6:AD57),0)+IF(SUM(Y58:$Y$66)=0,SUM(AD58:$AD$66),0),0),0)</f>
        <v>0</v>
      </c>
      <c r="AD57" s="200">
        <f ca="1">SUM(OFFSET(Analítico!$B$10,0,A57,2,1))</f>
        <v>0</v>
      </c>
      <c r="AE57" s="200">
        <f ca="1">OFFSET(Analítico!$B$144,,A57)</f>
        <v>0</v>
      </c>
      <c r="AH57" s="169" t="str">
        <f t="shared" si="11"/>
        <v/>
      </c>
    </row>
    <row r="58" spans="1:34" ht="15" x14ac:dyDescent="0.2">
      <c r="A58" s="188">
        <v>52</v>
      </c>
      <c r="B58" s="189" t="str">
        <f>IFERROR(IF(EDATE(B57,1)&gt;DATE(YEAR(Capa!$A$7),MONTH(Capa!$A$7),1),"",EDATE(B57,1)),"")</f>
        <v/>
      </c>
      <c r="C58" s="188" t="str">
        <f t="shared" si="16"/>
        <v/>
      </c>
      <c r="D58" s="29"/>
      <c r="E58" s="188"/>
      <c r="F58" s="188"/>
      <c r="G58" s="188"/>
      <c r="H58" s="188"/>
      <c r="I58" s="188"/>
      <c r="R58" s="196" t="str">
        <f ca="1">IF(P58="","",IFERROR(IF(Capa!$A$2="","Após a celebração do termo de parceria.","Realização da "&amp;OFFSET($Y$6,MATCH(A58,$X$7:$X$66,0),0)-1&amp;"ª reunião da CA e aprovação da liberação de parcela pelo supervisor."),""))</f>
        <v/>
      </c>
      <c r="T58" s="108" t="str">
        <f t="shared" si="13"/>
        <v>Não</v>
      </c>
      <c r="U58" s="108" t="str">
        <f t="shared" si="15"/>
        <v/>
      </c>
      <c r="V58" s="108" t="str">
        <f>Cronogramas!T58</f>
        <v>Não</v>
      </c>
      <c r="W58" s="108"/>
      <c r="X58" s="108">
        <f>COUNTIF(V$7:$V58,"Sim")</f>
        <v>4</v>
      </c>
      <c r="Y58" s="108" t="str">
        <f t="shared" si="21"/>
        <v/>
      </c>
      <c r="Z58" s="180"/>
      <c r="AA58" s="180"/>
      <c r="AB58" s="200">
        <f ca="1">_xlfn.IFNA(IF(V58="Sim",(IFERROR(SUM(OFFSET(AE58,1,,MATCH("Sim",V59:$V$66,0),1))-AC58,0)+IF(Y58-$W$7=1,SUM($AE$6:AE58)-$AF$7,0)+IF(SUM(Y59:$Y$66)=0,SUM(AE59:$AE$66)-AC58+Analítico!$BK$143)),0),0)</f>
        <v>0</v>
      </c>
      <c r="AC58" s="200">
        <f ca="1">IFERROR(IF(V58="Sim",IFERROR(SUM(OFFSET(AD58,1,,MATCH("Sim",T59:$T$66,0),1)),0)+IF(Y58-$W$7=1,SUM($AD$6:AD58),0)+IF(SUM(Y59:$Y$66)=0,SUM(AD59:$AD$66),0),0),0)</f>
        <v>0</v>
      </c>
      <c r="AD58" s="200">
        <f ca="1">SUM(OFFSET(Analítico!$B$10,0,A58,2,1))</f>
        <v>0</v>
      </c>
      <c r="AE58" s="200">
        <f ca="1">OFFSET(Analítico!$B$144,,A58)</f>
        <v>0</v>
      </c>
      <c r="AH58" s="169" t="str">
        <f t="shared" si="11"/>
        <v/>
      </c>
    </row>
    <row r="59" spans="1:34" ht="15" x14ac:dyDescent="0.2">
      <c r="A59" s="188">
        <v>53</v>
      </c>
      <c r="B59" s="189" t="str">
        <f>IFERROR(IF(EDATE(B58,1)&gt;DATE(YEAR(Capa!$A$7),MONTH(Capa!$A$7),1),"",EDATE(B58,1)),"")</f>
        <v/>
      </c>
      <c r="C59" s="188" t="str">
        <f t="shared" si="16"/>
        <v/>
      </c>
      <c r="D59" s="29"/>
      <c r="E59" s="188"/>
      <c r="F59" s="188"/>
      <c r="G59" s="188"/>
      <c r="H59" s="188"/>
      <c r="I59" s="188"/>
      <c r="R59" s="196" t="str">
        <f ca="1">IF(P59="","",IFERROR(IF(Capa!$A$2="","Após a celebração do termo de parceria.","Realização da "&amp;OFFSET($Y$6,MATCH(A59,$X$7:$X$66,0),0)-1&amp;"ª reunião da CA e aprovação da liberação de parcela pelo supervisor."),""))</f>
        <v/>
      </c>
      <c r="T59" s="108" t="str">
        <f t="shared" si="13"/>
        <v>Não</v>
      </c>
      <c r="U59" s="108" t="str">
        <f t="shared" si="15"/>
        <v/>
      </c>
      <c r="V59" s="108" t="str">
        <f>Cronogramas!T59</f>
        <v>Não</v>
      </c>
      <c r="W59" s="108"/>
      <c r="X59" s="108">
        <f>COUNTIF(V$7:$V59,"Sim")</f>
        <v>4</v>
      </c>
      <c r="Y59" s="108" t="str">
        <f t="shared" si="21"/>
        <v/>
      </c>
      <c r="Z59" s="180"/>
      <c r="AA59" s="180"/>
      <c r="AB59" s="200">
        <f ca="1">_xlfn.IFNA(IF(V59="Sim",(IFERROR(SUM(OFFSET(AE59,1,,MATCH("Sim",V60:$V$66,0),1))-AC59,0)+IF(Y59-$W$7=1,SUM($AE$6:AE59)-$AF$7,0)+IF(SUM(Y60:$Y$66)=0,SUM(AE60:$AE$66)-AC59+Analítico!$BK$143)),0),0)</f>
        <v>0</v>
      </c>
      <c r="AC59" s="200">
        <f ca="1">IFERROR(IF(V59="Sim",IFERROR(SUM(OFFSET(AD59,1,,MATCH("Sim",T60:$T$66,0),1)),0)+IF(Y59-$W$7=1,SUM($AD$6:AD59),0)+IF(SUM(Y60:$Y$66)=0,SUM(AD60:$AD$66),0),0),0)</f>
        <v>0</v>
      </c>
      <c r="AD59" s="200">
        <f ca="1">SUM(OFFSET(Analítico!$B$10,0,A59,2,1))</f>
        <v>0</v>
      </c>
      <c r="AE59" s="200">
        <f ca="1">OFFSET(Analítico!$B$144,,A59)</f>
        <v>0</v>
      </c>
      <c r="AH59" s="169" t="str">
        <f t="shared" si="11"/>
        <v/>
      </c>
    </row>
    <row r="60" spans="1:34" ht="15" x14ac:dyDescent="0.2">
      <c r="A60" s="188">
        <v>54</v>
      </c>
      <c r="B60" s="189" t="str">
        <f>IFERROR(IF(EDATE(B59,1)&gt;DATE(YEAR(Capa!$A$7),MONTH(Capa!$A$7),1),"",EDATE(B59,1)),"")</f>
        <v/>
      </c>
      <c r="C60" s="188" t="str">
        <f t="shared" si="16"/>
        <v/>
      </c>
      <c r="D60" s="29"/>
      <c r="E60" s="188"/>
      <c r="F60" s="188"/>
      <c r="G60" s="188"/>
      <c r="H60" s="188"/>
      <c r="I60" s="188"/>
      <c r="R60" s="196" t="str">
        <f ca="1">IF(P60="","",IFERROR(IF(Capa!$A$2="","Após a celebração do termo de parceria.","Realização da "&amp;OFFSET($Y$6,MATCH(A60,$X$7:$X$66,0),0)-1&amp;"ª reunião da CA e aprovação da liberação de parcela pelo supervisor."),""))</f>
        <v/>
      </c>
      <c r="T60" s="108" t="str">
        <f t="shared" si="13"/>
        <v>Não</v>
      </c>
      <c r="U60" s="108" t="str">
        <f t="shared" si="15"/>
        <v/>
      </c>
      <c r="V60" s="108" t="str">
        <f>Cronogramas!T60</f>
        <v>Não</v>
      </c>
      <c r="W60" s="108"/>
      <c r="X60" s="108">
        <f>COUNTIF(V$7:$V60,"Sim")</f>
        <v>4</v>
      </c>
      <c r="Y60" s="108" t="str">
        <f t="shared" si="21"/>
        <v/>
      </c>
      <c r="Z60" s="180"/>
      <c r="AA60" s="180"/>
      <c r="AB60" s="200">
        <f ca="1">_xlfn.IFNA(IF(V60="Sim",(IFERROR(SUM(OFFSET(AE60,1,,MATCH("Sim",V61:$V$66,0),1))-AC60,0)+IF(Y60-$W$7=1,SUM($AE$6:AE60)-$AF$7,0)+IF(SUM(Y61:$Y$66)=0,SUM(AE61:$AE$66)-AC60+Analítico!$BK$143)),0),0)</f>
        <v>0</v>
      </c>
      <c r="AC60" s="200">
        <f ca="1">IFERROR(IF(V60="Sim",IFERROR(SUM(OFFSET(AD60,1,,MATCH("Sim",T61:$T$66,0),1)),0)+IF(Y60-$W$7=1,SUM($AD$6:AD60),0)+IF(SUM(Y61:$Y$66)=0,SUM(AD61:$AD$66),0),0),0)</f>
        <v>0</v>
      </c>
      <c r="AD60" s="200">
        <f ca="1">SUM(OFFSET(Analítico!$B$10,0,A60,2,1))</f>
        <v>0</v>
      </c>
      <c r="AE60" s="200">
        <f ca="1">OFFSET(Analítico!$B$144,,A60)</f>
        <v>0</v>
      </c>
      <c r="AH60" s="169" t="str">
        <f t="shared" si="11"/>
        <v/>
      </c>
    </row>
    <row r="61" spans="1:34" ht="15" x14ac:dyDescent="0.2">
      <c r="A61" s="188">
        <v>55</v>
      </c>
      <c r="B61" s="189" t="str">
        <f>IFERROR(IF(EDATE(B60,1)&gt;DATE(YEAR(Capa!$A$7),MONTH(Capa!$A$7),1),"",EDATE(B60,1)),"")</f>
        <v/>
      </c>
      <c r="C61" s="188" t="str">
        <f t="shared" si="16"/>
        <v/>
      </c>
      <c r="D61" s="29"/>
      <c r="E61" s="188"/>
      <c r="F61" s="188"/>
      <c r="G61" s="188"/>
      <c r="H61" s="188"/>
      <c r="I61" s="188"/>
      <c r="R61" s="196" t="str">
        <f ca="1">IF(P61="","",IFERROR(IF(Capa!$A$2="","Após a celebração do termo de parceria.","Realização da "&amp;OFFSET($Y$6,MATCH(A61,$X$7:$X$66,0),0)-1&amp;"ª reunião da CA e aprovação da liberação de parcela pelo supervisor."),""))</f>
        <v/>
      </c>
      <c r="T61" s="108" t="str">
        <f t="shared" si="13"/>
        <v>Não</v>
      </c>
      <c r="U61" s="108" t="str">
        <f t="shared" si="15"/>
        <v/>
      </c>
      <c r="V61" s="108" t="str">
        <f>Cronogramas!T61</f>
        <v>Não</v>
      </c>
      <c r="W61" s="108"/>
      <c r="X61" s="108">
        <f>COUNTIF(V$7:$V61,"Sim")</f>
        <v>4</v>
      </c>
      <c r="Y61" s="108" t="str">
        <f t="shared" si="21"/>
        <v/>
      </c>
      <c r="Z61" s="180"/>
      <c r="AA61" s="180"/>
      <c r="AB61" s="200">
        <f ca="1">_xlfn.IFNA(IF(V61="Sim",(IFERROR(SUM(OFFSET(AE61,1,,MATCH("Sim",V62:$V$66,0),1))-AC61,0)+IF(Y61-$W$7=1,SUM($AE$6:AE61)-$AF$7,0)+IF(SUM(Y62:$Y$66)=0,SUM(AE62:$AE$66)-AC61+Analítico!$BK$143)),0),0)</f>
        <v>0</v>
      </c>
      <c r="AC61" s="200">
        <f ca="1">IFERROR(IF(V61="Sim",IFERROR(SUM(OFFSET(AD61,1,,MATCH("Sim",T62:$T$66,0),1)),0)+IF(Y61-$W$7=1,SUM($AD$6:AD61),0)+IF(SUM(Y62:$Y$66)=0,SUM(AD62:$AD$66),0),0),0)</f>
        <v>0</v>
      </c>
      <c r="AD61" s="200">
        <f ca="1">SUM(OFFSET(Analítico!$B$10,0,A61,2,1))</f>
        <v>0</v>
      </c>
      <c r="AE61" s="200">
        <f ca="1">OFFSET(Analítico!$B$144,,A61)</f>
        <v>0</v>
      </c>
      <c r="AH61" s="169" t="str">
        <f t="shared" si="11"/>
        <v/>
      </c>
    </row>
    <row r="62" spans="1:34" ht="15" x14ac:dyDescent="0.2">
      <c r="A62" s="188">
        <v>56</v>
      </c>
      <c r="B62" s="189" t="str">
        <f>IFERROR(IF(EDATE(B61,1)&gt;DATE(YEAR(Capa!$A$7),MONTH(Capa!$A$7),1),"",EDATE(B61,1)),"")</f>
        <v/>
      </c>
      <c r="C62" s="188" t="str">
        <f t="shared" si="16"/>
        <v/>
      </c>
      <c r="D62" s="29"/>
      <c r="E62" s="188"/>
      <c r="F62" s="188"/>
      <c r="G62" s="188"/>
      <c r="H62" s="188"/>
      <c r="I62" s="188"/>
      <c r="R62" s="196" t="str">
        <f ca="1">IF(P62="","",IFERROR(IF(Capa!$A$2="","Após a celebração do termo de parceria.","Realização da "&amp;OFFSET($Y$6,MATCH(A62,$X$7:$X$66,0),0)-1&amp;"ª reunião da CA e aprovação da liberação de parcela pelo supervisor."),""))</f>
        <v/>
      </c>
      <c r="T62" s="108" t="str">
        <f t="shared" si="13"/>
        <v>Não</v>
      </c>
      <c r="U62" s="108" t="str">
        <f t="shared" si="15"/>
        <v/>
      </c>
      <c r="V62" s="108" t="str">
        <f>Cronogramas!T62</f>
        <v>Não</v>
      </c>
      <c r="W62" s="108"/>
      <c r="X62" s="108">
        <f>COUNTIF(V$7:$V62,"Sim")</f>
        <v>4</v>
      </c>
      <c r="Y62" s="108" t="str">
        <f t="shared" si="21"/>
        <v/>
      </c>
      <c r="Z62" s="180"/>
      <c r="AA62" s="180"/>
      <c r="AB62" s="200">
        <f ca="1">_xlfn.IFNA(IF(V62="Sim",(IFERROR(SUM(OFFSET(AE62,1,,MATCH("Sim",V63:$V$66,0),1))-AC62,0)+IF(Y62-$W$7=1,SUM($AE$6:AE62)-$AF$7,0)+IF(SUM(Y63:$Y$66)=0,SUM(AE63:$AE$66)-AC62+Analítico!$BK$143)),0),0)</f>
        <v>0</v>
      </c>
      <c r="AC62" s="200">
        <f ca="1">IFERROR(IF(V62="Sim",IFERROR(SUM(OFFSET(AD62,1,,MATCH("Sim",T63:$T$66,0),1)),0)+IF(Y62-$W$7=1,SUM($AD$6:AD62),0)+IF(SUM(Y63:$Y$66)=0,SUM(AD63:$AD$66),0),0),0)</f>
        <v>0</v>
      </c>
      <c r="AD62" s="200">
        <f ca="1">SUM(OFFSET(Analítico!$B$10,0,A62,2,1))</f>
        <v>0</v>
      </c>
      <c r="AE62" s="200">
        <f ca="1">OFFSET(Analítico!$B$144,,A62)</f>
        <v>0</v>
      </c>
      <c r="AH62" s="169" t="str">
        <f t="shared" si="11"/>
        <v/>
      </c>
    </row>
    <row r="63" spans="1:34" ht="15" x14ac:dyDescent="0.2">
      <c r="A63" s="188">
        <v>57</v>
      </c>
      <c r="B63" s="189" t="str">
        <f>IFERROR(IF(EDATE(B62,1)&gt;DATE(YEAR(Capa!$A$7),MONTH(Capa!$A$7),1),"",EDATE(B62,1)),"")</f>
        <v/>
      </c>
      <c r="C63" s="188" t="str">
        <f t="shared" si="16"/>
        <v/>
      </c>
      <c r="D63" s="29"/>
      <c r="E63" s="188"/>
      <c r="F63" s="188"/>
      <c r="G63" s="188"/>
      <c r="H63" s="188"/>
      <c r="I63" s="188"/>
      <c r="R63" s="196" t="str">
        <f ca="1">IF(P63="","",IFERROR(IF(Capa!$A$2="","Após a celebração do termo de parceria.","Realização da "&amp;OFFSET($Y$6,MATCH(A63,$X$7:$X$66,0),0)-1&amp;"ª reunião da CA e aprovação da liberação de parcela pelo supervisor."),""))</f>
        <v/>
      </c>
      <c r="T63" s="108" t="str">
        <f t="shared" si="13"/>
        <v>Não</v>
      </c>
      <c r="U63" s="108" t="str">
        <f t="shared" si="15"/>
        <v/>
      </c>
      <c r="V63" s="108" t="str">
        <f>Cronogramas!T63</f>
        <v>Não</v>
      </c>
      <c r="W63" s="108"/>
      <c r="X63" s="108">
        <f>COUNTIF(V$7:$V63,"Sim")</f>
        <v>4</v>
      </c>
      <c r="Y63" s="108" t="str">
        <f t="shared" si="21"/>
        <v/>
      </c>
      <c r="Z63" s="180"/>
      <c r="AA63" s="180"/>
      <c r="AB63" s="200">
        <f ca="1">_xlfn.IFNA(IF(V63="Sim",(IFERROR(SUM(OFFSET(AE63,1,,MATCH("Sim",V64:$V$66,0),1))-AC63,0)+IF(Y63-$W$7=1,SUM($AE$6:AE63)-$AF$7,0)+IF(SUM(Y64:$Y$66)=0,SUM(AE64:$AE$66)-AC63+Analítico!$BK$143)),0),0)</f>
        <v>0</v>
      </c>
      <c r="AC63" s="200">
        <f ca="1">IFERROR(IF(V63="Sim",IFERROR(SUM(OFFSET(AD63,1,,MATCH("Sim",T64:$T$66,0),1)),0)+IF(Y63-$W$7=1,SUM($AD$6:AD63),0)+IF(SUM(Y64:$Y$66)=0,SUM(AD64:$AD$66),0),0),0)</f>
        <v>0</v>
      </c>
      <c r="AD63" s="200">
        <f ca="1">SUM(OFFSET(Analítico!$B$10,0,A63,2,1))</f>
        <v>0</v>
      </c>
      <c r="AE63" s="200">
        <f ca="1">OFFSET(Analítico!$B$144,,A63)</f>
        <v>0</v>
      </c>
      <c r="AH63" s="169" t="str">
        <f t="shared" si="11"/>
        <v/>
      </c>
    </row>
    <row r="64" spans="1:34" ht="15" x14ac:dyDescent="0.2">
      <c r="A64" s="188">
        <v>58</v>
      </c>
      <c r="B64" s="189" t="str">
        <f>IFERROR(IF(EDATE(B63,1)&gt;DATE(YEAR(Capa!$A$7),MONTH(Capa!$A$7),1),"",EDATE(B63,1)),"")</f>
        <v/>
      </c>
      <c r="C64" s="188" t="str">
        <f t="shared" si="16"/>
        <v/>
      </c>
      <c r="D64" s="29"/>
      <c r="E64" s="188"/>
      <c r="F64" s="188"/>
      <c r="G64" s="188"/>
      <c r="H64" s="188"/>
      <c r="I64" s="188"/>
      <c r="R64" s="196" t="str">
        <f ca="1">IF(P64="","",IFERROR(IF(Capa!$A$2="","Após a celebração do termo de parceria.","Realização da "&amp;OFFSET($Y$6,MATCH(A64,$X$7:$X$66,0),0)-1&amp;"ª reunião da CA e aprovação da liberação de parcela pelo supervisor."),""))</f>
        <v/>
      </c>
      <c r="T64" s="108" t="str">
        <f t="shared" si="13"/>
        <v>Não</v>
      </c>
      <c r="U64" s="108" t="str">
        <f t="shared" si="15"/>
        <v/>
      </c>
      <c r="V64" s="108" t="str">
        <f>Cronogramas!T64</f>
        <v>Não</v>
      </c>
      <c r="W64" s="108"/>
      <c r="X64" s="108">
        <f>COUNTIF(V$7:$V64,"Sim")</f>
        <v>4</v>
      </c>
      <c r="Y64" s="108" t="str">
        <f t="shared" si="21"/>
        <v/>
      </c>
      <c r="Z64" s="180"/>
      <c r="AA64" s="180"/>
      <c r="AB64" s="200">
        <f ca="1">_xlfn.IFNA(IF(V64="Sim",(IFERROR(SUM(OFFSET(AE64,1,,MATCH("Sim",V65:$V$66,0),1))-AC64,0)+IF(Y64-$W$7=1,SUM($AE$6:AE64)-$AF$7,0)+IF(SUM(Y65:$Y$66)=0,SUM(AE65:$AE$66)-AC64+Analítico!$BK$143)),0),0)</f>
        <v>0</v>
      </c>
      <c r="AC64" s="200">
        <f ca="1">IFERROR(IF(V64="Sim",IFERROR(SUM(OFFSET(AD64,1,,MATCH("Sim",T65:$T$66,0),1)),0)+IF(Y64-$W$7=1,SUM($AD$6:AD64),0)+IF(SUM(Y65:$Y$66)=0,SUM(AD65:$AD$66),0),0),0)</f>
        <v>0</v>
      </c>
      <c r="AD64" s="200">
        <f ca="1">SUM(OFFSET(Analítico!$B$10,0,A64,2,1))</f>
        <v>0</v>
      </c>
      <c r="AE64" s="200">
        <f ca="1">OFFSET(Analítico!$B$144,,A64)</f>
        <v>0</v>
      </c>
      <c r="AH64" s="169" t="str">
        <f t="shared" si="11"/>
        <v/>
      </c>
    </row>
    <row r="65" spans="1:34" ht="15" x14ac:dyDescent="0.2">
      <c r="A65" s="188">
        <v>59</v>
      </c>
      <c r="B65" s="189" t="str">
        <f>IFERROR(IF(EDATE(B64,1)&gt;DATE(YEAR(Capa!$A$7),MONTH(Capa!$A$7),1),"",EDATE(B64,1)),"")</f>
        <v/>
      </c>
      <c r="C65" s="188" t="str">
        <f t="shared" si="16"/>
        <v/>
      </c>
      <c r="D65" s="29"/>
      <c r="E65" s="188"/>
      <c r="F65" s="188"/>
      <c r="G65" s="188"/>
      <c r="H65" s="188"/>
      <c r="I65" s="188"/>
      <c r="R65" s="196" t="str">
        <f ca="1">IF(P65="","",IFERROR(IF(Capa!$A$2="","Após a celebração do termo de parceria.","Realização da "&amp;OFFSET($Y$6,MATCH(A65,$X$7:$X$66,0),0)-1&amp;"ª reunião da CA e aprovação da liberação de parcela pelo supervisor."),""))</f>
        <v/>
      </c>
      <c r="T65" s="108" t="str">
        <f t="shared" si="13"/>
        <v>Não</v>
      </c>
      <c r="U65" s="108" t="str">
        <f t="shared" si="15"/>
        <v/>
      </c>
      <c r="V65" s="108" t="str">
        <f>Cronogramas!T65</f>
        <v>Não</v>
      </c>
      <c r="W65" s="108"/>
      <c r="X65" s="108">
        <f>COUNTIF(V$7:$V65,"Sim")</f>
        <v>4</v>
      </c>
      <c r="Y65" s="108" t="str">
        <f t="shared" si="21"/>
        <v/>
      </c>
      <c r="Z65" s="180"/>
      <c r="AA65" s="180"/>
      <c r="AB65" s="200">
        <f ca="1">_xlfn.IFNA(IF(V65="Sim",(IFERROR(SUM(OFFSET(AE65,1,,MATCH("Sim",V66:$V$66,0),1))-AC65,0)+IF(Y65-$W$7=1,SUM($AE$6:AE65)-$AF$7,0)+IF(SUM(Y66:$Y$66)=0,SUM(AE66:$AE$66)-AC65+Analítico!$BK$143)),0),0)</f>
        <v>0</v>
      </c>
      <c r="AC65" s="200">
        <f ca="1">IFERROR(IF(V65="Sim",IFERROR(SUM(OFFSET(AD65,1,,MATCH("Sim",T66:$T$66,0),1)),0)+IF(Y65-$W$7=1,SUM($AD$6:AD65),0)+IF(SUM(Y66:$Y$66)=0,SUM(AD66:$AD$66),0),0),0)</f>
        <v>0</v>
      </c>
      <c r="AD65" s="200">
        <f ca="1">SUM(OFFSET(Analítico!$B$10,0,A65,2,1))</f>
        <v>0</v>
      </c>
      <c r="AE65" s="200">
        <f ca="1">OFFSET(Analítico!$B$144,,A65)</f>
        <v>0</v>
      </c>
      <c r="AH65" s="169" t="str">
        <f t="shared" si="11"/>
        <v/>
      </c>
    </row>
    <row r="66" spans="1:34" ht="15" x14ac:dyDescent="0.2">
      <c r="A66" s="197">
        <v>60</v>
      </c>
      <c r="B66" s="198" t="str">
        <f>IFERROR(IF(EDATE(B65,1)&gt;DATE(YEAR(Capa!$A$7),MONTH(Capa!$A$7),1),"",EDATE(B65,1)),"")</f>
        <v/>
      </c>
      <c r="C66" s="188" t="str">
        <f t="shared" si="16"/>
        <v/>
      </c>
      <c r="D66" s="29"/>
      <c r="E66" s="188"/>
      <c r="F66" s="188"/>
      <c r="G66" s="188"/>
      <c r="H66" s="188"/>
      <c r="I66" s="188"/>
      <c r="R66" s="196" t="str">
        <f ca="1">IF(P66="","",IFERROR(IF(Capa!$A$2="","Após a celebração do termo de parceria.","Realização da "&amp;OFFSET($Y$6,MATCH(A66,$X$7:$X$66,0),0)-1&amp;"ª reunião da CA e aprovação da liberação de parcela pelo supervisor."),""))</f>
        <v/>
      </c>
      <c r="T66" s="108" t="str">
        <f t="shared" si="13"/>
        <v>Não</v>
      </c>
      <c r="U66" s="108" t="str">
        <f t="shared" si="15"/>
        <v/>
      </c>
      <c r="V66" s="108" t="str">
        <f>Cronogramas!T66</f>
        <v>Não</v>
      </c>
      <c r="W66" s="108"/>
      <c r="X66" s="108">
        <f>COUNTIF(V$7:$V66,"Sim")</f>
        <v>4</v>
      </c>
      <c r="Y66" s="108" t="str">
        <f t="shared" si="21"/>
        <v/>
      </c>
      <c r="Z66" s="180"/>
      <c r="AA66" s="180"/>
      <c r="AB66" s="200">
        <f ca="1">_xlfn.IFNA(IF(V66="Sim",(IFERROR(SUM(OFFSET(AE66,1,,MATCH("Sim",V$66:$V67,0),1))-AC66,0)+IF(Y66-$W$7=1,SUM($AE$6:AE66)-$AF$7,0)+IF(SUM(Y$66:$Y67)=0,SUM(AE$66:$AE67)-AC66+Analítico!$BK$143)),0),0)</f>
        <v>0</v>
      </c>
      <c r="AC66" s="200">
        <f ca="1">IFERROR(IF(V66="Sim",IFERROR(SUM(OFFSET(AD66,1,,MATCH("Sim",T$66:$T67,0),1)),0)+IF(Y66-$W$7=1,SUM($AD$6:AD66),0)+IF(SUM(Y$66:$Y67)=0,SUM(AD$66:$AD67),0),0),0)</f>
        <v>0</v>
      </c>
      <c r="AD66" s="200">
        <f ca="1">SUM(OFFSET(Analítico!$B$10,0,A66,2,1))</f>
        <v>0</v>
      </c>
      <c r="AE66" s="200">
        <f ca="1">OFFSET(Analítico!$B$144,,A66)</f>
        <v>0</v>
      </c>
      <c r="AH66" s="169" t="str">
        <f t="shared" si="11"/>
        <v/>
      </c>
    </row>
  </sheetData>
  <sheetProtection algorithmName="SHA-512" hashValue="IImRx85BwIh+0Ckh7akcRw/XrISPsdAfGnX7D7Mx4cd+wCah9WFCGT1WEDLlmSA79tv4B/7bGq4fO2a73XUzfg==" saltValue="bRZKcssf9DUUok8WjkD/9w==" spinCount="100000" sheet="1" objects="1" scenarios="1"/>
  <mergeCells count="5">
    <mergeCell ref="A5:D5"/>
    <mergeCell ref="F5:I5"/>
    <mergeCell ref="K5:M5"/>
    <mergeCell ref="O5:R5"/>
    <mergeCell ref="A1:R1"/>
  </mergeCells>
  <conditionalFormatting sqref="K4:O4">
    <cfRule type="expression" dxfId="4" priority="1">
      <formula>$K$4="Preencher a capa antes de qualquer campo destas tabelas"</formula>
    </cfRule>
  </conditionalFormatting>
  <dataValidations count="1">
    <dataValidation type="list" allowBlank="1" showInputMessage="1" showErrorMessage="1" sqref="AG9 P4">
      <formula1>$AG$6:$AG$8</formula1>
    </dataValidation>
  </dataValidations>
  <pageMargins left="0.51181102362204722" right="0.51181102362204722" top="0.78740157480314965" bottom="0.78740157480314965" header="0.31496062992125984" footer="0.31496062992125984"/>
  <pageSetup scale="86" orientation="landscape" r:id="rId1"/>
  <colBreaks count="1" manualBreakCount="1">
    <brk id="13" max="31" man="1"/>
  </colBreaks>
  <ignoredErrors>
    <ignoredError sqref="C7:C66"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
    <tabColor theme="6" tint="0.39997558519241921"/>
  </sheetPr>
  <dimension ref="A1:BP151"/>
  <sheetViews>
    <sheetView showGridLines="0" zoomScaleNormal="100" zoomScaleSheetLayoutView="100" workbookViewId="0">
      <pane xSplit="2" ySplit="3" topLeftCell="C4" activePane="bottomRight" state="frozen"/>
      <selection pane="topRight" activeCell="C14" sqref="C14"/>
      <selection pane="bottomLeft" activeCell="C14" sqref="C14"/>
      <selection pane="bottomRight" activeCell="H10" sqref="H10"/>
    </sheetView>
  </sheetViews>
  <sheetFormatPr defaultRowHeight="12.75" x14ac:dyDescent="0.2"/>
  <cols>
    <col min="1" max="1" width="6" style="3" customWidth="1"/>
    <col min="2" max="2" width="26.28515625" style="3" customWidth="1"/>
    <col min="3" max="3" width="14.42578125" style="3" customWidth="1"/>
    <col min="4" max="4" width="14.42578125" style="3" bestFit="1" customWidth="1"/>
    <col min="5" max="5" width="12.5703125" style="3" bestFit="1" customWidth="1"/>
    <col min="6" max="7" width="13.85546875" style="3" bestFit="1" customWidth="1"/>
    <col min="8" max="8" width="13.85546875" style="3" customWidth="1"/>
    <col min="9" max="10" width="13.85546875" style="3" bestFit="1" customWidth="1"/>
    <col min="11" max="15" width="13.85546875" style="3" customWidth="1"/>
    <col min="16" max="62" width="13.85546875" style="3" hidden="1" customWidth="1"/>
    <col min="63" max="63" width="15.5703125" style="3" bestFit="1" customWidth="1"/>
    <col min="64" max="64" width="10.42578125" style="119" customWidth="1"/>
    <col min="65" max="16384" width="9.140625" style="3"/>
  </cols>
  <sheetData>
    <row r="1" spans="1:68" s="49" customFormat="1" ht="42" customHeight="1" x14ac:dyDescent="0.2">
      <c r="B1" s="121"/>
      <c r="C1" s="363" t="str">
        <f>Capa!A1</f>
        <v>Memória de Cálculo A
Contrato de Gestão nº 002/2019 celebrado entre a Secretaria de Estado de Justiça e Segurança Pública - SEJUSP e o Instituto ELO - IELO</v>
      </c>
      <c r="D1" s="363"/>
      <c r="E1" s="363"/>
      <c r="F1" s="363"/>
      <c r="G1" s="363"/>
      <c r="H1" s="363"/>
      <c r="I1" s="363"/>
      <c r="J1" s="363"/>
      <c r="K1" s="363"/>
      <c r="L1" s="363"/>
      <c r="M1" s="363"/>
      <c r="N1" s="363"/>
      <c r="O1" s="363"/>
      <c r="P1" s="363"/>
      <c r="Q1" s="363"/>
      <c r="R1" s="363"/>
      <c r="S1" s="363"/>
      <c r="T1" s="363"/>
      <c r="U1" s="363"/>
      <c r="V1" s="363"/>
      <c r="W1" s="363"/>
      <c r="X1" s="363"/>
      <c r="Y1" s="363"/>
      <c r="Z1" s="363"/>
      <c r="AA1" s="122"/>
      <c r="AB1" s="122"/>
      <c r="AC1" s="122"/>
      <c r="AD1" s="122"/>
      <c r="AE1" s="122"/>
      <c r="AF1" s="122"/>
      <c r="AG1" s="122"/>
      <c r="AH1" s="122"/>
      <c r="AI1" s="122"/>
      <c r="AJ1" s="122"/>
      <c r="AK1" s="122"/>
      <c r="AL1" s="122"/>
      <c r="AM1" s="122"/>
      <c r="AN1" s="122"/>
      <c r="AO1" s="122"/>
      <c r="AP1" s="122"/>
      <c r="AQ1" s="122"/>
      <c r="AR1" s="122"/>
      <c r="AS1" s="122"/>
      <c r="AT1" s="122"/>
      <c r="AU1" s="122"/>
      <c r="AV1" s="122"/>
      <c r="AW1" s="122"/>
      <c r="AX1" s="122"/>
      <c r="AY1" s="122"/>
      <c r="AZ1" s="122"/>
      <c r="BA1" s="122"/>
      <c r="BB1" s="122"/>
      <c r="BC1" s="122"/>
      <c r="BD1" s="122"/>
      <c r="BE1" s="122"/>
      <c r="BF1" s="122"/>
      <c r="BG1" s="122"/>
      <c r="BH1" s="122"/>
      <c r="BI1" s="122"/>
      <c r="BJ1" s="122"/>
      <c r="BK1" s="122"/>
      <c r="BL1" s="122"/>
      <c r="BM1" s="95"/>
      <c r="BN1" s="95"/>
      <c r="BO1" s="95"/>
      <c r="BP1" s="95"/>
    </row>
    <row r="2" spans="1:68" s="49" customFormat="1" ht="21" customHeight="1" thickBot="1" x14ac:dyDescent="0.25">
      <c r="A2" s="132"/>
      <c r="B2" s="131"/>
      <c r="C2" s="362" t="s">
        <v>107</v>
      </c>
      <c r="D2" s="362"/>
      <c r="E2" s="362"/>
      <c r="F2" s="362"/>
      <c r="G2" s="362"/>
      <c r="H2" s="362"/>
      <c r="I2" s="362"/>
      <c r="J2" s="362"/>
      <c r="K2" s="362"/>
      <c r="L2" s="362"/>
      <c r="M2" s="362"/>
      <c r="N2" s="362"/>
      <c r="O2" s="362" t="s">
        <v>107</v>
      </c>
      <c r="P2" s="362"/>
      <c r="Q2" s="362"/>
      <c r="R2" s="362"/>
      <c r="S2" s="362"/>
      <c r="T2" s="362"/>
      <c r="U2" s="362"/>
      <c r="V2" s="362"/>
      <c r="W2" s="362"/>
      <c r="X2" s="362"/>
      <c r="Y2" s="362"/>
      <c r="Z2" s="362"/>
      <c r="AA2" s="362" t="s">
        <v>107</v>
      </c>
      <c r="AB2" s="362"/>
      <c r="AC2" s="362"/>
      <c r="AD2" s="362"/>
      <c r="AE2" s="362"/>
      <c r="AF2" s="362"/>
      <c r="AG2" s="362"/>
      <c r="AH2" s="362"/>
      <c r="AI2" s="362"/>
      <c r="AJ2" s="362"/>
      <c r="AK2" s="362"/>
      <c r="AL2" s="362"/>
      <c r="AM2" s="362"/>
      <c r="AN2" s="362"/>
      <c r="AO2" s="362"/>
      <c r="AP2" s="362"/>
      <c r="AQ2" s="362"/>
      <c r="AR2" s="362"/>
      <c r="AS2" s="362"/>
      <c r="AT2" s="362"/>
      <c r="AU2" s="362"/>
      <c r="AV2" s="362"/>
      <c r="AW2" s="362"/>
      <c r="AX2" s="362"/>
      <c r="AY2" s="362"/>
      <c r="AZ2" s="362"/>
      <c r="BA2" s="362"/>
      <c r="BB2" s="362"/>
      <c r="BC2" s="362"/>
      <c r="BD2" s="362"/>
      <c r="BE2" s="362"/>
      <c r="BF2" s="362"/>
      <c r="BG2" s="362"/>
      <c r="BH2" s="362"/>
      <c r="BI2" s="362"/>
      <c r="BJ2" s="362"/>
      <c r="BK2" s="131"/>
      <c r="BL2" s="131"/>
      <c r="BM2" s="95"/>
      <c r="BN2" s="95"/>
      <c r="BO2" s="95"/>
      <c r="BP2" s="95"/>
    </row>
    <row r="3" spans="1:68" s="49" customFormat="1" ht="24" customHeight="1" thickBot="1" x14ac:dyDescent="0.25">
      <c r="A3" s="275"/>
      <c r="B3" s="275"/>
      <c r="C3" s="276">
        <f>Capa!A36</f>
        <v>45627</v>
      </c>
      <c r="D3" s="276">
        <f>EDATE(C3,1)</f>
        <v>45658</v>
      </c>
      <c r="E3" s="276">
        <f t="shared" ref="E3:BJ3" si="0">EDATE(D3,1)</f>
        <v>45689</v>
      </c>
      <c r="F3" s="276">
        <f t="shared" si="0"/>
        <v>45717</v>
      </c>
      <c r="G3" s="276">
        <f t="shared" si="0"/>
        <v>45748</v>
      </c>
      <c r="H3" s="276">
        <f t="shared" si="0"/>
        <v>45778</v>
      </c>
      <c r="I3" s="276">
        <f t="shared" si="0"/>
        <v>45809</v>
      </c>
      <c r="J3" s="276">
        <f t="shared" si="0"/>
        <v>45839</v>
      </c>
      <c r="K3" s="276">
        <f t="shared" si="0"/>
        <v>45870</v>
      </c>
      <c r="L3" s="276">
        <f t="shared" si="0"/>
        <v>45901</v>
      </c>
      <c r="M3" s="276">
        <f t="shared" si="0"/>
        <v>45931</v>
      </c>
      <c r="N3" s="276">
        <f t="shared" si="0"/>
        <v>45962</v>
      </c>
      <c r="O3" s="276">
        <f t="shared" si="0"/>
        <v>45992</v>
      </c>
      <c r="P3" s="276">
        <f t="shared" si="0"/>
        <v>46023</v>
      </c>
      <c r="Q3" s="276">
        <f t="shared" si="0"/>
        <v>46054</v>
      </c>
      <c r="R3" s="276">
        <f t="shared" si="0"/>
        <v>46082</v>
      </c>
      <c r="S3" s="276">
        <f t="shared" si="0"/>
        <v>46113</v>
      </c>
      <c r="T3" s="276">
        <f t="shared" si="0"/>
        <v>46143</v>
      </c>
      <c r="U3" s="276">
        <f t="shared" si="0"/>
        <v>46174</v>
      </c>
      <c r="V3" s="276">
        <f t="shared" si="0"/>
        <v>46204</v>
      </c>
      <c r="W3" s="276">
        <f t="shared" si="0"/>
        <v>46235</v>
      </c>
      <c r="X3" s="276">
        <f t="shared" si="0"/>
        <v>46266</v>
      </c>
      <c r="Y3" s="276">
        <f t="shared" si="0"/>
        <v>46296</v>
      </c>
      <c r="Z3" s="276">
        <f t="shared" si="0"/>
        <v>46327</v>
      </c>
      <c r="AA3" s="276">
        <f t="shared" si="0"/>
        <v>46357</v>
      </c>
      <c r="AB3" s="276">
        <f t="shared" si="0"/>
        <v>46388</v>
      </c>
      <c r="AC3" s="276">
        <f t="shared" si="0"/>
        <v>46419</v>
      </c>
      <c r="AD3" s="276">
        <f t="shared" si="0"/>
        <v>46447</v>
      </c>
      <c r="AE3" s="276">
        <f t="shared" si="0"/>
        <v>46478</v>
      </c>
      <c r="AF3" s="276">
        <f t="shared" si="0"/>
        <v>46508</v>
      </c>
      <c r="AG3" s="276">
        <f t="shared" si="0"/>
        <v>46539</v>
      </c>
      <c r="AH3" s="276">
        <f t="shared" si="0"/>
        <v>46569</v>
      </c>
      <c r="AI3" s="276">
        <f t="shared" si="0"/>
        <v>46600</v>
      </c>
      <c r="AJ3" s="276">
        <f t="shared" si="0"/>
        <v>46631</v>
      </c>
      <c r="AK3" s="276">
        <f t="shared" si="0"/>
        <v>46661</v>
      </c>
      <c r="AL3" s="276">
        <f t="shared" si="0"/>
        <v>46692</v>
      </c>
      <c r="AM3" s="276">
        <f t="shared" si="0"/>
        <v>46722</v>
      </c>
      <c r="AN3" s="276">
        <f t="shared" si="0"/>
        <v>46753</v>
      </c>
      <c r="AO3" s="276">
        <f t="shared" si="0"/>
        <v>46784</v>
      </c>
      <c r="AP3" s="276">
        <f t="shared" si="0"/>
        <v>46813</v>
      </c>
      <c r="AQ3" s="276">
        <f t="shared" si="0"/>
        <v>46844</v>
      </c>
      <c r="AR3" s="276">
        <f t="shared" si="0"/>
        <v>46874</v>
      </c>
      <c r="AS3" s="276">
        <f t="shared" si="0"/>
        <v>46905</v>
      </c>
      <c r="AT3" s="276">
        <f t="shared" si="0"/>
        <v>46935</v>
      </c>
      <c r="AU3" s="276">
        <f t="shared" si="0"/>
        <v>46966</v>
      </c>
      <c r="AV3" s="276">
        <f t="shared" si="0"/>
        <v>46997</v>
      </c>
      <c r="AW3" s="276">
        <f t="shared" si="0"/>
        <v>47027</v>
      </c>
      <c r="AX3" s="276">
        <f t="shared" si="0"/>
        <v>47058</v>
      </c>
      <c r="AY3" s="276">
        <f t="shared" si="0"/>
        <v>47088</v>
      </c>
      <c r="AZ3" s="276">
        <f t="shared" si="0"/>
        <v>47119</v>
      </c>
      <c r="BA3" s="276">
        <f t="shared" si="0"/>
        <v>47150</v>
      </c>
      <c r="BB3" s="276">
        <f t="shared" si="0"/>
        <v>47178</v>
      </c>
      <c r="BC3" s="276">
        <f t="shared" si="0"/>
        <v>47209</v>
      </c>
      <c r="BD3" s="276">
        <f t="shared" si="0"/>
        <v>47239</v>
      </c>
      <c r="BE3" s="276">
        <f t="shared" si="0"/>
        <v>47270</v>
      </c>
      <c r="BF3" s="276">
        <f t="shared" si="0"/>
        <v>47300</v>
      </c>
      <c r="BG3" s="276">
        <f t="shared" si="0"/>
        <v>47331</v>
      </c>
      <c r="BH3" s="276">
        <f t="shared" si="0"/>
        <v>47362</v>
      </c>
      <c r="BI3" s="276">
        <f t="shared" si="0"/>
        <v>47392</v>
      </c>
      <c r="BJ3" s="276">
        <f t="shared" si="0"/>
        <v>47423</v>
      </c>
      <c r="BK3" s="233" t="s">
        <v>59</v>
      </c>
      <c r="BL3" s="277" t="s">
        <v>60</v>
      </c>
      <c r="BM3" s="95"/>
      <c r="BN3" s="95"/>
      <c r="BO3" s="95"/>
      <c r="BP3" s="95"/>
    </row>
    <row r="4" spans="1:68" s="49" customFormat="1" ht="23.25" customHeight="1" thickBot="1" x14ac:dyDescent="0.25">
      <c r="A4" s="70" t="s">
        <v>61</v>
      </c>
      <c r="B4" s="70" t="s">
        <v>62</v>
      </c>
      <c r="C4" s="73">
        <v>11340614.619999999</v>
      </c>
      <c r="D4" s="73">
        <v>0</v>
      </c>
      <c r="E4" s="73">
        <v>0</v>
      </c>
      <c r="F4" s="73">
        <v>0</v>
      </c>
      <c r="G4" s="73">
        <v>0</v>
      </c>
      <c r="H4" s="73">
        <v>0</v>
      </c>
      <c r="I4" s="73">
        <v>0</v>
      </c>
      <c r="J4" s="73">
        <v>0</v>
      </c>
      <c r="K4" s="73">
        <v>0</v>
      </c>
      <c r="L4" s="73">
        <v>0</v>
      </c>
      <c r="M4" s="73">
        <v>0</v>
      </c>
      <c r="N4" s="73">
        <v>0</v>
      </c>
      <c r="O4" s="73">
        <v>0</v>
      </c>
      <c r="P4" s="73">
        <v>0</v>
      </c>
      <c r="Q4" s="73">
        <v>0</v>
      </c>
      <c r="R4" s="73">
        <v>0</v>
      </c>
      <c r="S4" s="73">
        <v>0</v>
      </c>
      <c r="T4" s="73">
        <v>0</v>
      </c>
      <c r="U4" s="73">
        <v>0</v>
      </c>
      <c r="V4" s="73">
        <v>0</v>
      </c>
      <c r="W4" s="73">
        <v>0</v>
      </c>
      <c r="X4" s="73">
        <v>0</v>
      </c>
      <c r="Y4" s="73">
        <v>0</v>
      </c>
      <c r="Z4" s="73">
        <v>0</v>
      </c>
      <c r="AA4" s="73">
        <v>0</v>
      </c>
      <c r="AB4" s="73">
        <v>0</v>
      </c>
      <c r="AC4" s="73">
        <v>0</v>
      </c>
      <c r="AD4" s="73">
        <v>0</v>
      </c>
      <c r="AE4" s="73">
        <v>0</v>
      </c>
      <c r="AF4" s="73">
        <v>0</v>
      </c>
      <c r="AG4" s="73">
        <v>0</v>
      </c>
      <c r="AH4" s="73">
        <v>0</v>
      </c>
      <c r="AI4" s="73">
        <v>0</v>
      </c>
      <c r="AJ4" s="73">
        <v>0</v>
      </c>
      <c r="AK4" s="73">
        <v>0</v>
      </c>
      <c r="AL4" s="73">
        <v>0</v>
      </c>
      <c r="AM4" s="73">
        <v>0</v>
      </c>
      <c r="AN4" s="73">
        <v>0</v>
      </c>
      <c r="AO4" s="73">
        <v>0</v>
      </c>
      <c r="AP4" s="73">
        <v>0</v>
      </c>
      <c r="AQ4" s="73">
        <v>0</v>
      </c>
      <c r="AR4" s="73">
        <v>0</v>
      </c>
      <c r="AS4" s="73">
        <v>0</v>
      </c>
      <c r="AT4" s="73">
        <v>0</v>
      </c>
      <c r="AU4" s="73">
        <v>0</v>
      </c>
      <c r="AV4" s="73">
        <v>0</v>
      </c>
      <c r="AW4" s="73">
        <v>0</v>
      </c>
      <c r="AX4" s="73">
        <v>0</v>
      </c>
      <c r="AY4" s="73">
        <v>0</v>
      </c>
      <c r="AZ4" s="73">
        <v>0</v>
      </c>
      <c r="BA4" s="73">
        <v>0</v>
      </c>
      <c r="BB4" s="73">
        <v>0</v>
      </c>
      <c r="BC4" s="73">
        <v>0</v>
      </c>
      <c r="BD4" s="73">
        <v>0</v>
      </c>
      <c r="BE4" s="73">
        <v>0</v>
      </c>
      <c r="BF4" s="73">
        <v>0</v>
      </c>
      <c r="BG4" s="73">
        <v>0</v>
      </c>
      <c r="BH4" s="73">
        <v>0</v>
      </c>
      <c r="BI4" s="73">
        <v>0</v>
      </c>
      <c r="BJ4" s="73">
        <v>0</v>
      </c>
      <c r="BK4" s="44">
        <f>SUM(C4:BJ4)</f>
        <v>11340614.619999999</v>
      </c>
      <c r="BL4" s="58">
        <f ca="1">IF($BK$15=0,0,BK4/$BK$15)</f>
        <v>0.1976529473275338</v>
      </c>
    </row>
    <row r="5" spans="1:68" s="49" customFormat="1" ht="23.25" customHeight="1" thickBot="1" x14ac:dyDescent="0.25">
      <c r="A5" s="212"/>
      <c r="B5" s="45"/>
      <c r="C5" s="213"/>
      <c r="D5" s="213"/>
      <c r="E5" s="213"/>
      <c r="F5" s="213"/>
      <c r="G5" s="213"/>
      <c r="H5" s="213"/>
      <c r="I5" s="213"/>
      <c r="J5" s="213"/>
      <c r="K5" s="213"/>
      <c r="L5" s="213"/>
      <c r="M5" s="213"/>
      <c r="N5" s="213"/>
      <c r="O5" s="213"/>
      <c r="P5" s="213"/>
      <c r="Q5" s="213"/>
      <c r="R5" s="213"/>
      <c r="S5" s="213"/>
      <c r="T5" s="213"/>
      <c r="U5" s="213"/>
      <c r="V5" s="213"/>
      <c r="W5" s="213"/>
      <c r="X5" s="213"/>
      <c r="Y5" s="213"/>
      <c r="Z5" s="213"/>
      <c r="AA5" s="213"/>
      <c r="AB5" s="213"/>
      <c r="AC5" s="213"/>
      <c r="AD5" s="213"/>
      <c r="AE5" s="213"/>
      <c r="AF5" s="213"/>
      <c r="AG5" s="213"/>
      <c r="AH5" s="213"/>
      <c r="AI5" s="213"/>
      <c r="AJ5" s="213"/>
      <c r="AK5" s="213"/>
      <c r="AL5" s="213"/>
      <c r="AM5" s="213"/>
      <c r="AN5" s="213"/>
      <c r="AO5" s="213"/>
      <c r="AP5" s="213"/>
      <c r="AQ5" s="213"/>
      <c r="AR5" s="213"/>
      <c r="AS5" s="213"/>
      <c r="AT5" s="213"/>
      <c r="AU5" s="213"/>
      <c r="AV5" s="213"/>
      <c r="AW5" s="213"/>
      <c r="AX5" s="213"/>
      <c r="AY5" s="213"/>
      <c r="AZ5" s="213"/>
      <c r="BA5" s="213"/>
      <c r="BB5" s="213"/>
      <c r="BC5" s="213"/>
      <c r="BD5" s="213"/>
      <c r="BE5" s="213"/>
      <c r="BF5" s="213"/>
      <c r="BG5" s="213"/>
      <c r="BH5" s="213"/>
      <c r="BI5" s="213"/>
      <c r="BJ5" s="213"/>
      <c r="BK5" s="213"/>
      <c r="BL5" s="214"/>
    </row>
    <row r="6" spans="1:68" s="49" customFormat="1" ht="23.25" customHeight="1" thickBot="1" x14ac:dyDescent="0.25">
      <c r="A6" s="238">
        <v>1</v>
      </c>
      <c r="B6" s="238" t="s">
        <v>63</v>
      </c>
      <c r="C6" s="239"/>
      <c r="D6" s="239"/>
      <c r="E6" s="239"/>
      <c r="F6" s="239"/>
      <c r="G6" s="239"/>
      <c r="H6" s="239"/>
      <c r="I6" s="239"/>
      <c r="J6" s="239"/>
      <c r="K6" s="239"/>
      <c r="L6" s="239"/>
      <c r="M6" s="239"/>
      <c r="N6" s="239"/>
      <c r="O6" s="239"/>
      <c r="P6" s="239"/>
      <c r="Q6" s="239"/>
      <c r="R6" s="239"/>
      <c r="S6" s="239"/>
      <c r="T6" s="239"/>
      <c r="U6" s="239"/>
      <c r="V6" s="239"/>
      <c r="W6" s="239"/>
      <c r="X6" s="239"/>
      <c r="Y6" s="239"/>
      <c r="Z6" s="239"/>
      <c r="AA6" s="239"/>
      <c r="AB6" s="239"/>
      <c r="AC6" s="239"/>
      <c r="AD6" s="239"/>
      <c r="AE6" s="239"/>
      <c r="AF6" s="239"/>
      <c r="AG6" s="239"/>
      <c r="AH6" s="239"/>
      <c r="AI6" s="239"/>
      <c r="AJ6" s="239"/>
      <c r="AK6" s="239"/>
      <c r="AL6" s="239"/>
      <c r="AM6" s="239"/>
      <c r="AN6" s="239"/>
      <c r="AO6" s="239"/>
      <c r="AP6" s="239"/>
      <c r="AQ6" s="239"/>
      <c r="AR6" s="239"/>
      <c r="AS6" s="239"/>
      <c r="AT6" s="239"/>
      <c r="AU6" s="239"/>
      <c r="AV6" s="239"/>
      <c r="AW6" s="239"/>
      <c r="AX6" s="239"/>
      <c r="AY6" s="239"/>
      <c r="AZ6" s="239"/>
      <c r="BA6" s="239"/>
      <c r="BB6" s="239"/>
      <c r="BC6" s="239"/>
      <c r="BD6" s="239"/>
      <c r="BE6" s="239"/>
      <c r="BF6" s="239"/>
      <c r="BG6" s="239"/>
      <c r="BH6" s="239"/>
      <c r="BI6" s="239"/>
      <c r="BJ6" s="239"/>
      <c r="BK6" s="239"/>
      <c r="BL6" s="240"/>
    </row>
    <row r="7" spans="1:68" s="49" customFormat="1" ht="23.25" customHeight="1" thickBot="1" x14ac:dyDescent="0.25">
      <c r="A7" s="236" t="s">
        <v>64</v>
      </c>
      <c r="B7" s="236" t="s">
        <v>34</v>
      </c>
      <c r="C7" s="248">
        <f ca="1">IFERROR(OFFSET(Cronogramas!$AB$6,MATCH(Analítico!C3,Cronogramas!$B$7:$B$66,0),),0)</f>
        <v>0</v>
      </c>
      <c r="D7" s="248">
        <f ca="1">IFERROR(OFFSET(Cronogramas!$AB$6,MATCH(Analítico!D3,Cronogramas!$B$7:$B$66,0),),0)</f>
        <v>11525665.945702221</v>
      </c>
      <c r="E7" s="248">
        <f ca="1">IFERROR(OFFSET(Cronogramas!$AB$6,MATCH(Analítico!E3,Cronogramas!$B$7:$B$66,0),),0)</f>
        <v>0</v>
      </c>
      <c r="F7" s="248">
        <f ca="1">IFERROR(OFFSET(Cronogramas!$AB$6,MATCH(Analítico!F3,Cronogramas!$B$7:$B$66,0),),0)</f>
        <v>0</v>
      </c>
      <c r="G7" s="248">
        <f ca="1">IFERROR(OFFSET(Cronogramas!$AB$6,MATCH(Analítico!G3,Cronogramas!$B$7:$B$66,0),),0)</f>
        <v>12908219.42769742</v>
      </c>
      <c r="H7" s="248">
        <f ca="1">IFERROR(OFFSET(Cronogramas!$AB$6,MATCH(Analítico!H3,Cronogramas!$B$7:$B$66,0),),0)</f>
        <v>0</v>
      </c>
      <c r="I7" s="248">
        <f ca="1">IFERROR(OFFSET(Cronogramas!$AB$6,MATCH(Analítico!I3,Cronogramas!$B$7:$B$66,0),),0)</f>
        <v>0</v>
      </c>
      <c r="J7" s="248">
        <f ca="1">IFERROR(OFFSET(Cronogramas!$AB$6,MATCH(Analítico!J3,Cronogramas!$B$7:$B$66,0),),0)</f>
        <v>13002957.696798544</v>
      </c>
      <c r="K7" s="248">
        <f ca="1">IFERROR(OFFSET(Cronogramas!$AB$6,MATCH(Analítico!K3,Cronogramas!$B$7:$B$66,0),),0)</f>
        <v>0</v>
      </c>
      <c r="L7" s="248">
        <f ca="1">IFERROR(OFFSET(Cronogramas!$AB$6,MATCH(Analítico!L3,Cronogramas!$B$7:$B$66,0),),0)</f>
        <v>0</v>
      </c>
      <c r="M7" s="248">
        <f ca="1">IFERROR(OFFSET(Cronogramas!$AB$6,MATCH(Analítico!M3,Cronogramas!$B$7:$B$66,0),),0)</f>
        <v>8598942.5777284522</v>
      </c>
      <c r="N7" s="248">
        <f ca="1">IFERROR(OFFSET(Cronogramas!$AB$6,MATCH(Analítico!N3,Cronogramas!$B$7:$B$66,0),),0)</f>
        <v>0</v>
      </c>
      <c r="O7" s="248">
        <f ca="1">IFERROR(OFFSET(Cronogramas!$AB$6,MATCH(Analítico!O3,Cronogramas!$B$7:$B$66,0),),0)</f>
        <v>0</v>
      </c>
      <c r="P7" s="248">
        <f ca="1">IFERROR(OFFSET(Cronogramas!$AB$6,MATCH(Analítico!P3,Cronogramas!$B$7:$B$66,0),),0)</f>
        <v>0</v>
      </c>
      <c r="Q7" s="248">
        <f ca="1">IFERROR(OFFSET(Cronogramas!$AB$6,MATCH(Analítico!Q3,Cronogramas!$B$7:$B$66,0),),0)</f>
        <v>0</v>
      </c>
      <c r="R7" s="248">
        <f ca="1">IFERROR(OFFSET(Cronogramas!$AB$6,MATCH(Analítico!R3,Cronogramas!$B$7:$B$66,0),),0)</f>
        <v>0</v>
      </c>
      <c r="S7" s="248">
        <f ca="1">IFERROR(OFFSET(Cronogramas!$AB$6,MATCH(Analítico!S3,Cronogramas!$B$7:$B$66,0),),0)</f>
        <v>0</v>
      </c>
      <c r="T7" s="248">
        <f ca="1">IFERROR(OFFSET(Cronogramas!$AB$6,MATCH(Analítico!T3,Cronogramas!$B$7:$B$66,0),),0)</f>
        <v>0</v>
      </c>
      <c r="U7" s="248">
        <f ca="1">IFERROR(OFFSET(Cronogramas!$AB$6,MATCH(Analítico!U3,Cronogramas!$B$7:$B$66,0),),0)</f>
        <v>0</v>
      </c>
      <c r="V7" s="248">
        <f ca="1">IFERROR(OFFSET(Cronogramas!$AB$6,MATCH(Analítico!V3,Cronogramas!$B$7:$B$66,0),),0)</f>
        <v>0</v>
      </c>
      <c r="W7" s="248">
        <f ca="1">IFERROR(OFFSET(Cronogramas!$AB$6,MATCH(Analítico!W3,Cronogramas!$B$7:$B$66,0),),0)</f>
        <v>0</v>
      </c>
      <c r="X7" s="248">
        <f ca="1">IFERROR(OFFSET(Cronogramas!$AB$6,MATCH(Analítico!X3,Cronogramas!$B$7:$B$66,0),),0)</f>
        <v>0</v>
      </c>
      <c r="Y7" s="248">
        <f ca="1">IFERROR(OFFSET(Cronogramas!$AB$6,MATCH(Analítico!Y3,Cronogramas!$B$7:$B$66,0),),0)</f>
        <v>0</v>
      </c>
      <c r="Z7" s="248">
        <f ca="1">IFERROR(OFFSET(Cronogramas!$AB$6,MATCH(Analítico!Z3,Cronogramas!$B$7:$B$66,0),),0)</f>
        <v>0</v>
      </c>
      <c r="AA7" s="248">
        <f ca="1">IFERROR(OFFSET(Cronogramas!$AB$6,MATCH(Analítico!AA3,Cronogramas!$B$7:$B$66,0),),0)</f>
        <v>0</v>
      </c>
      <c r="AB7" s="248">
        <f ca="1">IFERROR(OFFSET(Cronogramas!$AB$6,MATCH(Analítico!AB3,Cronogramas!$B$7:$B$66,0),),0)</f>
        <v>0</v>
      </c>
      <c r="AC7" s="248">
        <f ca="1">IFERROR(OFFSET(Cronogramas!$AB$6,MATCH(Analítico!AC3,Cronogramas!$B$7:$B$66,0),),0)</f>
        <v>0</v>
      </c>
      <c r="AD7" s="248">
        <f ca="1">IFERROR(OFFSET(Cronogramas!$AB$6,MATCH(Analítico!AD3,Cronogramas!$B$7:$B$66,0),),0)</f>
        <v>0</v>
      </c>
      <c r="AE7" s="248">
        <f ca="1">IFERROR(OFFSET(Cronogramas!$AB$6,MATCH(Analítico!AE3,Cronogramas!$B$7:$B$66,0),),0)</f>
        <v>0</v>
      </c>
      <c r="AF7" s="248">
        <f ca="1">IFERROR(OFFSET(Cronogramas!$AB$6,MATCH(Analítico!AF3,Cronogramas!$B$7:$B$66,0),),0)</f>
        <v>0</v>
      </c>
      <c r="AG7" s="248">
        <f ca="1">IFERROR(OFFSET(Cronogramas!$AB$6,MATCH(Analítico!AG3,Cronogramas!$B$7:$B$66,0),),0)</f>
        <v>0</v>
      </c>
      <c r="AH7" s="248">
        <f ca="1">IFERROR(OFFSET(Cronogramas!$AB$6,MATCH(Analítico!AH3,Cronogramas!$B$7:$B$66,0),),0)</f>
        <v>0</v>
      </c>
      <c r="AI7" s="248">
        <f ca="1">IFERROR(OFFSET(Cronogramas!$AB$6,MATCH(Analítico!AI3,Cronogramas!$B$7:$B$66,0),),0)</f>
        <v>0</v>
      </c>
      <c r="AJ7" s="248">
        <f ca="1">IFERROR(OFFSET(Cronogramas!$AB$6,MATCH(Analítico!AJ3,Cronogramas!$B$7:$B$66,0),),0)</f>
        <v>0</v>
      </c>
      <c r="AK7" s="248">
        <f ca="1">IFERROR(OFFSET(Cronogramas!$AB$6,MATCH(Analítico!AK3,Cronogramas!$B$7:$B$66,0),),0)</f>
        <v>0</v>
      </c>
      <c r="AL7" s="248">
        <f ca="1">IFERROR(OFFSET(Cronogramas!$AB$6,MATCH(Analítico!AL3,Cronogramas!$B$7:$B$66,0),),0)</f>
        <v>0</v>
      </c>
      <c r="AM7" s="248">
        <f ca="1">IFERROR(OFFSET(Cronogramas!$AB$6,MATCH(Analítico!AM3,Cronogramas!$B$7:$B$66,0),),0)</f>
        <v>0</v>
      </c>
      <c r="AN7" s="248">
        <f ca="1">IFERROR(OFFSET(Cronogramas!$AB$6,MATCH(Analítico!AN3,Cronogramas!$B$7:$B$66,0),),0)</f>
        <v>0</v>
      </c>
      <c r="AO7" s="248">
        <f ca="1">IFERROR(OFFSET(Cronogramas!$AB$6,MATCH(Analítico!AO3,Cronogramas!$B$7:$B$66,0),),0)</f>
        <v>0</v>
      </c>
      <c r="AP7" s="248">
        <f ca="1">IFERROR(OFFSET(Cronogramas!$AB$6,MATCH(Analítico!AP3,Cronogramas!$B$7:$B$66,0),),0)</f>
        <v>0</v>
      </c>
      <c r="AQ7" s="248">
        <f ca="1">IFERROR(OFFSET(Cronogramas!$AB$6,MATCH(Analítico!AQ3,Cronogramas!$B$7:$B$66,0),),0)</f>
        <v>0</v>
      </c>
      <c r="AR7" s="248">
        <f ca="1">IFERROR(OFFSET(Cronogramas!$AB$6,MATCH(Analítico!AR3,Cronogramas!$B$7:$B$66,0),),0)</f>
        <v>0</v>
      </c>
      <c r="AS7" s="248">
        <f ca="1">IFERROR(OFFSET(Cronogramas!$AB$6,MATCH(Analítico!AS3,Cronogramas!$B$7:$B$66,0),),0)</f>
        <v>0</v>
      </c>
      <c r="AT7" s="248">
        <f ca="1">IFERROR(OFFSET(Cronogramas!$AB$6,MATCH(Analítico!AT3,Cronogramas!$B$7:$B$66,0),),0)</f>
        <v>0</v>
      </c>
      <c r="AU7" s="248">
        <f ca="1">IFERROR(OFFSET(Cronogramas!$AB$6,MATCH(Analítico!AU3,Cronogramas!$B$7:$B$66,0),),0)</f>
        <v>0</v>
      </c>
      <c r="AV7" s="248">
        <f ca="1">IFERROR(OFFSET(Cronogramas!$AB$6,MATCH(Analítico!AV3,Cronogramas!$B$7:$B$66,0),),0)</f>
        <v>0</v>
      </c>
      <c r="AW7" s="248">
        <f ca="1">IFERROR(OFFSET(Cronogramas!$AB$6,MATCH(Analítico!AW3,Cronogramas!$B$7:$B$66,0),),0)</f>
        <v>0</v>
      </c>
      <c r="AX7" s="248">
        <f ca="1">IFERROR(OFFSET(Cronogramas!$AB$6,MATCH(Analítico!AX3,Cronogramas!$B$7:$B$66,0),),0)</f>
        <v>0</v>
      </c>
      <c r="AY7" s="248">
        <f ca="1">IFERROR(OFFSET(Cronogramas!$AB$6,MATCH(Analítico!AY3,Cronogramas!$B$7:$B$66,0),),0)</f>
        <v>0</v>
      </c>
      <c r="AZ7" s="248">
        <f ca="1">IFERROR(OFFSET(Cronogramas!$AB$6,MATCH(Analítico!AZ3,Cronogramas!$B$7:$B$66,0),),0)</f>
        <v>0</v>
      </c>
      <c r="BA7" s="248">
        <f ca="1">IFERROR(OFFSET(Cronogramas!$AB$6,MATCH(Analítico!BA3,Cronogramas!$B$7:$B$66,0),),0)</f>
        <v>0</v>
      </c>
      <c r="BB7" s="248">
        <f ca="1">IFERROR(OFFSET(Cronogramas!$AB$6,MATCH(Analítico!BB3,Cronogramas!$B$7:$B$66,0),),0)</f>
        <v>0</v>
      </c>
      <c r="BC7" s="248">
        <f ca="1">IFERROR(OFFSET(Cronogramas!$AB$6,MATCH(Analítico!BC3,Cronogramas!$B$7:$B$66,0),),0)</f>
        <v>0</v>
      </c>
      <c r="BD7" s="248">
        <f ca="1">IFERROR(OFFSET(Cronogramas!$AB$6,MATCH(Analítico!BD3,Cronogramas!$B$7:$B$66,0),),0)</f>
        <v>0</v>
      </c>
      <c r="BE7" s="248">
        <f ca="1">IFERROR(OFFSET(Cronogramas!$AB$6,MATCH(Analítico!BE3,Cronogramas!$B$7:$B$66,0),),0)</f>
        <v>0</v>
      </c>
      <c r="BF7" s="248">
        <f ca="1">IFERROR(OFFSET(Cronogramas!$AB$6,MATCH(Analítico!BF3,Cronogramas!$B$7:$B$66,0),),0)</f>
        <v>0</v>
      </c>
      <c r="BG7" s="248">
        <f ca="1">IFERROR(OFFSET(Cronogramas!$AB$6,MATCH(Analítico!BG3,Cronogramas!$B$7:$B$66,0),),0)</f>
        <v>0</v>
      </c>
      <c r="BH7" s="248">
        <f ca="1">IFERROR(OFFSET(Cronogramas!$AB$6,MATCH(Analítico!BH3,Cronogramas!$B$7:$B$66,0),),0)</f>
        <v>0</v>
      </c>
      <c r="BI7" s="248">
        <f ca="1">IFERROR(OFFSET(Cronogramas!$AB$6,MATCH(Analítico!BI3,Cronogramas!$B$7:$B$66,0),),0)</f>
        <v>0</v>
      </c>
      <c r="BJ7" s="248">
        <f ca="1">IFERROR(OFFSET(Cronogramas!$AB$6,MATCH(Analítico!BJ3,Cronogramas!$B$7:$B$66,0),),0)</f>
        <v>0</v>
      </c>
      <c r="BK7" s="245">
        <f ca="1">SUM(C7:BJ7)</f>
        <v>46035785.647926636</v>
      </c>
      <c r="BL7" s="246">
        <f ca="1">IF($BK$15=0,0,BK7/$BK$15)</f>
        <v>0.8023470526724662</v>
      </c>
    </row>
    <row r="8" spans="1:68" s="49" customFormat="1" ht="23.25" customHeight="1" thickBot="1" x14ac:dyDescent="0.25">
      <c r="A8" s="247" t="s">
        <v>65</v>
      </c>
      <c r="B8" s="236" t="s">
        <v>66</v>
      </c>
      <c r="C8" s="248">
        <v>0</v>
      </c>
      <c r="D8" s="248">
        <v>0</v>
      </c>
      <c r="E8" s="248">
        <v>0</v>
      </c>
      <c r="F8" s="248">
        <v>0</v>
      </c>
      <c r="G8" s="248">
        <v>0</v>
      </c>
      <c r="H8" s="248">
        <v>0</v>
      </c>
      <c r="I8" s="248">
        <v>0</v>
      </c>
      <c r="J8" s="248">
        <v>0</v>
      </c>
      <c r="K8" s="248">
        <v>0</v>
      </c>
      <c r="L8" s="248">
        <v>0</v>
      </c>
      <c r="M8" s="248">
        <v>0</v>
      </c>
      <c r="N8" s="248">
        <v>0</v>
      </c>
      <c r="O8" s="248">
        <v>0</v>
      </c>
      <c r="P8" s="248">
        <v>0</v>
      </c>
      <c r="Q8" s="248">
        <v>0</v>
      </c>
      <c r="R8" s="248">
        <v>0</v>
      </c>
      <c r="S8" s="248">
        <v>0</v>
      </c>
      <c r="T8" s="248">
        <v>0</v>
      </c>
      <c r="U8" s="248">
        <v>0</v>
      </c>
      <c r="V8" s="248">
        <v>0</v>
      </c>
      <c r="W8" s="248">
        <v>0</v>
      </c>
      <c r="X8" s="248">
        <v>0</v>
      </c>
      <c r="Y8" s="248">
        <v>0</v>
      </c>
      <c r="Z8" s="248">
        <v>0</v>
      </c>
      <c r="AA8" s="248">
        <v>0</v>
      </c>
      <c r="AB8" s="248">
        <v>0</v>
      </c>
      <c r="AC8" s="248">
        <v>0</v>
      </c>
      <c r="AD8" s="248">
        <v>0</v>
      </c>
      <c r="AE8" s="248">
        <v>0</v>
      </c>
      <c r="AF8" s="248">
        <v>0</v>
      </c>
      <c r="AG8" s="248">
        <v>0</v>
      </c>
      <c r="AH8" s="248">
        <v>0</v>
      </c>
      <c r="AI8" s="248">
        <v>0</v>
      </c>
      <c r="AJ8" s="248">
        <v>0</v>
      </c>
      <c r="AK8" s="248">
        <v>0</v>
      </c>
      <c r="AL8" s="248">
        <v>0</v>
      </c>
      <c r="AM8" s="248">
        <v>0</v>
      </c>
      <c r="AN8" s="248">
        <v>0</v>
      </c>
      <c r="AO8" s="248">
        <v>0</v>
      </c>
      <c r="AP8" s="248">
        <v>0</v>
      </c>
      <c r="AQ8" s="248">
        <v>0</v>
      </c>
      <c r="AR8" s="248">
        <v>0</v>
      </c>
      <c r="AS8" s="248">
        <v>0</v>
      </c>
      <c r="AT8" s="248">
        <v>0</v>
      </c>
      <c r="AU8" s="248">
        <v>0</v>
      </c>
      <c r="AV8" s="248">
        <v>0</v>
      </c>
      <c r="AW8" s="248">
        <v>0</v>
      </c>
      <c r="AX8" s="248">
        <v>0</v>
      </c>
      <c r="AY8" s="248">
        <v>0</v>
      </c>
      <c r="AZ8" s="248">
        <v>0</v>
      </c>
      <c r="BA8" s="248">
        <v>0</v>
      </c>
      <c r="BB8" s="248">
        <v>0</v>
      </c>
      <c r="BC8" s="248">
        <v>0</v>
      </c>
      <c r="BD8" s="248">
        <v>0</v>
      </c>
      <c r="BE8" s="248">
        <v>0</v>
      </c>
      <c r="BF8" s="248">
        <v>0</v>
      </c>
      <c r="BG8" s="248">
        <v>0</v>
      </c>
      <c r="BH8" s="248">
        <v>0</v>
      </c>
      <c r="BI8" s="248">
        <v>0</v>
      </c>
      <c r="BJ8" s="248">
        <v>0</v>
      </c>
      <c r="BK8" s="245">
        <f>SUM(C8:BJ8)</f>
        <v>0</v>
      </c>
      <c r="BL8" s="246">
        <f ca="1">IF($BK$15=0,0,BK8/$BK$15)</f>
        <v>0</v>
      </c>
    </row>
    <row r="9" spans="1:68" s="49" customFormat="1" ht="23.25" customHeight="1" x14ac:dyDescent="0.2">
      <c r="A9" s="241" t="s">
        <v>67</v>
      </c>
      <c r="B9" s="241" t="s">
        <v>35</v>
      </c>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265"/>
      <c r="AL9" s="265"/>
      <c r="AM9" s="265"/>
      <c r="AN9" s="265"/>
      <c r="AO9" s="265"/>
      <c r="AP9" s="265"/>
      <c r="AQ9" s="265"/>
      <c r="AR9" s="265"/>
      <c r="AS9" s="265"/>
      <c r="AT9" s="265"/>
      <c r="AU9" s="265"/>
      <c r="AV9" s="265"/>
      <c r="AW9" s="265"/>
      <c r="AX9" s="265"/>
      <c r="AY9" s="265"/>
      <c r="AZ9" s="265"/>
      <c r="BA9" s="265"/>
      <c r="BB9" s="265"/>
      <c r="BC9" s="265"/>
      <c r="BD9" s="265"/>
      <c r="BE9" s="265"/>
      <c r="BF9" s="265"/>
      <c r="BG9" s="265"/>
      <c r="BH9" s="265"/>
      <c r="BI9" s="265"/>
      <c r="BJ9" s="265"/>
      <c r="BK9" s="266"/>
      <c r="BL9" s="267"/>
    </row>
    <row r="10" spans="1:68" s="49" customFormat="1" ht="23.25" customHeight="1" x14ac:dyDescent="0.2">
      <c r="A10" s="18" t="s">
        <v>68</v>
      </c>
      <c r="B10" s="12" t="s">
        <v>69</v>
      </c>
      <c r="C10" s="32">
        <v>0</v>
      </c>
      <c r="D10" s="32">
        <v>0</v>
      </c>
      <c r="E10" s="32">
        <v>0</v>
      </c>
      <c r="F10" s="32">
        <v>0</v>
      </c>
      <c r="G10" s="32">
        <v>0</v>
      </c>
      <c r="H10" s="32">
        <v>0</v>
      </c>
      <c r="I10" s="32">
        <v>0</v>
      </c>
      <c r="J10" s="32">
        <v>0</v>
      </c>
      <c r="K10" s="32">
        <v>0</v>
      </c>
      <c r="L10" s="32">
        <v>0</v>
      </c>
      <c r="M10" s="32">
        <v>0</v>
      </c>
      <c r="N10" s="32">
        <v>0</v>
      </c>
      <c r="O10" s="32">
        <v>0</v>
      </c>
      <c r="P10" s="32">
        <v>0</v>
      </c>
      <c r="Q10" s="32">
        <v>0</v>
      </c>
      <c r="R10" s="32">
        <v>0</v>
      </c>
      <c r="S10" s="32">
        <v>0</v>
      </c>
      <c r="T10" s="32">
        <v>0</v>
      </c>
      <c r="U10" s="32">
        <v>0</v>
      </c>
      <c r="V10" s="32">
        <v>0</v>
      </c>
      <c r="W10" s="32">
        <v>0</v>
      </c>
      <c r="X10" s="32">
        <v>0</v>
      </c>
      <c r="Y10" s="32">
        <v>0</v>
      </c>
      <c r="Z10" s="32">
        <v>0</v>
      </c>
      <c r="AA10" s="32">
        <v>0</v>
      </c>
      <c r="AB10" s="32">
        <v>0</v>
      </c>
      <c r="AC10" s="32">
        <v>0</v>
      </c>
      <c r="AD10" s="32">
        <v>0</v>
      </c>
      <c r="AE10" s="32">
        <v>0</v>
      </c>
      <c r="AF10" s="32">
        <v>0</v>
      </c>
      <c r="AG10" s="32">
        <v>0</v>
      </c>
      <c r="AH10" s="32">
        <v>0</v>
      </c>
      <c r="AI10" s="32">
        <v>0</v>
      </c>
      <c r="AJ10" s="32">
        <v>0</v>
      </c>
      <c r="AK10" s="32">
        <v>0</v>
      </c>
      <c r="AL10" s="32">
        <v>0</v>
      </c>
      <c r="AM10" s="32">
        <v>0</v>
      </c>
      <c r="AN10" s="32">
        <v>0</v>
      </c>
      <c r="AO10" s="32">
        <v>0</v>
      </c>
      <c r="AP10" s="32">
        <v>0</v>
      </c>
      <c r="AQ10" s="32">
        <v>0</v>
      </c>
      <c r="AR10" s="32">
        <v>0</v>
      </c>
      <c r="AS10" s="32">
        <v>0</v>
      </c>
      <c r="AT10" s="32">
        <v>0</v>
      </c>
      <c r="AU10" s="32">
        <v>0</v>
      </c>
      <c r="AV10" s="32">
        <v>0</v>
      </c>
      <c r="AW10" s="32">
        <v>0</v>
      </c>
      <c r="AX10" s="32">
        <v>0</v>
      </c>
      <c r="AY10" s="32">
        <v>0</v>
      </c>
      <c r="AZ10" s="32">
        <v>0</v>
      </c>
      <c r="BA10" s="32">
        <v>0</v>
      </c>
      <c r="BB10" s="32">
        <v>0</v>
      </c>
      <c r="BC10" s="32">
        <v>0</v>
      </c>
      <c r="BD10" s="32">
        <v>0</v>
      </c>
      <c r="BE10" s="32">
        <v>0</v>
      </c>
      <c r="BF10" s="32">
        <v>0</v>
      </c>
      <c r="BG10" s="32">
        <v>0</v>
      </c>
      <c r="BH10" s="32">
        <v>0</v>
      </c>
      <c r="BI10" s="32">
        <v>0</v>
      </c>
      <c r="BJ10" s="32">
        <v>0</v>
      </c>
      <c r="BK10" s="69">
        <f t="shared" ref="BK10:BK15" si="1">SUM(C10:BJ10)</f>
        <v>0</v>
      </c>
      <c r="BL10" s="74">
        <f ca="1">IF($BK$15=0,0,BK10/$BK$15)</f>
        <v>0</v>
      </c>
    </row>
    <row r="11" spans="1:68" s="49" customFormat="1" ht="23.25" customHeight="1" x14ac:dyDescent="0.2">
      <c r="A11" s="18" t="s">
        <v>70</v>
      </c>
      <c r="B11" s="12" t="s">
        <v>71</v>
      </c>
      <c r="C11" s="32">
        <v>0</v>
      </c>
      <c r="D11" s="32">
        <v>0</v>
      </c>
      <c r="E11" s="32">
        <v>0</v>
      </c>
      <c r="F11" s="32">
        <v>0</v>
      </c>
      <c r="G11" s="32">
        <v>0</v>
      </c>
      <c r="H11" s="32">
        <v>0</v>
      </c>
      <c r="I11" s="32">
        <v>0</v>
      </c>
      <c r="J11" s="32">
        <v>0</v>
      </c>
      <c r="K11" s="32">
        <v>0</v>
      </c>
      <c r="L11" s="32">
        <v>0</v>
      </c>
      <c r="M11" s="32">
        <v>0</v>
      </c>
      <c r="N11" s="32">
        <v>0</v>
      </c>
      <c r="O11" s="32">
        <v>0</v>
      </c>
      <c r="P11" s="32">
        <v>0</v>
      </c>
      <c r="Q11" s="32">
        <v>0</v>
      </c>
      <c r="R11" s="32">
        <v>0</v>
      </c>
      <c r="S11" s="32">
        <v>0</v>
      </c>
      <c r="T11" s="32">
        <v>0</v>
      </c>
      <c r="U11" s="32">
        <v>0</v>
      </c>
      <c r="V11" s="32">
        <v>0</v>
      </c>
      <c r="W11" s="32">
        <v>0</v>
      </c>
      <c r="X11" s="32">
        <v>0</v>
      </c>
      <c r="Y11" s="32">
        <v>0</v>
      </c>
      <c r="Z11" s="32">
        <v>0</v>
      </c>
      <c r="AA11" s="32">
        <v>0</v>
      </c>
      <c r="AB11" s="32">
        <v>0</v>
      </c>
      <c r="AC11" s="32">
        <v>0</v>
      </c>
      <c r="AD11" s="32">
        <v>0</v>
      </c>
      <c r="AE11" s="32">
        <v>0</v>
      </c>
      <c r="AF11" s="32">
        <v>0</v>
      </c>
      <c r="AG11" s="32">
        <v>0</v>
      </c>
      <c r="AH11" s="32">
        <v>0</v>
      </c>
      <c r="AI11" s="32">
        <v>0</v>
      </c>
      <c r="AJ11" s="32">
        <v>0</v>
      </c>
      <c r="AK11" s="32">
        <v>0</v>
      </c>
      <c r="AL11" s="32">
        <v>0</v>
      </c>
      <c r="AM11" s="32">
        <v>0</v>
      </c>
      <c r="AN11" s="32">
        <v>0</v>
      </c>
      <c r="AO11" s="32">
        <v>0</v>
      </c>
      <c r="AP11" s="32">
        <v>0</v>
      </c>
      <c r="AQ11" s="32">
        <v>0</v>
      </c>
      <c r="AR11" s="32">
        <v>0</v>
      </c>
      <c r="AS11" s="32">
        <v>0</v>
      </c>
      <c r="AT11" s="32">
        <v>0</v>
      </c>
      <c r="AU11" s="32">
        <v>0</v>
      </c>
      <c r="AV11" s="32">
        <v>0</v>
      </c>
      <c r="AW11" s="32">
        <v>0</v>
      </c>
      <c r="AX11" s="32">
        <v>0</v>
      </c>
      <c r="AY11" s="32">
        <v>0</v>
      </c>
      <c r="AZ11" s="32">
        <v>0</v>
      </c>
      <c r="BA11" s="32">
        <v>0</v>
      </c>
      <c r="BB11" s="32">
        <v>0</v>
      </c>
      <c r="BC11" s="32">
        <v>0</v>
      </c>
      <c r="BD11" s="32">
        <v>0</v>
      </c>
      <c r="BE11" s="32">
        <v>0</v>
      </c>
      <c r="BF11" s="32">
        <v>0</v>
      </c>
      <c r="BG11" s="32">
        <v>0</v>
      </c>
      <c r="BH11" s="32">
        <v>0</v>
      </c>
      <c r="BI11" s="32">
        <v>0</v>
      </c>
      <c r="BJ11" s="32">
        <v>0</v>
      </c>
      <c r="BK11" s="69">
        <f t="shared" ref="BK11" si="2">SUM(C11:BJ11)</f>
        <v>0</v>
      </c>
      <c r="BL11" s="74">
        <f ca="1">IF($BK$15=0,0,BK11/$BK$15)</f>
        <v>0</v>
      </c>
    </row>
    <row r="12" spans="1:68" s="49" customFormat="1" ht="23.25" customHeight="1" x14ac:dyDescent="0.2">
      <c r="A12" s="18" t="s">
        <v>72</v>
      </c>
      <c r="B12" s="12" t="s">
        <v>73</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69">
        <f t="shared" si="1"/>
        <v>0</v>
      </c>
      <c r="BL12" s="74">
        <f ca="1">IF($BK$15=0,0,BK12/$BK$15)</f>
        <v>0</v>
      </c>
    </row>
    <row r="13" spans="1:68" s="49" customFormat="1" ht="23.25" customHeight="1" thickBot="1" x14ac:dyDescent="0.25">
      <c r="A13" s="41"/>
      <c r="B13" s="42" t="s">
        <v>108</v>
      </c>
      <c r="C13" s="43">
        <f>SUBTOTAL(109,C10:C12)</f>
        <v>0</v>
      </c>
      <c r="D13" s="43">
        <f t="shared" ref="D13:BJ13" si="3">SUBTOTAL(109,D10:D12)</f>
        <v>0</v>
      </c>
      <c r="E13" s="43">
        <f t="shared" si="3"/>
        <v>0</v>
      </c>
      <c r="F13" s="43">
        <f t="shared" si="3"/>
        <v>0</v>
      </c>
      <c r="G13" s="43">
        <f t="shared" si="3"/>
        <v>0</v>
      </c>
      <c r="H13" s="43">
        <f t="shared" si="3"/>
        <v>0</v>
      </c>
      <c r="I13" s="43">
        <f t="shared" si="3"/>
        <v>0</v>
      </c>
      <c r="J13" s="43">
        <f t="shared" si="3"/>
        <v>0</v>
      </c>
      <c r="K13" s="43">
        <f t="shared" si="3"/>
        <v>0</v>
      </c>
      <c r="L13" s="43">
        <f t="shared" si="3"/>
        <v>0</v>
      </c>
      <c r="M13" s="43">
        <f t="shared" si="3"/>
        <v>0</v>
      </c>
      <c r="N13" s="43">
        <f t="shared" si="3"/>
        <v>0</v>
      </c>
      <c r="O13" s="43">
        <f t="shared" si="3"/>
        <v>0</v>
      </c>
      <c r="P13" s="43">
        <f t="shared" si="3"/>
        <v>0</v>
      </c>
      <c r="Q13" s="43">
        <f t="shared" si="3"/>
        <v>0</v>
      </c>
      <c r="R13" s="43">
        <f t="shared" si="3"/>
        <v>0</v>
      </c>
      <c r="S13" s="43">
        <f t="shared" si="3"/>
        <v>0</v>
      </c>
      <c r="T13" s="43">
        <f t="shared" si="3"/>
        <v>0</v>
      </c>
      <c r="U13" s="43">
        <f t="shared" si="3"/>
        <v>0</v>
      </c>
      <c r="V13" s="43">
        <f t="shared" si="3"/>
        <v>0</v>
      </c>
      <c r="W13" s="43">
        <f t="shared" si="3"/>
        <v>0</v>
      </c>
      <c r="X13" s="43">
        <f t="shared" si="3"/>
        <v>0</v>
      </c>
      <c r="Y13" s="43">
        <f t="shared" si="3"/>
        <v>0</v>
      </c>
      <c r="Z13" s="43">
        <f t="shared" si="3"/>
        <v>0</v>
      </c>
      <c r="AA13" s="43">
        <f t="shared" si="3"/>
        <v>0</v>
      </c>
      <c r="AB13" s="43">
        <f t="shared" si="3"/>
        <v>0</v>
      </c>
      <c r="AC13" s="43">
        <f t="shared" si="3"/>
        <v>0</v>
      </c>
      <c r="AD13" s="43">
        <f t="shared" si="3"/>
        <v>0</v>
      </c>
      <c r="AE13" s="43">
        <f t="shared" si="3"/>
        <v>0</v>
      </c>
      <c r="AF13" s="43">
        <f t="shared" si="3"/>
        <v>0</v>
      </c>
      <c r="AG13" s="43">
        <f t="shared" si="3"/>
        <v>0</v>
      </c>
      <c r="AH13" s="43">
        <f t="shared" si="3"/>
        <v>0</v>
      </c>
      <c r="AI13" s="43">
        <f t="shared" si="3"/>
        <v>0</v>
      </c>
      <c r="AJ13" s="43">
        <f t="shared" si="3"/>
        <v>0</v>
      </c>
      <c r="AK13" s="43">
        <f t="shared" si="3"/>
        <v>0</v>
      </c>
      <c r="AL13" s="43">
        <f t="shared" si="3"/>
        <v>0</v>
      </c>
      <c r="AM13" s="43">
        <f t="shared" si="3"/>
        <v>0</v>
      </c>
      <c r="AN13" s="43">
        <f t="shared" si="3"/>
        <v>0</v>
      </c>
      <c r="AO13" s="43">
        <f t="shared" si="3"/>
        <v>0</v>
      </c>
      <c r="AP13" s="43">
        <f t="shared" si="3"/>
        <v>0</v>
      </c>
      <c r="AQ13" s="43">
        <f t="shared" si="3"/>
        <v>0</v>
      </c>
      <c r="AR13" s="43">
        <f t="shared" si="3"/>
        <v>0</v>
      </c>
      <c r="AS13" s="43">
        <f t="shared" si="3"/>
        <v>0</v>
      </c>
      <c r="AT13" s="43">
        <f t="shared" si="3"/>
        <v>0</v>
      </c>
      <c r="AU13" s="43">
        <f t="shared" si="3"/>
        <v>0</v>
      </c>
      <c r="AV13" s="43">
        <f t="shared" si="3"/>
        <v>0</v>
      </c>
      <c r="AW13" s="43">
        <f t="shared" si="3"/>
        <v>0</v>
      </c>
      <c r="AX13" s="43">
        <f t="shared" si="3"/>
        <v>0</v>
      </c>
      <c r="AY13" s="43">
        <f t="shared" si="3"/>
        <v>0</v>
      </c>
      <c r="AZ13" s="43">
        <f t="shared" si="3"/>
        <v>0</v>
      </c>
      <c r="BA13" s="43">
        <f t="shared" si="3"/>
        <v>0</v>
      </c>
      <c r="BB13" s="43">
        <f t="shared" si="3"/>
        <v>0</v>
      </c>
      <c r="BC13" s="43">
        <f t="shared" si="3"/>
        <v>0</v>
      </c>
      <c r="BD13" s="43">
        <f t="shared" si="3"/>
        <v>0</v>
      </c>
      <c r="BE13" s="43">
        <f t="shared" si="3"/>
        <v>0</v>
      </c>
      <c r="BF13" s="43">
        <f t="shared" si="3"/>
        <v>0</v>
      </c>
      <c r="BG13" s="43">
        <f t="shared" si="3"/>
        <v>0</v>
      </c>
      <c r="BH13" s="43">
        <f t="shared" si="3"/>
        <v>0</v>
      </c>
      <c r="BI13" s="43">
        <f t="shared" si="3"/>
        <v>0</v>
      </c>
      <c r="BJ13" s="43">
        <f t="shared" si="3"/>
        <v>0</v>
      </c>
      <c r="BK13" s="43">
        <f t="shared" ref="BK13" si="4">SUBTOTAL(109,BK10:BK10)</f>
        <v>0</v>
      </c>
      <c r="BL13" s="59">
        <f ca="1">IF($BK$144=0,0,BK13/$BK$144)</f>
        <v>0</v>
      </c>
    </row>
    <row r="14" spans="1:68" s="49" customFormat="1" ht="23.25" customHeight="1" thickBot="1" x14ac:dyDescent="0.25">
      <c r="A14" s="232" t="s">
        <v>109</v>
      </c>
      <c r="B14" s="268"/>
      <c r="C14" s="269">
        <f t="shared" ref="C14:AH14" ca="1" si="5">SUBTOTAL(109,C7:C13)</f>
        <v>0</v>
      </c>
      <c r="D14" s="269">
        <f t="shared" ca="1" si="5"/>
        <v>11525665.945702221</v>
      </c>
      <c r="E14" s="269">
        <f t="shared" ca="1" si="5"/>
        <v>0</v>
      </c>
      <c r="F14" s="269">
        <f t="shared" ca="1" si="5"/>
        <v>0</v>
      </c>
      <c r="G14" s="269">
        <f t="shared" ca="1" si="5"/>
        <v>12908219.42769742</v>
      </c>
      <c r="H14" s="269">
        <f t="shared" ca="1" si="5"/>
        <v>0</v>
      </c>
      <c r="I14" s="269">
        <f t="shared" ca="1" si="5"/>
        <v>0</v>
      </c>
      <c r="J14" s="269">
        <f t="shared" ca="1" si="5"/>
        <v>13002957.696798544</v>
      </c>
      <c r="K14" s="269">
        <f t="shared" ca="1" si="5"/>
        <v>0</v>
      </c>
      <c r="L14" s="269">
        <f t="shared" ca="1" si="5"/>
        <v>0</v>
      </c>
      <c r="M14" s="269">
        <f t="shared" ca="1" si="5"/>
        <v>8598942.5777284522</v>
      </c>
      <c r="N14" s="269">
        <f t="shared" ca="1" si="5"/>
        <v>0</v>
      </c>
      <c r="O14" s="269">
        <f t="shared" ca="1" si="5"/>
        <v>0</v>
      </c>
      <c r="P14" s="269">
        <f t="shared" ca="1" si="5"/>
        <v>0</v>
      </c>
      <c r="Q14" s="269">
        <f t="shared" ca="1" si="5"/>
        <v>0</v>
      </c>
      <c r="R14" s="269">
        <f t="shared" ca="1" si="5"/>
        <v>0</v>
      </c>
      <c r="S14" s="269">
        <f t="shared" ca="1" si="5"/>
        <v>0</v>
      </c>
      <c r="T14" s="269">
        <f t="shared" ca="1" si="5"/>
        <v>0</v>
      </c>
      <c r="U14" s="269">
        <f t="shared" ca="1" si="5"/>
        <v>0</v>
      </c>
      <c r="V14" s="269">
        <f t="shared" ca="1" si="5"/>
        <v>0</v>
      </c>
      <c r="W14" s="269">
        <f t="shared" ca="1" si="5"/>
        <v>0</v>
      </c>
      <c r="X14" s="269">
        <f t="shared" ca="1" si="5"/>
        <v>0</v>
      </c>
      <c r="Y14" s="269">
        <f t="shared" ca="1" si="5"/>
        <v>0</v>
      </c>
      <c r="Z14" s="269">
        <f t="shared" ca="1" si="5"/>
        <v>0</v>
      </c>
      <c r="AA14" s="269">
        <f t="shared" ca="1" si="5"/>
        <v>0</v>
      </c>
      <c r="AB14" s="269">
        <f t="shared" ca="1" si="5"/>
        <v>0</v>
      </c>
      <c r="AC14" s="269">
        <f t="shared" ca="1" si="5"/>
        <v>0</v>
      </c>
      <c r="AD14" s="269">
        <f t="shared" ca="1" si="5"/>
        <v>0</v>
      </c>
      <c r="AE14" s="269">
        <f t="shared" ca="1" si="5"/>
        <v>0</v>
      </c>
      <c r="AF14" s="269">
        <f t="shared" ca="1" si="5"/>
        <v>0</v>
      </c>
      <c r="AG14" s="269">
        <f t="shared" ca="1" si="5"/>
        <v>0</v>
      </c>
      <c r="AH14" s="269">
        <f t="shared" ca="1" si="5"/>
        <v>0</v>
      </c>
      <c r="AI14" s="269">
        <f t="shared" ref="AI14:BJ14" ca="1" si="6">SUBTOTAL(109,AI7:AI13)</f>
        <v>0</v>
      </c>
      <c r="AJ14" s="269">
        <f t="shared" ca="1" si="6"/>
        <v>0</v>
      </c>
      <c r="AK14" s="269">
        <f t="shared" ca="1" si="6"/>
        <v>0</v>
      </c>
      <c r="AL14" s="269">
        <f t="shared" ca="1" si="6"/>
        <v>0</v>
      </c>
      <c r="AM14" s="269">
        <f t="shared" ca="1" si="6"/>
        <v>0</v>
      </c>
      <c r="AN14" s="269">
        <f t="shared" ca="1" si="6"/>
        <v>0</v>
      </c>
      <c r="AO14" s="269">
        <f t="shared" ca="1" si="6"/>
        <v>0</v>
      </c>
      <c r="AP14" s="269">
        <f t="shared" ca="1" si="6"/>
        <v>0</v>
      </c>
      <c r="AQ14" s="269">
        <f t="shared" ca="1" si="6"/>
        <v>0</v>
      </c>
      <c r="AR14" s="269">
        <f t="shared" ca="1" si="6"/>
        <v>0</v>
      </c>
      <c r="AS14" s="269">
        <f t="shared" ca="1" si="6"/>
        <v>0</v>
      </c>
      <c r="AT14" s="269">
        <f t="shared" ca="1" si="6"/>
        <v>0</v>
      </c>
      <c r="AU14" s="269">
        <f t="shared" ca="1" si="6"/>
        <v>0</v>
      </c>
      <c r="AV14" s="269">
        <f t="shared" ca="1" si="6"/>
        <v>0</v>
      </c>
      <c r="AW14" s="269">
        <f t="shared" ca="1" si="6"/>
        <v>0</v>
      </c>
      <c r="AX14" s="269">
        <f t="shared" ca="1" si="6"/>
        <v>0</v>
      </c>
      <c r="AY14" s="269">
        <f t="shared" ca="1" si="6"/>
        <v>0</v>
      </c>
      <c r="AZ14" s="269">
        <f t="shared" ca="1" si="6"/>
        <v>0</v>
      </c>
      <c r="BA14" s="269">
        <f t="shared" ca="1" si="6"/>
        <v>0</v>
      </c>
      <c r="BB14" s="269">
        <f t="shared" ca="1" si="6"/>
        <v>0</v>
      </c>
      <c r="BC14" s="269">
        <f t="shared" ca="1" si="6"/>
        <v>0</v>
      </c>
      <c r="BD14" s="269">
        <f t="shared" ca="1" si="6"/>
        <v>0</v>
      </c>
      <c r="BE14" s="269">
        <f t="shared" ca="1" si="6"/>
        <v>0</v>
      </c>
      <c r="BF14" s="269">
        <f t="shared" ca="1" si="6"/>
        <v>0</v>
      </c>
      <c r="BG14" s="269">
        <f t="shared" ca="1" si="6"/>
        <v>0</v>
      </c>
      <c r="BH14" s="269">
        <f t="shared" ca="1" si="6"/>
        <v>0</v>
      </c>
      <c r="BI14" s="269">
        <f t="shared" ca="1" si="6"/>
        <v>0</v>
      </c>
      <c r="BJ14" s="269">
        <f t="shared" ca="1" si="6"/>
        <v>0</v>
      </c>
      <c r="BK14" s="269">
        <f t="shared" ca="1" si="1"/>
        <v>46035785.647926636</v>
      </c>
      <c r="BL14" s="234">
        <f ca="1">IF($BK$15=0,0,BK14/$BK$15)</f>
        <v>0.8023470526724662</v>
      </c>
    </row>
    <row r="15" spans="1:68" s="49" customFormat="1" ht="23.25" customHeight="1" thickBot="1" x14ac:dyDescent="0.25">
      <c r="A15" s="230" t="s">
        <v>110</v>
      </c>
      <c r="B15" s="270"/>
      <c r="C15" s="269">
        <f t="shared" ref="C15:AH15" ca="1" si="7">SUBTOTAL(109,C4:C14)</f>
        <v>11340614.619999999</v>
      </c>
      <c r="D15" s="269">
        <f t="shared" ca="1" si="7"/>
        <v>11525665.945702221</v>
      </c>
      <c r="E15" s="269">
        <f t="shared" ca="1" si="7"/>
        <v>0</v>
      </c>
      <c r="F15" s="269">
        <f t="shared" ca="1" si="7"/>
        <v>0</v>
      </c>
      <c r="G15" s="269">
        <f t="shared" ca="1" si="7"/>
        <v>12908219.42769742</v>
      </c>
      <c r="H15" s="269">
        <f t="shared" ca="1" si="7"/>
        <v>0</v>
      </c>
      <c r="I15" s="269">
        <f t="shared" ca="1" si="7"/>
        <v>0</v>
      </c>
      <c r="J15" s="269">
        <f t="shared" ca="1" si="7"/>
        <v>13002957.696798544</v>
      </c>
      <c r="K15" s="269">
        <f t="shared" ca="1" si="7"/>
        <v>0</v>
      </c>
      <c r="L15" s="269">
        <f t="shared" ca="1" si="7"/>
        <v>0</v>
      </c>
      <c r="M15" s="269">
        <f t="shared" ca="1" si="7"/>
        <v>8598942.5777284522</v>
      </c>
      <c r="N15" s="269">
        <f t="shared" ca="1" si="7"/>
        <v>0</v>
      </c>
      <c r="O15" s="269">
        <f t="shared" ca="1" si="7"/>
        <v>0</v>
      </c>
      <c r="P15" s="269">
        <f t="shared" ca="1" si="7"/>
        <v>0</v>
      </c>
      <c r="Q15" s="269">
        <f t="shared" ca="1" si="7"/>
        <v>0</v>
      </c>
      <c r="R15" s="269">
        <f t="shared" ca="1" si="7"/>
        <v>0</v>
      </c>
      <c r="S15" s="269">
        <f t="shared" ca="1" si="7"/>
        <v>0</v>
      </c>
      <c r="T15" s="269">
        <f t="shared" ca="1" si="7"/>
        <v>0</v>
      </c>
      <c r="U15" s="269">
        <f t="shared" ca="1" si="7"/>
        <v>0</v>
      </c>
      <c r="V15" s="269">
        <f t="shared" ca="1" si="7"/>
        <v>0</v>
      </c>
      <c r="W15" s="269">
        <f t="shared" ca="1" si="7"/>
        <v>0</v>
      </c>
      <c r="X15" s="269">
        <f t="shared" ca="1" si="7"/>
        <v>0</v>
      </c>
      <c r="Y15" s="269">
        <f t="shared" ca="1" si="7"/>
        <v>0</v>
      </c>
      <c r="Z15" s="269">
        <f t="shared" ca="1" si="7"/>
        <v>0</v>
      </c>
      <c r="AA15" s="269">
        <f t="shared" ca="1" si="7"/>
        <v>0</v>
      </c>
      <c r="AB15" s="269">
        <f t="shared" ca="1" si="7"/>
        <v>0</v>
      </c>
      <c r="AC15" s="269">
        <f t="shared" ca="1" si="7"/>
        <v>0</v>
      </c>
      <c r="AD15" s="269">
        <f t="shared" ca="1" si="7"/>
        <v>0</v>
      </c>
      <c r="AE15" s="269">
        <f t="shared" ca="1" si="7"/>
        <v>0</v>
      </c>
      <c r="AF15" s="269">
        <f t="shared" ca="1" si="7"/>
        <v>0</v>
      </c>
      <c r="AG15" s="269">
        <f t="shared" ca="1" si="7"/>
        <v>0</v>
      </c>
      <c r="AH15" s="269">
        <f t="shared" ca="1" si="7"/>
        <v>0</v>
      </c>
      <c r="AI15" s="269">
        <f t="shared" ref="AI15:BJ15" ca="1" si="8">SUBTOTAL(109,AI4:AI14)</f>
        <v>0</v>
      </c>
      <c r="AJ15" s="269">
        <f t="shared" ca="1" si="8"/>
        <v>0</v>
      </c>
      <c r="AK15" s="269">
        <f t="shared" ca="1" si="8"/>
        <v>0</v>
      </c>
      <c r="AL15" s="269">
        <f t="shared" ca="1" si="8"/>
        <v>0</v>
      </c>
      <c r="AM15" s="269">
        <f t="shared" ca="1" si="8"/>
        <v>0</v>
      </c>
      <c r="AN15" s="269">
        <f t="shared" ca="1" si="8"/>
        <v>0</v>
      </c>
      <c r="AO15" s="269">
        <f t="shared" ca="1" si="8"/>
        <v>0</v>
      </c>
      <c r="AP15" s="269">
        <f t="shared" ca="1" si="8"/>
        <v>0</v>
      </c>
      <c r="AQ15" s="269">
        <f t="shared" ca="1" si="8"/>
        <v>0</v>
      </c>
      <c r="AR15" s="269">
        <f t="shared" ca="1" si="8"/>
        <v>0</v>
      </c>
      <c r="AS15" s="269">
        <f t="shared" ca="1" si="8"/>
        <v>0</v>
      </c>
      <c r="AT15" s="269">
        <f t="shared" ca="1" si="8"/>
        <v>0</v>
      </c>
      <c r="AU15" s="269">
        <f t="shared" ca="1" si="8"/>
        <v>0</v>
      </c>
      <c r="AV15" s="269">
        <f t="shared" ca="1" si="8"/>
        <v>0</v>
      </c>
      <c r="AW15" s="269">
        <f t="shared" ca="1" si="8"/>
        <v>0</v>
      </c>
      <c r="AX15" s="269">
        <f t="shared" ca="1" si="8"/>
        <v>0</v>
      </c>
      <c r="AY15" s="269">
        <f t="shared" ca="1" si="8"/>
        <v>0</v>
      </c>
      <c r="AZ15" s="269">
        <f t="shared" ca="1" si="8"/>
        <v>0</v>
      </c>
      <c r="BA15" s="269">
        <f t="shared" ca="1" si="8"/>
        <v>0</v>
      </c>
      <c r="BB15" s="269">
        <f t="shared" ca="1" si="8"/>
        <v>0</v>
      </c>
      <c r="BC15" s="269">
        <f t="shared" ca="1" si="8"/>
        <v>0</v>
      </c>
      <c r="BD15" s="269">
        <f t="shared" ca="1" si="8"/>
        <v>0</v>
      </c>
      <c r="BE15" s="269">
        <f t="shared" ca="1" si="8"/>
        <v>0</v>
      </c>
      <c r="BF15" s="269">
        <f t="shared" ca="1" si="8"/>
        <v>0</v>
      </c>
      <c r="BG15" s="269">
        <f t="shared" ca="1" si="8"/>
        <v>0</v>
      </c>
      <c r="BH15" s="269">
        <f t="shared" ca="1" si="8"/>
        <v>0</v>
      </c>
      <c r="BI15" s="269">
        <f t="shared" ca="1" si="8"/>
        <v>0</v>
      </c>
      <c r="BJ15" s="269">
        <f t="shared" ca="1" si="8"/>
        <v>0</v>
      </c>
      <c r="BK15" s="269">
        <f t="shared" ca="1" si="1"/>
        <v>57376400.267926633</v>
      </c>
      <c r="BL15" s="234">
        <f ca="1">IF($BK$15=0,0,BK15/$BK$15)</f>
        <v>1</v>
      </c>
    </row>
    <row r="16" spans="1:68" s="49" customFormat="1" ht="23.25" customHeight="1" thickBot="1" x14ac:dyDescent="0.25">
      <c r="A16" s="19"/>
      <c r="B16" s="40"/>
      <c r="C16" s="215"/>
      <c r="D16" s="215"/>
      <c r="E16" s="215"/>
      <c r="F16" s="215"/>
      <c r="G16" s="215"/>
      <c r="H16" s="215"/>
      <c r="I16" s="215"/>
      <c r="J16" s="215"/>
      <c r="K16" s="215"/>
      <c r="L16" s="215"/>
      <c r="M16" s="215"/>
      <c r="N16" s="215"/>
      <c r="O16" s="215"/>
      <c r="P16" s="215"/>
      <c r="Q16" s="215"/>
      <c r="R16" s="215"/>
      <c r="S16" s="215"/>
      <c r="T16" s="215"/>
      <c r="U16" s="215"/>
      <c r="V16" s="215"/>
      <c r="W16" s="215"/>
      <c r="X16" s="215"/>
      <c r="Y16" s="215"/>
      <c r="Z16" s="215"/>
      <c r="AA16" s="215"/>
      <c r="AB16" s="215"/>
      <c r="AC16" s="215"/>
      <c r="AD16" s="215"/>
      <c r="AE16" s="215"/>
      <c r="AF16" s="215"/>
      <c r="AG16" s="215"/>
      <c r="AH16" s="215"/>
      <c r="AI16" s="215"/>
      <c r="AJ16" s="215"/>
      <c r="AK16" s="215"/>
      <c r="AL16" s="215"/>
      <c r="AM16" s="215"/>
      <c r="AN16" s="215"/>
      <c r="AO16" s="215"/>
      <c r="AP16" s="215"/>
      <c r="AQ16" s="215"/>
      <c r="AR16" s="215"/>
      <c r="AS16" s="215"/>
      <c r="AT16" s="215"/>
      <c r="AU16" s="215"/>
      <c r="AV16" s="215"/>
      <c r="AW16" s="215"/>
      <c r="AX16" s="215"/>
      <c r="AY16" s="215"/>
      <c r="AZ16" s="215"/>
      <c r="BA16" s="215"/>
      <c r="BB16" s="215"/>
      <c r="BC16" s="215"/>
      <c r="BD16" s="215"/>
      <c r="BE16" s="215"/>
      <c r="BF16" s="215"/>
      <c r="BG16" s="215"/>
      <c r="BH16" s="215"/>
      <c r="BI16" s="215"/>
      <c r="BJ16" s="215"/>
      <c r="BK16" s="215"/>
      <c r="BL16" s="216"/>
    </row>
    <row r="17" spans="1:64" s="49" customFormat="1" ht="23.25" customHeight="1" thickBot="1" x14ac:dyDescent="0.25">
      <c r="A17" s="232">
        <v>2</v>
      </c>
      <c r="B17" s="229" t="s">
        <v>77</v>
      </c>
      <c r="C17" s="233"/>
      <c r="D17" s="233"/>
      <c r="E17" s="233"/>
      <c r="F17" s="233"/>
      <c r="G17" s="233"/>
      <c r="H17" s="233"/>
      <c r="I17" s="233"/>
      <c r="J17" s="233"/>
      <c r="K17" s="233"/>
      <c r="L17" s="233"/>
      <c r="M17" s="233"/>
      <c r="N17" s="233"/>
      <c r="O17" s="233"/>
      <c r="P17" s="233"/>
      <c r="Q17" s="233"/>
      <c r="R17" s="233"/>
      <c r="S17" s="233"/>
      <c r="T17" s="233"/>
      <c r="U17" s="233"/>
      <c r="V17" s="233"/>
      <c r="W17" s="233"/>
      <c r="X17" s="233"/>
      <c r="Y17" s="233"/>
      <c r="Z17" s="233"/>
      <c r="AA17" s="233"/>
      <c r="AB17" s="233"/>
      <c r="AC17" s="233"/>
      <c r="AD17" s="233"/>
      <c r="AE17" s="233"/>
      <c r="AF17" s="233"/>
      <c r="AG17" s="233"/>
      <c r="AH17" s="233"/>
      <c r="AI17" s="233"/>
      <c r="AJ17" s="233"/>
      <c r="AK17" s="233"/>
      <c r="AL17" s="233"/>
      <c r="AM17" s="233"/>
      <c r="AN17" s="233"/>
      <c r="AO17" s="233"/>
      <c r="AP17" s="233"/>
      <c r="AQ17" s="233"/>
      <c r="AR17" s="233"/>
      <c r="AS17" s="233"/>
      <c r="AT17" s="233"/>
      <c r="AU17" s="233"/>
      <c r="AV17" s="233"/>
      <c r="AW17" s="233"/>
      <c r="AX17" s="233"/>
      <c r="AY17" s="233"/>
      <c r="AZ17" s="233"/>
      <c r="BA17" s="233"/>
      <c r="BB17" s="233"/>
      <c r="BC17" s="233"/>
      <c r="BD17" s="233"/>
      <c r="BE17" s="233"/>
      <c r="BF17" s="233"/>
      <c r="BG17" s="233"/>
      <c r="BH17" s="233"/>
      <c r="BI17" s="233"/>
      <c r="BJ17" s="233"/>
      <c r="BK17" s="233"/>
      <c r="BL17" s="234"/>
    </row>
    <row r="18" spans="1:64" s="49" customFormat="1" ht="23.25" customHeight="1" x14ac:dyDescent="0.2">
      <c r="A18" s="241" t="s">
        <v>78</v>
      </c>
      <c r="B18" s="242" t="s">
        <v>79</v>
      </c>
      <c r="C18" s="243"/>
      <c r="D18" s="243"/>
      <c r="E18" s="243"/>
      <c r="F18" s="243"/>
      <c r="G18" s="243"/>
      <c r="H18" s="243"/>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c r="AI18" s="243"/>
      <c r="AJ18" s="243"/>
      <c r="AK18" s="243"/>
      <c r="AL18" s="243"/>
      <c r="AM18" s="243"/>
      <c r="AN18" s="243"/>
      <c r="AO18" s="243"/>
      <c r="AP18" s="243"/>
      <c r="AQ18" s="243"/>
      <c r="AR18" s="243"/>
      <c r="AS18" s="243"/>
      <c r="AT18" s="243"/>
      <c r="AU18" s="243"/>
      <c r="AV18" s="243"/>
      <c r="AW18" s="243"/>
      <c r="AX18" s="243"/>
      <c r="AY18" s="243"/>
      <c r="AZ18" s="243"/>
      <c r="BA18" s="243"/>
      <c r="BB18" s="243"/>
      <c r="BC18" s="243"/>
      <c r="BD18" s="243"/>
      <c r="BE18" s="243"/>
      <c r="BF18" s="243"/>
      <c r="BG18" s="243"/>
      <c r="BH18" s="243"/>
      <c r="BI18" s="243"/>
      <c r="BJ18" s="243"/>
      <c r="BK18" s="243"/>
      <c r="BL18" s="244"/>
    </row>
    <row r="19" spans="1:64" s="49" customFormat="1" ht="23.25" customHeight="1" x14ac:dyDescent="0.2">
      <c r="A19" s="251" t="s">
        <v>80</v>
      </c>
      <c r="B19" s="252" t="s">
        <v>111</v>
      </c>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c r="AL19" s="253"/>
      <c r="AM19" s="253"/>
      <c r="AN19" s="253"/>
      <c r="AO19" s="253"/>
      <c r="AP19" s="253"/>
      <c r="AQ19" s="253"/>
      <c r="AR19" s="253"/>
      <c r="AS19" s="253"/>
      <c r="AT19" s="253"/>
      <c r="AU19" s="253"/>
      <c r="AV19" s="253"/>
      <c r="AW19" s="253"/>
      <c r="AX19" s="253"/>
      <c r="AY19" s="253"/>
      <c r="AZ19" s="253"/>
      <c r="BA19" s="253"/>
      <c r="BB19" s="253"/>
      <c r="BC19" s="253"/>
      <c r="BD19" s="253"/>
      <c r="BE19" s="253"/>
      <c r="BF19" s="253"/>
      <c r="BG19" s="253"/>
      <c r="BH19" s="253"/>
      <c r="BI19" s="253"/>
      <c r="BJ19" s="253"/>
      <c r="BK19" s="253"/>
      <c r="BL19" s="254"/>
    </row>
    <row r="20" spans="1:64" s="49" customFormat="1" ht="23.25" customHeight="1" x14ac:dyDescent="0.2">
      <c r="A20" s="19" t="s">
        <v>112</v>
      </c>
      <c r="B20" s="12" t="s">
        <v>81</v>
      </c>
      <c r="C20" s="32">
        <f t="array" aca="1" ref="C20" ca="1">_xlfn.IFNA(SUM((C$3&gt;='Gastos com Pessoal'!$E$7:$E$506)*(C$3&lt;='Gastos com Pessoal'!$F$7:$F$506)*OFFSET('Encargos e Benefícios'!$D$5,1,MATCH($B20,'Encargos e Benefícios'!$E$5:$AB$5,0),500,1))
*(IF('Gastos com Pessoal'!$G$7:$G$506&lt;=C$3,('Gastos com Pessoal'!$H$7:$H$506)+1,1))
*(IF('Gastos com Pessoal'!$M$7:$M$506&lt;=C$3,('Gastos com Pessoal'!$N$7:$N$506)+1,1))
*(IF('Gastos com Pessoal'!$S$7:$S$506&lt;=C$3,('Gastos com Pessoal'!$T$7:$T$506)+1,1))
*(IF('Gastos com Pessoal'!$Y$7:$Y$506&lt;=C$3,('Gastos com Pessoal'!$Z$7:$Z$506)+1,1))
*(IF('Gastos com Pessoal'!$AE$7:$AE$506&lt;=C$3,('Gastos com Pessoal'!$AF$7:$AF$506)+1,1)),0)</f>
        <v>1941509.5058200001</v>
      </c>
      <c r="D20" s="32">
        <f t="array" aca="1" ref="D20" ca="1">_xlfn.IFNA(SUM((D$3&gt;='Gastos com Pessoal'!$E$7:$E$506)*(D$3&lt;='Gastos com Pessoal'!$F$7:$F$506)*OFFSET('Encargos e Benefícios'!$D$5,1,MATCH($B20,'Encargos e Benefícios'!$E$5:$AB$5,0),500,1))
*(IF('Gastos com Pessoal'!$G$7:$G$506&lt;=D$3,('Gastos com Pessoal'!$H$7:$H$506)+1,1))
*(IF('Gastos com Pessoal'!$M$7:$M$506&lt;=D$3,('Gastos com Pessoal'!$N$7:$N$506)+1,1))
*(IF('Gastos com Pessoal'!$S$7:$S$506&lt;=D$3,('Gastos com Pessoal'!$T$7:$T$506)+1,1))
*(IF('Gastos com Pessoal'!$Y$7:$Y$506&lt;=D$3,('Gastos com Pessoal'!$Z$7:$Z$506)+1,1))
*(IF('Gastos com Pessoal'!$AE$7:$AE$506&lt;=D$3,('Gastos com Pessoal'!$AF$7:$AF$506)+1,1)),0)</f>
        <v>2040796.6901910002</v>
      </c>
      <c r="E20" s="32">
        <f t="array" aca="1" ref="E20" ca="1">_xlfn.IFNA(SUM((E$3&gt;='Gastos com Pessoal'!$E$7:$E$506)*(E$3&lt;='Gastos com Pessoal'!$F$7:$F$506)*OFFSET('Encargos e Benefícios'!$D$5,1,MATCH($B20,'Encargos e Benefícios'!$E$5:$AB$5,0),500,1))
*(IF('Gastos com Pessoal'!$G$7:$G$506&lt;=E$3,('Gastos com Pessoal'!$H$7:$H$506)+1,1))
*(IF('Gastos com Pessoal'!$M$7:$M$506&lt;=E$3,('Gastos com Pessoal'!$N$7:$N$506)+1,1))
*(IF('Gastos com Pessoal'!$S$7:$S$506&lt;=E$3,('Gastos com Pessoal'!$T$7:$T$506)+1,1))
*(IF('Gastos com Pessoal'!$Y$7:$Y$506&lt;=E$3,('Gastos com Pessoal'!$Z$7:$Z$506)+1,1))
*(IF('Gastos com Pessoal'!$AE$7:$AE$506&lt;=E$3,('Gastos com Pessoal'!$AF$7:$AF$506)+1,1)),0)</f>
        <v>2040796.6901910002</v>
      </c>
      <c r="F20" s="32">
        <f t="array" aca="1" ref="F20" ca="1">_xlfn.IFNA(SUM((F$3&gt;='Gastos com Pessoal'!$E$7:$E$506)*(F$3&lt;='Gastos com Pessoal'!$F$7:$F$506)*OFFSET('Encargos e Benefícios'!$D$5,1,MATCH($B20,'Encargos e Benefícios'!$E$5:$AB$5,0),500,1))
*(IF('Gastos com Pessoal'!$G$7:$G$506&lt;=F$3,('Gastos com Pessoal'!$H$7:$H$506)+1,1))
*(IF('Gastos com Pessoal'!$M$7:$M$506&lt;=F$3,('Gastos com Pessoal'!$N$7:$N$506)+1,1))
*(IF('Gastos com Pessoal'!$S$7:$S$506&lt;=F$3,('Gastos com Pessoal'!$T$7:$T$506)+1,1))
*(IF('Gastos com Pessoal'!$Y$7:$Y$506&lt;=F$3,('Gastos com Pessoal'!$Z$7:$Z$506)+1,1))
*(IF('Gastos com Pessoal'!$AE$7:$AE$506&lt;=F$3,('Gastos com Pessoal'!$AF$7:$AF$506)+1,1)),0)</f>
        <v>2040796.6901910002</v>
      </c>
      <c r="G20" s="32">
        <f t="array" aca="1" ref="G20" ca="1">_xlfn.IFNA(SUM((G$3&gt;='Gastos com Pessoal'!$E$7:$E$506)*(G$3&lt;='Gastos com Pessoal'!$F$7:$F$506)*OFFSET('Encargos e Benefícios'!$D$5,1,MATCH($B20,'Encargos e Benefícios'!$E$5:$AB$5,0),500,1))
*(IF('Gastos com Pessoal'!$G$7:$G$506&lt;=G$3,('Gastos com Pessoal'!$H$7:$H$506)+1,1))
*(IF('Gastos com Pessoal'!$M$7:$M$506&lt;=G$3,('Gastos com Pessoal'!$N$7:$N$506)+1,1))
*(IF('Gastos com Pessoal'!$S$7:$S$506&lt;=G$3,('Gastos com Pessoal'!$T$7:$T$506)+1,1))
*(IF('Gastos com Pessoal'!$Y$7:$Y$506&lt;=G$3,('Gastos com Pessoal'!$Z$7:$Z$506)+1,1))
*(IF('Gastos com Pessoal'!$AE$7:$AE$506&lt;=G$3,('Gastos com Pessoal'!$AF$7:$AF$506)+1,1)),0)</f>
        <v>1990751.0790720002</v>
      </c>
      <c r="H20" s="32">
        <f t="array" aca="1" ref="H20" ca="1">_xlfn.IFNA(SUM((H$3&gt;='Gastos com Pessoal'!$E$7:$E$506)*(H$3&lt;='Gastos com Pessoal'!$F$7:$F$506)*OFFSET('Encargos e Benefícios'!$D$5,1,MATCH($B20,'Encargos e Benefícios'!$E$5:$AB$5,0),500,1))
*(IF('Gastos com Pessoal'!$G$7:$G$506&lt;=H$3,('Gastos com Pessoal'!$H$7:$H$506)+1,1))
*(IF('Gastos com Pessoal'!$M$7:$M$506&lt;=H$3,('Gastos com Pessoal'!$N$7:$N$506)+1,1))
*(IF('Gastos com Pessoal'!$S$7:$S$506&lt;=H$3,('Gastos com Pessoal'!$T$7:$T$506)+1,1))
*(IF('Gastos com Pessoal'!$Y$7:$Y$506&lt;=H$3,('Gastos com Pessoal'!$Z$7:$Z$506)+1,1))
*(IF('Gastos com Pessoal'!$AE$7:$AE$506&lt;=H$3,('Gastos com Pessoal'!$AF$7:$AF$506)+1,1)),0)</f>
        <v>2012315.5977540002</v>
      </c>
      <c r="I20" s="32">
        <f t="array" aca="1" ref="I20" ca="1">_xlfn.IFNA(SUM((I$3&gt;='Gastos com Pessoal'!$E$7:$E$506)*(I$3&lt;='Gastos com Pessoal'!$F$7:$F$506)*OFFSET('Encargos e Benefícios'!$D$5,1,MATCH($B20,'Encargos e Benefícios'!$E$5:$AB$5,0),500,1))
*(IF('Gastos com Pessoal'!$G$7:$G$506&lt;=I$3,('Gastos com Pessoal'!$H$7:$H$506)+1,1))
*(IF('Gastos com Pessoal'!$M$7:$M$506&lt;=I$3,('Gastos com Pessoal'!$N$7:$N$506)+1,1))
*(IF('Gastos com Pessoal'!$S$7:$S$506&lt;=I$3,('Gastos com Pessoal'!$T$7:$T$506)+1,1))
*(IF('Gastos com Pessoal'!$Y$7:$Y$506&lt;=I$3,('Gastos com Pessoal'!$Z$7:$Z$506)+1,1))
*(IF('Gastos com Pessoal'!$AE$7:$AE$506&lt;=I$3,('Gastos com Pessoal'!$AF$7:$AF$506)+1,1)),0)</f>
        <v>2012315.5977540002</v>
      </c>
      <c r="J20" s="32">
        <f t="array" aca="1" ref="J20" ca="1">_xlfn.IFNA(SUM((J$3&gt;='Gastos com Pessoal'!$E$7:$E$506)*(J$3&lt;='Gastos com Pessoal'!$F$7:$F$506)*OFFSET('Encargos e Benefícios'!$D$5,1,MATCH($B20,'Encargos e Benefícios'!$E$5:$AB$5,0),500,1))
*(IF('Gastos com Pessoal'!$G$7:$G$506&lt;=J$3,('Gastos com Pessoal'!$H$7:$H$506)+1,1))
*(IF('Gastos com Pessoal'!$M$7:$M$506&lt;=J$3,('Gastos com Pessoal'!$N$7:$N$506)+1,1))
*(IF('Gastos com Pessoal'!$S$7:$S$506&lt;=J$3,('Gastos com Pessoal'!$T$7:$T$506)+1,1))
*(IF('Gastos com Pessoal'!$Y$7:$Y$506&lt;=J$3,('Gastos com Pessoal'!$Z$7:$Z$506)+1,1))
*(IF('Gastos com Pessoal'!$AE$7:$AE$506&lt;=J$3,('Gastos com Pessoal'!$AF$7:$AF$506)+1,1)),0)</f>
        <v>2012315.5977540002</v>
      </c>
      <c r="K20" s="32">
        <f t="array" aca="1" ref="K20" ca="1">_xlfn.IFNA(SUM((K$3&gt;='Gastos com Pessoal'!$E$7:$E$506)*(K$3&lt;='Gastos com Pessoal'!$F$7:$F$506)*OFFSET('Encargos e Benefícios'!$D$5,1,MATCH($B20,'Encargos e Benefícios'!$E$5:$AB$5,0),500,1))
*(IF('Gastos com Pessoal'!$G$7:$G$506&lt;=K$3,('Gastos com Pessoal'!$H$7:$H$506)+1,1))
*(IF('Gastos com Pessoal'!$M$7:$M$506&lt;=K$3,('Gastos com Pessoal'!$N$7:$N$506)+1,1))
*(IF('Gastos com Pessoal'!$S$7:$S$506&lt;=K$3,('Gastos com Pessoal'!$T$7:$T$506)+1,1))
*(IF('Gastos com Pessoal'!$Y$7:$Y$506&lt;=K$3,('Gastos com Pessoal'!$Z$7:$Z$506)+1,1))
*(IF('Gastos com Pessoal'!$AE$7:$AE$506&lt;=K$3,('Gastos com Pessoal'!$AF$7:$AF$506)+1,1)),0)</f>
        <v>2012315.5977540002</v>
      </c>
      <c r="L20" s="32">
        <f t="array" aca="1" ref="L20" ca="1">_xlfn.IFNA(SUM((L$3&gt;='Gastos com Pessoal'!$E$7:$E$506)*(L$3&lt;='Gastos com Pessoal'!$F$7:$F$506)*OFFSET('Encargos e Benefícios'!$D$5,1,MATCH($B20,'Encargos e Benefícios'!$E$5:$AB$5,0),500,1))
*(IF('Gastos com Pessoal'!$G$7:$G$506&lt;=L$3,('Gastos com Pessoal'!$H$7:$H$506)+1,1))
*(IF('Gastos com Pessoal'!$M$7:$M$506&lt;=L$3,('Gastos com Pessoal'!$N$7:$N$506)+1,1))
*(IF('Gastos com Pessoal'!$S$7:$S$506&lt;=L$3,('Gastos com Pessoal'!$T$7:$T$506)+1,1))
*(IF('Gastos com Pessoal'!$Y$7:$Y$506&lt;=L$3,('Gastos com Pessoal'!$Z$7:$Z$506)+1,1))
*(IF('Gastos com Pessoal'!$AE$7:$AE$506&lt;=L$3,('Gastos com Pessoal'!$AF$7:$AF$506)+1,1)),0)</f>
        <v>2037248.9218305002</v>
      </c>
      <c r="M20" s="32">
        <f t="array" aca="1" ref="M20" ca="1">_xlfn.IFNA(SUM((M$3&gt;='Gastos com Pessoal'!$E$7:$E$506)*(M$3&lt;='Gastos com Pessoal'!$F$7:$F$506)*OFFSET('Encargos e Benefícios'!$D$5,1,MATCH($B20,'Encargos e Benefícios'!$E$5:$AB$5,0),500,1))
*(IF('Gastos com Pessoal'!$G$7:$G$506&lt;=M$3,('Gastos com Pessoal'!$H$7:$H$506)+1,1))
*(IF('Gastos com Pessoal'!$M$7:$M$506&lt;=M$3,('Gastos com Pessoal'!$N$7:$N$506)+1,1))
*(IF('Gastos com Pessoal'!$S$7:$S$506&lt;=M$3,('Gastos com Pessoal'!$T$7:$T$506)+1,1))
*(IF('Gastos com Pessoal'!$Y$7:$Y$506&lt;=M$3,('Gastos com Pessoal'!$Z$7:$Z$506)+1,1))
*(IF('Gastos com Pessoal'!$AE$7:$AE$506&lt;=M$3,('Gastos com Pessoal'!$AF$7:$AF$506)+1,1)),0)</f>
        <v>2037248.9218305002</v>
      </c>
      <c r="N20" s="32">
        <f t="array" aca="1" ref="N20" ca="1">_xlfn.IFNA(SUM((N$3&gt;='Gastos com Pessoal'!$E$7:$E$506)*(N$3&lt;='Gastos com Pessoal'!$F$7:$F$506)*OFFSET('Encargos e Benefícios'!$D$5,1,MATCH($B20,'Encargos e Benefícios'!$E$5:$AB$5,0),500,1))
*(IF('Gastos com Pessoal'!$G$7:$G$506&lt;=N$3,('Gastos com Pessoal'!$H$7:$H$506)+1,1))
*(IF('Gastos com Pessoal'!$M$7:$M$506&lt;=N$3,('Gastos com Pessoal'!$N$7:$N$506)+1,1))
*(IF('Gastos com Pessoal'!$S$7:$S$506&lt;=N$3,('Gastos com Pessoal'!$T$7:$T$506)+1,1))
*(IF('Gastos com Pessoal'!$Y$7:$Y$506&lt;=N$3,('Gastos com Pessoal'!$Z$7:$Z$506)+1,1))
*(IF('Gastos com Pessoal'!$AE$7:$AE$506&lt;=N$3,('Gastos com Pessoal'!$AF$7:$AF$506)+1,1)),0)</f>
        <v>2037248.9218305002</v>
      </c>
      <c r="O20" s="32">
        <f t="array" aca="1" ref="O20" ca="1">_xlfn.IFNA(SUM((O$3&gt;='Gastos com Pessoal'!$E$7:$E$506)*(O$3&lt;='Gastos com Pessoal'!$F$7:$F$506)*OFFSET('Encargos e Benefícios'!$D$5,1,MATCH($B20,'Encargos e Benefícios'!$E$5:$AB$5,0),500,1))
*(IF('Gastos com Pessoal'!$G$7:$G$506&lt;=O$3,('Gastos com Pessoal'!$H$7:$H$506)+1,1))
*(IF('Gastos com Pessoal'!$M$7:$M$506&lt;=O$3,('Gastos com Pessoal'!$N$7:$N$506)+1,1))
*(IF('Gastos com Pessoal'!$S$7:$S$506&lt;=O$3,('Gastos com Pessoal'!$T$7:$T$506)+1,1))
*(IF('Gastos com Pessoal'!$Y$7:$Y$506&lt;=O$3,('Gastos com Pessoal'!$Z$7:$Z$506)+1,1))
*(IF('Gastos com Pessoal'!$AE$7:$AE$506&lt;=O$3,('Gastos com Pessoal'!$AF$7:$AF$506)+1,1)),0)</f>
        <v>2037248.9218305002</v>
      </c>
      <c r="P20" s="32">
        <f t="array" aca="1" ref="P20" ca="1">_xlfn.IFNA(SUM((P$3&gt;='Gastos com Pessoal'!$E$7:$E$506)*(P$3&lt;='Gastos com Pessoal'!$F$7:$F$506)*OFFSET('Encargos e Benefícios'!$D$5,1,MATCH($B20,'Encargos e Benefícios'!$E$5:$AB$5,0),500,1))
*(IF('Gastos com Pessoal'!$G$7:$G$506&lt;=P$3,('Gastos com Pessoal'!$H$7:$H$506)+1,1))
*(IF('Gastos com Pessoal'!$M$7:$M$506&lt;=P$3,('Gastos com Pessoal'!$N$7:$N$506)+1,1))
*(IF('Gastos com Pessoal'!$S$7:$S$506&lt;=P$3,('Gastos com Pessoal'!$T$7:$T$506)+1,1))
*(IF('Gastos com Pessoal'!$Y$7:$Y$506&lt;=P$3,('Gastos com Pessoal'!$Z$7:$Z$506)+1,1))
*(IF('Gastos com Pessoal'!$AE$7:$AE$506&lt;=P$3,('Gastos com Pessoal'!$AF$7:$AF$506)+1,1)),0)</f>
        <v>0</v>
      </c>
      <c r="Q20" s="32">
        <f t="array" aca="1" ref="Q20" ca="1">_xlfn.IFNA(SUM((Q$3&gt;='Gastos com Pessoal'!$E$7:$E$506)*(Q$3&lt;='Gastos com Pessoal'!$F$7:$F$506)*OFFSET('Encargos e Benefícios'!$D$5,1,MATCH($B20,'Encargos e Benefícios'!$E$5:$AB$5,0),500,1))
*(IF('Gastos com Pessoal'!$G$7:$G$506&lt;=Q$3,('Gastos com Pessoal'!$H$7:$H$506)+1,1))
*(IF('Gastos com Pessoal'!$M$7:$M$506&lt;=Q$3,('Gastos com Pessoal'!$N$7:$N$506)+1,1))
*(IF('Gastos com Pessoal'!$S$7:$S$506&lt;=Q$3,('Gastos com Pessoal'!$T$7:$T$506)+1,1))
*(IF('Gastos com Pessoal'!$Y$7:$Y$506&lt;=Q$3,('Gastos com Pessoal'!$Z$7:$Z$506)+1,1))
*(IF('Gastos com Pessoal'!$AE$7:$AE$506&lt;=Q$3,('Gastos com Pessoal'!$AF$7:$AF$506)+1,1)),0)</f>
        <v>0</v>
      </c>
      <c r="R20" s="32">
        <f t="array" aca="1" ref="R20" ca="1">_xlfn.IFNA(SUM((R$3&gt;='Gastos com Pessoal'!$E$7:$E$506)*(R$3&lt;='Gastos com Pessoal'!$F$7:$F$506)*OFFSET('Encargos e Benefícios'!$D$5,1,MATCH($B20,'Encargos e Benefícios'!$E$5:$AB$5,0),500,1))
*(IF('Gastos com Pessoal'!$G$7:$G$506&lt;=R$3,('Gastos com Pessoal'!$H$7:$H$506)+1,1))
*(IF('Gastos com Pessoal'!$M$7:$M$506&lt;=R$3,('Gastos com Pessoal'!$N$7:$N$506)+1,1))
*(IF('Gastos com Pessoal'!$S$7:$S$506&lt;=R$3,('Gastos com Pessoal'!$T$7:$T$506)+1,1))
*(IF('Gastos com Pessoal'!$Y$7:$Y$506&lt;=R$3,('Gastos com Pessoal'!$Z$7:$Z$506)+1,1))
*(IF('Gastos com Pessoal'!$AE$7:$AE$506&lt;=R$3,('Gastos com Pessoal'!$AF$7:$AF$506)+1,1)),0)</f>
        <v>0</v>
      </c>
      <c r="S20" s="32">
        <f t="array" aca="1" ref="S20" ca="1">_xlfn.IFNA(SUM((S$3&gt;='Gastos com Pessoal'!$E$7:$E$506)*(S$3&lt;='Gastos com Pessoal'!$F$7:$F$506)*OFFSET('Encargos e Benefícios'!$D$5,1,MATCH($B20,'Encargos e Benefícios'!$E$5:$AB$5,0),500,1))
*(IF('Gastos com Pessoal'!$G$7:$G$506&lt;=S$3,('Gastos com Pessoal'!$H$7:$H$506)+1,1))
*(IF('Gastos com Pessoal'!$M$7:$M$506&lt;=S$3,('Gastos com Pessoal'!$N$7:$N$506)+1,1))
*(IF('Gastos com Pessoal'!$S$7:$S$506&lt;=S$3,('Gastos com Pessoal'!$T$7:$T$506)+1,1))
*(IF('Gastos com Pessoal'!$Y$7:$Y$506&lt;=S$3,('Gastos com Pessoal'!$Z$7:$Z$506)+1,1))
*(IF('Gastos com Pessoal'!$AE$7:$AE$506&lt;=S$3,('Gastos com Pessoal'!$AF$7:$AF$506)+1,1)),0)</f>
        <v>0</v>
      </c>
      <c r="T20" s="32">
        <f t="array" aca="1" ref="T20" ca="1">_xlfn.IFNA(SUM((T$3&gt;='Gastos com Pessoal'!$E$7:$E$506)*(T$3&lt;='Gastos com Pessoal'!$F$7:$F$506)*OFFSET('Encargos e Benefícios'!$D$5,1,MATCH($B20,'Encargos e Benefícios'!$E$5:$AB$5,0),500,1))
*(IF('Gastos com Pessoal'!$G$7:$G$506&lt;=T$3,('Gastos com Pessoal'!$H$7:$H$506)+1,1))
*(IF('Gastos com Pessoal'!$M$7:$M$506&lt;=T$3,('Gastos com Pessoal'!$N$7:$N$506)+1,1))
*(IF('Gastos com Pessoal'!$S$7:$S$506&lt;=T$3,('Gastos com Pessoal'!$T$7:$T$506)+1,1))
*(IF('Gastos com Pessoal'!$Y$7:$Y$506&lt;=T$3,('Gastos com Pessoal'!$Z$7:$Z$506)+1,1))
*(IF('Gastos com Pessoal'!$AE$7:$AE$506&lt;=T$3,('Gastos com Pessoal'!$AF$7:$AF$506)+1,1)),0)</f>
        <v>0</v>
      </c>
      <c r="U20" s="32">
        <f t="array" aca="1" ref="U20" ca="1">_xlfn.IFNA(SUM((U$3&gt;='Gastos com Pessoal'!$E$7:$E$506)*(U$3&lt;='Gastos com Pessoal'!$F$7:$F$506)*OFFSET('Encargos e Benefícios'!$D$5,1,MATCH($B20,'Encargos e Benefícios'!$E$5:$AB$5,0),500,1))
*(IF('Gastos com Pessoal'!$G$7:$G$506&lt;=U$3,('Gastos com Pessoal'!$H$7:$H$506)+1,1))
*(IF('Gastos com Pessoal'!$M$7:$M$506&lt;=U$3,('Gastos com Pessoal'!$N$7:$N$506)+1,1))
*(IF('Gastos com Pessoal'!$S$7:$S$506&lt;=U$3,('Gastos com Pessoal'!$T$7:$T$506)+1,1))
*(IF('Gastos com Pessoal'!$Y$7:$Y$506&lt;=U$3,('Gastos com Pessoal'!$Z$7:$Z$506)+1,1))
*(IF('Gastos com Pessoal'!$AE$7:$AE$506&lt;=U$3,('Gastos com Pessoal'!$AF$7:$AF$506)+1,1)),0)</f>
        <v>0</v>
      </c>
      <c r="V20" s="32">
        <f t="array" aca="1" ref="V20" ca="1">_xlfn.IFNA(SUM((V$3&gt;='Gastos com Pessoal'!$E$7:$E$506)*(V$3&lt;='Gastos com Pessoal'!$F$7:$F$506)*OFFSET('Encargos e Benefícios'!$D$5,1,MATCH($B20,'Encargos e Benefícios'!$E$5:$AB$5,0),500,1))
*(IF('Gastos com Pessoal'!$G$7:$G$506&lt;=V$3,('Gastos com Pessoal'!$H$7:$H$506)+1,1))
*(IF('Gastos com Pessoal'!$M$7:$M$506&lt;=V$3,('Gastos com Pessoal'!$N$7:$N$506)+1,1))
*(IF('Gastos com Pessoal'!$S$7:$S$506&lt;=V$3,('Gastos com Pessoal'!$T$7:$T$506)+1,1))
*(IF('Gastos com Pessoal'!$Y$7:$Y$506&lt;=V$3,('Gastos com Pessoal'!$Z$7:$Z$506)+1,1))
*(IF('Gastos com Pessoal'!$AE$7:$AE$506&lt;=V$3,('Gastos com Pessoal'!$AF$7:$AF$506)+1,1)),0)</f>
        <v>0</v>
      </c>
      <c r="W20" s="32">
        <f t="array" aca="1" ref="W20" ca="1">_xlfn.IFNA(SUM((W$3&gt;='Gastos com Pessoal'!$E$7:$E$506)*(W$3&lt;='Gastos com Pessoal'!$F$7:$F$506)*OFFSET('Encargos e Benefícios'!$D$5,1,MATCH($B20,'Encargos e Benefícios'!$E$5:$AB$5,0),500,1))
*(IF('Gastos com Pessoal'!$G$7:$G$506&lt;=W$3,('Gastos com Pessoal'!$H$7:$H$506)+1,1))
*(IF('Gastos com Pessoal'!$M$7:$M$506&lt;=W$3,('Gastos com Pessoal'!$N$7:$N$506)+1,1))
*(IF('Gastos com Pessoal'!$S$7:$S$506&lt;=W$3,('Gastos com Pessoal'!$T$7:$T$506)+1,1))
*(IF('Gastos com Pessoal'!$Y$7:$Y$506&lt;=W$3,('Gastos com Pessoal'!$Z$7:$Z$506)+1,1))
*(IF('Gastos com Pessoal'!$AE$7:$AE$506&lt;=W$3,('Gastos com Pessoal'!$AF$7:$AF$506)+1,1)),0)</f>
        <v>0</v>
      </c>
      <c r="X20" s="32">
        <f t="array" aca="1" ref="X20" ca="1">_xlfn.IFNA(SUM((X$3&gt;='Gastos com Pessoal'!$E$7:$E$506)*(X$3&lt;='Gastos com Pessoal'!$F$7:$F$506)*OFFSET('Encargos e Benefícios'!$D$5,1,MATCH($B20,'Encargos e Benefícios'!$E$5:$AB$5,0),500,1))
*(IF('Gastos com Pessoal'!$G$7:$G$506&lt;=X$3,('Gastos com Pessoal'!$H$7:$H$506)+1,1))
*(IF('Gastos com Pessoal'!$M$7:$M$506&lt;=X$3,('Gastos com Pessoal'!$N$7:$N$506)+1,1))
*(IF('Gastos com Pessoal'!$S$7:$S$506&lt;=X$3,('Gastos com Pessoal'!$T$7:$T$506)+1,1))
*(IF('Gastos com Pessoal'!$Y$7:$Y$506&lt;=X$3,('Gastos com Pessoal'!$Z$7:$Z$506)+1,1))
*(IF('Gastos com Pessoal'!$AE$7:$AE$506&lt;=X$3,('Gastos com Pessoal'!$AF$7:$AF$506)+1,1)),0)</f>
        <v>0</v>
      </c>
      <c r="Y20" s="32">
        <f t="array" aca="1" ref="Y20" ca="1">_xlfn.IFNA(SUM((Y$3&gt;='Gastos com Pessoal'!$E$7:$E$506)*(Y$3&lt;='Gastos com Pessoal'!$F$7:$F$506)*OFFSET('Encargos e Benefícios'!$D$5,1,MATCH($B20,'Encargos e Benefícios'!$E$5:$AB$5,0),500,1))
*(IF('Gastos com Pessoal'!$G$7:$G$506&lt;=Y$3,('Gastos com Pessoal'!$H$7:$H$506)+1,1))
*(IF('Gastos com Pessoal'!$M$7:$M$506&lt;=Y$3,('Gastos com Pessoal'!$N$7:$N$506)+1,1))
*(IF('Gastos com Pessoal'!$S$7:$S$506&lt;=Y$3,('Gastos com Pessoal'!$T$7:$T$506)+1,1))
*(IF('Gastos com Pessoal'!$Y$7:$Y$506&lt;=Y$3,('Gastos com Pessoal'!$Z$7:$Z$506)+1,1))
*(IF('Gastos com Pessoal'!$AE$7:$AE$506&lt;=Y$3,('Gastos com Pessoal'!$AF$7:$AF$506)+1,1)),0)</f>
        <v>0</v>
      </c>
      <c r="Z20" s="32">
        <f t="array" aca="1" ref="Z20" ca="1">_xlfn.IFNA(SUM((Z$3&gt;='Gastos com Pessoal'!$E$7:$E$506)*(Z$3&lt;='Gastos com Pessoal'!$F$7:$F$506)*OFFSET('Encargos e Benefícios'!$D$5,1,MATCH($B20,'Encargos e Benefícios'!$E$5:$AB$5,0),500,1))
*(IF('Gastos com Pessoal'!$G$7:$G$506&lt;=Z$3,('Gastos com Pessoal'!$H$7:$H$506)+1,1))
*(IF('Gastos com Pessoal'!$M$7:$M$506&lt;=Z$3,('Gastos com Pessoal'!$N$7:$N$506)+1,1))
*(IF('Gastos com Pessoal'!$S$7:$S$506&lt;=Z$3,('Gastos com Pessoal'!$T$7:$T$506)+1,1))
*(IF('Gastos com Pessoal'!$Y$7:$Y$506&lt;=Z$3,('Gastos com Pessoal'!$Z$7:$Z$506)+1,1))
*(IF('Gastos com Pessoal'!$AE$7:$AE$506&lt;=Z$3,('Gastos com Pessoal'!$AF$7:$AF$506)+1,1)),0)</f>
        <v>0</v>
      </c>
      <c r="AA20" s="32">
        <f t="array" aca="1" ref="AA20" ca="1">_xlfn.IFNA(SUM((AA$3&gt;='Gastos com Pessoal'!$E$7:$E$506)*(AA$3&lt;='Gastos com Pessoal'!$F$7:$F$506)*OFFSET('Encargos e Benefícios'!$D$5,1,MATCH($B20,'Encargos e Benefícios'!$E$5:$AB$5,0),500,1))
*(IF('Gastos com Pessoal'!$G$7:$G$506&lt;=AA$3,('Gastos com Pessoal'!$H$7:$H$506)+1,1))
*(IF('Gastos com Pessoal'!$M$7:$M$506&lt;=AA$3,('Gastos com Pessoal'!$N$7:$N$506)+1,1))
*(IF('Gastos com Pessoal'!$S$7:$S$506&lt;=AA$3,('Gastos com Pessoal'!$T$7:$T$506)+1,1))
*(IF('Gastos com Pessoal'!$Y$7:$Y$506&lt;=AA$3,('Gastos com Pessoal'!$Z$7:$Z$506)+1,1))
*(IF('Gastos com Pessoal'!$AE$7:$AE$506&lt;=AA$3,('Gastos com Pessoal'!$AF$7:$AF$506)+1,1)),0)</f>
        <v>0</v>
      </c>
      <c r="AB20" s="32">
        <f t="array" aca="1" ref="AB20" ca="1">_xlfn.IFNA(SUM((AB$3&gt;='Gastos com Pessoal'!$E$7:$E$506)*(AB$3&lt;='Gastos com Pessoal'!$F$7:$F$506)*OFFSET('Encargos e Benefícios'!$D$5,1,MATCH($B20,'Encargos e Benefícios'!$E$5:$AB$5,0),500,1))
*(IF('Gastos com Pessoal'!$G$7:$G$506&lt;=AB$3,('Gastos com Pessoal'!$H$7:$H$506)+1,1))
*(IF('Gastos com Pessoal'!$M$7:$M$506&lt;=AB$3,('Gastos com Pessoal'!$N$7:$N$506)+1,1))
*(IF('Gastos com Pessoal'!$S$7:$S$506&lt;=AB$3,('Gastos com Pessoal'!$T$7:$T$506)+1,1))
*(IF('Gastos com Pessoal'!$Y$7:$Y$506&lt;=AB$3,('Gastos com Pessoal'!$Z$7:$Z$506)+1,1))
*(IF('Gastos com Pessoal'!$AE$7:$AE$506&lt;=AB$3,('Gastos com Pessoal'!$AF$7:$AF$506)+1,1)),0)</f>
        <v>0</v>
      </c>
      <c r="AC20" s="32">
        <f t="array" aca="1" ref="AC20" ca="1">_xlfn.IFNA(SUM((AC$3&gt;='Gastos com Pessoal'!$E$7:$E$506)*(AC$3&lt;='Gastos com Pessoal'!$F$7:$F$506)*OFFSET('Encargos e Benefícios'!$D$5,1,MATCH($B20,'Encargos e Benefícios'!$E$5:$AB$5,0),500,1))
*(IF('Gastos com Pessoal'!$G$7:$G$506&lt;=AC$3,('Gastos com Pessoal'!$H$7:$H$506)+1,1))
*(IF('Gastos com Pessoal'!$M$7:$M$506&lt;=AC$3,('Gastos com Pessoal'!$N$7:$N$506)+1,1))
*(IF('Gastos com Pessoal'!$S$7:$S$506&lt;=AC$3,('Gastos com Pessoal'!$T$7:$T$506)+1,1))
*(IF('Gastos com Pessoal'!$Y$7:$Y$506&lt;=AC$3,('Gastos com Pessoal'!$Z$7:$Z$506)+1,1))
*(IF('Gastos com Pessoal'!$AE$7:$AE$506&lt;=AC$3,('Gastos com Pessoal'!$AF$7:$AF$506)+1,1)),0)</f>
        <v>0</v>
      </c>
      <c r="AD20" s="32">
        <f t="array" aca="1" ref="AD20" ca="1">_xlfn.IFNA(SUM((AD$3&gt;='Gastos com Pessoal'!$E$7:$E$506)*(AD$3&lt;='Gastos com Pessoal'!$F$7:$F$506)*OFFSET('Encargos e Benefícios'!$D$5,1,MATCH($B20,'Encargos e Benefícios'!$E$5:$AB$5,0),500,1))
*(IF('Gastos com Pessoal'!$G$7:$G$506&lt;=AD$3,('Gastos com Pessoal'!$H$7:$H$506)+1,1))
*(IF('Gastos com Pessoal'!$M$7:$M$506&lt;=AD$3,('Gastos com Pessoal'!$N$7:$N$506)+1,1))
*(IF('Gastos com Pessoal'!$S$7:$S$506&lt;=AD$3,('Gastos com Pessoal'!$T$7:$T$506)+1,1))
*(IF('Gastos com Pessoal'!$Y$7:$Y$506&lt;=AD$3,('Gastos com Pessoal'!$Z$7:$Z$506)+1,1))
*(IF('Gastos com Pessoal'!$AE$7:$AE$506&lt;=AD$3,('Gastos com Pessoal'!$AF$7:$AF$506)+1,1)),0)</f>
        <v>0</v>
      </c>
      <c r="AE20" s="32">
        <f t="array" aca="1" ref="AE20" ca="1">_xlfn.IFNA(SUM((AE$3&gt;='Gastos com Pessoal'!$E$7:$E$506)*(AE$3&lt;='Gastos com Pessoal'!$F$7:$F$506)*OFFSET('Encargos e Benefícios'!$D$5,1,MATCH($B20,'Encargos e Benefícios'!$E$5:$AB$5,0),500,1))
*(IF('Gastos com Pessoal'!$G$7:$G$506&lt;=AE$3,('Gastos com Pessoal'!$H$7:$H$506)+1,1))
*(IF('Gastos com Pessoal'!$M$7:$M$506&lt;=AE$3,('Gastos com Pessoal'!$N$7:$N$506)+1,1))
*(IF('Gastos com Pessoal'!$S$7:$S$506&lt;=AE$3,('Gastos com Pessoal'!$T$7:$T$506)+1,1))
*(IF('Gastos com Pessoal'!$Y$7:$Y$506&lt;=AE$3,('Gastos com Pessoal'!$Z$7:$Z$506)+1,1))
*(IF('Gastos com Pessoal'!$AE$7:$AE$506&lt;=AE$3,('Gastos com Pessoal'!$AF$7:$AF$506)+1,1)),0)</f>
        <v>0</v>
      </c>
      <c r="AF20" s="32">
        <f t="array" aca="1" ref="AF20" ca="1">_xlfn.IFNA(SUM((AF$3&gt;='Gastos com Pessoal'!$E$7:$E$506)*(AF$3&lt;='Gastos com Pessoal'!$F$7:$F$506)*OFFSET('Encargos e Benefícios'!$D$5,1,MATCH($B20,'Encargos e Benefícios'!$E$5:$AB$5,0),500,1))
*(IF('Gastos com Pessoal'!$G$7:$G$506&lt;=AF$3,('Gastos com Pessoal'!$H$7:$H$506)+1,1))
*(IF('Gastos com Pessoal'!$M$7:$M$506&lt;=AF$3,('Gastos com Pessoal'!$N$7:$N$506)+1,1))
*(IF('Gastos com Pessoal'!$S$7:$S$506&lt;=AF$3,('Gastos com Pessoal'!$T$7:$T$506)+1,1))
*(IF('Gastos com Pessoal'!$Y$7:$Y$506&lt;=AF$3,('Gastos com Pessoal'!$Z$7:$Z$506)+1,1))
*(IF('Gastos com Pessoal'!$AE$7:$AE$506&lt;=AF$3,('Gastos com Pessoal'!$AF$7:$AF$506)+1,1)),0)</f>
        <v>0</v>
      </c>
      <c r="AG20" s="32">
        <f t="array" aca="1" ref="AG20" ca="1">_xlfn.IFNA(SUM((AG$3&gt;='Gastos com Pessoal'!$E$7:$E$506)*(AG$3&lt;='Gastos com Pessoal'!$F$7:$F$506)*OFFSET('Encargos e Benefícios'!$D$5,1,MATCH($B20,'Encargos e Benefícios'!$E$5:$AB$5,0),500,1))
*(IF('Gastos com Pessoal'!$G$7:$G$506&lt;=AG$3,('Gastos com Pessoal'!$H$7:$H$506)+1,1))
*(IF('Gastos com Pessoal'!$M$7:$M$506&lt;=AG$3,('Gastos com Pessoal'!$N$7:$N$506)+1,1))
*(IF('Gastos com Pessoal'!$S$7:$S$506&lt;=AG$3,('Gastos com Pessoal'!$T$7:$T$506)+1,1))
*(IF('Gastos com Pessoal'!$Y$7:$Y$506&lt;=AG$3,('Gastos com Pessoal'!$Z$7:$Z$506)+1,1))
*(IF('Gastos com Pessoal'!$AE$7:$AE$506&lt;=AG$3,('Gastos com Pessoal'!$AF$7:$AF$506)+1,1)),0)</f>
        <v>0</v>
      </c>
      <c r="AH20" s="32">
        <f t="array" aca="1" ref="AH20" ca="1">_xlfn.IFNA(SUM((AH$3&gt;='Gastos com Pessoal'!$E$7:$E$506)*(AH$3&lt;='Gastos com Pessoal'!$F$7:$F$506)*OFFSET('Encargos e Benefícios'!$D$5,1,MATCH($B20,'Encargos e Benefícios'!$E$5:$AB$5,0),500,1))
*(IF('Gastos com Pessoal'!$G$7:$G$506&lt;=AH$3,('Gastos com Pessoal'!$H$7:$H$506)+1,1))
*(IF('Gastos com Pessoal'!$M$7:$M$506&lt;=AH$3,('Gastos com Pessoal'!$N$7:$N$506)+1,1))
*(IF('Gastos com Pessoal'!$S$7:$S$506&lt;=AH$3,('Gastos com Pessoal'!$T$7:$T$506)+1,1))
*(IF('Gastos com Pessoal'!$Y$7:$Y$506&lt;=AH$3,('Gastos com Pessoal'!$Z$7:$Z$506)+1,1))
*(IF('Gastos com Pessoal'!$AE$7:$AE$506&lt;=AH$3,('Gastos com Pessoal'!$AF$7:$AF$506)+1,1)),0)</f>
        <v>0</v>
      </c>
      <c r="AI20" s="32">
        <f t="array" aca="1" ref="AI20" ca="1">_xlfn.IFNA(SUM((AI$3&gt;='Gastos com Pessoal'!$E$7:$E$506)*(AI$3&lt;='Gastos com Pessoal'!$F$7:$F$506)*OFFSET('Encargos e Benefícios'!$D$5,1,MATCH($B20,'Encargos e Benefícios'!$E$5:$AB$5,0),500,1))
*(IF('Gastos com Pessoal'!$G$7:$G$506&lt;=AI$3,('Gastos com Pessoal'!$H$7:$H$506)+1,1))
*(IF('Gastos com Pessoal'!$M$7:$M$506&lt;=AI$3,('Gastos com Pessoal'!$N$7:$N$506)+1,1))
*(IF('Gastos com Pessoal'!$S$7:$S$506&lt;=AI$3,('Gastos com Pessoal'!$T$7:$T$506)+1,1))
*(IF('Gastos com Pessoal'!$Y$7:$Y$506&lt;=AI$3,('Gastos com Pessoal'!$Z$7:$Z$506)+1,1))
*(IF('Gastos com Pessoal'!$AE$7:$AE$506&lt;=AI$3,('Gastos com Pessoal'!$AF$7:$AF$506)+1,1)),0)</f>
        <v>0</v>
      </c>
      <c r="AJ20" s="32">
        <f t="array" aca="1" ref="AJ20" ca="1">_xlfn.IFNA(SUM((AJ$3&gt;='Gastos com Pessoal'!$E$7:$E$506)*(AJ$3&lt;='Gastos com Pessoal'!$F$7:$F$506)*OFFSET('Encargos e Benefícios'!$D$5,1,MATCH($B20,'Encargos e Benefícios'!$E$5:$AB$5,0),500,1))
*(IF('Gastos com Pessoal'!$G$7:$G$506&lt;=AJ$3,('Gastos com Pessoal'!$H$7:$H$506)+1,1))
*(IF('Gastos com Pessoal'!$M$7:$M$506&lt;=AJ$3,('Gastos com Pessoal'!$N$7:$N$506)+1,1))
*(IF('Gastos com Pessoal'!$S$7:$S$506&lt;=AJ$3,('Gastos com Pessoal'!$T$7:$T$506)+1,1))
*(IF('Gastos com Pessoal'!$Y$7:$Y$506&lt;=AJ$3,('Gastos com Pessoal'!$Z$7:$Z$506)+1,1))
*(IF('Gastos com Pessoal'!$AE$7:$AE$506&lt;=AJ$3,('Gastos com Pessoal'!$AF$7:$AF$506)+1,1)),0)</f>
        <v>0</v>
      </c>
      <c r="AK20" s="32">
        <f t="array" aca="1" ref="AK20" ca="1">_xlfn.IFNA(SUM((AK$3&gt;='Gastos com Pessoal'!$E$7:$E$506)*(AK$3&lt;='Gastos com Pessoal'!$F$7:$F$506)*OFFSET('Encargos e Benefícios'!$D$5,1,MATCH($B20,'Encargos e Benefícios'!$E$5:$AB$5,0),500,1))
*(IF('Gastos com Pessoal'!$G$7:$G$506&lt;=AK$3,('Gastos com Pessoal'!$H$7:$H$506)+1,1))
*(IF('Gastos com Pessoal'!$M$7:$M$506&lt;=AK$3,('Gastos com Pessoal'!$N$7:$N$506)+1,1))
*(IF('Gastos com Pessoal'!$S$7:$S$506&lt;=AK$3,('Gastos com Pessoal'!$T$7:$T$506)+1,1))
*(IF('Gastos com Pessoal'!$Y$7:$Y$506&lt;=AK$3,('Gastos com Pessoal'!$Z$7:$Z$506)+1,1))
*(IF('Gastos com Pessoal'!$AE$7:$AE$506&lt;=AK$3,('Gastos com Pessoal'!$AF$7:$AF$506)+1,1)),0)</f>
        <v>0</v>
      </c>
      <c r="AL20" s="32">
        <f t="array" aca="1" ref="AL20" ca="1">_xlfn.IFNA(SUM((AL$3&gt;='Gastos com Pessoal'!$E$7:$E$506)*(AL$3&lt;='Gastos com Pessoal'!$F$7:$F$506)*OFFSET('Encargos e Benefícios'!$D$5,1,MATCH($B20,'Encargos e Benefícios'!$E$5:$AB$5,0),500,1))
*(IF('Gastos com Pessoal'!$G$7:$G$506&lt;=AL$3,('Gastos com Pessoal'!$H$7:$H$506)+1,1))
*(IF('Gastos com Pessoal'!$M$7:$M$506&lt;=AL$3,('Gastos com Pessoal'!$N$7:$N$506)+1,1))
*(IF('Gastos com Pessoal'!$S$7:$S$506&lt;=AL$3,('Gastos com Pessoal'!$T$7:$T$506)+1,1))
*(IF('Gastos com Pessoal'!$Y$7:$Y$506&lt;=AL$3,('Gastos com Pessoal'!$Z$7:$Z$506)+1,1))
*(IF('Gastos com Pessoal'!$AE$7:$AE$506&lt;=AL$3,('Gastos com Pessoal'!$AF$7:$AF$506)+1,1)),0)</f>
        <v>0</v>
      </c>
      <c r="AM20" s="32">
        <f t="array" aca="1" ref="AM20" ca="1">_xlfn.IFNA(SUM((AM$3&gt;='Gastos com Pessoal'!$E$7:$E$506)*(AM$3&lt;='Gastos com Pessoal'!$F$7:$F$506)*OFFSET('Encargos e Benefícios'!$D$5,1,MATCH($B20,'Encargos e Benefícios'!$E$5:$AB$5,0),500,1))
*(IF('Gastos com Pessoal'!$G$7:$G$506&lt;=AM$3,('Gastos com Pessoal'!$H$7:$H$506)+1,1))
*(IF('Gastos com Pessoal'!$M$7:$M$506&lt;=AM$3,('Gastos com Pessoal'!$N$7:$N$506)+1,1))
*(IF('Gastos com Pessoal'!$S$7:$S$506&lt;=AM$3,('Gastos com Pessoal'!$T$7:$T$506)+1,1))
*(IF('Gastos com Pessoal'!$Y$7:$Y$506&lt;=AM$3,('Gastos com Pessoal'!$Z$7:$Z$506)+1,1))
*(IF('Gastos com Pessoal'!$AE$7:$AE$506&lt;=AM$3,('Gastos com Pessoal'!$AF$7:$AF$506)+1,1)),0)</f>
        <v>0</v>
      </c>
      <c r="AN20" s="32">
        <f t="array" aca="1" ref="AN20" ca="1">_xlfn.IFNA(SUM((AN$3&gt;='Gastos com Pessoal'!$E$7:$E$506)*(AN$3&lt;='Gastos com Pessoal'!$F$7:$F$506)*OFFSET('Encargos e Benefícios'!$D$5,1,MATCH($B20,'Encargos e Benefícios'!$E$5:$AB$5,0),500,1))
*(IF('Gastos com Pessoal'!$G$7:$G$506&lt;=AN$3,('Gastos com Pessoal'!$H$7:$H$506)+1,1))
*(IF('Gastos com Pessoal'!$M$7:$M$506&lt;=AN$3,('Gastos com Pessoal'!$N$7:$N$506)+1,1))
*(IF('Gastos com Pessoal'!$S$7:$S$506&lt;=AN$3,('Gastos com Pessoal'!$T$7:$T$506)+1,1))
*(IF('Gastos com Pessoal'!$Y$7:$Y$506&lt;=AN$3,('Gastos com Pessoal'!$Z$7:$Z$506)+1,1))
*(IF('Gastos com Pessoal'!$AE$7:$AE$506&lt;=AN$3,('Gastos com Pessoal'!$AF$7:$AF$506)+1,1)),0)</f>
        <v>0</v>
      </c>
      <c r="AO20" s="32">
        <f t="array" aca="1" ref="AO20" ca="1">_xlfn.IFNA(SUM((AO$3&gt;='Gastos com Pessoal'!$E$7:$E$506)*(AO$3&lt;='Gastos com Pessoal'!$F$7:$F$506)*OFFSET('Encargos e Benefícios'!$D$5,1,MATCH($B20,'Encargos e Benefícios'!$E$5:$AB$5,0),500,1))
*(IF('Gastos com Pessoal'!$G$7:$G$506&lt;=AO$3,('Gastos com Pessoal'!$H$7:$H$506)+1,1))
*(IF('Gastos com Pessoal'!$M$7:$M$506&lt;=AO$3,('Gastos com Pessoal'!$N$7:$N$506)+1,1))
*(IF('Gastos com Pessoal'!$S$7:$S$506&lt;=AO$3,('Gastos com Pessoal'!$T$7:$T$506)+1,1))
*(IF('Gastos com Pessoal'!$Y$7:$Y$506&lt;=AO$3,('Gastos com Pessoal'!$Z$7:$Z$506)+1,1))
*(IF('Gastos com Pessoal'!$AE$7:$AE$506&lt;=AO$3,('Gastos com Pessoal'!$AF$7:$AF$506)+1,1)),0)</f>
        <v>0</v>
      </c>
      <c r="AP20" s="32">
        <f t="array" aca="1" ref="AP20" ca="1">_xlfn.IFNA(SUM((AP$3&gt;='Gastos com Pessoal'!$E$7:$E$506)*(AP$3&lt;='Gastos com Pessoal'!$F$7:$F$506)*OFFSET('Encargos e Benefícios'!$D$5,1,MATCH($B20,'Encargos e Benefícios'!$E$5:$AB$5,0),500,1))
*(IF('Gastos com Pessoal'!$G$7:$G$506&lt;=AP$3,('Gastos com Pessoal'!$H$7:$H$506)+1,1))
*(IF('Gastos com Pessoal'!$M$7:$M$506&lt;=AP$3,('Gastos com Pessoal'!$N$7:$N$506)+1,1))
*(IF('Gastos com Pessoal'!$S$7:$S$506&lt;=AP$3,('Gastos com Pessoal'!$T$7:$T$506)+1,1))
*(IF('Gastos com Pessoal'!$Y$7:$Y$506&lt;=AP$3,('Gastos com Pessoal'!$Z$7:$Z$506)+1,1))
*(IF('Gastos com Pessoal'!$AE$7:$AE$506&lt;=AP$3,('Gastos com Pessoal'!$AF$7:$AF$506)+1,1)),0)</f>
        <v>0</v>
      </c>
      <c r="AQ20" s="32">
        <f t="array" aca="1" ref="AQ20" ca="1">_xlfn.IFNA(SUM((AQ$3&gt;='Gastos com Pessoal'!$E$7:$E$506)*(AQ$3&lt;='Gastos com Pessoal'!$F$7:$F$506)*OFFSET('Encargos e Benefícios'!$D$5,1,MATCH($B20,'Encargos e Benefícios'!$E$5:$AB$5,0),500,1))
*(IF('Gastos com Pessoal'!$G$7:$G$506&lt;=AQ$3,('Gastos com Pessoal'!$H$7:$H$506)+1,1))
*(IF('Gastos com Pessoal'!$M$7:$M$506&lt;=AQ$3,('Gastos com Pessoal'!$N$7:$N$506)+1,1))
*(IF('Gastos com Pessoal'!$S$7:$S$506&lt;=AQ$3,('Gastos com Pessoal'!$T$7:$T$506)+1,1))
*(IF('Gastos com Pessoal'!$Y$7:$Y$506&lt;=AQ$3,('Gastos com Pessoal'!$Z$7:$Z$506)+1,1))
*(IF('Gastos com Pessoal'!$AE$7:$AE$506&lt;=AQ$3,('Gastos com Pessoal'!$AF$7:$AF$506)+1,1)),0)</f>
        <v>0</v>
      </c>
      <c r="AR20" s="32">
        <f t="array" aca="1" ref="AR20" ca="1">_xlfn.IFNA(SUM((AR$3&gt;='Gastos com Pessoal'!$E$7:$E$506)*(AR$3&lt;='Gastos com Pessoal'!$F$7:$F$506)*OFFSET('Encargos e Benefícios'!$D$5,1,MATCH($B20,'Encargos e Benefícios'!$E$5:$AB$5,0),500,1))
*(IF('Gastos com Pessoal'!$G$7:$G$506&lt;=AR$3,('Gastos com Pessoal'!$H$7:$H$506)+1,1))
*(IF('Gastos com Pessoal'!$M$7:$M$506&lt;=AR$3,('Gastos com Pessoal'!$N$7:$N$506)+1,1))
*(IF('Gastos com Pessoal'!$S$7:$S$506&lt;=AR$3,('Gastos com Pessoal'!$T$7:$T$506)+1,1))
*(IF('Gastos com Pessoal'!$Y$7:$Y$506&lt;=AR$3,('Gastos com Pessoal'!$Z$7:$Z$506)+1,1))
*(IF('Gastos com Pessoal'!$AE$7:$AE$506&lt;=AR$3,('Gastos com Pessoal'!$AF$7:$AF$506)+1,1)),0)</f>
        <v>0</v>
      </c>
      <c r="AS20" s="32">
        <f t="array" aca="1" ref="AS20" ca="1">_xlfn.IFNA(SUM((AS$3&gt;='Gastos com Pessoal'!$E$7:$E$506)*(AS$3&lt;='Gastos com Pessoal'!$F$7:$F$506)*OFFSET('Encargos e Benefícios'!$D$5,1,MATCH($B20,'Encargos e Benefícios'!$E$5:$AB$5,0),500,1))
*(IF('Gastos com Pessoal'!$G$7:$G$506&lt;=AS$3,('Gastos com Pessoal'!$H$7:$H$506)+1,1))
*(IF('Gastos com Pessoal'!$M$7:$M$506&lt;=AS$3,('Gastos com Pessoal'!$N$7:$N$506)+1,1))
*(IF('Gastos com Pessoal'!$S$7:$S$506&lt;=AS$3,('Gastos com Pessoal'!$T$7:$T$506)+1,1))
*(IF('Gastos com Pessoal'!$Y$7:$Y$506&lt;=AS$3,('Gastos com Pessoal'!$Z$7:$Z$506)+1,1))
*(IF('Gastos com Pessoal'!$AE$7:$AE$506&lt;=AS$3,('Gastos com Pessoal'!$AF$7:$AF$506)+1,1)),0)</f>
        <v>0</v>
      </c>
      <c r="AT20" s="32">
        <f t="array" aca="1" ref="AT20" ca="1">_xlfn.IFNA(SUM((AT$3&gt;='Gastos com Pessoal'!$E$7:$E$506)*(AT$3&lt;='Gastos com Pessoal'!$F$7:$F$506)*OFFSET('Encargos e Benefícios'!$D$5,1,MATCH($B20,'Encargos e Benefícios'!$E$5:$AB$5,0),500,1))
*(IF('Gastos com Pessoal'!$G$7:$G$506&lt;=AT$3,('Gastos com Pessoal'!$H$7:$H$506)+1,1))
*(IF('Gastos com Pessoal'!$M$7:$M$506&lt;=AT$3,('Gastos com Pessoal'!$N$7:$N$506)+1,1))
*(IF('Gastos com Pessoal'!$S$7:$S$506&lt;=AT$3,('Gastos com Pessoal'!$T$7:$T$506)+1,1))
*(IF('Gastos com Pessoal'!$Y$7:$Y$506&lt;=AT$3,('Gastos com Pessoal'!$Z$7:$Z$506)+1,1))
*(IF('Gastos com Pessoal'!$AE$7:$AE$506&lt;=AT$3,('Gastos com Pessoal'!$AF$7:$AF$506)+1,1)),0)</f>
        <v>0</v>
      </c>
      <c r="AU20" s="32">
        <f t="array" aca="1" ref="AU20" ca="1">_xlfn.IFNA(SUM((AU$3&gt;='Gastos com Pessoal'!$E$7:$E$506)*(AU$3&lt;='Gastos com Pessoal'!$F$7:$F$506)*OFFSET('Encargos e Benefícios'!$D$5,1,MATCH($B20,'Encargos e Benefícios'!$E$5:$AB$5,0),500,1))
*(IF('Gastos com Pessoal'!$G$7:$G$506&lt;=AU$3,('Gastos com Pessoal'!$H$7:$H$506)+1,1))
*(IF('Gastos com Pessoal'!$M$7:$M$506&lt;=AU$3,('Gastos com Pessoal'!$N$7:$N$506)+1,1))
*(IF('Gastos com Pessoal'!$S$7:$S$506&lt;=AU$3,('Gastos com Pessoal'!$T$7:$T$506)+1,1))
*(IF('Gastos com Pessoal'!$Y$7:$Y$506&lt;=AU$3,('Gastos com Pessoal'!$Z$7:$Z$506)+1,1))
*(IF('Gastos com Pessoal'!$AE$7:$AE$506&lt;=AU$3,('Gastos com Pessoal'!$AF$7:$AF$506)+1,1)),0)</f>
        <v>0</v>
      </c>
      <c r="AV20" s="32">
        <f t="array" aca="1" ref="AV20" ca="1">_xlfn.IFNA(SUM((AV$3&gt;='Gastos com Pessoal'!$E$7:$E$506)*(AV$3&lt;='Gastos com Pessoal'!$F$7:$F$506)*OFFSET('Encargos e Benefícios'!$D$5,1,MATCH($B20,'Encargos e Benefícios'!$E$5:$AB$5,0),500,1))
*(IF('Gastos com Pessoal'!$G$7:$G$506&lt;=AV$3,('Gastos com Pessoal'!$H$7:$H$506)+1,1))
*(IF('Gastos com Pessoal'!$M$7:$M$506&lt;=AV$3,('Gastos com Pessoal'!$N$7:$N$506)+1,1))
*(IF('Gastos com Pessoal'!$S$7:$S$506&lt;=AV$3,('Gastos com Pessoal'!$T$7:$T$506)+1,1))
*(IF('Gastos com Pessoal'!$Y$7:$Y$506&lt;=AV$3,('Gastos com Pessoal'!$Z$7:$Z$506)+1,1))
*(IF('Gastos com Pessoal'!$AE$7:$AE$506&lt;=AV$3,('Gastos com Pessoal'!$AF$7:$AF$506)+1,1)),0)</f>
        <v>0</v>
      </c>
      <c r="AW20" s="32">
        <f t="array" aca="1" ref="AW20" ca="1">_xlfn.IFNA(SUM((AW$3&gt;='Gastos com Pessoal'!$E$7:$E$506)*(AW$3&lt;='Gastos com Pessoal'!$F$7:$F$506)*OFFSET('Encargos e Benefícios'!$D$5,1,MATCH($B20,'Encargos e Benefícios'!$E$5:$AB$5,0),500,1))
*(IF('Gastos com Pessoal'!$G$7:$G$506&lt;=AW$3,('Gastos com Pessoal'!$H$7:$H$506)+1,1))
*(IF('Gastos com Pessoal'!$M$7:$M$506&lt;=AW$3,('Gastos com Pessoal'!$N$7:$N$506)+1,1))
*(IF('Gastos com Pessoal'!$S$7:$S$506&lt;=AW$3,('Gastos com Pessoal'!$T$7:$T$506)+1,1))
*(IF('Gastos com Pessoal'!$Y$7:$Y$506&lt;=AW$3,('Gastos com Pessoal'!$Z$7:$Z$506)+1,1))
*(IF('Gastos com Pessoal'!$AE$7:$AE$506&lt;=AW$3,('Gastos com Pessoal'!$AF$7:$AF$506)+1,1)),0)</f>
        <v>0</v>
      </c>
      <c r="AX20" s="32">
        <f t="array" aca="1" ref="AX20" ca="1">_xlfn.IFNA(SUM((AX$3&gt;='Gastos com Pessoal'!$E$7:$E$506)*(AX$3&lt;='Gastos com Pessoal'!$F$7:$F$506)*OFFSET('Encargos e Benefícios'!$D$5,1,MATCH($B20,'Encargos e Benefícios'!$E$5:$AB$5,0),500,1))
*(IF('Gastos com Pessoal'!$G$7:$G$506&lt;=AX$3,('Gastos com Pessoal'!$H$7:$H$506)+1,1))
*(IF('Gastos com Pessoal'!$M$7:$M$506&lt;=AX$3,('Gastos com Pessoal'!$N$7:$N$506)+1,1))
*(IF('Gastos com Pessoal'!$S$7:$S$506&lt;=AX$3,('Gastos com Pessoal'!$T$7:$T$506)+1,1))
*(IF('Gastos com Pessoal'!$Y$7:$Y$506&lt;=AX$3,('Gastos com Pessoal'!$Z$7:$Z$506)+1,1))
*(IF('Gastos com Pessoal'!$AE$7:$AE$506&lt;=AX$3,('Gastos com Pessoal'!$AF$7:$AF$506)+1,1)),0)</f>
        <v>0</v>
      </c>
      <c r="AY20" s="32">
        <f t="array" aca="1" ref="AY20" ca="1">_xlfn.IFNA(SUM((AY$3&gt;='Gastos com Pessoal'!$E$7:$E$506)*(AY$3&lt;='Gastos com Pessoal'!$F$7:$F$506)*OFFSET('Encargos e Benefícios'!$D$5,1,MATCH($B20,'Encargos e Benefícios'!$E$5:$AB$5,0),500,1))
*(IF('Gastos com Pessoal'!$G$7:$G$506&lt;=AY$3,('Gastos com Pessoal'!$H$7:$H$506)+1,1))
*(IF('Gastos com Pessoal'!$M$7:$M$506&lt;=AY$3,('Gastos com Pessoal'!$N$7:$N$506)+1,1))
*(IF('Gastos com Pessoal'!$S$7:$S$506&lt;=AY$3,('Gastos com Pessoal'!$T$7:$T$506)+1,1))
*(IF('Gastos com Pessoal'!$Y$7:$Y$506&lt;=AY$3,('Gastos com Pessoal'!$Z$7:$Z$506)+1,1))
*(IF('Gastos com Pessoal'!$AE$7:$AE$506&lt;=AY$3,('Gastos com Pessoal'!$AF$7:$AF$506)+1,1)),0)</f>
        <v>0</v>
      </c>
      <c r="AZ20" s="32">
        <f t="array" aca="1" ref="AZ20" ca="1">_xlfn.IFNA(SUM((AZ$3&gt;='Gastos com Pessoal'!$E$7:$E$506)*(AZ$3&lt;='Gastos com Pessoal'!$F$7:$F$506)*OFFSET('Encargos e Benefícios'!$D$5,1,MATCH($B20,'Encargos e Benefícios'!$E$5:$AB$5,0),500,1))
*(IF('Gastos com Pessoal'!$G$7:$G$506&lt;=AZ$3,('Gastos com Pessoal'!$H$7:$H$506)+1,1))
*(IF('Gastos com Pessoal'!$M$7:$M$506&lt;=AZ$3,('Gastos com Pessoal'!$N$7:$N$506)+1,1))
*(IF('Gastos com Pessoal'!$S$7:$S$506&lt;=AZ$3,('Gastos com Pessoal'!$T$7:$T$506)+1,1))
*(IF('Gastos com Pessoal'!$Y$7:$Y$506&lt;=AZ$3,('Gastos com Pessoal'!$Z$7:$Z$506)+1,1))
*(IF('Gastos com Pessoal'!$AE$7:$AE$506&lt;=AZ$3,('Gastos com Pessoal'!$AF$7:$AF$506)+1,1)),0)</f>
        <v>0</v>
      </c>
      <c r="BA20" s="32">
        <f t="array" aca="1" ref="BA20" ca="1">_xlfn.IFNA(SUM((BA$3&gt;='Gastos com Pessoal'!$E$7:$E$506)*(BA$3&lt;='Gastos com Pessoal'!$F$7:$F$506)*OFFSET('Encargos e Benefícios'!$D$5,1,MATCH($B20,'Encargos e Benefícios'!$E$5:$AB$5,0),500,1))
*(IF('Gastos com Pessoal'!$G$7:$G$506&lt;=BA$3,('Gastos com Pessoal'!$H$7:$H$506)+1,1))
*(IF('Gastos com Pessoal'!$M$7:$M$506&lt;=BA$3,('Gastos com Pessoal'!$N$7:$N$506)+1,1))
*(IF('Gastos com Pessoal'!$S$7:$S$506&lt;=BA$3,('Gastos com Pessoal'!$T$7:$T$506)+1,1))
*(IF('Gastos com Pessoal'!$Y$7:$Y$506&lt;=BA$3,('Gastos com Pessoal'!$Z$7:$Z$506)+1,1))
*(IF('Gastos com Pessoal'!$AE$7:$AE$506&lt;=BA$3,('Gastos com Pessoal'!$AF$7:$AF$506)+1,1)),0)</f>
        <v>0</v>
      </c>
      <c r="BB20" s="32">
        <f t="array" aca="1" ref="BB20" ca="1">_xlfn.IFNA(SUM((BB$3&gt;='Gastos com Pessoal'!$E$7:$E$506)*(BB$3&lt;='Gastos com Pessoal'!$F$7:$F$506)*OFFSET('Encargos e Benefícios'!$D$5,1,MATCH($B20,'Encargos e Benefícios'!$E$5:$AB$5,0),500,1))
*(IF('Gastos com Pessoal'!$G$7:$G$506&lt;=BB$3,('Gastos com Pessoal'!$H$7:$H$506)+1,1))
*(IF('Gastos com Pessoal'!$M$7:$M$506&lt;=BB$3,('Gastos com Pessoal'!$N$7:$N$506)+1,1))
*(IF('Gastos com Pessoal'!$S$7:$S$506&lt;=BB$3,('Gastos com Pessoal'!$T$7:$T$506)+1,1))
*(IF('Gastos com Pessoal'!$Y$7:$Y$506&lt;=BB$3,('Gastos com Pessoal'!$Z$7:$Z$506)+1,1))
*(IF('Gastos com Pessoal'!$AE$7:$AE$506&lt;=BB$3,('Gastos com Pessoal'!$AF$7:$AF$506)+1,1)),0)</f>
        <v>0</v>
      </c>
      <c r="BC20" s="32">
        <f t="array" aca="1" ref="BC20" ca="1">_xlfn.IFNA(SUM((BC$3&gt;='Gastos com Pessoal'!$E$7:$E$506)*(BC$3&lt;='Gastos com Pessoal'!$F$7:$F$506)*OFFSET('Encargos e Benefícios'!$D$5,1,MATCH($B20,'Encargos e Benefícios'!$E$5:$AB$5,0),500,1))
*(IF('Gastos com Pessoal'!$G$7:$G$506&lt;=BC$3,('Gastos com Pessoal'!$H$7:$H$506)+1,1))
*(IF('Gastos com Pessoal'!$M$7:$M$506&lt;=BC$3,('Gastos com Pessoal'!$N$7:$N$506)+1,1))
*(IF('Gastos com Pessoal'!$S$7:$S$506&lt;=BC$3,('Gastos com Pessoal'!$T$7:$T$506)+1,1))
*(IF('Gastos com Pessoal'!$Y$7:$Y$506&lt;=BC$3,('Gastos com Pessoal'!$Z$7:$Z$506)+1,1))
*(IF('Gastos com Pessoal'!$AE$7:$AE$506&lt;=BC$3,('Gastos com Pessoal'!$AF$7:$AF$506)+1,1)),0)</f>
        <v>0</v>
      </c>
      <c r="BD20" s="32">
        <f t="array" aca="1" ref="BD20" ca="1">_xlfn.IFNA(SUM((BD$3&gt;='Gastos com Pessoal'!$E$7:$E$506)*(BD$3&lt;='Gastos com Pessoal'!$F$7:$F$506)*OFFSET('Encargos e Benefícios'!$D$5,1,MATCH($B20,'Encargos e Benefícios'!$E$5:$AB$5,0),500,1))
*(IF('Gastos com Pessoal'!$G$7:$G$506&lt;=BD$3,('Gastos com Pessoal'!$H$7:$H$506)+1,1))
*(IF('Gastos com Pessoal'!$M$7:$M$506&lt;=BD$3,('Gastos com Pessoal'!$N$7:$N$506)+1,1))
*(IF('Gastos com Pessoal'!$S$7:$S$506&lt;=BD$3,('Gastos com Pessoal'!$T$7:$T$506)+1,1))
*(IF('Gastos com Pessoal'!$Y$7:$Y$506&lt;=BD$3,('Gastos com Pessoal'!$Z$7:$Z$506)+1,1))
*(IF('Gastos com Pessoal'!$AE$7:$AE$506&lt;=BD$3,('Gastos com Pessoal'!$AF$7:$AF$506)+1,1)),0)</f>
        <v>0</v>
      </c>
      <c r="BE20" s="32">
        <f t="array" aca="1" ref="BE20" ca="1">_xlfn.IFNA(SUM((BE$3&gt;='Gastos com Pessoal'!$E$7:$E$506)*(BE$3&lt;='Gastos com Pessoal'!$F$7:$F$506)*OFFSET('Encargos e Benefícios'!$D$5,1,MATCH($B20,'Encargos e Benefícios'!$E$5:$AB$5,0),500,1))
*(IF('Gastos com Pessoal'!$G$7:$G$506&lt;=BE$3,('Gastos com Pessoal'!$H$7:$H$506)+1,1))
*(IF('Gastos com Pessoal'!$M$7:$M$506&lt;=BE$3,('Gastos com Pessoal'!$N$7:$N$506)+1,1))
*(IF('Gastos com Pessoal'!$S$7:$S$506&lt;=BE$3,('Gastos com Pessoal'!$T$7:$T$506)+1,1))
*(IF('Gastos com Pessoal'!$Y$7:$Y$506&lt;=BE$3,('Gastos com Pessoal'!$Z$7:$Z$506)+1,1))
*(IF('Gastos com Pessoal'!$AE$7:$AE$506&lt;=BE$3,('Gastos com Pessoal'!$AF$7:$AF$506)+1,1)),0)</f>
        <v>0</v>
      </c>
      <c r="BF20" s="32">
        <f t="array" aca="1" ref="BF20" ca="1">_xlfn.IFNA(SUM((BF$3&gt;='Gastos com Pessoal'!$E$7:$E$506)*(BF$3&lt;='Gastos com Pessoal'!$F$7:$F$506)*OFFSET('Encargos e Benefícios'!$D$5,1,MATCH($B20,'Encargos e Benefícios'!$E$5:$AB$5,0),500,1))
*(IF('Gastos com Pessoal'!$G$7:$G$506&lt;=BF$3,('Gastos com Pessoal'!$H$7:$H$506)+1,1))
*(IF('Gastos com Pessoal'!$M$7:$M$506&lt;=BF$3,('Gastos com Pessoal'!$N$7:$N$506)+1,1))
*(IF('Gastos com Pessoal'!$S$7:$S$506&lt;=BF$3,('Gastos com Pessoal'!$T$7:$T$506)+1,1))
*(IF('Gastos com Pessoal'!$Y$7:$Y$506&lt;=BF$3,('Gastos com Pessoal'!$Z$7:$Z$506)+1,1))
*(IF('Gastos com Pessoal'!$AE$7:$AE$506&lt;=BF$3,('Gastos com Pessoal'!$AF$7:$AF$506)+1,1)),0)</f>
        <v>0</v>
      </c>
      <c r="BG20" s="32">
        <f t="array" aca="1" ref="BG20" ca="1">_xlfn.IFNA(SUM((BG$3&gt;='Gastos com Pessoal'!$E$7:$E$506)*(BG$3&lt;='Gastos com Pessoal'!$F$7:$F$506)*OFFSET('Encargos e Benefícios'!$D$5,1,MATCH($B20,'Encargos e Benefícios'!$E$5:$AB$5,0),500,1))
*(IF('Gastos com Pessoal'!$G$7:$G$506&lt;=BG$3,('Gastos com Pessoal'!$H$7:$H$506)+1,1))
*(IF('Gastos com Pessoal'!$M$7:$M$506&lt;=BG$3,('Gastos com Pessoal'!$N$7:$N$506)+1,1))
*(IF('Gastos com Pessoal'!$S$7:$S$506&lt;=BG$3,('Gastos com Pessoal'!$T$7:$T$506)+1,1))
*(IF('Gastos com Pessoal'!$Y$7:$Y$506&lt;=BG$3,('Gastos com Pessoal'!$Z$7:$Z$506)+1,1))
*(IF('Gastos com Pessoal'!$AE$7:$AE$506&lt;=BG$3,('Gastos com Pessoal'!$AF$7:$AF$506)+1,1)),0)</f>
        <v>0</v>
      </c>
      <c r="BH20" s="32">
        <f t="array" aca="1" ref="BH20" ca="1">_xlfn.IFNA(SUM((BH$3&gt;='Gastos com Pessoal'!$E$7:$E$506)*(BH$3&lt;='Gastos com Pessoal'!$F$7:$F$506)*OFFSET('Encargos e Benefícios'!$D$5,1,MATCH($B20,'Encargos e Benefícios'!$E$5:$AB$5,0),500,1))
*(IF('Gastos com Pessoal'!$G$7:$G$506&lt;=BH$3,('Gastos com Pessoal'!$H$7:$H$506)+1,1))
*(IF('Gastos com Pessoal'!$M$7:$M$506&lt;=BH$3,('Gastos com Pessoal'!$N$7:$N$506)+1,1))
*(IF('Gastos com Pessoal'!$S$7:$S$506&lt;=BH$3,('Gastos com Pessoal'!$T$7:$T$506)+1,1))
*(IF('Gastos com Pessoal'!$Y$7:$Y$506&lt;=BH$3,('Gastos com Pessoal'!$Z$7:$Z$506)+1,1))
*(IF('Gastos com Pessoal'!$AE$7:$AE$506&lt;=BH$3,('Gastos com Pessoal'!$AF$7:$AF$506)+1,1)),0)</f>
        <v>0</v>
      </c>
      <c r="BI20" s="32">
        <f t="array" aca="1" ref="BI20" ca="1">_xlfn.IFNA(SUM((BI$3&gt;='Gastos com Pessoal'!$E$7:$E$506)*(BI$3&lt;='Gastos com Pessoal'!$F$7:$F$506)*OFFSET('Encargos e Benefícios'!$D$5,1,MATCH($B20,'Encargos e Benefícios'!$E$5:$AB$5,0),500,1))
*(IF('Gastos com Pessoal'!$G$7:$G$506&lt;=BI$3,('Gastos com Pessoal'!$H$7:$H$506)+1,1))
*(IF('Gastos com Pessoal'!$M$7:$M$506&lt;=BI$3,('Gastos com Pessoal'!$N$7:$N$506)+1,1))
*(IF('Gastos com Pessoal'!$S$7:$S$506&lt;=BI$3,('Gastos com Pessoal'!$T$7:$T$506)+1,1))
*(IF('Gastos com Pessoal'!$Y$7:$Y$506&lt;=BI$3,('Gastos com Pessoal'!$Z$7:$Z$506)+1,1))
*(IF('Gastos com Pessoal'!$AE$7:$AE$506&lt;=BI$3,('Gastos com Pessoal'!$AF$7:$AF$506)+1,1)),0)</f>
        <v>0</v>
      </c>
      <c r="BJ20" s="32">
        <f t="array" aca="1" ref="BJ20" ca="1">_xlfn.IFNA(SUM((BJ$3&gt;='Gastos com Pessoal'!$E$7:$E$506)*(BJ$3&lt;='Gastos com Pessoal'!$F$7:$F$506)*OFFSET('Encargos e Benefícios'!$D$5,1,MATCH($B20,'Encargos e Benefícios'!$E$5:$AB$5,0),500,1))
*(IF('Gastos com Pessoal'!$G$7:$G$506&lt;=BJ$3,('Gastos com Pessoal'!$H$7:$H$506)+1,1))
*(IF('Gastos com Pessoal'!$M$7:$M$506&lt;=BJ$3,('Gastos com Pessoal'!$N$7:$N$506)+1,1))
*(IF('Gastos com Pessoal'!$S$7:$S$506&lt;=BJ$3,('Gastos com Pessoal'!$T$7:$T$506)+1,1))
*(IF('Gastos com Pessoal'!$Y$7:$Y$506&lt;=BJ$3,('Gastos com Pessoal'!$Z$7:$Z$506)+1,1))
*(IF('Gastos com Pessoal'!$AE$7:$AE$506&lt;=BJ$3,('Gastos com Pessoal'!$AF$7:$AF$506)+1,1)),0)</f>
        <v>0</v>
      </c>
      <c r="BK20" s="69">
        <f ca="1">SUM(C20:BJ20)</f>
        <v>26252908.733803008</v>
      </c>
      <c r="BL20" s="74">
        <f t="shared" ref="BL20:BL28" ca="1" si="9">IF($BK$144=0,0,BK20/$BK$144)</f>
        <v>0.45755586985610108</v>
      </c>
    </row>
    <row r="21" spans="1:64" s="49" customFormat="1" ht="23.25" customHeight="1" x14ac:dyDescent="0.2">
      <c r="A21" s="19" t="s">
        <v>113</v>
      </c>
      <c r="B21" s="20" t="s">
        <v>114</v>
      </c>
      <c r="C21" s="32">
        <f t="array" aca="1" ref="C21" ca="1">_xlfn.IFNA(SUM((C$3&gt;='Gastos com Pessoal'!$E$7:$E$506)*(C$3&lt;='Gastos com Pessoal'!$F$7:$F$506)*OFFSET('Encargos e Benefícios'!$D$5,1,MATCH($B21,'Encargos e Benefícios'!$E$5:$AB$5,0),500,1))
*(IF('Gastos com Pessoal'!$G$7:$G$506&lt;=C$3,('Gastos com Pessoal'!$H$7:$H$506)+1,1))
*(IF('Gastos com Pessoal'!$M$7:$M$506&lt;=C$3,('Gastos com Pessoal'!$N$7:$N$506)+1,1))
*(IF('Gastos com Pessoal'!$S$7:$S$506&lt;=C$3,('Gastos com Pessoal'!$T$7:$T$506)+1,1))
*(IF('Gastos com Pessoal'!$Y$7:$Y$506&lt;=C$3,('Gastos com Pessoal'!$Z$7:$Z$506)+1,1))
*(IF('Gastos com Pessoal'!$AE$7:$AE$506&lt;=C$3,('Gastos com Pessoal'!$AF$7:$AF$506)+1,1)),0)</f>
        <v>1988.7168000000001</v>
      </c>
      <c r="D21" s="32">
        <f ca="1">C21</f>
        <v>1988.7168000000001</v>
      </c>
      <c r="E21" s="32">
        <f t="shared" ref="E21:K21" ca="1" si="10">D21</f>
        <v>1988.7168000000001</v>
      </c>
      <c r="F21" s="32">
        <f ca="1">E21*1.05</f>
        <v>2088.1526400000002</v>
      </c>
      <c r="G21" s="32">
        <f t="shared" ca="1" si="10"/>
        <v>2088.1526400000002</v>
      </c>
      <c r="H21" s="32">
        <f t="shared" ca="1" si="10"/>
        <v>2088.1526400000002</v>
      </c>
      <c r="I21" s="32">
        <f t="shared" ca="1" si="10"/>
        <v>2088.1526400000002</v>
      </c>
      <c r="J21" s="32">
        <f t="shared" ca="1" si="10"/>
        <v>2088.1526400000002</v>
      </c>
      <c r="K21" s="32">
        <f t="shared" ca="1" si="10"/>
        <v>2088.1526400000002</v>
      </c>
      <c r="L21" s="32">
        <f ca="1">K21+'[2]Encargos e Benefícios'!N49</f>
        <v>2088.1526400000002</v>
      </c>
      <c r="M21" s="32">
        <f t="shared" ref="M21:O21" ca="1" si="11">L21</f>
        <v>2088.1526400000002</v>
      </c>
      <c r="N21" s="32">
        <f t="shared" ca="1" si="11"/>
        <v>2088.1526400000002</v>
      </c>
      <c r="O21" s="32">
        <f t="shared" ca="1" si="11"/>
        <v>2088.1526400000002</v>
      </c>
      <c r="P21" s="32">
        <f t="array" aca="1" ref="P21" ca="1">_xlfn.IFNA(SUM((P$3&gt;='Gastos com Pessoal'!$E$7:$E$506)*(P$3&lt;='Gastos com Pessoal'!$F$7:$F$506)*OFFSET('Encargos e Benefícios'!$D$5,1,MATCH($B21,'Encargos e Benefícios'!$E$5:$AB$5,0),500,1))
*(IF('Gastos com Pessoal'!$G$7:$G$506&lt;=P$3,('Gastos com Pessoal'!$H$7:$H$506)+1,1))
*(IF('Gastos com Pessoal'!$M$7:$M$506&lt;=P$3,('Gastos com Pessoal'!$N$7:$N$506)+1,1))
*(IF('Gastos com Pessoal'!$S$7:$S$506&lt;=P$3,('Gastos com Pessoal'!$T$7:$T$506)+1,1))
*(IF('Gastos com Pessoal'!$Y$7:$Y$506&lt;=P$3,('Gastos com Pessoal'!$Z$7:$Z$506)+1,1))
*(IF('Gastos com Pessoal'!$AE$7:$AE$506&lt;=P$3,('Gastos com Pessoal'!$AF$7:$AF$506)+1,1)),0)</f>
        <v>0</v>
      </c>
      <c r="Q21" s="32">
        <f t="array" aca="1" ref="Q21" ca="1">_xlfn.IFNA(SUM((Q$3&gt;='Gastos com Pessoal'!$E$7:$E$506)*(Q$3&lt;='Gastos com Pessoal'!$F$7:$F$506)*OFFSET('Encargos e Benefícios'!$D$5,1,MATCH($B21,'Encargos e Benefícios'!$E$5:$AB$5,0),500,1))
*(IF('Gastos com Pessoal'!$G$7:$G$506&lt;=Q$3,('Gastos com Pessoal'!$H$7:$H$506)+1,1))
*(IF('Gastos com Pessoal'!$M$7:$M$506&lt;=Q$3,('Gastos com Pessoal'!$N$7:$N$506)+1,1))
*(IF('Gastos com Pessoal'!$S$7:$S$506&lt;=Q$3,('Gastos com Pessoal'!$T$7:$T$506)+1,1))
*(IF('Gastos com Pessoal'!$Y$7:$Y$506&lt;=Q$3,('Gastos com Pessoal'!$Z$7:$Z$506)+1,1))
*(IF('Gastos com Pessoal'!$AE$7:$AE$506&lt;=Q$3,('Gastos com Pessoal'!$AF$7:$AF$506)+1,1)),0)</f>
        <v>0</v>
      </c>
      <c r="R21" s="32">
        <f t="array" aca="1" ref="R21" ca="1">_xlfn.IFNA(SUM((R$3&gt;='Gastos com Pessoal'!$E$7:$E$506)*(R$3&lt;='Gastos com Pessoal'!$F$7:$F$506)*OFFSET('Encargos e Benefícios'!$D$5,1,MATCH($B21,'Encargos e Benefícios'!$E$5:$AB$5,0),500,1))
*(IF('Gastos com Pessoal'!$G$7:$G$506&lt;=R$3,('Gastos com Pessoal'!$H$7:$H$506)+1,1))
*(IF('Gastos com Pessoal'!$M$7:$M$506&lt;=R$3,('Gastos com Pessoal'!$N$7:$N$506)+1,1))
*(IF('Gastos com Pessoal'!$S$7:$S$506&lt;=R$3,('Gastos com Pessoal'!$T$7:$T$506)+1,1))
*(IF('Gastos com Pessoal'!$Y$7:$Y$506&lt;=R$3,('Gastos com Pessoal'!$Z$7:$Z$506)+1,1))
*(IF('Gastos com Pessoal'!$AE$7:$AE$506&lt;=R$3,('Gastos com Pessoal'!$AF$7:$AF$506)+1,1)),0)</f>
        <v>0</v>
      </c>
      <c r="S21" s="32">
        <f t="array" aca="1" ref="S21" ca="1">_xlfn.IFNA(SUM((S$3&gt;='Gastos com Pessoal'!$E$7:$E$506)*(S$3&lt;='Gastos com Pessoal'!$F$7:$F$506)*OFFSET('Encargos e Benefícios'!$D$5,1,MATCH($B21,'Encargos e Benefícios'!$E$5:$AB$5,0),500,1))
*(IF('Gastos com Pessoal'!$G$7:$G$506&lt;=S$3,('Gastos com Pessoal'!$H$7:$H$506)+1,1))
*(IF('Gastos com Pessoal'!$M$7:$M$506&lt;=S$3,('Gastos com Pessoal'!$N$7:$N$506)+1,1))
*(IF('Gastos com Pessoal'!$S$7:$S$506&lt;=S$3,('Gastos com Pessoal'!$T$7:$T$506)+1,1))
*(IF('Gastos com Pessoal'!$Y$7:$Y$506&lt;=S$3,('Gastos com Pessoal'!$Z$7:$Z$506)+1,1))
*(IF('Gastos com Pessoal'!$AE$7:$AE$506&lt;=S$3,('Gastos com Pessoal'!$AF$7:$AF$506)+1,1)),0)</f>
        <v>0</v>
      </c>
      <c r="T21" s="32">
        <f t="array" aca="1" ref="T21" ca="1">_xlfn.IFNA(SUM((T$3&gt;='Gastos com Pessoal'!$E$7:$E$506)*(T$3&lt;='Gastos com Pessoal'!$F$7:$F$506)*OFFSET('Encargos e Benefícios'!$D$5,1,MATCH($B21,'Encargos e Benefícios'!$E$5:$AB$5,0),500,1))
*(IF('Gastos com Pessoal'!$G$7:$G$506&lt;=T$3,('Gastos com Pessoal'!$H$7:$H$506)+1,1))
*(IF('Gastos com Pessoal'!$M$7:$M$506&lt;=T$3,('Gastos com Pessoal'!$N$7:$N$506)+1,1))
*(IF('Gastos com Pessoal'!$S$7:$S$506&lt;=T$3,('Gastos com Pessoal'!$T$7:$T$506)+1,1))
*(IF('Gastos com Pessoal'!$Y$7:$Y$506&lt;=T$3,('Gastos com Pessoal'!$Z$7:$Z$506)+1,1))
*(IF('Gastos com Pessoal'!$AE$7:$AE$506&lt;=T$3,('Gastos com Pessoal'!$AF$7:$AF$506)+1,1)),0)</f>
        <v>0</v>
      </c>
      <c r="U21" s="32">
        <f t="array" aca="1" ref="U21" ca="1">_xlfn.IFNA(SUM((U$3&gt;='Gastos com Pessoal'!$E$7:$E$506)*(U$3&lt;='Gastos com Pessoal'!$F$7:$F$506)*OFFSET('Encargos e Benefícios'!$D$5,1,MATCH($B21,'Encargos e Benefícios'!$E$5:$AB$5,0),500,1))
*(IF('Gastos com Pessoal'!$G$7:$G$506&lt;=U$3,('Gastos com Pessoal'!$H$7:$H$506)+1,1))
*(IF('Gastos com Pessoal'!$M$7:$M$506&lt;=U$3,('Gastos com Pessoal'!$N$7:$N$506)+1,1))
*(IF('Gastos com Pessoal'!$S$7:$S$506&lt;=U$3,('Gastos com Pessoal'!$T$7:$T$506)+1,1))
*(IF('Gastos com Pessoal'!$Y$7:$Y$506&lt;=U$3,('Gastos com Pessoal'!$Z$7:$Z$506)+1,1))
*(IF('Gastos com Pessoal'!$AE$7:$AE$506&lt;=U$3,('Gastos com Pessoal'!$AF$7:$AF$506)+1,1)),0)</f>
        <v>0</v>
      </c>
      <c r="V21" s="32">
        <f t="array" aca="1" ref="V21" ca="1">_xlfn.IFNA(SUM((V$3&gt;='Gastos com Pessoal'!$E$7:$E$506)*(V$3&lt;='Gastos com Pessoal'!$F$7:$F$506)*OFFSET('Encargos e Benefícios'!$D$5,1,MATCH($B21,'Encargos e Benefícios'!$E$5:$AB$5,0),500,1))
*(IF('Gastos com Pessoal'!$G$7:$G$506&lt;=V$3,('Gastos com Pessoal'!$H$7:$H$506)+1,1))
*(IF('Gastos com Pessoal'!$M$7:$M$506&lt;=V$3,('Gastos com Pessoal'!$N$7:$N$506)+1,1))
*(IF('Gastos com Pessoal'!$S$7:$S$506&lt;=V$3,('Gastos com Pessoal'!$T$7:$T$506)+1,1))
*(IF('Gastos com Pessoal'!$Y$7:$Y$506&lt;=V$3,('Gastos com Pessoal'!$Z$7:$Z$506)+1,1))
*(IF('Gastos com Pessoal'!$AE$7:$AE$506&lt;=V$3,('Gastos com Pessoal'!$AF$7:$AF$506)+1,1)),0)</f>
        <v>0</v>
      </c>
      <c r="W21" s="32">
        <f t="array" aca="1" ref="W21" ca="1">_xlfn.IFNA(SUM((W$3&gt;='Gastos com Pessoal'!$E$7:$E$506)*(W$3&lt;='Gastos com Pessoal'!$F$7:$F$506)*OFFSET('Encargos e Benefícios'!$D$5,1,MATCH($B21,'Encargos e Benefícios'!$E$5:$AB$5,0),500,1))
*(IF('Gastos com Pessoal'!$G$7:$G$506&lt;=W$3,('Gastos com Pessoal'!$H$7:$H$506)+1,1))
*(IF('Gastos com Pessoal'!$M$7:$M$506&lt;=W$3,('Gastos com Pessoal'!$N$7:$N$506)+1,1))
*(IF('Gastos com Pessoal'!$S$7:$S$506&lt;=W$3,('Gastos com Pessoal'!$T$7:$T$506)+1,1))
*(IF('Gastos com Pessoal'!$Y$7:$Y$506&lt;=W$3,('Gastos com Pessoal'!$Z$7:$Z$506)+1,1))
*(IF('Gastos com Pessoal'!$AE$7:$AE$506&lt;=W$3,('Gastos com Pessoal'!$AF$7:$AF$506)+1,1)),0)</f>
        <v>0</v>
      </c>
      <c r="X21" s="32">
        <f t="array" aca="1" ref="X21" ca="1">_xlfn.IFNA(SUM((X$3&gt;='Gastos com Pessoal'!$E$7:$E$506)*(X$3&lt;='Gastos com Pessoal'!$F$7:$F$506)*OFFSET('Encargos e Benefícios'!$D$5,1,MATCH($B21,'Encargos e Benefícios'!$E$5:$AB$5,0),500,1))
*(IF('Gastos com Pessoal'!$G$7:$G$506&lt;=X$3,('Gastos com Pessoal'!$H$7:$H$506)+1,1))
*(IF('Gastos com Pessoal'!$M$7:$M$506&lt;=X$3,('Gastos com Pessoal'!$N$7:$N$506)+1,1))
*(IF('Gastos com Pessoal'!$S$7:$S$506&lt;=X$3,('Gastos com Pessoal'!$T$7:$T$506)+1,1))
*(IF('Gastos com Pessoal'!$Y$7:$Y$506&lt;=X$3,('Gastos com Pessoal'!$Z$7:$Z$506)+1,1))
*(IF('Gastos com Pessoal'!$AE$7:$AE$506&lt;=X$3,('Gastos com Pessoal'!$AF$7:$AF$506)+1,1)),0)</f>
        <v>0</v>
      </c>
      <c r="Y21" s="32">
        <f t="array" aca="1" ref="Y21" ca="1">_xlfn.IFNA(SUM((Y$3&gt;='Gastos com Pessoal'!$E$7:$E$506)*(Y$3&lt;='Gastos com Pessoal'!$F$7:$F$506)*OFFSET('Encargos e Benefícios'!$D$5,1,MATCH($B21,'Encargos e Benefícios'!$E$5:$AB$5,0),500,1))
*(IF('Gastos com Pessoal'!$G$7:$G$506&lt;=Y$3,('Gastos com Pessoal'!$H$7:$H$506)+1,1))
*(IF('Gastos com Pessoal'!$M$7:$M$506&lt;=Y$3,('Gastos com Pessoal'!$N$7:$N$506)+1,1))
*(IF('Gastos com Pessoal'!$S$7:$S$506&lt;=Y$3,('Gastos com Pessoal'!$T$7:$T$506)+1,1))
*(IF('Gastos com Pessoal'!$Y$7:$Y$506&lt;=Y$3,('Gastos com Pessoal'!$Z$7:$Z$506)+1,1))
*(IF('Gastos com Pessoal'!$AE$7:$AE$506&lt;=Y$3,('Gastos com Pessoal'!$AF$7:$AF$506)+1,1)),0)</f>
        <v>0</v>
      </c>
      <c r="Z21" s="32">
        <f t="array" aca="1" ref="Z21" ca="1">_xlfn.IFNA(SUM((Z$3&gt;='Gastos com Pessoal'!$E$7:$E$506)*(Z$3&lt;='Gastos com Pessoal'!$F$7:$F$506)*OFFSET('Encargos e Benefícios'!$D$5,1,MATCH($B21,'Encargos e Benefícios'!$E$5:$AB$5,0),500,1))
*(IF('Gastos com Pessoal'!$G$7:$G$506&lt;=Z$3,('Gastos com Pessoal'!$H$7:$H$506)+1,1))
*(IF('Gastos com Pessoal'!$M$7:$M$506&lt;=Z$3,('Gastos com Pessoal'!$N$7:$N$506)+1,1))
*(IF('Gastos com Pessoal'!$S$7:$S$506&lt;=Z$3,('Gastos com Pessoal'!$T$7:$T$506)+1,1))
*(IF('Gastos com Pessoal'!$Y$7:$Y$506&lt;=Z$3,('Gastos com Pessoal'!$Z$7:$Z$506)+1,1))
*(IF('Gastos com Pessoal'!$AE$7:$AE$506&lt;=Z$3,('Gastos com Pessoal'!$AF$7:$AF$506)+1,1)),0)</f>
        <v>0</v>
      </c>
      <c r="AA21" s="32">
        <f t="array" aca="1" ref="AA21" ca="1">_xlfn.IFNA(SUM((AA$3&gt;='Gastos com Pessoal'!$E$7:$E$506)*(AA$3&lt;='Gastos com Pessoal'!$F$7:$F$506)*OFFSET('Encargos e Benefícios'!$D$5,1,MATCH($B21,'Encargos e Benefícios'!$E$5:$AB$5,0),500,1))
*(IF('Gastos com Pessoal'!$G$7:$G$506&lt;=AA$3,('Gastos com Pessoal'!$H$7:$H$506)+1,1))
*(IF('Gastos com Pessoal'!$M$7:$M$506&lt;=AA$3,('Gastos com Pessoal'!$N$7:$N$506)+1,1))
*(IF('Gastos com Pessoal'!$S$7:$S$506&lt;=AA$3,('Gastos com Pessoal'!$T$7:$T$506)+1,1))
*(IF('Gastos com Pessoal'!$Y$7:$Y$506&lt;=AA$3,('Gastos com Pessoal'!$Z$7:$Z$506)+1,1))
*(IF('Gastos com Pessoal'!$AE$7:$AE$506&lt;=AA$3,('Gastos com Pessoal'!$AF$7:$AF$506)+1,1)),0)</f>
        <v>0</v>
      </c>
      <c r="AB21" s="32">
        <f t="array" aca="1" ref="AB21" ca="1">_xlfn.IFNA(SUM((AB$3&gt;='Gastos com Pessoal'!$E$7:$E$506)*(AB$3&lt;='Gastos com Pessoal'!$F$7:$F$506)*OFFSET('Encargos e Benefícios'!$D$5,1,MATCH($B21,'Encargos e Benefícios'!$E$5:$AB$5,0),500,1))
*(IF('Gastos com Pessoal'!$G$7:$G$506&lt;=AB$3,('Gastos com Pessoal'!$H$7:$H$506)+1,1))
*(IF('Gastos com Pessoal'!$M$7:$M$506&lt;=AB$3,('Gastos com Pessoal'!$N$7:$N$506)+1,1))
*(IF('Gastos com Pessoal'!$S$7:$S$506&lt;=AB$3,('Gastos com Pessoal'!$T$7:$T$506)+1,1))
*(IF('Gastos com Pessoal'!$Y$7:$Y$506&lt;=AB$3,('Gastos com Pessoal'!$Z$7:$Z$506)+1,1))
*(IF('Gastos com Pessoal'!$AE$7:$AE$506&lt;=AB$3,('Gastos com Pessoal'!$AF$7:$AF$506)+1,1)),0)</f>
        <v>0</v>
      </c>
      <c r="AC21" s="32">
        <f t="array" aca="1" ref="AC21" ca="1">_xlfn.IFNA(SUM((AC$3&gt;='Gastos com Pessoal'!$E$7:$E$506)*(AC$3&lt;='Gastos com Pessoal'!$F$7:$F$506)*OFFSET('Encargos e Benefícios'!$D$5,1,MATCH($B21,'Encargos e Benefícios'!$E$5:$AB$5,0),500,1))
*(IF('Gastos com Pessoal'!$G$7:$G$506&lt;=AC$3,('Gastos com Pessoal'!$H$7:$H$506)+1,1))
*(IF('Gastos com Pessoal'!$M$7:$M$506&lt;=AC$3,('Gastos com Pessoal'!$N$7:$N$506)+1,1))
*(IF('Gastos com Pessoal'!$S$7:$S$506&lt;=AC$3,('Gastos com Pessoal'!$T$7:$T$506)+1,1))
*(IF('Gastos com Pessoal'!$Y$7:$Y$506&lt;=AC$3,('Gastos com Pessoal'!$Z$7:$Z$506)+1,1))
*(IF('Gastos com Pessoal'!$AE$7:$AE$506&lt;=AC$3,('Gastos com Pessoal'!$AF$7:$AF$506)+1,1)),0)</f>
        <v>0</v>
      </c>
      <c r="AD21" s="32">
        <f t="array" aca="1" ref="AD21" ca="1">_xlfn.IFNA(SUM((AD$3&gt;='Gastos com Pessoal'!$E$7:$E$506)*(AD$3&lt;='Gastos com Pessoal'!$F$7:$F$506)*OFFSET('Encargos e Benefícios'!$D$5,1,MATCH($B21,'Encargos e Benefícios'!$E$5:$AB$5,0),500,1))
*(IF('Gastos com Pessoal'!$G$7:$G$506&lt;=AD$3,('Gastos com Pessoal'!$H$7:$H$506)+1,1))
*(IF('Gastos com Pessoal'!$M$7:$M$506&lt;=AD$3,('Gastos com Pessoal'!$N$7:$N$506)+1,1))
*(IF('Gastos com Pessoal'!$S$7:$S$506&lt;=AD$3,('Gastos com Pessoal'!$T$7:$T$506)+1,1))
*(IF('Gastos com Pessoal'!$Y$7:$Y$506&lt;=AD$3,('Gastos com Pessoal'!$Z$7:$Z$506)+1,1))
*(IF('Gastos com Pessoal'!$AE$7:$AE$506&lt;=AD$3,('Gastos com Pessoal'!$AF$7:$AF$506)+1,1)),0)</f>
        <v>0</v>
      </c>
      <c r="AE21" s="32">
        <f t="array" aca="1" ref="AE21" ca="1">_xlfn.IFNA(SUM((AE$3&gt;='Gastos com Pessoal'!$E$7:$E$506)*(AE$3&lt;='Gastos com Pessoal'!$F$7:$F$506)*OFFSET('Encargos e Benefícios'!$D$5,1,MATCH($B21,'Encargos e Benefícios'!$E$5:$AB$5,0),500,1))
*(IF('Gastos com Pessoal'!$G$7:$G$506&lt;=AE$3,('Gastos com Pessoal'!$H$7:$H$506)+1,1))
*(IF('Gastos com Pessoal'!$M$7:$M$506&lt;=AE$3,('Gastos com Pessoal'!$N$7:$N$506)+1,1))
*(IF('Gastos com Pessoal'!$S$7:$S$506&lt;=AE$3,('Gastos com Pessoal'!$T$7:$T$506)+1,1))
*(IF('Gastos com Pessoal'!$Y$7:$Y$506&lt;=AE$3,('Gastos com Pessoal'!$Z$7:$Z$506)+1,1))
*(IF('Gastos com Pessoal'!$AE$7:$AE$506&lt;=AE$3,('Gastos com Pessoal'!$AF$7:$AF$506)+1,1)),0)</f>
        <v>0</v>
      </c>
      <c r="AF21" s="32">
        <f t="array" aca="1" ref="AF21" ca="1">_xlfn.IFNA(SUM((AF$3&gt;='Gastos com Pessoal'!$E$7:$E$506)*(AF$3&lt;='Gastos com Pessoal'!$F$7:$F$506)*OFFSET('Encargos e Benefícios'!$D$5,1,MATCH($B21,'Encargos e Benefícios'!$E$5:$AB$5,0),500,1))
*(IF('Gastos com Pessoal'!$G$7:$G$506&lt;=AF$3,('Gastos com Pessoal'!$H$7:$H$506)+1,1))
*(IF('Gastos com Pessoal'!$M$7:$M$506&lt;=AF$3,('Gastos com Pessoal'!$N$7:$N$506)+1,1))
*(IF('Gastos com Pessoal'!$S$7:$S$506&lt;=AF$3,('Gastos com Pessoal'!$T$7:$T$506)+1,1))
*(IF('Gastos com Pessoal'!$Y$7:$Y$506&lt;=AF$3,('Gastos com Pessoal'!$Z$7:$Z$506)+1,1))
*(IF('Gastos com Pessoal'!$AE$7:$AE$506&lt;=AF$3,('Gastos com Pessoal'!$AF$7:$AF$506)+1,1)),0)</f>
        <v>0</v>
      </c>
      <c r="AG21" s="32">
        <f t="array" aca="1" ref="AG21" ca="1">_xlfn.IFNA(SUM((AG$3&gt;='Gastos com Pessoal'!$E$7:$E$506)*(AG$3&lt;='Gastos com Pessoal'!$F$7:$F$506)*OFFSET('Encargos e Benefícios'!$D$5,1,MATCH($B21,'Encargos e Benefícios'!$E$5:$AB$5,0),500,1))
*(IF('Gastos com Pessoal'!$G$7:$G$506&lt;=AG$3,('Gastos com Pessoal'!$H$7:$H$506)+1,1))
*(IF('Gastos com Pessoal'!$M$7:$M$506&lt;=AG$3,('Gastos com Pessoal'!$N$7:$N$506)+1,1))
*(IF('Gastos com Pessoal'!$S$7:$S$506&lt;=AG$3,('Gastos com Pessoal'!$T$7:$T$506)+1,1))
*(IF('Gastos com Pessoal'!$Y$7:$Y$506&lt;=AG$3,('Gastos com Pessoal'!$Z$7:$Z$506)+1,1))
*(IF('Gastos com Pessoal'!$AE$7:$AE$506&lt;=AG$3,('Gastos com Pessoal'!$AF$7:$AF$506)+1,1)),0)</f>
        <v>0</v>
      </c>
      <c r="AH21" s="32">
        <f t="array" aca="1" ref="AH21" ca="1">_xlfn.IFNA(SUM((AH$3&gt;='Gastos com Pessoal'!$E$7:$E$506)*(AH$3&lt;='Gastos com Pessoal'!$F$7:$F$506)*OFFSET('Encargos e Benefícios'!$D$5,1,MATCH($B21,'Encargos e Benefícios'!$E$5:$AB$5,0),500,1))
*(IF('Gastos com Pessoal'!$G$7:$G$506&lt;=AH$3,('Gastos com Pessoal'!$H$7:$H$506)+1,1))
*(IF('Gastos com Pessoal'!$M$7:$M$506&lt;=AH$3,('Gastos com Pessoal'!$N$7:$N$506)+1,1))
*(IF('Gastos com Pessoal'!$S$7:$S$506&lt;=AH$3,('Gastos com Pessoal'!$T$7:$T$506)+1,1))
*(IF('Gastos com Pessoal'!$Y$7:$Y$506&lt;=AH$3,('Gastos com Pessoal'!$Z$7:$Z$506)+1,1))
*(IF('Gastos com Pessoal'!$AE$7:$AE$506&lt;=AH$3,('Gastos com Pessoal'!$AF$7:$AF$506)+1,1)),0)</f>
        <v>0</v>
      </c>
      <c r="AI21" s="32">
        <f t="array" aca="1" ref="AI21" ca="1">_xlfn.IFNA(SUM((AI$3&gt;='Gastos com Pessoal'!$E$7:$E$506)*(AI$3&lt;='Gastos com Pessoal'!$F$7:$F$506)*OFFSET('Encargos e Benefícios'!$D$5,1,MATCH($B21,'Encargos e Benefícios'!$E$5:$AB$5,0),500,1))
*(IF('Gastos com Pessoal'!$G$7:$G$506&lt;=AI$3,('Gastos com Pessoal'!$H$7:$H$506)+1,1))
*(IF('Gastos com Pessoal'!$M$7:$M$506&lt;=AI$3,('Gastos com Pessoal'!$N$7:$N$506)+1,1))
*(IF('Gastos com Pessoal'!$S$7:$S$506&lt;=AI$3,('Gastos com Pessoal'!$T$7:$T$506)+1,1))
*(IF('Gastos com Pessoal'!$Y$7:$Y$506&lt;=AI$3,('Gastos com Pessoal'!$Z$7:$Z$506)+1,1))
*(IF('Gastos com Pessoal'!$AE$7:$AE$506&lt;=AI$3,('Gastos com Pessoal'!$AF$7:$AF$506)+1,1)),0)</f>
        <v>0</v>
      </c>
      <c r="AJ21" s="32">
        <f t="array" aca="1" ref="AJ21" ca="1">_xlfn.IFNA(SUM((AJ$3&gt;='Gastos com Pessoal'!$E$7:$E$506)*(AJ$3&lt;='Gastos com Pessoal'!$F$7:$F$506)*OFFSET('Encargos e Benefícios'!$D$5,1,MATCH($B21,'Encargos e Benefícios'!$E$5:$AB$5,0),500,1))
*(IF('Gastos com Pessoal'!$G$7:$G$506&lt;=AJ$3,('Gastos com Pessoal'!$H$7:$H$506)+1,1))
*(IF('Gastos com Pessoal'!$M$7:$M$506&lt;=AJ$3,('Gastos com Pessoal'!$N$7:$N$506)+1,1))
*(IF('Gastos com Pessoal'!$S$7:$S$506&lt;=AJ$3,('Gastos com Pessoal'!$T$7:$T$506)+1,1))
*(IF('Gastos com Pessoal'!$Y$7:$Y$506&lt;=AJ$3,('Gastos com Pessoal'!$Z$7:$Z$506)+1,1))
*(IF('Gastos com Pessoal'!$AE$7:$AE$506&lt;=AJ$3,('Gastos com Pessoal'!$AF$7:$AF$506)+1,1)),0)</f>
        <v>0</v>
      </c>
      <c r="AK21" s="32">
        <f t="array" aca="1" ref="AK21" ca="1">_xlfn.IFNA(SUM((AK$3&gt;='Gastos com Pessoal'!$E$7:$E$506)*(AK$3&lt;='Gastos com Pessoal'!$F$7:$F$506)*OFFSET('Encargos e Benefícios'!$D$5,1,MATCH($B21,'Encargos e Benefícios'!$E$5:$AB$5,0),500,1))
*(IF('Gastos com Pessoal'!$G$7:$G$506&lt;=AK$3,('Gastos com Pessoal'!$H$7:$H$506)+1,1))
*(IF('Gastos com Pessoal'!$M$7:$M$506&lt;=AK$3,('Gastos com Pessoal'!$N$7:$N$506)+1,1))
*(IF('Gastos com Pessoal'!$S$7:$S$506&lt;=AK$3,('Gastos com Pessoal'!$T$7:$T$506)+1,1))
*(IF('Gastos com Pessoal'!$Y$7:$Y$506&lt;=AK$3,('Gastos com Pessoal'!$Z$7:$Z$506)+1,1))
*(IF('Gastos com Pessoal'!$AE$7:$AE$506&lt;=AK$3,('Gastos com Pessoal'!$AF$7:$AF$506)+1,1)),0)</f>
        <v>0</v>
      </c>
      <c r="AL21" s="32">
        <f t="array" aca="1" ref="AL21" ca="1">_xlfn.IFNA(SUM((AL$3&gt;='Gastos com Pessoal'!$E$7:$E$506)*(AL$3&lt;='Gastos com Pessoal'!$F$7:$F$506)*OFFSET('Encargos e Benefícios'!$D$5,1,MATCH($B21,'Encargos e Benefícios'!$E$5:$AB$5,0),500,1))
*(IF('Gastos com Pessoal'!$G$7:$G$506&lt;=AL$3,('Gastos com Pessoal'!$H$7:$H$506)+1,1))
*(IF('Gastos com Pessoal'!$M$7:$M$506&lt;=AL$3,('Gastos com Pessoal'!$N$7:$N$506)+1,1))
*(IF('Gastos com Pessoal'!$S$7:$S$506&lt;=AL$3,('Gastos com Pessoal'!$T$7:$T$506)+1,1))
*(IF('Gastos com Pessoal'!$Y$7:$Y$506&lt;=AL$3,('Gastos com Pessoal'!$Z$7:$Z$506)+1,1))
*(IF('Gastos com Pessoal'!$AE$7:$AE$506&lt;=AL$3,('Gastos com Pessoal'!$AF$7:$AF$506)+1,1)),0)</f>
        <v>0</v>
      </c>
      <c r="AM21" s="32">
        <f t="array" aca="1" ref="AM21" ca="1">_xlfn.IFNA(SUM((AM$3&gt;='Gastos com Pessoal'!$E$7:$E$506)*(AM$3&lt;='Gastos com Pessoal'!$F$7:$F$506)*OFFSET('Encargos e Benefícios'!$D$5,1,MATCH($B21,'Encargos e Benefícios'!$E$5:$AB$5,0),500,1))
*(IF('Gastos com Pessoal'!$G$7:$G$506&lt;=AM$3,('Gastos com Pessoal'!$H$7:$H$506)+1,1))
*(IF('Gastos com Pessoal'!$M$7:$M$506&lt;=AM$3,('Gastos com Pessoal'!$N$7:$N$506)+1,1))
*(IF('Gastos com Pessoal'!$S$7:$S$506&lt;=AM$3,('Gastos com Pessoal'!$T$7:$T$506)+1,1))
*(IF('Gastos com Pessoal'!$Y$7:$Y$506&lt;=AM$3,('Gastos com Pessoal'!$Z$7:$Z$506)+1,1))
*(IF('Gastos com Pessoal'!$AE$7:$AE$506&lt;=AM$3,('Gastos com Pessoal'!$AF$7:$AF$506)+1,1)),0)</f>
        <v>0</v>
      </c>
      <c r="AN21" s="32">
        <f t="array" aca="1" ref="AN21" ca="1">_xlfn.IFNA(SUM((AN$3&gt;='Gastos com Pessoal'!$E$7:$E$506)*(AN$3&lt;='Gastos com Pessoal'!$F$7:$F$506)*OFFSET('Encargos e Benefícios'!$D$5,1,MATCH($B21,'Encargos e Benefícios'!$E$5:$AB$5,0),500,1))
*(IF('Gastos com Pessoal'!$G$7:$G$506&lt;=AN$3,('Gastos com Pessoal'!$H$7:$H$506)+1,1))
*(IF('Gastos com Pessoal'!$M$7:$M$506&lt;=AN$3,('Gastos com Pessoal'!$N$7:$N$506)+1,1))
*(IF('Gastos com Pessoal'!$S$7:$S$506&lt;=AN$3,('Gastos com Pessoal'!$T$7:$T$506)+1,1))
*(IF('Gastos com Pessoal'!$Y$7:$Y$506&lt;=AN$3,('Gastos com Pessoal'!$Z$7:$Z$506)+1,1))
*(IF('Gastos com Pessoal'!$AE$7:$AE$506&lt;=AN$3,('Gastos com Pessoal'!$AF$7:$AF$506)+1,1)),0)</f>
        <v>0</v>
      </c>
      <c r="AO21" s="32">
        <f t="array" aca="1" ref="AO21" ca="1">_xlfn.IFNA(SUM((AO$3&gt;='Gastos com Pessoal'!$E$7:$E$506)*(AO$3&lt;='Gastos com Pessoal'!$F$7:$F$506)*OFFSET('Encargos e Benefícios'!$D$5,1,MATCH($B21,'Encargos e Benefícios'!$E$5:$AB$5,0),500,1))
*(IF('Gastos com Pessoal'!$G$7:$G$506&lt;=AO$3,('Gastos com Pessoal'!$H$7:$H$506)+1,1))
*(IF('Gastos com Pessoal'!$M$7:$M$506&lt;=AO$3,('Gastos com Pessoal'!$N$7:$N$506)+1,1))
*(IF('Gastos com Pessoal'!$S$7:$S$506&lt;=AO$3,('Gastos com Pessoal'!$T$7:$T$506)+1,1))
*(IF('Gastos com Pessoal'!$Y$7:$Y$506&lt;=AO$3,('Gastos com Pessoal'!$Z$7:$Z$506)+1,1))
*(IF('Gastos com Pessoal'!$AE$7:$AE$506&lt;=AO$3,('Gastos com Pessoal'!$AF$7:$AF$506)+1,1)),0)</f>
        <v>0</v>
      </c>
      <c r="AP21" s="32">
        <f t="array" aca="1" ref="AP21" ca="1">_xlfn.IFNA(SUM((AP$3&gt;='Gastos com Pessoal'!$E$7:$E$506)*(AP$3&lt;='Gastos com Pessoal'!$F$7:$F$506)*OFFSET('Encargos e Benefícios'!$D$5,1,MATCH($B21,'Encargos e Benefícios'!$E$5:$AB$5,0),500,1))
*(IF('Gastos com Pessoal'!$G$7:$G$506&lt;=AP$3,('Gastos com Pessoal'!$H$7:$H$506)+1,1))
*(IF('Gastos com Pessoal'!$M$7:$M$506&lt;=AP$3,('Gastos com Pessoal'!$N$7:$N$506)+1,1))
*(IF('Gastos com Pessoal'!$S$7:$S$506&lt;=AP$3,('Gastos com Pessoal'!$T$7:$T$506)+1,1))
*(IF('Gastos com Pessoal'!$Y$7:$Y$506&lt;=AP$3,('Gastos com Pessoal'!$Z$7:$Z$506)+1,1))
*(IF('Gastos com Pessoal'!$AE$7:$AE$506&lt;=AP$3,('Gastos com Pessoal'!$AF$7:$AF$506)+1,1)),0)</f>
        <v>0</v>
      </c>
      <c r="AQ21" s="32">
        <f t="array" aca="1" ref="AQ21" ca="1">_xlfn.IFNA(SUM((AQ$3&gt;='Gastos com Pessoal'!$E$7:$E$506)*(AQ$3&lt;='Gastos com Pessoal'!$F$7:$F$506)*OFFSET('Encargos e Benefícios'!$D$5,1,MATCH($B21,'Encargos e Benefícios'!$E$5:$AB$5,0),500,1))
*(IF('Gastos com Pessoal'!$G$7:$G$506&lt;=AQ$3,('Gastos com Pessoal'!$H$7:$H$506)+1,1))
*(IF('Gastos com Pessoal'!$M$7:$M$506&lt;=AQ$3,('Gastos com Pessoal'!$N$7:$N$506)+1,1))
*(IF('Gastos com Pessoal'!$S$7:$S$506&lt;=AQ$3,('Gastos com Pessoal'!$T$7:$T$506)+1,1))
*(IF('Gastos com Pessoal'!$Y$7:$Y$506&lt;=AQ$3,('Gastos com Pessoal'!$Z$7:$Z$506)+1,1))
*(IF('Gastos com Pessoal'!$AE$7:$AE$506&lt;=AQ$3,('Gastos com Pessoal'!$AF$7:$AF$506)+1,1)),0)</f>
        <v>0</v>
      </c>
      <c r="AR21" s="32">
        <f t="array" aca="1" ref="AR21" ca="1">_xlfn.IFNA(SUM((AR$3&gt;='Gastos com Pessoal'!$E$7:$E$506)*(AR$3&lt;='Gastos com Pessoal'!$F$7:$F$506)*OFFSET('Encargos e Benefícios'!$D$5,1,MATCH($B21,'Encargos e Benefícios'!$E$5:$AB$5,0),500,1))
*(IF('Gastos com Pessoal'!$G$7:$G$506&lt;=AR$3,('Gastos com Pessoal'!$H$7:$H$506)+1,1))
*(IF('Gastos com Pessoal'!$M$7:$M$506&lt;=AR$3,('Gastos com Pessoal'!$N$7:$N$506)+1,1))
*(IF('Gastos com Pessoal'!$S$7:$S$506&lt;=AR$3,('Gastos com Pessoal'!$T$7:$T$506)+1,1))
*(IF('Gastos com Pessoal'!$Y$7:$Y$506&lt;=AR$3,('Gastos com Pessoal'!$Z$7:$Z$506)+1,1))
*(IF('Gastos com Pessoal'!$AE$7:$AE$506&lt;=AR$3,('Gastos com Pessoal'!$AF$7:$AF$506)+1,1)),0)</f>
        <v>0</v>
      </c>
      <c r="AS21" s="32">
        <f t="array" aca="1" ref="AS21" ca="1">_xlfn.IFNA(SUM((AS$3&gt;='Gastos com Pessoal'!$E$7:$E$506)*(AS$3&lt;='Gastos com Pessoal'!$F$7:$F$506)*OFFSET('Encargos e Benefícios'!$D$5,1,MATCH($B21,'Encargos e Benefícios'!$E$5:$AB$5,0),500,1))
*(IF('Gastos com Pessoal'!$G$7:$G$506&lt;=AS$3,('Gastos com Pessoal'!$H$7:$H$506)+1,1))
*(IF('Gastos com Pessoal'!$M$7:$M$506&lt;=AS$3,('Gastos com Pessoal'!$N$7:$N$506)+1,1))
*(IF('Gastos com Pessoal'!$S$7:$S$506&lt;=AS$3,('Gastos com Pessoal'!$T$7:$T$506)+1,1))
*(IF('Gastos com Pessoal'!$Y$7:$Y$506&lt;=AS$3,('Gastos com Pessoal'!$Z$7:$Z$506)+1,1))
*(IF('Gastos com Pessoal'!$AE$7:$AE$506&lt;=AS$3,('Gastos com Pessoal'!$AF$7:$AF$506)+1,1)),0)</f>
        <v>0</v>
      </c>
      <c r="AT21" s="32">
        <f t="array" aca="1" ref="AT21" ca="1">_xlfn.IFNA(SUM((AT$3&gt;='Gastos com Pessoal'!$E$7:$E$506)*(AT$3&lt;='Gastos com Pessoal'!$F$7:$F$506)*OFFSET('Encargos e Benefícios'!$D$5,1,MATCH($B21,'Encargos e Benefícios'!$E$5:$AB$5,0),500,1))
*(IF('Gastos com Pessoal'!$G$7:$G$506&lt;=AT$3,('Gastos com Pessoal'!$H$7:$H$506)+1,1))
*(IF('Gastos com Pessoal'!$M$7:$M$506&lt;=AT$3,('Gastos com Pessoal'!$N$7:$N$506)+1,1))
*(IF('Gastos com Pessoal'!$S$7:$S$506&lt;=AT$3,('Gastos com Pessoal'!$T$7:$T$506)+1,1))
*(IF('Gastos com Pessoal'!$Y$7:$Y$506&lt;=AT$3,('Gastos com Pessoal'!$Z$7:$Z$506)+1,1))
*(IF('Gastos com Pessoal'!$AE$7:$AE$506&lt;=AT$3,('Gastos com Pessoal'!$AF$7:$AF$506)+1,1)),0)</f>
        <v>0</v>
      </c>
      <c r="AU21" s="32">
        <f t="array" aca="1" ref="AU21" ca="1">_xlfn.IFNA(SUM((AU$3&gt;='Gastos com Pessoal'!$E$7:$E$506)*(AU$3&lt;='Gastos com Pessoal'!$F$7:$F$506)*OFFSET('Encargos e Benefícios'!$D$5,1,MATCH($B21,'Encargos e Benefícios'!$E$5:$AB$5,0),500,1))
*(IF('Gastos com Pessoal'!$G$7:$G$506&lt;=AU$3,('Gastos com Pessoal'!$H$7:$H$506)+1,1))
*(IF('Gastos com Pessoal'!$M$7:$M$506&lt;=AU$3,('Gastos com Pessoal'!$N$7:$N$506)+1,1))
*(IF('Gastos com Pessoal'!$S$7:$S$506&lt;=AU$3,('Gastos com Pessoal'!$T$7:$T$506)+1,1))
*(IF('Gastos com Pessoal'!$Y$7:$Y$506&lt;=AU$3,('Gastos com Pessoal'!$Z$7:$Z$506)+1,1))
*(IF('Gastos com Pessoal'!$AE$7:$AE$506&lt;=AU$3,('Gastos com Pessoal'!$AF$7:$AF$506)+1,1)),0)</f>
        <v>0</v>
      </c>
      <c r="AV21" s="32">
        <f t="array" aca="1" ref="AV21" ca="1">_xlfn.IFNA(SUM((AV$3&gt;='Gastos com Pessoal'!$E$7:$E$506)*(AV$3&lt;='Gastos com Pessoal'!$F$7:$F$506)*OFFSET('Encargos e Benefícios'!$D$5,1,MATCH($B21,'Encargos e Benefícios'!$E$5:$AB$5,0),500,1))
*(IF('Gastos com Pessoal'!$G$7:$G$506&lt;=AV$3,('Gastos com Pessoal'!$H$7:$H$506)+1,1))
*(IF('Gastos com Pessoal'!$M$7:$M$506&lt;=AV$3,('Gastos com Pessoal'!$N$7:$N$506)+1,1))
*(IF('Gastos com Pessoal'!$S$7:$S$506&lt;=AV$3,('Gastos com Pessoal'!$T$7:$T$506)+1,1))
*(IF('Gastos com Pessoal'!$Y$7:$Y$506&lt;=AV$3,('Gastos com Pessoal'!$Z$7:$Z$506)+1,1))
*(IF('Gastos com Pessoal'!$AE$7:$AE$506&lt;=AV$3,('Gastos com Pessoal'!$AF$7:$AF$506)+1,1)),0)</f>
        <v>0</v>
      </c>
      <c r="AW21" s="32">
        <f t="array" aca="1" ref="AW21" ca="1">_xlfn.IFNA(SUM((AW$3&gt;='Gastos com Pessoal'!$E$7:$E$506)*(AW$3&lt;='Gastos com Pessoal'!$F$7:$F$506)*OFFSET('Encargos e Benefícios'!$D$5,1,MATCH($B21,'Encargos e Benefícios'!$E$5:$AB$5,0),500,1))
*(IF('Gastos com Pessoal'!$G$7:$G$506&lt;=AW$3,('Gastos com Pessoal'!$H$7:$H$506)+1,1))
*(IF('Gastos com Pessoal'!$M$7:$M$506&lt;=AW$3,('Gastos com Pessoal'!$N$7:$N$506)+1,1))
*(IF('Gastos com Pessoal'!$S$7:$S$506&lt;=AW$3,('Gastos com Pessoal'!$T$7:$T$506)+1,1))
*(IF('Gastos com Pessoal'!$Y$7:$Y$506&lt;=AW$3,('Gastos com Pessoal'!$Z$7:$Z$506)+1,1))
*(IF('Gastos com Pessoal'!$AE$7:$AE$506&lt;=AW$3,('Gastos com Pessoal'!$AF$7:$AF$506)+1,1)),0)</f>
        <v>0</v>
      </c>
      <c r="AX21" s="32">
        <f t="array" aca="1" ref="AX21" ca="1">_xlfn.IFNA(SUM((AX$3&gt;='Gastos com Pessoal'!$E$7:$E$506)*(AX$3&lt;='Gastos com Pessoal'!$F$7:$F$506)*OFFSET('Encargos e Benefícios'!$D$5,1,MATCH($B21,'Encargos e Benefícios'!$E$5:$AB$5,0),500,1))
*(IF('Gastos com Pessoal'!$G$7:$G$506&lt;=AX$3,('Gastos com Pessoal'!$H$7:$H$506)+1,1))
*(IF('Gastos com Pessoal'!$M$7:$M$506&lt;=AX$3,('Gastos com Pessoal'!$N$7:$N$506)+1,1))
*(IF('Gastos com Pessoal'!$S$7:$S$506&lt;=AX$3,('Gastos com Pessoal'!$T$7:$T$506)+1,1))
*(IF('Gastos com Pessoal'!$Y$7:$Y$506&lt;=AX$3,('Gastos com Pessoal'!$Z$7:$Z$506)+1,1))
*(IF('Gastos com Pessoal'!$AE$7:$AE$506&lt;=AX$3,('Gastos com Pessoal'!$AF$7:$AF$506)+1,1)),0)</f>
        <v>0</v>
      </c>
      <c r="AY21" s="32">
        <f t="array" aca="1" ref="AY21" ca="1">_xlfn.IFNA(SUM((AY$3&gt;='Gastos com Pessoal'!$E$7:$E$506)*(AY$3&lt;='Gastos com Pessoal'!$F$7:$F$506)*OFFSET('Encargos e Benefícios'!$D$5,1,MATCH($B21,'Encargos e Benefícios'!$E$5:$AB$5,0),500,1))
*(IF('Gastos com Pessoal'!$G$7:$G$506&lt;=AY$3,('Gastos com Pessoal'!$H$7:$H$506)+1,1))
*(IF('Gastos com Pessoal'!$M$7:$M$506&lt;=AY$3,('Gastos com Pessoal'!$N$7:$N$506)+1,1))
*(IF('Gastos com Pessoal'!$S$7:$S$506&lt;=AY$3,('Gastos com Pessoal'!$T$7:$T$506)+1,1))
*(IF('Gastos com Pessoal'!$Y$7:$Y$506&lt;=AY$3,('Gastos com Pessoal'!$Z$7:$Z$506)+1,1))
*(IF('Gastos com Pessoal'!$AE$7:$AE$506&lt;=AY$3,('Gastos com Pessoal'!$AF$7:$AF$506)+1,1)),0)</f>
        <v>0</v>
      </c>
      <c r="AZ21" s="32">
        <f t="array" aca="1" ref="AZ21" ca="1">_xlfn.IFNA(SUM((AZ$3&gt;='Gastos com Pessoal'!$E$7:$E$506)*(AZ$3&lt;='Gastos com Pessoal'!$F$7:$F$506)*OFFSET('Encargos e Benefícios'!$D$5,1,MATCH($B21,'Encargos e Benefícios'!$E$5:$AB$5,0),500,1))
*(IF('Gastos com Pessoal'!$G$7:$G$506&lt;=AZ$3,('Gastos com Pessoal'!$H$7:$H$506)+1,1))
*(IF('Gastos com Pessoal'!$M$7:$M$506&lt;=AZ$3,('Gastos com Pessoal'!$N$7:$N$506)+1,1))
*(IF('Gastos com Pessoal'!$S$7:$S$506&lt;=AZ$3,('Gastos com Pessoal'!$T$7:$T$506)+1,1))
*(IF('Gastos com Pessoal'!$Y$7:$Y$506&lt;=AZ$3,('Gastos com Pessoal'!$Z$7:$Z$506)+1,1))
*(IF('Gastos com Pessoal'!$AE$7:$AE$506&lt;=AZ$3,('Gastos com Pessoal'!$AF$7:$AF$506)+1,1)),0)</f>
        <v>0</v>
      </c>
      <c r="BA21" s="32">
        <f t="array" aca="1" ref="BA21" ca="1">_xlfn.IFNA(SUM((BA$3&gt;='Gastos com Pessoal'!$E$7:$E$506)*(BA$3&lt;='Gastos com Pessoal'!$F$7:$F$506)*OFFSET('Encargos e Benefícios'!$D$5,1,MATCH($B21,'Encargos e Benefícios'!$E$5:$AB$5,0),500,1))
*(IF('Gastos com Pessoal'!$G$7:$G$506&lt;=BA$3,('Gastos com Pessoal'!$H$7:$H$506)+1,1))
*(IF('Gastos com Pessoal'!$M$7:$M$506&lt;=BA$3,('Gastos com Pessoal'!$N$7:$N$506)+1,1))
*(IF('Gastos com Pessoal'!$S$7:$S$506&lt;=BA$3,('Gastos com Pessoal'!$T$7:$T$506)+1,1))
*(IF('Gastos com Pessoal'!$Y$7:$Y$506&lt;=BA$3,('Gastos com Pessoal'!$Z$7:$Z$506)+1,1))
*(IF('Gastos com Pessoal'!$AE$7:$AE$506&lt;=BA$3,('Gastos com Pessoal'!$AF$7:$AF$506)+1,1)),0)</f>
        <v>0</v>
      </c>
      <c r="BB21" s="32">
        <f t="array" aca="1" ref="BB21" ca="1">_xlfn.IFNA(SUM((BB$3&gt;='Gastos com Pessoal'!$E$7:$E$506)*(BB$3&lt;='Gastos com Pessoal'!$F$7:$F$506)*OFFSET('Encargos e Benefícios'!$D$5,1,MATCH($B21,'Encargos e Benefícios'!$E$5:$AB$5,0),500,1))
*(IF('Gastos com Pessoal'!$G$7:$G$506&lt;=BB$3,('Gastos com Pessoal'!$H$7:$H$506)+1,1))
*(IF('Gastos com Pessoal'!$M$7:$M$506&lt;=BB$3,('Gastos com Pessoal'!$N$7:$N$506)+1,1))
*(IF('Gastos com Pessoal'!$S$7:$S$506&lt;=BB$3,('Gastos com Pessoal'!$T$7:$T$506)+1,1))
*(IF('Gastos com Pessoal'!$Y$7:$Y$506&lt;=BB$3,('Gastos com Pessoal'!$Z$7:$Z$506)+1,1))
*(IF('Gastos com Pessoal'!$AE$7:$AE$506&lt;=BB$3,('Gastos com Pessoal'!$AF$7:$AF$506)+1,1)),0)</f>
        <v>0</v>
      </c>
      <c r="BC21" s="32">
        <f t="array" aca="1" ref="BC21" ca="1">_xlfn.IFNA(SUM((BC$3&gt;='Gastos com Pessoal'!$E$7:$E$506)*(BC$3&lt;='Gastos com Pessoal'!$F$7:$F$506)*OFFSET('Encargos e Benefícios'!$D$5,1,MATCH($B21,'Encargos e Benefícios'!$E$5:$AB$5,0),500,1))
*(IF('Gastos com Pessoal'!$G$7:$G$506&lt;=BC$3,('Gastos com Pessoal'!$H$7:$H$506)+1,1))
*(IF('Gastos com Pessoal'!$M$7:$M$506&lt;=BC$3,('Gastos com Pessoal'!$N$7:$N$506)+1,1))
*(IF('Gastos com Pessoal'!$S$7:$S$506&lt;=BC$3,('Gastos com Pessoal'!$T$7:$T$506)+1,1))
*(IF('Gastos com Pessoal'!$Y$7:$Y$506&lt;=BC$3,('Gastos com Pessoal'!$Z$7:$Z$506)+1,1))
*(IF('Gastos com Pessoal'!$AE$7:$AE$506&lt;=BC$3,('Gastos com Pessoal'!$AF$7:$AF$506)+1,1)),0)</f>
        <v>0</v>
      </c>
      <c r="BD21" s="32">
        <f t="array" aca="1" ref="BD21" ca="1">_xlfn.IFNA(SUM((BD$3&gt;='Gastos com Pessoal'!$E$7:$E$506)*(BD$3&lt;='Gastos com Pessoal'!$F$7:$F$506)*OFFSET('Encargos e Benefícios'!$D$5,1,MATCH($B21,'Encargos e Benefícios'!$E$5:$AB$5,0),500,1))
*(IF('Gastos com Pessoal'!$G$7:$G$506&lt;=BD$3,('Gastos com Pessoal'!$H$7:$H$506)+1,1))
*(IF('Gastos com Pessoal'!$M$7:$M$506&lt;=BD$3,('Gastos com Pessoal'!$N$7:$N$506)+1,1))
*(IF('Gastos com Pessoal'!$S$7:$S$506&lt;=BD$3,('Gastos com Pessoal'!$T$7:$T$506)+1,1))
*(IF('Gastos com Pessoal'!$Y$7:$Y$506&lt;=BD$3,('Gastos com Pessoal'!$Z$7:$Z$506)+1,1))
*(IF('Gastos com Pessoal'!$AE$7:$AE$506&lt;=BD$3,('Gastos com Pessoal'!$AF$7:$AF$506)+1,1)),0)</f>
        <v>0</v>
      </c>
      <c r="BE21" s="32">
        <f t="array" aca="1" ref="BE21" ca="1">_xlfn.IFNA(SUM((BE$3&gt;='Gastos com Pessoal'!$E$7:$E$506)*(BE$3&lt;='Gastos com Pessoal'!$F$7:$F$506)*OFFSET('Encargos e Benefícios'!$D$5,1,MATCH($B21,'Encargos e Benefícios'!$E$5:$AB$5,0),500,1))
*(IF('Gastos com Pessoal'!$G$7:$G$506&lt;=BE$3,('Gastos com Pessoal'!$H$7:$H$506)+1,1))
*(IF('Gastos com Pessoal'!$M$7:$M$506&lt;=BE$3,('Gastos com Pessoal'!$N$7:$N$506)+1,1))
*(IF('Gastos com Pessoal'!$S$7:$S$506&lt;=BE$3,('Gastos com Pessoal'!$T$7:$T$506)+1,1))
*(IF('Gastos com Pessoal'!$Y$7:$Y$506&lt;=BE$3,('Gastos com Pessoal'!$Z$7:$Z$506)+1,1))
*(IF('Gastos com Pessoal'!$AE$7:$AE$506&lt;=BE$3,('Gastos com Pessoal'!$AF$7:$AF$506)+1,1)),0)</f>
        <v>0</v>
      </c>
      <c r="BF21" s="32">
        <f t="array" aca="1" ref="BF21" ca="1">_xlfn.IFNA(SUM((BF$3&gt;='Gastos com Pessoal'!$E$7:$E$506)*(BF$3&lt;='Gastos com Pessoal'!$F$7:$F$506)*OFFSET('Encargos e Benefícios'!$D$5,1,MATCH($B21,'Encargos e Benefícios'!$E$5:$AB$5,0),500,1))
*(IF('Gastos com Pessoal'!$G$7:$G$506&lt;=BF$3,('Gastos com Pessoal'!$H$7:$H$506)+1,1))
*(IF('Gastos com Pessoal'!$M$7:$M$506&lt;=BF$3,('Gastos com Pessoal'!$N$7:$N$506)+1,1))
*(IF('Gastos com Pessoal'!$S$7:$S$506&lt;=BF$3,('Gastos com Pessoal'!$T$7:$T$506)+1,1))
*(IF('Gastos com Pessoal'!$Y$7:$Y$506&lt;=BF$3,('Gastos com Pessoal'!$Z$7:$Z$506)+1,1))
*(IF('Gastos com Pessoal'!$AE$7:$AE$506&lt;=BF$3,('Gastos com Pessoal'!$AF$7:$AF$506)+1,1)),0)</f>
        <v>0</v>
      </c>
      <c r="BG21" s="32">
        <f t="array" aca="1" ref="BG21" ca="1">_xlfn.IFNA(SUM((BG$3&gt;='Gastos com Pessoal'!$E$7:$E$506)*(BG$3&lt;='Gastos com Pessoal'!$F$7:$F$506)*OFFSET('Encargos e Benefícios'!$D$5,1,MATCH($B21,'Encargos e Benefícios'!$E$5:$AB$5,0),500,1))
*(IF('Gastos com Pessoal'!$G$7:$G$506&lt;=BG$3,('Gastos com Pessoal'!$H$7:$H$506)+1,1))
*(IF('Gastos com Pessoal'!$M$7:$M$506&lt;=BG$3,('Gastos com Pessoal'!$N$7:$N$506)+1,1))
*(IF('Gastos com Pessoal'!$S$7:$S$506&lt;=BG$3,('Gastos com Pessoal'!$T$7:$T$506)+1,1))
*(IF('Gastos com Pessoal'!$Y$7:$Y$506&lt;=BG$3,('Gastos com Pessoal'!$Z$7:$Z$506)+1,1))
*(IF('Gastos com Pessoal'!$AE$7:$AE$506&lt;=BG$3,('Gastos com Pessoal'!$AF$7:$AF$506)+1,1)),0)</f>
        <v>0</v>
      </c>
      <c r="BH21" s="32">
        <f t="array" aca="1" ref="BH21" ca="1">_xlfn.IFNA(SUM((BH$3&gt;='Gastos com Pessoal'!$E$7:$E$506)*(BH$3&lt;='Gastos com Pessoal'!$F$7:$F$506)*OFFSET('Encargos e Benefícios'!$D$5,1,MATCH($B21,'Encargos e Benefícios'!$E$5:$AB$5,0),500,1))
*(IF('Gastos com Pessoal'!$G$7:$G$506&lt;=BH$3,('Gastos com Pessoal'!$H$7:$H$506)+1,1))
*(IF('Gastos com Pessoal'!$M$7:$M$506&lt;=BH$3,('Gastos com Pessoal'!$N$7:$N$506)+1,1))
*(IF('Gastos com Pessoal'!$S$7:$S$506&lt;=BH$3,('Gastos com Pessoal'!$T$7:$T$506)+1,1))
*(IF('Gastos com Pessoal'!$Y$7:$Y$506&lt;=BH$3,('Gastos com Pessoal'!$Z$7:$Z$506)+1,1))
*(IF('Gastos com Pessoal'!$AE$7:$AE$506&lt;=BH$3,('Gastos com Pessoal'!$AF$7:$AF$506)+1,1)),0)</f>
        <v>0</v>
      </c>
      <c r="BI21" s="32">
        <f t="array" aca="1" ref="BI21" ca="1">_xlfn.IFNA(SUM((BI$3&gt;='Gastos com Pessoal'!$E$7:$E$506)*(BI$3&lt;='Gastos com Pessoal'!$F$7:$F$506)*OFFSET('Encargos e Benefícios'!$D$5,1,MATCH($B21,'Encargos e Benefícios'!$E$5:$AB$5,0),500,1))
*(IF('Gastos com Pessoal'!$G$7:$G$506&lt;=BI$3,('Gastos com Pessoal'!$H$7:$H$506)+1,1))
*(IF('Gastos com Pessoal'!$M$7:$M$506&lt;=BI$3,('Gastos com Pessoal'!$N$7:$N$506)+1,1))
*(IF('Gastos com Pessoal'!$S$7:$S$506&lt;=BI$3,('Gastos com Pessoal'!$T$7:$T$506)+1,1))
*(IF('Gastos com Pessoal'!$Y$7:$Y$506&lt;=BI$3,('Gastos com Pessoal'!$Z$7:$Z$506)+1,1))
*(IF('Gastos com Pessoal'!$AE$7:$AE$506&lt;=BI$3,('Gastos com Pessoal'!$AF$7:$AF$506)+1,1)),0)</f>
        <v>0</v>
      </c>
      <c r="BJ21" s="32">
        <f t="array" aca="1" ref="BJ21" ca="1">_xlfn.IFNA(SUM((BJ$3&gt;='Gastos com Pessoal'!$E$7:$E$506)*(BJ$3&lt;='Gastos com Pessoal'!$F$7:$F$506)*OFFSET('Encargos e Benefícios'!$D$5,1,MATCH($B21,'Encargos e Benefícios'!$E$5:$AB$5,0),500,1))
*(IF('Gastos com Pessoal'!$G$7:$G$506&lt;=BJ$3,('Gastos com Pessoal'!$H$7:$H$506)+1,1))
*(IF('Gastos com Pessoal'!$M$7:$M$506&lt;=BJ$3,('Gastos com Pessoal'!$N$7:$N$506)+1,1))
*(IF('Gastos com Pessoal'!$S$7:$S$506&lt;=BJ$3,('Gastos com Pessoal'!$T$7:$T$506)+1,1))
*(IF('Gastos com Pessoal'!$Y$7:$Y$506&lt;=BJ$3,('Gastos com Pessoal'!$Z$7:$Z$506)+1,1))
*(IF('Gastos com Pessoal'!$AE$7:$AE$506&lt;=BJ$3,('Gastos com Pessoal'!$AF$7:$AF$506)+1,1)),0)</f>
        <v>0</v>
      </c>
      <c r="BK21" s="69">
        <f t="shared" ref="BK21:BK26" ca="1" si="12">SUM(C21:BJ21)</f>
        <v>26847.676800000001</v>
      </c>
      <c r="BL21" s="74">
        <f t="shared" ca="1" si="9"/>
        <v>4.6792194481757731E-4</v>
      </c>
    </row>
    <row r="22" spans="1:64" s="49" customFormat="1" ht="23.25" customHeight="1" x14ac:dyDescent="0.2">
      <c r="A22" s="19" t="s">
        <v>115</v>
      </c>
      <c r="B22" s="20" t="s">
        <v>116</v>
      </c>
      <c r="C22" s="32">
        <f t="array" aca="1" ref="C22" ca="1">_xlfn.IFNA(SUM((C$3&gt;='Gastos com Pessoal'!$E$7:$E$506)*(C$3&lt;='Gastos com Pessoal'!$F$7:$F$506)*OFFSET('Encargos e Benefícios'!$D$5,1,MATCH($B22,'Encargos e Benefícios'!$E$5:$AB$5,0),500,1))
*(IF('Gastos com Pessoal'!$G$7:$G$506&lt;=C$3,('Gastos com Pessoal'!$H$7:$H$506)+1,1))
*(IF('Gastos com Pessoal'!$M$7:$M$506&lt;=C$3,('Gastos com Pessoal'!$N$7:$N$506)+1,1))
*(IF('Gastos com Pessoal'!$S$7:$S$506&lt;=C$3,('Gastos com Pessoal'!$T$7:$T$506)+1,1))
*(IF('Gastos com Pessoal'!$Y$7:$Y$506&lt;=C$3,('Gastos com Pessoal'!$Z$7:$Z$506)+1,1))
*(IF('Gastos com Pessoal'!$AE$7:$AE$506&lt;=C$3,('Gastos com Pessoal'!$AF$7:$AF$506)+1,1)),0)</f>
        <v>0</v>
      </c>
      <c r="D22" s="32">
        <f t="array" aca="1" ref="D22" ca="1">_xlfn.IFNA(SUM((D$3&gt;='Gastos com Pessoal'!$E$7:$E$506)*(D$3&lt;='Gastos com Pessoal'!$F$7:$F$506)*OFFSET('Encargos e Benefícios'!$D$5,1,MATCH($B22,'Encargos e Benefícios'!$E$5:$AB$5,0),500,1))
*(IF('Gastos com Pessoal'!$G$7:$G$506&lt;=D$3,('Gastos com Pessoal'!$H$7:$H$506)+1,1))
*(IF('Gastos com Pessoal'!$M$7:$M$506&lt;=D$3,('Gastos com Pessoal'!$N$7:$N$506)+1,1))
*(IF('Gastos com Pessoal'!$S$7:$S$506&lt;=D$3,('Gastos com Pessoal'!$T$7:$T$506)+1,1))
*(IF('Gastos com Pessoal'!$Y$7:$Y$506&lt;=D$3,('Gastos com Pessoal'!$Z$7:$Z$506)+1,1))
*(IF('Gastos com Pessoal'!$AE$7:$AE$506&lt;=D$3,('Gastos com Pessoal'!$AF$7:$AF$506)+1,1)),0)</f>
        <v>0</v>
      </c>
      <c r="E22" s="32">
        <f t="array" aca="1" ref="E22" ca="1">_xlfn.IFNA(SUM((E$3&gt;='Gastos com Pessoal'!$E$7:$E$506)*(E$3&lt;='Gastos com Pessoal'!$F$7:$F$506)*OFFSET('Encargos e Benefícios'!$D$5,1,MATCH($B22,'Encargos e Benefícios'!$E$5:$AB$5,0),500,1))
*(IF('Gastos com Pessoal'!$G$7:$G$506&lt;=E$3,('Gastos com Pessoal'!$H$7:$H$506)+1,1))
*(IF('Gastos com Pessoal'!$M$7:$M$506&lt;=E$3,('Gastos com Pessoal'!$N$7:$N$506)+1,1))
*(IF('Gastos com Pessoal'!$S$7:$S$506&lt;=E$3,('Gastos com Pessoal'!$T$7:$T$506)+1,1))
*(IF('Gastos com Pessoal'!$Y$7:$Y$506&lt;=E$3,('Gastos com Pessoal'!$Z$7:$Z$506)+1,1))
*(IF('Gastos com Pessoal'!$AE$7:$AE$506&lt;=E$3,('Gastos com Pessoal'!$AF$7:$AF$506)+1,1)),0)</f>
        <v>0</v>
      </c>
      <c r="F22" s="32">
        <f t="array" aca="1" ref="F22" ca="1">_xlfn.IFNA(SUM((F$3&gt;='Gastos com Pessoal'!$E$7:$E$506)*(F$3&lt;='Gastos com Pessoal'!$F$7:$F$506)*OFFSET('Encargos e Benefícios'!$D$5,1,MATCH($B22,'Encargos e Benefícios'!$E$5:$AB$5,0),500,1))
*(IF('Gastos com Pessoal'!$G$7:$G$506&lt;=F$3,('Gastos com Pessoal'!$H$7:$H$506)+1,1))
*(IF('Gastos com Pessoal'!$M$7:$M$506&lt;=F$3,('Gastos com Pessoal'!$N$7:$N$506)+1,1))
*(IF('Gastos com Pessoal'!$S$7:$S$506&lt;=F$3,('Gastos com Pessoal'!$T$7:$T$506)+1,1))
*(IF('Gastos com Pessoal'!$Y$7:$Y$506&lt;=F$3,('Gastos com Pessoal'!$Z$7:$Z$506)+1,1))
*(IF('Gastos com Pessoal'!$AE$7:$AE$506&lt;=F$3,('Gastos com Pessoal'!$AF$7:$AF$506)+1,1)),0)</f>
        <v>0</v>
      </c>
      <c r="G22" s="32">
        <f t="array" aca="1" ref="G22" ca="1">_xlfn.IFNA(SUM((G$3&gt;='Gastos com Pessoal'!$E$7:$E$506)*(G$3&lt;='Gastos com Pessoal'!$F$7:$F$506)*OFFSET('Encargos e Benefícios'!$D$5,1,MATCH($B22,'Encargos e Benefícios'!$E$5:$AB$5,0),500,1))
*(IF('Gastos com Pessoal'!$G$7:$G$506&lt;=G$3,('Gastos com Pessoal'!$H$7:$H$506)+1,1))
*(IF('Gastos com Pessoal'!$M$7:$M$506&lt;=G$3,('Gastos com Pessoal'!$N$7:$N$506)+1,1))
*(IF('Gastos com Pessoal'!$S$7:$S$506&lt;=G$3,('Gastos com Pessoal'!$T$7:$T$506)+1,1))
*(IF('Gastos com Pessoal'!$Y$7:$Y$506&lt;=G$3,('Gastos com Pessoal'!$Z$7:$Z$506)+1,1))
*(IF('Gastos com Pessoal'!$AE$7:$AE$506&lt;=G$3,('Gastos com Pessoal'!$AF$7:$AF$506)+1,1)),0)</f>
        <v>0</v>
      </c>
      <c r="H22" s="32">
        <f t="array" aca="1" ref="H22" ca="1">_xlfn.IFNA(SUM((H$3&gt;='Gastos com Pessoal'!$E$7:$E$506)*(H$3&lt;='Gastos com Pessoal'!$F$7:$F$506)*OFFSET('Encargos e Benefícios'!$D$5,1,MATCH($B22,'Encargos e Benefícios'!$E$5:$AB$5,0),500,1))
*(IF('Gastos com Pessoal'!$G$7:$G$506&lt;=H$3,('Gastos com Pessoal'!$H$7:$H$506)+1,1))
*(IF('Gastos com Pessoal'!$M$7:$M$506&lt;=H$3,('Gastos com Pessoal'!$N$7:$N$506)+1,1))
*(IF('Gastos com Pessoal'!$S$7:$S$506&lt;=H$3,('Gastos com Pessoal'!$T$7:$T$506)+1,1))
*(IF('Gastos com Pessoal'!$Y$7:$Y$506&lt;=H$3,('Gastos com Pessoal'!$Z$7:$Z$506)+1,1))
*(IF('Gastos com Pessoal'!$AE$7:$AE$506&lt;=H$3,('Gastos com Pessoal'!$AF$7:$AF$506)+1,1)),0)</f>
        <v>0</v>
      </c>
      <c r="I22" s="32">
        <f t="array" aca="1" ref="I22" ca="1">_xlfn.IFNA(SUM((I$3&gt;='Gastos com Pessoal'!$E$7:$E$506)*(I$3&lt;='Gastos com Pessoal'!$F$7:$F$506)*OFFSET('Encargos e Benefícios'!$D$5,1,MATCH($B22,'Encargos e Benefícios'!$E$5:$AB$5,0),500,1))
*(IF('Gastos com Pessoal'!$G$7:$G$506&lt;=I$3,('Gastos com Pessoal'!$H$7:$H$506)+1,1))
*(IF('Gastos com Pessoal'!$M$7:$M$506&lt;=I$3,('Gastos com Pessoal'!$N$7:$N$506)+1,1))
*(IF('Gastos com Pessoal'!$S$7:$S$506&lt;=I$3,('Gastos com Pessoal'!$T$7:$T$506)+1,1))
*(IF('Gastos com Pessoal'!$Y$7:$Y$506&lt;=I$3,('Gastos com Pessoal'!$Z$7:$Z$506)+1,1))
*(IF('Gastos com Pessoal'!$AE$7:$AE$506&lt;=I$3,('Gastos com Pessoal'!$AF$7:$AF$506)+1,1)),0)</f>
        <v>0</v>
      </c>
      <c r="J22" s="32">
        <f t="array" aca="1" ref="J22" ca="1">_xlfn.IFNA(SUM((J$3&gt;='Gastos com Pessoal'!$E$7:$E$506)*(J$3&lt;='Gastos com Pessoal'!$F$7:$F$506)*OFFSET('Encargos e Benefícios'!$D$5,1,MATCH($B22,'Encargos e Benefícios'!$E$5:$AB$5,0),500,1))
*(IF('Gastos com Pessoal'!$G$7:$G$506&lt;=J$3,('Gastos com Pessoal'!$H$7:$H$506)+1,1))
*(IF('Gastos com Pessoal'!$M$7:$M$506&lt;=J$3,('Gastos com Pessoal'!$N$7:$N$506)+1,1))
*(IF('Gastos com Pessoal'!$S$7:$S$506&lt;=J$3,('Gastos com Pessoal'!$T$7:$T$506)+1,1))
*(IF('Gastos com Pessoal'!$Y$7:$Y$506&lt;=J$3,('Gastos com Pessoal'!$Z$7:$Z$506)+1,1))
*(IF('Gastos com Pessoal'!$AE$7:$AE$506&lt;=J$3,('Gastos com Pessoal'!$AF$7:$AF$506)+1,1)),0)</f>
        <v>0</v>
      </c>
      <c r="K22" s="32">
        <f t="array" aca="1" ref="K22" ca="1">_xlfn.IFNA(SUM((K$3&gt;='Gastos com Pessoal'!$E$7:$E$506)*(K$3&lt;='Gastos com Pessoal'!$F$7:$F$506)*OFFSET('Encargos e Benefícios'!$D$5,1,MATCH($B22,'Encargos e Benefícios'!$E$5:$AB$5,0),500,1))
*(IF('Gastos com Pessoal'!$G$7:$G$506&lt;=K$3,('Gastos com Pessoal'!$H$7:$H$506)+1,1))
*(IF('Gastos com Pessoal'!$M$7:$M$506&lt;=K$3,('Gastos com Pessoal'!$N$7:$N$506)+1,1))
*(IF('Gastos com Pessoal'!$S$7:$S$506&lt;=K$3,('Gastos com Pessoal'!$T$7:$T$506)+1,1))
*(IF('Gastos com Pessoal'!$Y$7:$Y$506&lt;=K$3,('Gastos com Pessoal'!$Z$7:$Z$506)+1,1))
*(IF('Gastos com Pessoal'!$AE$7:$AE$506&lt;=K$3,('Gastos com Pessoal'!$AF$7:$AF$506)+1,1)),0)</f>
        <v>0</v>
      </c>
      <c r="L22" s="32">
        <f t="array" aca="1" ref="L22" ca="1">_xlfn.IFNA(SUM((L$3&gt;='Gastos com Pessoal'!$E$7:$E$506)*(L$3&lt;='Gastos com Pessoal'!$F$7:$F$506)*OFFSET('Encargos e Benefícios'!$D$5,1,MATCH($B22,'Encargos e Benefícios'!$E$5:$AB$5,0),500,1))
*(IF('Gastos com Pessoal'!$G$7:$G$506&lt;=L$3,('Gastos com Pessoal'!$H$7:$H$506)+1,1))
*(IF('Gastos com Pessoal'!$M$7:$M$506&lt;=L$3,('Gastos com Pessoal'!$N$7:$N$506)+1,1))
*(IF('Gastos com Pessoal'!$S$7:$S$506&lt;=L$3,('Gastos com Pessoal'!$T$7:$T$506)+1,1))
*(IF('Gastos com Pessoal'!$Y$7:$Y$506&lt;=L$3,('Gastos com Pessoal'!$Z$7:$Z$506)+1,1))
*(IF('Gastos com Pessoal'!$AE$7:$AE$506&lt;=L$3,('Gastos com Pessoal'!$AF$7:$AF$506)+1,1)),0)</f>
        <v>0</v>
      </c>
      <c r="M22" s="32">
        <f t="array" aca="1" ref="M22" ca="1">_xlfn.IFNA(SUM((M$3&gt;='Gastos com Pessoal'!$E$7:$E$506)*(M$3&lt;='Gastos com Pessoal'!$F$7:$F$506)*OFFSET('Encargos e Benefícios'!$D$5,1,MATCH($B22,'Encargos e Benefícios'!$E$5:$AB$5,0),500,1))
*(IF('Gastos com Pessoal'!$G$7:$G$506&lt;=M$3,('Gastos com Pessoal'!$H$7:$H$506)+1,1))
*(IF('Gastos com Pessoal'!$M$7:$M$506&lt;=M$3,('Gastos com Pessoal'!$N$7:$N$506)+1,1))
*(IF('Gastos com Pessoal'!$S$7:$S$506&lt;=M$3,('Gastos com Pessoal'!$T$7:$T$506)+1,1))
*(IF('Gastos com Pessoal'!$Y$7:$Y$506&lt;=M$3,('Gastos com Pessoal'!$Z$7:$Z$506)+1,1))
*(IF('Gastos com Pessoal'!$AE$7:$AE$506&lt;=M$3,('Gastos com Pessoal'!$AF$7:$AF$506)+1,1)),0)</f>
        <v>0</v>
      </c>
      <c r="N22" s="32">
        <f t="array" aca="1" ref="N22" ca="1">_xlfn.IFNA(SUM((N$3&gt;='Gastos com Pessoal'!$E$7:$E$506)*(N$3&lt;='Gastos com Pessoal'!$F$7:$F$506)*OFFSET('Encargos e Benefícios'!$D$5,1,MATCH($B22,'Encargos e Benefícios'!$E$5:$AB$5,0),500,1))
*(IF('Gastos com Pessoal'!$G$7:$G$506&lt;=N$3,('Gastos com Pessoal'!$H$7:$H$506)+1,1))
*(IF('Gastos com Pessoal'!$M$7:$M$506&lt;=N$3,('Gastos com Pessoal'!$N$7:$N$506)+1,1))
*(IF('Gastos com Pessoal'!$S$7:$S$506&lt;=N$3,('Gastos com Pessoal'!$T$7:$T$506)+1,1))
*(IF('Gastos com Pessoal'!$Y$7:$Y$506&lt;=N$3,('Gastos com Pessoal'!$Z$7:$Z$506)+1,1))
*(IF('Gastos com Pessoal'!$AE$7:$AE$506&lt;=N$3,('Gastos com Pessoal'!$AF$7:$AF$506)+1,1)),0)</f>
        <v>0</v>
      </c>
      <c r="O22" s="32">
        <f t="array" aca="1" ref="O22" ca="1">_xlfn.IFNA(SUM((O$3&gt;='Gastos com Pessoal'!$E$7:$E$506)*(O$3&lt;='Gastos com Pessoal'!$F$7:$F$506)*OFFSET('Encargos e Benefícios'!$D$5,1,MATCH($B22,'Encargos e Benefícios'!$E$5:$AB$5,0),500,1))
*(IF('Gastos com Pessoal'!$G$7:$G$506&lt;=O$3,('Gastos com Pessoal'!$H$7:$H$506)+1,1))
*(IF('Gastos com Pessoal'!$M$7:$M$506&lt;=O$3,('Gastos com Pessoal'!$N$7:$N$506)+1,1))
*(IF('Gastos com Pessoal'!$S$7:$S$506&lt;=O$3,('Gastos com Pessoal'!$T$7:$T$506)+1,1))
*(IF('Gastos com Pessoal'!$Y$7:$Y$506&lt;=O$3,('Gastos com Pessoal'!$Z$7:$Z$506)+1,1))
*(IF('Gastos com Pessoal'!$AE$7:$AE$506&lt;=O$3,('Gastos com Pessoal'!$AF$7:$AF$506)+1,1)),0)</f>
        <v>0</v>
      </c>
      <c r="P22" s="32">
        <f t="array" aca="1" ref="P22" ca="1">_xlfn.IFNA(SUM((P$3&gt;='Gastos com Pessoal'!$E$7:$E$506)*(P$3&lt;='Gastos com Pessoal'!$F$7:$F$506)*OFFSET('Encargos e Benefícios'!$D$5,1,MATCH($B22,'Encargos e Benefícios'!$E$5:$AB$5,0),500,1))
*(IF('Gastos com Pessoal'!$G$7:$G$506&lt;=P$3,('Gastos com Pessoal'!$H$7:$H$506)+1,1))
*(IF('Gastos com Pessoal'!$M$7:$M$506&lt;=P$3,('Gastos com Pessoal'!$N$7:$N$506)+1,1))
*(IF('Gastos com Pessoal'!$S$7:$S$506&lt;=P$3,('Gastos com Pessoal'!$T$7:$T$506)+1,1))
*(IF('Gastos com Pessoal'!$Y$7:$Y$506&lt;=P$3,('Gastos com Pessoal'!$Z$7:$Z$506)+1,1))
*(IF('Gastos com Pessoal'!$AE$7:$AE$506&lt;=P$3,('Gastos com Pessoal'!$AF$7:$AF$506)+1,1)),0)</f>
        <v>0</v>
      </c>
      <c r="Q22" s="32">
        <f t="array" aca="1" ref="Q22" ca="1">_xlfn.IFNA(SUM((Q$3&gt;='Gastos com Pessoal'!$E$7:$E$506)*(Q$3&lt;='Gastos com Pessoal'!$F$7:$F$506)*OFFSET('Encargos e Benefícios'!$D$5,1,MATCH($B22,'Encargos e Benefícios'!$E$5:$AB$5,0),500,1))
*(IF('Gastos com Pessoal'!$G$7:$G$506&lt;=Q$3,('Gastos com Pessoal'!$H$7:$H$506)+1,1))
*(IF('Gastos com Pessoal'!$M$7:$M$506&lt;=Q$3,('Gastos com Pessoal'!$N$7:$N$506)+1,1))
*(IF('Gastos com Pessoal'!$S$7:$S$506&lt;=Q$3,('Gastos com Pessoal'!$T$7:$T$506)+1,1))
*(IF('Gastos com Pessoal'!$Y$7:$Y$506&lt;=Q$3,('Gastos com Pessoal'!$Z$7:$Z$506)+1,1))
*(IF('Gastos com Pessoal'!$AE$7:$AE$506&lt;=Q$3,('Gastos com Pessoal'!$AF$7:$AF$506)+1,1)),0)</f>
        <v>0</v>
      </c>
      <c r="R22" s="32">
        <f t="array" aca="1" ref="R22" ca="1">_xlfn.IFNA(SUM((R$3&gt;='Gastos com Pessoal'!$E$7:$E$506)*(R$3&lt;='Gastos com Pessoal'!$F$7:$F$506)*OFFSET('Encargos e Benefícios'!$D$5,1,MATCH($B22,'Encargos e Benefícios'!$E$5:$AB$5,0),500,1))
*(IF('Gastos com Pessoal'!$G$7:$G$506&lt;=R$3,('Gastos com Pessoal'!$H$7:$H$506)+1,1))
*(IF('Gastos com Pessoal'!$M$7:$M$506&lt;=R$3,('Gastos com Pessoal'!$N$7:$N$506)+1,1))
*(IF('Gastos com Pessoal'!$S$7:$S$506&lt;=R$3,('Gastos com Pessoal'!$T$7:$T$506)+1,1))
*(IF('Gastos com Pessoal'!$Y$7:$Y$506&lt;=R$3,('Gastos com Pessoal'!$Z$7:$Z$506)+1,1))
*(IF('Gastos com Pessoal'!$AE$7:$AE$506&lt;=R$3,('Gastos com Pessoal'!$AF$7:$AF$506)+1,1)),0)</f>
        <v>0</v>
      </c>
      <c r="S22" s="32">
        <f t="array" aca="1" ref="S22" ca="1">_xlfn.IFNA(SUM((S$3&gt;='Gastos com Pessoal'!$E$7:$E$506)*(S$3&lt;='Gastos com Pessoal'!$F$7:$F$506)*OFFSET('Encargos e Benefícios'!$D$5,1,MATCH($B22,'Encargos e Benefícios'!$E$5:$AB$5,0),500,1))
*(IF('Gastos com Pessoal'!$G$7:$G$506&lt;=S$3,('Gastos com Pessoal'!$H$7:$H$506)+1,1))
*(IF('Gastos com Pessoal'!$M$7:$M$506&lt;=S$3,('Gastos com Pessoal'!$N$7:$N$506)+1,1))
*(IF('Gastos com Pessoal'!$S$7:$S$506&lt;=S$3,('Gastos com Pessoal'!$T$7:$T$506)+1,1))
*(IF('Gastos com Pessoal'!$Y$7:$Y$506&lt;=S$3,('Gastos com Pessoal'!$Z$7:$Z$506)+1,1))
*(IF('Gastos com Pessoal'!$AE$7:$AE$506&lt;=S$3,('Gastos com Pessoal'!$AF$7:$AF$506)+1,1)),0)</f>
        <v>0</v>
      </c>
      <c r="T22" s="32">
        <f t="array" aca="1" ref="T22" ca="1">_xlfn.IFNA(SUM((T$3&gt;='Gastos com Pessoal'!$E$7:$E$506)*(T$3&lt;='Gastos com Pessoal'!$F$7:$F$506)*OFFSET('Encargos e Benefícios'!$D$5,1,MATCH($B22,'Encargos e Benefícios'!$E$5:$AB$5,0),500,1))
*(IF('Gastos com Pessoal'!$G$7:$G$506&lt;=T$3,('Gastos com Pessoal'!$H$7:$H$506)+1,1))
*(IF('Gastos com Pessoal'!$M$7:$M$506&lt;=T$3,('Gastos com Pessoal'!$N$7:$N$506)+1,1))
*(IF('Gastos com Pessoal'!$S$7:$S$506&lt;=T$3,('Gastos com Pessoal'!$T$7:$T$506)+1,1))
*(IF('Gastos com Pessoal'!$Y$7:$Y$506&lt;=T$3,('Gastos com Pessoal'!$Z$7:$Z$506)+1,1))
*(IF('Gastos com Pessoal'!$AE$7:$AE$506&lt;=T$3,('Gastos com Pessoal'!$AF$7:$AF$506)+1,1)),0)</f>
        <v>0</v>
      </c>
      <c r="U22" s="32">
        <f t="array" aca="1" ref="U22" ca="1">_xlfn.IFNA(SUM((U$3&gt;='Gastos com Pessoal'!$E$7:$E$506)*(U$3&lt;='Gastos com Pessoal'!$F$7:$F$506)*OFFSET('Encargos e Benefícios'!$D$5,1,MATCH($B22,'Encargos e Benefícios'!$E$5:$AB$5,0),500,1))
*(IF('Gastos com Pessoal'!$G$7:$G$506&lt;=U$3,('Gastos com Pessoal'!$H$7:$H$506)+1,1))
*(IF('Gastos com Pessoal'!$M$7:$M$506&lt;=U$3,('Gastos com Pessoal'!$N$7:$N$506)+1,1))
*(IF('Gastos com Pessoal'!$S$7:$S$506&lt;=U$3,('Gastos com Pessoal'!$T$7:$T$506)+1,1))
*(IF('Gastos com Pessoal'!$Y$7:$Y$506&lt;=U$3,('Gastos com Pessoal'!$Z$7:$Z$506)+1,1))
*(IF('Gastos com Pessoal'!$AE$7:$AE$506&lt;=U$3,('Gastos com Pessoal'!$AF$7:$AF$506)+1,1)),0)</f>
        <v>0</v>
      </c>
      <c r="V22" s="32">
        <f t="array" aca="1" ref="V22" ca="1">_xlfn.IFNA(SUM((V$3&gt;='Gastos com Pessoal'!$E$7:$E$506)*(V$3&lt;='Gastos com Pessoal'!$F$7:$F$506)*OFFSET('Encargos e Benefícios'!$D$5,1,MATCH($B22,'Encargos e Benefícios'!$E$5:$AB$5,0),500,1))
*(IF('Gastos com Pessoal'!$G$7:$G$506&lt;=V$3,('Gastos com Pessoal'!$H$7:$H$506)+1,1))
*(IF('Gastos com Pessoal'!$M$7:$M$506&lt;=V$3,('Gastos com Pessoal'!$N$7:$N$506)+1,1))
*(IF('Gastos com Pessoal'!$S$7:$S$506&lt;=V$3,('Gastos com Pessoal'!$T$7:$T$506)+1,1))
*(IF('Gastos com Pessoal'!$Y$7:$Y$506&lt;=V$3,('Gastos com Pessoal'!$Z$7:$Z$506)+1,1))
*(IF('Gastos com Pessoal'!$AE$7:$AE$506&lt;=V$3,('Gastos com Pessoal'!$AF$7:$AF$506)+1,1)),0)</f>
        <v>0</v>
      </c>
      <c r="W22" s="32">
        <f t="array" aca="1" ref="W22" ca="1">_xlfn.IFNA(SUM((W$3&gt;='Gastos com Pessoal'!$E$7:$E$506)*(W$3&lt;='Gastos com Pessoal'!$F$7:$F$506)*OFFSET('Encargos e Benefícios'!$D$5,1,MATCH($B22,'Encargos e Benefícios'!$E$5:$AB$5,0),500,1))
*(IF('Gastos com Pessoal'!$G$7:$G$506&lt;=W$3,('Gastos com Pessoal'!$H$7:$H$506)+1,1))
*(IF('Gastos com Pessoal'!$M$7:$M$506&lt;=W$3,('Gastos com Pessoal'!$N$7:$N$506)+1,1))
*(IF('Gastos com Pessoal'!$S$7:$S$506&lt;=W$3,('Gastos com Pessoal'!$T$7:$T$506)+1,1))
*(IF('Gastos com Pessoal'!$Y$7:$Y$506&lt;=W$3,('Gastos com Pessoal'!$Z$7:$Z$506)+1,1))
*(IF('Gastos com Pessoal'!$AE$7:$AE$506&lt;=W$3,('Gastos com Pessoal'!$AF$7:$AF$506)+1,1)),0)</f>
        <v>0</v>
      </c>
      <c r="X22" s="32">
        <f t="array" aca="1" ref="X22" ca="1">_xlfn.IFNA(SUM((X$3&gt;='Gastos com Pessoal'!$E$7:$E$506)*(X$3&lt;='Gastos com Pessoal'!$F$7:$F$506)*OFFSET('Encargos e Benefícios'!$D$5,1,MATCH($B22,'Encargos e Benefícios'!$E$5:$AB$5,0),500,1))
*(IF('Gastos com Pessoal'!$G$7:$G$506&lt;=X$3,('Gastos com Pessoal'!$H$7:$H$506)+1,1))
*(IF('Gastos com Pessoal'!$M$7:$M$506&lt;=X$3,('Gastos com Pessoal'!$N$7:$N$506)+1,1))
*(IF('Gastos com Pessoal'!$S$7:$S$506&lt;=X$3,('Gastos com Pessoal'!$T$7:$T$506)+1,1))
*(IF('Gastos com Pessoal'!$Y$7:$Y$506&lt;=X$3,('Gastos com Pessoal'!$Z$7:$Z$506)+1,1))
*(IF('Gastos com Pessoal'!$AE$7:$AE$506&lt;=X$3,('Gastos com Pessoal'!$AF$7:$AF$506)+1,1)),0)</f>
        <v>0</v>
      </c>
      <c r="Y22" s="32">
        <f t="array" aca="1" ref="Y22" ca="1">_xlfn.IFNA(SUM((Y$3&gt;='Gastos com Pessoal'!$E$7:$E$506)*(Y$3&lt;='Gastos com Pessoal'!$F$7:$F$506)*OFFSET('Encargos e Benefícios'!$D$5,1,MATCH($B22,'Encargos e Benefícios'!$E$5:$AB$5,0),500,1))
*(IF('Gastos com Pessoal'!$G$7:$G$506&lt;=Y$3,('Gastos com Pessoal'!$H$7:$H$506)+1,1))
*(IF('Gastos com Pessoal'!$M$7:$M$506&lt;=Y$3,('Gastos com Pessoal'!$N$7:$N$506)+1,1))
*(IF('Gastos com Pessoal'!$S$7:$S$506&lt;=Y$3,('Gastos com Pessoal'!$T$7:$T$506)+1,1))
*(IF('Gastos com Pessoal'!$Y$7:$Y$506&lt;=Y$3,('Gastos com Pessoal'!$Z$7:$Z$506)+1,1))
*(IF('Gastos com Pessoal'!$AE$7:$AE$506&lt;=Y$3,('Gastos com Pessoal'!$AF$7:$AF$506)+1,1)),0)</f>
        <v>0</v>
      </c>
      <c r="Z22" s="32">
        <f t="array" aca="1" ref="Z22" ca="1">_xlfn.IFNA(SUM((Z$3&gt;='Gastos com Pessoal'!$E$7:$E$506)*(Z$3&lt;='Gastos com Pessoal'!$F$7:$F$506)*OFFSET('Encargos e Benefícios'!$D$5,1,MATCH($B22,'Encargos e Benefícios'!$E$5:$AB$5,0),500,1))
*(IF('Gastos com Pessoal'!$G$7:$G$506&lt;=Z$3,('Gastos com Pessoal'!$H$7:$H$506)+1,1))
*(IF('Gastos com Pessoal'!$M$7:$M$506&lt;=Z$3,('Gastos com Pessoal'!$N$7:$N$506)+1,1))
*(IF('Gastos com Pessoal'!$S$7:$S$506&lt;=Z$3,('Gastos com Pessoal'!$T$7:$T$506)+1,1))
*(IF('Gastos com Pessoal'!$Y$7:$Y$506&lt;=Z$3,('Gastos com Pessoal'!$Z$7:$Z$506)+1,1))
*(IF('Gastos com Pessoal'!$AE$7:$AE$506&lt;=Z$3,('Gastos com Pessoal'!$AF$7:$AF$506)+1,1)),0)</f>
        <v>0</v>
      </c>
      <c r="AA22" s="32">
        <f t="array" aca="1" ref="AA22" ca="1">_xlfn.IFNA(SUM((AA$3&gt;='Gastos com Pessoal'!$E$7:$E$506)*(AA$3&lt;='Gastos com Pessoal'!$F$7:$F$506)*OFFSET('Encargos e Benefícios'!$D$5,1,MATCH($B22,'Encargos e Benefícios'!$E$5:$AB$5,0),500,1))
*(IF('Gastos com Pessoal'!$G$7:$G$506&lt;=AA$3,('Gastos com Pessoal'!$H$7:$H$506)+1,1))
*(IF('Gastos com Pessoal'!$M$7:$M$506&lt;=AA$3,('Gastos com Pessoal'!$N$7:$N$506)+1,1))
*(IF('Gastos com Pessoal'!$S$7:$S$506&lt;=AA$3,('Gastos com Pessoal'!$T$7:$T$506)+1,1))
*(IF('Gastos com Pessoal'!$Y$7:$Y$506&lt;=AA$3,('Gastos com Pessoal'!$Z$7:$Z$506)+1,1))
*(IF('Gastos com Pessoal'!$AE$7:$AE$506&lt;=AA$3,('Gastos com Pessoal'!$AF$7:$AF$506)+1,1)),0)</f>
        <v>0</v>
      </c>
      <c r="AB22" s="32">
        <f t="array" aca="1" ref="AB22" ca="1">_xlfn.IFNA(SUM((AB$3&gt;='Gastos com Pessoal'!$E$7:$E$506)*(AB$3&lt;='Gastos com Pessoal'!$F$7:$F$506)*OFFSET('Encargos e Benefícios'!$D$5,1,MATCH($B22,'Encargos e Benefícios'!$E$5:$AB$5,0),500,1))
*(IF('Gastos com Pessoal'!$G$7:$G$506&lt;=AB$3,('Gastos com Pessoal'!$H$7:$H$506)+1,1))
*(IF('Gastos com Pessoal'!$M$7:$M$506&lt;=AB$3,('Gastos com Pessoal'!$N$7:$N$506)+1,1))
*(IF('Gastos com Pessoal'!$S$7:$S$506&lt;=AB$3,('Gastos com Pessoal'!$T$7:$T$506)+1,1))
*(IF('Gastos com Pessoal'!$Y$7:$Y$506&lt;=AB$3,('Gastos com Pessoal'!$Z$7:$Z$506)+1,1))
*(IF('Gastos com Pessoal'!$AE$7:$AE$506&lt;=AB$3,('Gastos com Pessoal'!$AF$7:$AF$506)+1,1)),0)</f>
        <v>0</v>
      </c>
      <c r="AC22" s="32">
        <f t="array" aca="1" ref="AC22" ca="1">_xlfn.IFNA(SUM((AC$3&gt;='Gastos com Pessoal'!$E$7:$E$506)*(AC$3&lt;='Gastos com Pessoal'!$F$7:$F$506)*OFFSET('Encargos e Benefícios'!$D$5,1,MATCH($B22,'Encargos e Benefícios'!$E$5:$AB$5,0),500,1))
*(IF('Gastos com Pessoal'!$G$7:$G$506&lt;=AC$3,('Gastos com Pessoal'!$H$7:$H$506)+1,1))
*(IF('Gastos com Pessoal'!$M$7:$M$506&lt;=AC$3,('Gastos com Pessoal'!$N$7:$N$506)+1,1))
*(IF('Gastos com Pessoal'!$S$7:$S$506&lt;=AC$3,('Gastos com Pessoal'!$T$7:$T$506)+1,1))
*(IF('Gastos com Pessoal'!$Y$7:$Y$506&lt;=AC$3,('Gastos com Pessoal'!$Z$7:$Z$506)+1,1))
*(IF('Gastos com Pessoal'!$AE$7:$AE$506&lt;=AC$3,('Gastos com Pessoal'!$AF$7:$AF$506)+1,1)),0)</f>
        <v>0</v>
      </c>
      <c r="AD22" s="32">
        <f t="array" aca="1" ref="AD22" ca="1">_xlfn.IFNA(SUM((AD$3&gt;='Gastos com Pessoal'!$E$7:$E$506)*(AD$3&lt;='Gastos com Pessoal'!$F$7:$F$506)*OFFSET('Encargos e Benefícios'!$D$5,1,MATCH($B22,'Encargos e Benefícios'!$E$5:$AB$5,0),500,1))
*(IF('Gastos com Pessoal'!$G$7:$G$506&lt;=AD$3,('Gastos com Pessoal'!$H$7:$H$506)+1,1))
*(IF('Gastos com Pessoal'!$M$7:$M$506&lt;=AD$3,('Gastos com Pessoal'!$N$7:$N$506)+1,1))
*(IF('Gastos com Pessoal'!$S$7:$S$506&lt;=AD$3,('Gastos com Pessoal'!$T$7:$T$506)+1,1))
*(IF('Gastos com Pessoal'!$Y$7:$Y$506&lt;=AD$3,('Gastos com Pessoal'!$Z$7:$Z$506)+1,1))
*(IF('Gastos com Pessoal'!$AE$7:$AE$506&lt;=AD$3,('Gastos com Pessoal'!$AF$7:$AF$506)+1,1)),0)</f>
        <v>0</v>
      </c>
      <c r="AE22" s="32">
        <f t="array" aca="1" ref="AE22" ca="1">_xlfn.IFNA(SUM((AE$3&gt;='Gastos com Pessoal'!$E$7:$E$506)*(AE$3&lt;='Gastos com Pessoal'!$F$7:$F$506)*OFFSET('Encargos e Benefícios'!$D$5,1,MATCH($B22,'Encargos e Benefícios'!$E$5:$AB$5,0),500,1))
*(IF('Gastos com Pessoal'!$G$7:$G$506&lt;=AE$3,('Gastos com Pessoal'!$H$7:$H$506)+1,1))
*(IF('Gastos com Pessoal'!$M$7:$M$506&lt;=AE$3,('Gastos com Pessoal'!$N$7:$N$506)+1,1))
*(IF('Gastos com Pessoal'!$S$7:$S$506&lt;=AE$3,('Gastos com Pessoal'!$T$7:$T$506)+1,1))
*(IF('Gastos com Pessoal'!$Y$7:$Y$506&lt;=AE$3,('Gastos com Pessoal'!$Z$7:$Z$506)+1,1))
*(IF('Gastos com Pessoal'!$AE$7:$AE$506&lt;=AE$3,('Gastos com Pessoal'!$AF$7:$AF$506)+1,1)),0)</f>
        <v>0</v>
      </c>
      <c r="AF22" s="32">
        <f t="array" aca="1" ref="AF22" ca="1">_xlfn.IFNA(SUM((AF$3&gt;='Gastos com Pessoal'!$E$7:$E$506)*(AF$3&lt;='Gastos com Pessoal'!$F$7:$F$506)*OFFSET('Encargos e Benefícios'!$D$5,1,MATCH($B22,'Encargos e Benefícios'!$E$5:$AB$5,0),500,1))
*(IF('Gastos com Pessoal'!$G$7:$G$506&lt;=AF$3,('Gastos com Pessoal'!$H$7:$H$506)+1,1))
*(IF('Gastos com Pessoal'!$M$7:$M$506&lt;=AF$3,('Gastos com Pessoal'!$N$7:$N$506)+1,1))
*(IF('Gastos com Pessoal'!$S$7:$S$506&lt;=AF$3,('Gastos com Pessoal'!$T$7:$T$506)+1,1))
*(IF('Gastos com Pessoal'!$Y$7:$Y$506&lt;=AF$3,('Gastos com Pessoal'!$Z$7:$Z$506)+1,1))
*(IF('Gastos com Pessoal'!$AE$7:$AE$506&lt;=AF$3,('Gastos com Pessoal'!$AF$7:$AF$506)+1,1)),0)</f>
        <v>0</v>
      </c>
      <c r="AG22" s="32">
        <f t="array" aca="1" ref="AG22" ca="1">_xlfn.IFNA(SUM((AG$3&gt;='Gastos com Pessoal'!$E$7:$E$506)*(AG$3&lt;='Gastos com Pessoal'!$F$7:$F$506)*OFFSET('Encargos e Benefícios'!$D$5,1,MATCH($B22,'Encargos e Benefícios'!$E$5:$AB$5,0),500,1))
*(IF('Gastos com Pessoal'!$G$7:$G$506&lt;=AG$3,('Gastos com Pessoal'!$H$7:$H$506)+1,1))
*(IF('Gastos com Pessoal'!$M$7:$M$506&lt;=AG$3,('Gastos com Pessoal'!$N$7:$N$506)+1,1))
*(IF('Gastos com Pessoal'!$S$7:$S$506&lt;=AG$3,('Gastos com Pessoal'!$T$7:$T$506)+1,1))
*(IF('Gastos com Pessoal'!$Y$7:$Y$506&lt;=AG$3,('Gastos com Pessoal'!$Z$7:$Z$506)+1,1))
*(IF('Gastos com Pessoal'!$AE$7:$AE$506&lt;=AG$3,('Gastos com Pessoal'!$AF$7:$AF$506)+1,1)),0)</f>
        <v>0</v>
      </c>
      <c r="AH22" s="32">
        <f t="array" aca="1" ref="AH22" ca="1">_xlfn.IFNA(SUM((AH$3&gt;='Gastos com Pessoal'!$E$7:$E$506)*(AH$3&lt;='Gastos com Pessoal'!$F$7:$F$506)*OFFSET('Encargos e Benefícios'!$D$5,1,MATCH($B22,'Encargos e Benefícios'!$E$5:$AB$5,0),500,1))
*(IF('Gastos com Pessoal'!$G$7:$G$506&lt;=AH$3,('Gastos com Pessoal'!$H$7:$H$506)+1,1))
*(IF('Gastos com Pessoal'!$M$7:$M$506&lt;=AH$3,('Gastos com Pessoal'!$N$7:$N$506)+1,1))
*(IF('Gastos com Pessoal'!$S$7:$S$506&lt;=AH$3,('Gastos com Pessoal'!$T$7:$T$506)+1,1))
*(IF('Gastos com Pessoal'!$Y$7:$Y$506&lt;=AH$3,('Gastos com Pessoal'!$Z$7:$Z$506)+1,1))
*(IF('Gastos com Pessoal'!$AE$7:$AE$506&lt;=AH$3,('Gastos com Pessoal'!$AF$7:$AF$506)+1,1)),0)</f>
        <v>0</v>
      </c>
      <c r="AI22" s="32">
        <f t="array" aca="1" ref="AI22" ca="1">_xlfn.IFNA(SUM((AI$3&gt;='Gastos com Pessoal'!$E$7:$E$506)*(AI$3&lt;='Gastos com Pessoal'!$F$7:$F$506)*OFFSET('Encargos e Benefícios'!$D$5,1,MATCH($B22,'Encargos e Benefícios'!$E$5:$AB$5,0),500,1))
*(IF('Gastos com Pessoal'!$G$7:$G$506&lt;=AI$3,('Gastos com Pessoal'!$H$7:$H$506)+1,1))
*(IF('Gastos com Pessoal'!$M$7:$M$506&lt;=AI$3,('Gastos com Pessoal'!$N$7:$N$506)+1,1))
*(IF('Gastos com Pessoal'!$S$7:$S$506&lt;=AI$3,('Gastos com Pessoal'!$T$7:$T$506)+1,1))
*(IF('Gastos com Pessoal'!$Y$7:$Y$506&lt;=AI$3,('Gastos com Pessoal'!$Z$7:$Z$506)+1,1))
*(IF('Gastos com Pessoal'!$AE$7:$AE$506&lt;=AI$3,('Gastos com Pessoal'!$AF$7:$AF$506)+1,1)),0)</f>
        <v>0</v>
      </c>
      <c r="AJ22" s="32">
        <f t="array" aca="1" ref="AJ22" ca="1">_xlfn.IFNA(SUM((AJ$3&gt;='Gastos com Pessoal'!$E$7:$E$506)*(AJ$3&lt;='Gastos com Pessoal'!$F$7:$F$506)*OFFSET('Encargos e Benefícios'!$D$5,1,MATCH($B22,'Encargos e Benefícios'!$E$5:$AB$5,0),500,1))
*(IF('Gastos com Pessoal'!$G$7:$G$506&lt;=AJ$3,('Gastos com Pessoal'!$H$7:$H$506)+1,1))
*(IF('Gastos com Pessoal'!$M$7:$M$506&lt;=AJ$3,('Gastos com Pessoal'!$N$7:$N$506)+1,1))
*(IF('Gastos com Pessoal'!$S$7:$S$506&lt;=AJ$3,('Gastos com Pessoal'!$T$7:$T$506)+1,1))
*(IF('Gastos com Pessoal'!$Y$7:$Y$506&lt;=AJ$3,('Gastos com Pessoal'!$Z$7:$Z$506)+1,1))
*(IF('Gastos com Pessoal'!$AE$7:$AE$506&lt;=AJ$3,('Gastos com Pessoal'!$AF$7:$AF$506)+1,1)),0)</f>
        <v>0</v>
      </c>
      <c r="AK22" s="32">
        <f t="array" aca="1" ref="AK22" ca="1">_xlfn.IFNA(SUM((AK$3&gt;='Gastos com Pessoal'!$E$7:$E$506)*(AK$3&lt;='Gastos com Pessoal'!$F$7:$F$506)*OFFSET('Encargos e Benefícios'!$D$5,1,MATCH($B22,'Encargos e Benefícios'!$E$5:$AB$5,0),500,1))
*(IF('Gastos com Pessoal'!$G$7:$G$506&lt;=AK$3,('Gastos com Pessoal'!$H$7:$H$506)+1,1))
*(IF('Gastos com Pessoal'!$M$7:$M$506&lt;=AK$3,('Gastos com Pessoal'!$N$7:$N$506)+1,1))
*(IF('Gastos com Pessoal'!$S$7:$S$506&lt;=AK$3,('Gastos com Pessoal'!$T$7:$T$506)+1,1))
*(IF('Gastos com Pessoal'!$Y$7:$Y$506&lt;=AK$3,('Gastos com Pessoal'!$Z$7:$Z$506)+1,1))
*(IF('Gastos com Pessoal'!$AE$7:$AE$506&lt;=AK$3,('Gastos com Pessoal'!$AF$7:$AF$506)+1,1)),0)</f>
        <v>0</v>
      </c>
      <c r="AL22" s="32">
        <f t="array" aca="1" ref="AL22" ca="1">_xlfn.IFNA(SUM((AL$3&gt;='Gastos com Pessoal'!$E$7:$E$506)*(AL$3&lt;='Gastos com Pessoal'!$F$7:$F$506)*OFFSET('Encargos e Benefícios'!$D$5,1,MATCH($B22,'Encargos e Benefícios'!$E$5:$AB$5,0),500,1))
*(IF('Gastos com Pessoal'!$G$7:$G$506&lt;=AL$3,('Gastos com Pessoal'!$H$7:$H$506)+1,1))
*(IF('Gastos com Pessoal'!$M$7:$M$506&lt;=AL$3,('Gastos com Pessoal'!$N$7:$N$506)+1,1))
*(IF('Gastos com Pessoal'!$S$7:$S$506&lt;=AL$3,('Gastos com Pessoal'!$T$7:$T$506)+1,1))
*(IF('Gastos com Pessoal'!$Y$7:$Y$506&lt;=AL$3,('Gastos com Pessoal'!$Z$7:$Z$506)+1,1))
*(IF('Gastos com Pessoal'!$AE$7:$AE$506&lt;=AL$3,('Gastos com Pessoal'!$AF$7:$AF$506)+1,1)),0)</f>
        <v>0</v>
      </c>
      <c r="AM22" s="32">
        <f t="array" aca="1" ref="AM22" ca="1">_xlfn.IFNA(SUM((AM$3&gt;='Gastos com Pessoal'!$E$7:$E$506)*(AM$3&lt;='Gastos com Pessoal'!$F$7:$F$506)*OFFSET('Encargos e Benefícios'!$D$5,1,MATCH($B22,'Encargos e Benefícios'!$E$5:$AB$5,0),500,1))
*(IF('Gastos com Pessoal'!$G$7:$G$506&lt;=AM$3,('Gastos com Pessoal'!$H$7:$H$506)+1,1))
*(IF('Gastos com Pessoal'!$M$7:$M$506&lt;=AM$3,('Gastos com Pessoal'!$N$7:$N$506)+1,1))
*(IF('Gastos com Pessoal'!$S$7:$S$506&lt;=AM$3,('Gastos com Pessoal'!$T$7:$T$506)+1,1))
*(IF('Gastos com Pessoal'!$Y$7:$Y$506&lt;=AM$3,('Gastos com Pessoal'!$Z$7:$Z$506)+1,1))
*(IF('Gastos com Pessoal'!$AE$7:$AE$506&lt;=AM$3,('Gastos com Pessoal'!$AF$7:$AF$506)+1,1)),0)</f>
        <v>0</v>
      </c>
      <c r="AN22" s="32">
        <f t="array" aca="1" ref="AN22" ca="1">_xlfn.IFNA(SUM((AN$3&gt;='Gastos com Pessoal'!$E$7:$E$506)*(AN$3&lt;='Gastos com Pessoal'!$F$7:$F$506)*OFFSET('Encargos e Benefícios'!$D$5,1,MATCH($B22,'Encargos e Benefícios'!$E$5:$AB$5,0),500,1))
*(IF('Gastos com Pessoal'!$G$7:$G$506&lt;=AN$3,('Gastos com Pessoal'!$H$7:$H$506)+1,1))
*(IF('Gastos com Pessoal'!$M$7:$M$506&lt;=AN$3,('Gastos com Pessoal'!$N$7:$N$506)+1,1))
*(IF('Gastos com Pessoal'!$S$7:$S$506&lt;=AN$3,('Gastos com Pessoal'!$T$7:$T$506)+1,1))
*(IF('Gastos com Pessoal'!$Y$7:$Y$506&lt;=AN$3,('Gastos com Pessoal'!$Z$7:$Z$506)+1,1))
*(IF('Gastos com Pessoal'!$AE$7:$AE$506&lt;=AN$3,('Gastos com Pessoal'!$AF$7:$AF$506)+1,1)),0)</f>
        <v>0</v>
      </c>
      <c r="AO22" s="32">
        <f t="array" aca="1" ref="AO22" ca="1">_xlfn.IFNA(SUM((AO$3&gt;='Gastos com Pessoal'!$E$7:$E$506)*(AO$3&lt;='Gastos com Pessoal'!$F$7:$F$506)*OFFSET('Encargos e Benefícios'!$D$5,1,MATCH($B22,'Encargos e Benefícios'!$E$5:$AB$5,0),500,1))
*(IF('Gastos com Pessoal'!$G$7:$G$506&lt;=AO$3,('Gastos com Pessoal'!$H$7:$H$506)+1,1))
*(IF('Gastos com Pessoal'!$M$7:$M$506&lt;=AO$3,('Gastos com Pessoal'!$N$7:$N$506)+1,1))
*(IF('Gastos com Pessoal'!$S$7:$S$506&lt;=AO$3,('Gastos com Pessoal'!$T$7:$T$506)+1,1))
*(IF('Gastos com Pessoal'!$Y$7:$Y$506&lt;=AO$3,('Gastos com Pessoal'!$Z$7:$Z$506)+1,1))
*(IF('Gastos com Pessoal'!$AE$7:$AE$506&lt;=AO$3,('Gastos com Pessoal'!$AF$7:$AF$506)+1,1)),0)</f>
        <v>0</v>
      </c>
      <c r="AP22" s="32">
        <f t="array" aca="1" ref="AP22" ca="1">_xlfn.IFNA(SUM((AP$3&gt;='Gastos com Pessoal'!$E$7:$E$506)*(AP$3&lt;='Gastos com Pessoal'!$F$7:$F$506)*OFFSET('Encargos e Benefícios'!$D$5,1,MATCH($B22,'Encargos e Benefícios'!$E$5:$AB$5,0),500,1))
*(IF('Gastos com Pessoal'!$G$7:$G$506&lt;=AP$3,('Gastos com Pessoal'!$H$7:$H$506)+1,1))
*(IF('Gastos com Pessoal'!$M$7:$M$506&lt;=AP$3,('Gastos com Pessoal'!$N$7:$N$506)+1,1))
*(IF('Gastos com Pessoal'!$S$7:$S$506&lt;=AP$3,('Gastos com Pessoal'!$T$7:$T$506)+1,1))
*(IF('Gastos com Pessoal'!$Y$7:$Y$506&lt;=AP$3,('Gastos com Pessoal'!$Z$7:$Z$506)+1,1))
*(IF('Gastos com Pessoal'!$AE$7:$AE$506&lt;=AP$3,('Gastos com Pessoal'!$AF$7:$AF$506)+1,1)),0)</f>
        <v>0</v>
      </c>
      <c r="AQ22" s="32">
        <f t="array" aca="1" ref="AQ22" ca="1">_xlfn.IFNA(SUM((AQ$3&gt;='Gastos com Pessoal'!$E$7:$E$506)*(AQ$3&lt;='Gastos com Pessoal'!$F$7:$F$506)*OFFSET('Encargos e Benefícios'!$D$5,1,MATCH($B22,'Encargos e Benefícios'!$E$5:$AB$5,0),500,1))
*(IF('Gastos com Pessoal'!$G$7:$G$506&lt;=AQ$3,('Gastos com Pessoal'!$H$7:$H$506)+1,1))
*(IF('Gastos com Pessoal'!$M$7:$M$506&lt;=AQ$3,('Gastos com Pessoal'!$N$7:$N$506)+1,1))
*(IF('Gastos com Pessoal'!$S$7:$S$506&lt;=AQ$3,('Gastos com Pessoal'!$T$7:$T$506)+1,1))
*(IF('Gastos com Pessoal'!$Y$7:$Y$506&lt;=AQ$3,('Gastos com Pessoal'!$Z$7:$Z$506)+1,1))
*(IF('Gastos com Pessoal'!$AE$7:$AE$506&lt;=AQ$3,('Gastos com Pessoal'!$AF$7:$AF$506)+1,1)),0)</f>
        <v>0</v>
      </c>
      <c r="AR22" s="32">
        <f t="array" aca="1" ref="AR22" ca="1">_xlfn.IFNA(SUM((AR$3&gt;='Gastos com Pessoal'!$E$7:$E$506)*(AR$3&lt;='Gastos com Pessoal'!$F$7:$F$506)*OFFSET('Encargos e Benefícios'!$D$5,1,MATCH($B22,'Encargos e Benefícios'!$E$5:$AB$5,0),500,1))
*(IF('Gastos com Pessoal'!$G$7:$G$506&lt;=AR$3,('Gastos com Pessoal'!$H$7:$H$506)+1,1))
*(IF('Gastos com Pessoal'!$M$7:$M$506&lt;=AR$3,('Gastos com Pessoal'!$N$7:$N$506)+1,1))
*(IF('Gastos com Pessoal'!$S$7:$S$506&lt;=AR$3,('Gastos com Pessoal'!$T$7:$T$506)+1,1))
*(IF('Gastos com Pessoal'!$Y$7:$Y$506&lt;=AR$3,('Gastos com Pessoal'!$Z$7:$Z$506)+1,1))
*(IF('Gastos com Pessoal'!$AE$7:$AE$506&lt;=AR$3,('Gastos com Pessoal'!$AF$7:$AF$506)+1,1)),0)</f>
        <v>0</v>
      </c>
      <c r="AS22" s="32">
        <f t="array" aca="1" ref="AS22" ca="1">_xlfn.IFNA(SUM((AS$3&gt;='Gastos com Pessoal'!$E$7:$E$506)*(AS$3&lt;='Gastos com Pessoal'!$F$7:$F$506)*OFFSET('Encargos e Benefícios'!$D$5,1,MATCH($B22,'Encargos e Benefícios'!$E$5:$AB$5,0),500,1))
*(IF('Gastos com Pessoal'!$G$7:$G$506&lt;=AS$3,('Gastos com Pessoal'!$H$7:$H$506)+1,1))
*(IF('Gastos com Pessoal'!$M$7:$M$506&lt;=AS$3,('Gastos com Pessoal'!$N$7:$N$506)+1,1))
*(IF('Gastos com Pessoal'!$S$7:$S$506&lt;=AS$3,('Gastos com Pessoal'!$T$7:$T$506)+1,1))
*(IF('Gastos com Pessoal'!$Y$7:$Y$506&lt;=AS$3,('Gastos com Pessoal'!$Z$7:$Z$506)+1,1))
*(IF('Gastos com Pessoal'!$AE$7:$AE$506&lt;=AS$3,('Gastos com Pessoal'!$AF$7:$AF$506)+1,1)),0)</f>
        <v>0</v>
      </c>
      <c r="AT22" s="32">
        <f t="array" aca="1" ref="AT22" ca="1">_xlfn.IFNA(SUM((AT$3&gt;='Gastos com Pessoal'!$E$7:$E$506)*(AT$3&lt;='Gastos com Pessoal'!$F$7:$F$506)*OFFSET('Encargos e Benefícios'!$D$5,1,MATCH($B22,'Encargos e Benefícios'!$E$5:$AB$5,0),500,1))
*(IF('Gastos com Pessoal'!$G$7:$G$506&lt;=AT$3,('Gastos com Pessoal'!$H$7:$H$506)+1,1))
*(IF('Gastos com Pessoal'!$M$7:$M$506&lt;=AT$3,('Gastos com Pessoal'!$N$7:$N$506)+1,1))
*(IF('Gastos com Pessoal'!$S$7:$S$506&lt;=AT$3,('Gastos com Pessoal'!$T$7:$T$506)+1,1))
*(IF('Gastos com Pessoal'!$Y$7:$Y$506&lt;=AT$3,('Gastos com Pessoal'!$Z$7:$Z$506)+1,1))
*(IF('Gastos com Pessoal'!$AE$7:$AE$506&lt;=AT$3,('Gastos com Pessoal'!$AF$7:$AF$506)+1,1)),0)</f>
        <v>0</v>
      </c>
      <c r="AU22" s="32">
        <f t="array" aca="1" ref="AU22" ca="1">_xlfn.IFNA(SUM((AU$3&gt;='Gastos com Pessoal'!$E$7:$E$506)*(AU$3&lt;='Gastos com Pessoal'!$F$7:$F$506)*OFFSET('Encargos e Benefícios'!$D$5,1,MATCH($B22,'Encargos e Benefícios'!$E$5:$AB$5,0),500,1))
*(IF('Gastos com Pessoal'!$G$7:$G$506&lt;=AU$3,('Gastos com Pessoal'!$H$7:$H$506)+1,1))
*(IF('Gastos com Pessoal'!$M$7:$M$506&lt;=AU$3,('Gastos com Pessoal'!$N$7:$N$506)+1,1))
*(IF('Gastos com Pessoal'!$S$7:$S$506&lt;=AU$3,('Gastos com Pessoal'!$T$7:$T$506)+1,1))
*(IF('Gastos com Pessoal'!$Y$7:$Y$506&lt;=AU$3,('Gastos com Pessoal'!$Z$7:$Z$506)+1,1))
*(IF('Gastos com Pessoal'!$AE$7:$AE$506&lt;=AU$3,('Gastos com Pessoal'!$AF$7:$AF$506)+1,1)),0)</f>
        <v>0</v>
      </c>
      <c r="AV22" s="32">
        <f t="array" aca="1" ref="AV22" ca="1">_xlfn.IFNA(SUM((AV$3&gt;='Gastos com Pessoal'!$E$7:$E$506)*(AV$3&lt;='Gastos com Pessoal'!$F$7:$F$506)*OFFSET('Encargos e Benefícios'!$D$5,1,MATCH($B22,'Encargos e Benefícios'!$E$5:$AB$5,0),500,1))
*(IF('Gastos com Pessoal'!$G$7:$G$506&lt;=AV$3,('Gastos com Pessoal'!$H$7:$H$506)+1,1))
*(IF('Gastos com Pessoal'!$M$7:$M$506&lt;=AV$3,('Gastos com Pessoal'!$N$7:$N$506)+1,1))
*(IF('Gastos com Pessoal'!$S$7:$S$506&lt;=AV$3,('Gastos com Pessoal'!$T$7:$T$506)+1,1))
*(IF('Gastos com Pessoal'!$Y$7:$Y$506&lt;=AV$3,('Gastos com Pessoal'!$Z$7:$Z$506)+1,1))
*(IF('Gastos com Pessoal'!$AE$7:$AE$506&lt;=AV$3,('Gastos com Pessoal'!$AF$7:$AF$506)+1,1)),0)</f>
        <v>0</v>
      </c>
      <c r="AW22" s="32">
        <f t="array" aca="1" ref="AW22" ca="1">_xlfn.IFNA(SUM((AW$3&gt;='Gastos com Pessoal'!$E$7:$E$506)*(AW$3&lt;='Gastos com Pessoal'!$F$7:$F$506)*OFFSET('Encargos e Benefícios'!$D$5,1,MATCH($B22,'Encargos e Benefícios'!$E$5:$AB$5,0),500,1))
*(IF('Gastos com Pessoal'!$G$7:$G$506&lt;=AW$3,('Gastos com Pessoal'!$H$7:$H$506)+1,1))
*(IF('Gastos com Pessoal'!$M$7:$M$506&lt;=AW$3,('Gastos com Pessoal'!$N$7:$N$506)+1,1))
*(IF('Gastos com Pessoal'!$S$7:$S$506&lt;=AW$3,('Gastos com Pessoal'!$T$7:$T$506)+1,1))
*(IF('Gastos com Pessoal'!$Y$7:$Y$506&lt;=AW$3,('Gastos com Pessoal'!$Z$7:$Z$506)+1,1))
*(IF('Gastos com Pessoal'!$AE$7:$AE$506&lt;=AW$3,('Gastos com Pessoal'!$AF$7:$AF$506)+1,1)),0)</f>
        <v>0</v>
      </c>
      <c r="AX22" s="32">
        <f t="array" aca="1" ref="AX22" ca="1">_xlfn.IFNA(SUM((AX$3&gt;='Gastos com Pessoal'!$E$7:$E$506)*(AX$3&lt;='Gastos com Pessoal'!$F$7:$F$506)*OFFSET('Encargos e Benefícios'!$D$5,1,MATCH($B22,'Encargos e Benefícios'!$E$5:$AB$5,0),500,1))
*(IF('Gastos com Pessoal'!$G$7:$G$506&lt;=AX$3,('Gastos com Pessoal'!$H$7:$H$506)+1,1))
*(IF('Gastos com Pessoal'!$M$7:$M$506&lt;=AX$3,('Gastos com Pessoal'!$N$7:$N$506)+1,1))
*(IF('Gastos com Pessoal'!$S$7:$S$506&lt;=AX$3,('Gastos com Pessoal'!$T$7:$T$506)+1,1))
*(IF('Gastos com Pessoal'!$Y$7:$Y$506&lt;=AX$3,('Gastos com Pessoal'!$Z$7:$Z$506)+1,1))
*(IF('Gastos com Pessoal'!$AE$7:$AE$506&lt;=AX$3,('Gastos com Pessoal'!$AF$7:$AF$506)+1,1)),0)</f>
        <v>0</v>
      </c>
      <c r="AY22" s="32">
        <f t="array" aca="1" ref="AY22" ca="1">_xlfn.IFNA(SUM((AY$3&gt;='Gastos com Pessoal'!$E$7:$E$506)*(AY$3&lt;='Gastos com Pessoal'!$F$7:$F$506)*OFFSET('Encargos e Benefícios'!$D$5,1,MATCH($B22,'Encargos e Benefícios'!$E$5:$AB$5,0),500,1))
*(IF('Gastos com Pessoal'!$G$7:$G$506&lt;=AY$3,('Gastos com Pessoal'!$H$7:$H$506)+1,1))
*(IF('Gastos com Pessoal'!$M$7:$M$506&lt;=AY$3,('Gastos com Pessoal'!$N$7:$N$506)+1,1))
*(IF('Gastos com Pessoal'!$S$7:$S$506&lt;=AY$3,('Gastos com Pessoal'!$T$7:$T$506)+1,1))
*(IF('Gastos com Pessoal'!$Y$7:$Y$506&lt;=AY$3,('Gastos com Pessoal'!$Z$7:$Z$506)+1,1))
*(IF('Gastos com Pessoal'!$AE$7:$AE$506&lt;=AY$3,('Gastos com Pessoal'!$AF$7:$AF$506)+1,1)),0)</f>
        <v>0</v>
      </c>
      <c r="AZ22" s="32">
        <f t="array" aca="1" ref="AZ22" ca="1">_xlfn.IFNA(SUM((AZ$3&gt;='Gastos com Pessoal'!$E$7:$E$506)*(AZ$3&lt;='Gastos com Pessoal'!$F$7:$F$506)*OFFSET('Encargos e Benefícios'!$D$5,1,MATCH($B22,'Encargos e Benefícios'!$E$5:$AB$5,0),500,1))
*(IF('Gastos com Pessoal'!$G$7:$G$506&lt;=AZ$3,('Gastos com Pessoal'!$H$7:$H$506)+1,1))
*(IF('Gastos com Pessoal'!$M$7:$M$506&lt;=AZ$3,('Gastos com Pessoal'!$N$7:$N$506)+1,1))
*(IF('Gastos com Pessoal'!$S$7:$S$506&lt;=AZ$3,('Gastos com Pessoal'!$T$7:$T$506)+1,1))
*(IF('Gastos com Pessoal'!$Y$7:$Y$506&lt;=AZ$3,('Gastos com Pessoal'!$Z$7:$Z$506)+1,1))
*(IF('Gastos com Pessoal'!$AE$7:$AE$506&lt;=AZ$3,('Gastos com Pessoal'!$AF$7:$AF$506)+1,1)),0)</f>
        <v>0</v>
      </c>
      <c r="BA22" s="32">
        <f t="array" aca="1" ref="BA22" ca="1">_xlfn.IFNA(SUM((BA$3&gt;='Gastos com Pessoal'!$E$7:$E$506)*(BA$3&lt;='Gastos com Pessoal'!$F$7:$F$506)*OFFSET('Encargos e Benefícios'!$D$5,1,MATCH($B22,'Encargos e Benefícios'!$E$5:$AB$5,0),500,1))
*(IF('Gastos com Pessoal'!$G$7:$G$506&lt;=BA$3,('Gastos com Pessoal'!$H$7:$H$506)+1,1))
*(IF('Gastos com Pessoal'!$M$7:$M$506&lt;=BA$3,('Gastos com Pessoal'!$N$7:$N$506)+1,1))
*(IF('Gastos com Pessoal'!$S$7:$S$506&lt;=BA$3,('Gastos com Pessoal'!$T$7:$T$506)+1,1))
*(IF('Gastos com Pessoal'!$Y$7:$Y$506&lt;=BA$3,('Gastos com Pessoal'!$Z$7:$Z$506)+1,1))
*(IF('Gastos com Pessoal'!$AE$7:$AE$506&lt;=BA$3,('Gastos com Pessoal'!$AF$7:$AF$506)+1,1)),0)</f>
        <v>0</v>
      </c>
      <c r="BB22" s="32">
        <f t="array" aca="1" ref="BB22" ca="1">_xlfn.IFNA(SUM((BB$3&gt;='Gastos com Pessoal'!$E$7:$E$506)*(BB$3&lt;='Gastos com Pessoal'!$F$7:$F$506)*OFFSET('Encargos e Benefícios'!$D$5,1,MATCH($B22,'Encargos e Benefícios'!$E$5:$AB$5,0),500,1))
*(IF('Gastos com Pessoal'!$G$7:$G$506&lt;=BB$3,('Gastos com Pessoal'!$H$7:$H$506)+1,1))
*(IF('Gastos com Pessoal'!$M$7:$M$506&lt;=BB$3,('Gastos com Pessoal'!$N$7:$N$506)+1,1))
*(IF('Gastos com Pessoal'!$S$7:$S$506&lt;=BB$3,('Gastos com Pessoal'!$T$7:$T$506)+1,1))
*(IF('Gastos com Pessoal'!$Y$7:$Y$506&lt;=BB$3,('Gastos com Pessoal'!$Z$7:$Z$506)+1,1))
*(IF('Gastos com Pessoal'!$AE$7:$AE$506&lt;=BB$3,('Gastos com Pessoal'!$AF$7:$AF$506)+1,1)),0)</f>
        <v>0</v>
      </c>
      <c r="BC22" s="32">
        <f t="array" aca="1" ref="BC22" ca="1">_xlfn.IFNA(SUM((BC$3&gt;='Gastos com Pessoal'!$E$7:$E$506)*(BC$3&lt;='Gastos com Pessoal'!$F$7:$F$506)*OFFSET('Encargos e Benefícios'!$D$5,1,MATCH($B22,'Encargos e Benefícios'!$E$5:$AB$5,0),500,1))
*(IF('Gastos com Pessoal'!$G$7:$G$506&lt;=BC$3,('Gastos com Pessoal'!$H$7:$H$506)+1,1))
*(IF('Gastos com Pessoal'!$M$7:$M$506&lt;=BC$3,('Gastos com Pessoal'!$N$7:$N$506)+1,1))
*(IF('Gastos com Pessoal'!$S$7:$S$506&lt;=BC$3,('Gastos com Pessoal'!$T$7:$T$506)+1,1))
*(IF('Gastos com Pessoal'!$Y$7:$Y$506&lt;=BC$3,('Gastos com Pessoal'!$Z$7:$Z$506)+1,1))
*(IF('Gastos com Pessoal'!$AE$7:$AE$506&lt;=BC$3,('Gastos com Pessoal'!$AF$7:$AF$506)+1,1)),0)</f>
        <v>0</v>
      </c>
      <c r="BD22" s="32">
        <f t="array" aca="1" ref="BD22" ca="1">_xlfn.IFNA(SUM((BD$3&gt;='Gastos com Pessoal'!$E$7:$E$506)*(BD$3&lt;='Gastos com Pessoal'!$F$7:$F$506)*OFFSET('Encargos e Benefícios'!$D$5,1,MATCH($B22,'Encargos e Benefícios'!$E$5:$AB$5,0),500,1))
*(IF('Gastos com Pessoal'!$G$7:$G$506&lt;=BD$3,('Gastos com Pessoal'!$H$7:$H$506)+1,1))
*(IF('Gastos com Pessoal'!$M$7:$M$506&lt;=BD$3,('Gastos com Pessoal'!$N$7:$N$506)+1,1))
*(IF('Gastos com Pessoal'!$S$7:$S$506&lt;=BD$3,('Gastos com Pessoal'!$T$7:$T$506)+1,1))
*(IF('Gastos com Pessoal'!$Y$7:$Y$506&lt;=BD$3,('Gastos com Pessoal'!$Z$7:$Z$506)+1,1))
*(IF('Gastos com Pessoal'!$AE$7:$AE$506&lt;=BD$3,('Gastos com Pessoal'!$AF$7:$AF$506)+1,1)),0)</f>
        <v>0</v>
      </c>
      <c r="BE22" s="32">
        <f t="array" aca="1" ref="BE22" ca="1">_xlfn.IFNA(SUM((BE$3&gt;='Gastos com Pessoal'!$E$7:$E$506)*(BE$3&lt;='Gastos com Pessoal'!$F$7:$F$506)*OFFSET('Encargos e Benefícios'!$D$5,1,MATCH($B22,'Encargos e Benefícios'!$E$5:$AB$5,0),500,1))
*(IF('Gastos com Pessoal'!$G$7:$G$506&lt;=BE$3,('Gastos com Pessoal'!$H$7:$H$506)+1,1))
*(IF('Gastos com Pessoal'!$M$7:$M$506&lt;=BE$3,('Gastos com Pessoal'!$N$7:$N$506)+1,1))
*(IF('Gastos com Pessoal'!$S$7:$S$506&lt;=BE$3,('Gastos com Pessoal'!$T$7:$T$506)+1,1))
*(IF('Gastos com Pessoal'!$Y$7:$Y$506&lt;=BE$3,('Gastos com Pessoal'!$Z$7:$Z$506)+1,1))
*(IF('Gastos com Pessoal'!$AE$7:$AE$506&lt;=BE$3,('Gastos com Pessoal'!$AF$7:$AF$506)+1,1)),0)</f>
        <v>0</v>
      </c>
      <c r="BF22" s="32">
        <f t="array" aca="1" ref="BF22" ca="1">_xlfn.IFNA(SUM((BF$3&gt;='Gastos com Pessoal'!$E$7:$E$506)*(BF$3&lt;='Gastos com Pessoal'!$F$7:$F$506)*OFFSET('Encargos e Benefícios'!$D$5,1,MATCH($B22,'Encargos e Benefícios'!$E$5:$AB$5,0),500,1))
*(IF('Gastos com Pessoal'!$G$7:$G$506&lt;=BF$3,('Gastos com Pessoal'!$H$7:$H$506)+1,1))
*(IF('Gastos com Pessoal'!$M$7:$M$506&lt;=BF$3,('Gastos com Pessoal'!$N$7:$N$506)+1,1))
*(IF('Gastos com Pessoal'!$S$7:$S$506&lt;=BF$3,('Gastos com Pessoal'!$T$7:$T$506)+1,1))
*(IF('Gastos com Pessoal'!$Y$7:$Y$506&lt;=BF$3,('Gastos com Pessoal'!$Z$7:$Z$506)+1,1))
*(IF('Gastos com Pessoal'!$AE$7:$AE$506&lt;=BF$3,('Gastos com Pessoal'!$AF$7:$AF$506)+1,1)),0)</f>
        <v>0</v>
      </c>
      <c r="BG22" s="32">
        <f t="array" aca="1" ref="BG22" ca="1">_xlfn.IFNA(SUM((BG$3&gt;='Gastos com Pessoal'!$E$7:$E$506)*(BG$3&lt;='Gastos com Pessoal'!$F$7:$F$506)*OFFSET('Encargos e Benefícios'!$D$5,1,MATCH($B22,'Encargos e Benefícios'!$E$5:$AB$5,0),500,1))
*(IF('Gastos com Pessoal'!$G$7:$G$506&lt;=BG$3,('Gastos com Pessoal'!$H$7:$H$506)+1,1))
*(IF('Gastos com Pessoal'!$M$7:$M$506&lt;=BG$3,('Gastos com Pessoal'!$N$7:$N$506)+1,1))
*(IF('Gastos com Pessoal'!$S$7:$S$506&lt;=BG$3,('Gastos com Pessoal'!$T$7:$T$506)+1,1))
*(IF('Gastos com Pessoal'!$Y$7:$Y$506&lt;=BG$3,('Gastos com Pessoal'!$Z$7:$Z$506)+1,1))
*(IF('Gastos com Pessoal'!$AE$7:$AE$506&lt;=BG$3,('Gastos com Pessoal'!$AF$7:$AF$506)+1,1)),0)</f>
        <v>0</v>
      </c>
      <c r="BH22" s="32">
        <f t="array" aca="1" ref="BH22" ca="1">_xlfn.IFNA(SUM((BH$3&gt;='Gastos com Pessoal'!$E$7:$E$506)*(BH$3&lt;='Gastos com Pessoal'!$F$7:$F$506)*OFFSET('Encargos e Benefícios'!$D$5,1,MATCH($B22,'Encargos e Benefícios'!$E$5:$AB$5,0),500,1))
*(IF('Gastos com Pessoal'!$G$7:$G$506&lt;=BH$3,('Gastos com Pessoal'!$H$7:$H$506)+1,1))
*(IF('Gastos com Pessoal'!$M$7:$M$506&lt;=BH$3,('Gastos com Pessoal'!$N$7:$N$506)+1,1))
*(IF('Gastos com Pessoal'!$S$7:$S$506&lt;=BH$3,('Gastos com Pessoal'!$T$7:$T$506)+1,1))
*(IF('Gastos com Pessoal'!$Y$7:$Y$506&lt;=BH$3,('Gastos com Pessoal'!$Z$7:$Z$506)+1,1))
*(IF('Gastos com Pessoal'!$AE$7:$AE$506&lt;=BH$3,('Gastos com Pessoal'!$AF$7:$AF$506)+1,1)),0)</f>
        <v>0</v>
      </c>
      <c r="BI22" s="32">
        <f t="array" aca="1" ref="BI22" ca="1">_xlfn.IFNA(SUM((BI$3&gt;='Gastos com Pessoal'!$E$7:$E$506)*(BI$3&lt;='Gastos com Pessoal'!$F$7:$F$506)*OFFSET('Encargos e Benefícios'!$D$5,1,MATCH($B22,'Encargos e Benefícios'!$E$5:$AB$5,0),500,1))
*(IF('Gastos com Pessoal'!$G$7:$G$506&lt;=BI$3,('Gastos com Pessoal'!$H$7:$H$506)+1,1))
*(IF('Gastos com Pessoal'!$M$7:$M$506&lt;=BI$3,('Gastos com Pessoal'!$N$7:$N$506)+1,1))
*(IF('Gastos com Pessoal'!$S$7:$S$506&lt;=BI$3,('Gastos com Pessoal'!$T$7:$T$506)+1,1))
*(IF('Gastos com Pessoal'!$Y$7:$Y$506&lt;=BI$3,('Gastos com Pessoal'!$Z$7:$Z$506)+1,1))
*(IF('Gastos com Pessoal'!$AE$7:$AE$506&lt;=BI$3,('Gastos com Pessoal'!$AF$7:$AF$506)+1,1)),0)</f>
        <v>0</v>
      </c>
      <c r="BJ22" s="32">
        <f t="array" aca="1" ref="BJ22" ca="1">_xlfn.IFNA(SUM((BJ$3&gt;='Gastos com Pessoal'!$E$7:$E$506)*(BJ$3&lt;='Gastos com Pessoal'!$F$7:$F$506)*OFFSET('Encargos e Benefícios'!$D$5,1,MATCH($B22,'Encargos e Benefícios'!$E$5:$AB$5,0),500,1))
*(IF('Gastos com Pessoal'!$G$7:$G$506&lt;=BJ$3,('Gastos com Pessoal'!$H$7:$H$506)+1,1))
*(IF('Gastos com Pessoal'!$M$7:$M$506&lt;=BJ$3,('Gastos com Pessoal'!$N$7:$N$506)+1,1))
*(IF('Gastos com Pessoal'!$S$7:$S$506&lt;=BJ$3,('Gastos com Pessoal'!$T$7:$T$506)+1,1))
*(IF('Gastos com Pessoal'!$Y$7:$Y$506&lt;=BJ$3,('Gastos com Pessoal'!$Z$7:$Z$506)+1,1))
*(IF('Gastos com Pessoal'!$AE$7:$AE$506&lt;=BJ$3,('Gastos com Pessoal'!$AF$7:$AF$506)+1,1)),0)</f>
        <v>0</v>
      </c>
      <c r="BK22" s="69">
        <f t="shared" ca="1" si="12"/>
        <v>0</v>
      </c>
      <c r="BL22" s="74">
        <f t="shared" ca="1" si="9"/>
        <v>0</v>
      </c>
    </row>
    <row r="23" spans="1:64" s="49" customFormat="1" ht="23.25" customHeight="1" x14ac:dyDescent="0.2">
      <c r="A23" s="19" t="s">
        <v>117</v>
      </c>
      <c r="B23" s="20" t="s">
        <v>118</v>
      </c>
      <c r="C23" s="32">
        <f t="array" aca="1" ref="C23" ca="1">_xlfn.IFNA(SUM((C$3&gt;='Gastos com Pessoal'!$E$7:$E$506)*(C$3&lt;='Gastos com Pessoal'!$F$7:$F$506)*OFFSET('Encargos e Benefícios'!$D$5,1,MATCH($B23,'Encargos e Benefícios'!$E$5:$AB$5,0),500,1))
*(IF('Gastos com Pessoal'!$G$7:$G$506&lt;=C$3,('Gastos com Pessoal'!$H$7:$H$506)+1,1))
*(IF('Gastos com Pessoal'!$M$7:$M$506&lt;=C$3,('Gastos com Pessoal'!$N$7:$N$506)+1,1))
*(IF('Gastos com Pessoal'!$S$7:$S$506&lt;=C$3,('Gastos com Pessoal'!$T$7:$T$506)+1,1))
*(IF('Gastos com Pessoal'!$Y$7:$Y$506&lt;=C$3,('Gastos com Pessoal'!$Z$7:$Z$506)+1,1))
*(IF('Gastos com Pessoal'!$AE$7:$AE$506&lt;=C$3,('Gastos com Pessoal'!$AF$7:$AF$506)+1,1)),0)</f>
        <v>0</v>
      </c>
      <c r="D23" s="32">
        <f t="array" aca="1" ref="D23" ca="1">_xlfn.IFNA(SUM((D$3&gt;='Gastos com Pessoal'!$E$7:$E$506)*(D$3&lt;='Gastos com Pessoal'!$F$7:$F$506)*OFFSET('Encargos e Benefícios'!$D$5,1,MATCH($B23,'Encargos e Benefícios'!$E$5:$AB$5,0),500,1))
*(IF('Gastos com Pessoal'!$G$7:$G$506&lt;=D$3,('Gastos com Pessoal'!$H$7:$H$506)+1,1))
*(IF('Gastos com Pessoal'!$M$7:$M$506&lt;=D$3,('Gastos com Pessoal'!$N$7:$N$506)+1,1))
*(IF('Gastos com Pessoal'!$S$7:$S$506&lt;=D$3,('Gastos com Pessoal'!$T$7:$T$506)+1,1))
*(IF('Gastos com Pessoal'!$Y$7:$Y$506&lt;=D$3,('Gastos com Pessoal'!$Z$7:$Z$506)+1,1))
*(IF('Gastos com Pessoal'!$AE$7:$AE$506&lt;=D$3,('Gastos com Pessoal'!$AF$7:$AF$506)+1,1)),0)</f>
        <v>0</v>
      </c>
      <c r="E23" s="32">
        <f t="array" aca="1" ref="E23" ca="1">_xlfn.IFNA(SUM((E$3&gt;='Gastos com Pessoal'!$E$7:$E$506)*(E$3&lt;='Gastos com Pessoal'!$F$7:$F$506)*OFFSET('Encargos e Benefícios'!$D$5,1,MATCH($B23,'Encargos e Benefícios'!$E$5:$AB$5,0),500,1))
*(IF('Gastos com Pessoal'!$G$7:$G$506&lt;=E$3,('Gastos com Pessoal'!$H$7:$H$506)+1,1))
*(IF('Gastos com Pessoal'!$M$7:$M$506&lt;=E$3,('Gastos com Pessoal'!$N$7:$N$506)+1,1))
*(IF('Gastos com Pessoal'!$S$7:$S$506&lt;=E$3,('Gastos com Pessoal'!$T$7:$T$506)+1,1))
*(IF('Gastos com Pessoal'!$Y$7:$Y$506&lt;=E$3,('Gastos com Pessoal'!$Z$7:$Z$506)+1,1))
*(IF('Gastos com Pessoal'!$AE$7:$AE$506&lt;=E$3,('Gastos com Pessoal'!$AF$7:$AF$506)+1,1)),0)</f>
        <v>0</v>
      </c>
      <c r="F23" s="32">
        <f t="array" aca="1" ref="F23" ca="1">_xlfn.IFNA(SUM((F$3&gt;='Gastos com Pessoal'!$E$7:$E$506)*(F$3&lt;='Gastos com Pessoal'!$F$7:$F$506)*OFFSET('Encargos e Benefícios'!$D$5,1,MATCH($B23,'Encargos e Benefícios'!$E$5:$AB$5,0),500,1))
*(IF('Gastos com Pessoal'!$G$7:$G$506&lt;=F$3,('Gastos com Pessoal'!$H$7:$H$506)+1,1))
*(IF('Gastos com Pessoal'!$M$7:$M$506&lt;=F$3,('Gastos com Pessoal'!$N$7:$N$506)+1,1))
*(IF('Gastos com Pessoal'!$S$7:$S$506&lt;=F$3,('Gastos com Pessoal'!$T$7:$T$506)+1,1))
*(IF('Gastos com Pessoal'!$Y$7:$Y$506&lt;=F$3,('Gastos com Pessoal'!$Z$7:$Z$506)+1,1))
*(IF('Gastos com Pessoal'!$AE$7:$AE$506&lt;=F$3,('Gastos com Pessoal'!$AF$7:$AF$506)+1,1)),0)</f>
        <v>0</v>
      </c>
      <c r="G23" s="32">
        <f t="array" aca="1" ref="G23" ca="1">_xlfn.IFNA(SUM((G$3&gt;='Gastos com Pessoal'!$E$7:$E$506)*(G$3&lt;='Gastos com Pessoal'!$F$7:$F$506)*OFFSET('Encargos e Benefícios'!$D$5,1,MATCH($B23,'Encargos e Benefícios'!$E$5:$AB$5,0),500,1))
*(IF('Gastos com Pessoal'!$G$7:$G$506&lt;=G$3,('Gastos com Pessoal'!$H$7:$H$506)+1,1))
*(IF('Gastos com Pessoal'!$M$7:$M$506&lt;=G$3,('Gastos com Pessoal'!$N$7:$N$506)+1,1))
*(IF('Gastos com Pessoal'!$S$7:$S$506&lt;=G$3,('Gastos com Pessoal'!$T$7:$T$506)+1,1))
*(IF('Gastos com Pessoal'!$Y$7:$Y$506&lt;=G$3,('Gastos com Pessoal'!$Z$7:$Z$506)+1,1))
*(IF('Gastos com Pessoal'!$AE$7:$AE$506&lt;=G$3,('Gastos com Pessoal'!$AF$7:$AF$506)+1,1)),0)</f>
        <v>0</v>
      </c>
      <c r="H23" s="32">
        <f t="array" aca="1" ref="H23" ca="1">_xlfn.IFNA(SUM((H$3&gt;='Gastos com Pessoal'!$E$7:$E$506)*(H$3&lt;='Gastos com Pessoal'!$F$7:$F$506)*OFFSET('Encargos e Benefícios'!$D$5,1,MATCH($B23,'Encargos e Benefícios'!$E$5:$AB$5,0),500,1))
*(IF('Gastos com Pessoal'!$G$7:$G$506&lt;=H$3,('Gastos com Pessoal'!$H$7:$H$506)+1,1))
*(IF('Gastos com Pessoal'!$M$7:$M$506&lt;=H$3,('Gastos com Pessoal'!$N$7:$N$506)+1,1))
*(IF('Gastos com Pessoal'!$S$7:$S$506&lt;=H$3,('Gastos com Pessoal'!$T$7:$T$506)+1,1))
*(IF('Gastos com Pessoal'!$Y$7:$Y$506&lt;=H$3,('Gastos com Pessoal'!$Z$7:$Z$506)+1,1))
*(IF('Gastos com Pessoal'!$AE$7:$AE$506&lt;=H$3,('Gastos com Pessoal'!$AF$7:$AF$506)+1,1)),0)</f>
        <v>0</v>
      </c>
      <c r="I23" s="32">
        <f t="array" aca="1" ref="I23" ca="1">_xlfn.IFNA(SUM((I$3&gt;='Gastos com Pessoal'!$E$7:$E$506)*(I$3&lt;='Gastos com Pessoal'!$F$7:$F$506)*OFFSET('Encargos e Benefícios'!$D$5,1,MATCH($B23,'Encargos e Benefícios'!$E$5:$AB$5,0),500,1))
*(IF('Gastos com Pessoal'!$G$7:$G$506&lt;=I$3,('Gastos com Pessoal'!$H$7:$H$506)+1,1))
*(IF('Gastos com Pessoal'!$M$7:$M$506&lt;=I$3,('Gastos com Pessoal'!$N$7:$N$506)+1,1))
*(IF('Gastos com Pessoal'!$S$7:$S$506&lt;=I$3,('Gastos com Pessoal'!$T$7:$T$506)+1,1))
*(IF('Gastos com Pessoal'!$Y$7:$Y$506&lt;=I$3,('Gastos com Pessoal'!$Z$7:$Z$506)+1,1))
*(IF('Gastos com Pessoal'!$AE$7:$AE$506&lt;=I$3,('Gastos com Pessoal'!$AF$7:$AF$506)+1,1)),0)</f>
        <v>0</v>
      </c>
      <c r="J23" s="32">
        <f t="array" aca="1" ref="J23" ca="1">_xlfn.IFNA(SUM((J$3&gt;='Gastos com Pessoal'!$E$7:$E$506)*(J$3&lt;='Gastos com Pessoal'!$F$7:$F$506)*OFFSET('Encargos e Benefícios'!$D$5,1,MATCH($B23,'Encargos e Benefícios'!$E$5:$AB$5,0),500,1))
*(IF('Gastos com Pessoal'!$G$7:$G$506&lt;=J$3,('Gastos com Pessoal'!$H$7:$H$506)+1,1))
*(IF('Gastos com Pessoal'!$M$7:$M$506&lt;=J$3,('Gastos com Pessoal'!$N$7:$N$506)+1,1))
*(IF('Gastos com Pessoal'!$S$7:$S$506&lt;=J$3,('Gastos com Pessoal'!$T$7:$T$506)+1,1))
*(IF('Gastos com Pessoal'!$Y$7:$Y$506&lt;=J$3,('Gastos com Pessoal'!$Z$7:$Z$506)+1,1))
*(IF('Gastos com Pessoal'!$AE$7:$AE$506&lt;=J$3,('Gastos com Pessoal'!$AF$7:$AF$506)+1,1)),0)</f>
        <v>0</v>
      </c>
      <c r="K23" s="32">
        <f t="array" aca="1" ref="K23" ca="1">_xlfn.IFNA(SUM((K$3&gt;='Gastos com Pessoal'!$E$7:$E$506)*(K$3&lt;='Gastos com Pessoal'!$F$7:$F$506)*OFFSET('Encargos e Benefícios'!$D$5,1,MATCH($B23,'Encargos e Benefícios'!$E$5:$AB$5,0),500,1))
*(IF('Gastos com Pessoal'!$G$7:$G$506&lt;=K$3,('Gastos com Pessoal'!$H$7:$H$506)+1,1))
*(IF('Gastos com Pessoal'!$M$7:$M$506&lt;=K$3,('Gastos com Pessoal'!$N$7:$N$506)+1,1))
*(IF('Gastos com Pessoal'!$S$7:$S$506&lt;=K$3,('Gastos com Pessoal'!$T$7:$T$506)+1,1))
*(IF('Gastos com Pessoal'!$Y$7:$Y$506&lt;=K$3,('Gastos com Pessoal'!$Z$7:$Z$506)+1,1))
*(IF('Gastos com Pessoal'!$AE$7:$AE$506&lt;=K$3,('Gastos com Pessoal'!$AF$7:$AF$506)+1,1)),0)</f>
        <v>0</v>
      </c>
      <c r="L23" s="32">
        <f t="array" aca="1" ref="L23" ca="1">_xlfn.IFNA(SUM((L$3&gt;='Gastos com Pessoal'!$E$7:$E$506)*(L$3&lt;='Gastos com Pessoal'!$F$7:$F$506)*OFFSET('Encargos e Benefícios'!$D$5,1,MATCH($B23,'Encargos e Benefícios'!$E$5:$AB$5,0),500,1))
*(IF('Gastos com Pessoal'!$G$7:$G$506&lt;=L$3,('Gastos com Pessoal'!$H$7:$H$506)+1,1))
*(IF('Gastos com Pessoal'!$M$7:$M$506&lt;=L$3,('Gastos com Pessoal'!$N$7:$N$506)+1,1))
*(IF('Gastos com Pessoal'!$S$7:$S$506&lt;=L$3,('Gastos com Pessoal'!$T$7:$T$506)+1,1))
*(IF('Gastos com Pessoal'!$Y$7:$Y$506&lt;=L$3,('Gastos com Pessoal'!$Z$7:$Z$506)+1,1))
*(IF('Gastos com Pessoal'!$AE$7:$AE$506&lt;=L$3,('Gastos com Pessoal'!$AF$7:$AF$506)+1,1)),0)</f>
        <v>0</v>
      </c>
      <c r="M23" s="32">
        <f t="array" aca="1" ref="M23" ca="1">_xlfn.IFNA(SUM((M$3&gt;='Gastos com Pessoal'!$E$7:$E$506)*(M$3&lt;='Gastos com Pessoal'!$F$7:$F$506)*OFFSET('Encargos e Benefícios'!$D$5,1,MATCH($B23,'Encargos e Benefícios'!$E$5:$AB$5,0),500,1))
*(IF('Gastos com Pessoal'!$G$7:$G$506&lt;=M$3,('Gastos com Pessoal'!$H$7:$H$506)+1,1))
*(IF('Gastos com Pessoal'!$M$7:$M$506&lt;=M$3,('Gastos com Pessoal'!$N$7:$N$506)+1,1))
*(IF('Gastos com Pessoal'!$S$7:$S$506&lt;=M$3,('Gastos com Pessoal'!$T$7:$T$506)+1,1))
*(IF('Gastos com Pessoal'!$Y$7:$Y$506&lt;=M$3,('Gastos com Pessoal'!$Z$7:$Z$506)+1,1))
*(IF('Gastos com Pessoal'!$AE$7:$AE$506&lt;=M$3,('Gastos com Pessoal'!$AF$7:$AF$506)+1,1)),0)</f>
        <v>0</v>
      </c>
      <c r="N23" s="32">
        <f t="array" aca="1" ref="N23" ca="1">_xlfn.IFNA(SUM((N$3&gt;='Gastos com Pessoal'!$E$7:$E$506)*(N$3&lt;='Gastos com Pessoal'!$F$7:$F$506)*OFFSET('Encargos e Benefícios'!$D$5,1,MATCH($B23,'Encargos e Benefícios'!$E$5:$AB$5,0),500,1))
*(IF('Gastos com Pessoal'!$G$7:$G$506&lt;=N$3,('Gastos com Pessoal'!$H$7:$H$506)+1,1))
*(IF('Gastos com Pessoal'!$M$7:$M$506&lt;=N$3,('Gastos com Pessoal'!$N$7:$N$506)+1,1))
*(IF('Gastos com Pessoal'!$S$7:$S$506&lt;=N$3,('Gastos com Pessoal'!$T$7:$T$506)+1,1))
*(IF('Gastos com Pessoal'!$Y$7:$Y$506&lt;=N$3,('Gastos com Pessoal'!$Z$7:$Z$506)+1,1))
*(IF('Gastos com Pessoal'!$AE$7:$AE$506&lt;=N$3,('Gastos com Pessoal'!$AF$7:$AF$506)+1,1)),0)</f>
        <v>0</v>
      </c>
      <c r="O23" s="32">
        <f t="array" aca="1" ref="O23" ca="1">_xlfn.IFNA(SUM((O$3&gt;='Gastos com Pessoal'!$E$7:$E$506)*(O$3&lt;='Gastos com Pessoal'!$F$7:$F$506)*OFFSET('Encargos e Benefícios'!$D$5,1,MATCH($B23,'Encargos e Benefícios'!$E$5:$AB$5,0),500,1))
*(IF('Gastos com Pessoal'!$G$7:$G$506&lt;=O$3,('Gastos com Pessoal'!$H$7:$H$506)+1,1))
*(IF('Gastos com Pessoal'!$M$7:$M$506&lt;=O$3,('Gastos com Pessoal'!$N$7:$N$506)+1,1))
*(IF('Gastos com Pessoal'!$S$7:$S$506&lt;=O$3,('Gastos com Pessoal'!$T$7:$T$506)+1,1))
*(IF('Gastos com Pessoal'!$Y$7:$Y$506&lt;=O$3,('Gastos com Pessoal'!$Z$7:$Z$506)+1,1))
*(IF('Gastos com Pessoal'!$AE$7:$AE$506&lt;=O$3,('Gastos com Pessoal'!$AF$7:$AF$506)+1,1)),0)</f>
        <v>0</v>
      </c>
      <c r="P23" s="32">
        <f t="array" aca="1" ref="P23" ca="1">_xlfn.IFNA(SUM((P$3&gt;='Gastos com Pessoal'!$E$7:$E$506)*(P$3&lt;='Gastos com Pessoal'!$F$7:$F$506)*OFFSET('Encargos e Benefícios'!$D$5,1,MATCH($B23,'Encargos e Benefícios'!$E$5:$AB$5,0),500,1))
*(IF('Gastos com Pessoal'!$G$7:$G$506&lt;=P$3,('Gastos com Pessoal'!$H$7:$H$506)+1,1))
*(IF('Gastos com Pessoal'!$M$7:$M$506&lt;=P$3,('Gastos com Pessoal'!$N$7:$N$506)+1,1))
*(IF('Gastos com Pessoal'!$S$7:$S$506&lt;=P$3,('Gastos com Pessoal'!$T$7:$T$506)+1,1))
*(IF('Gastos com Pessoal'!$Y$7:$Y$506&lt;=P$3,('Gastos com Pessoal'!$Z$7:$Z$506)+1,1))
*(IF('Gastos com Pessoal'!$AE$7:$AE$506&lt;=P$3,('Gastos com Pessoal'!$AF$7:$AF$506)+1,1)),0)</f>
        <v>0</v>
      </c>
      <c r="Q23" s="32">
        <f t="array" aca="1" ref="Q23" ca="1">_xlfn.IFNA(SUM((Q$3&gt;='Gastos com Pessoal'!$E$7:$E$506)*(Q$3&lt;='Gastos com Pessoal'!$F$7:$F$506)*OFFSET('Encargos e Benefícios'!$D$5,1,MATCH($B23,'Encargos e Benefícios'!$E$5:$AB$5,0),500,1))
*(IF('Gastos com Pessoal'!$G$7:$G$506&lt;=Q$3,('Gastos com Pessoal'!$H$7:$H$506)+1,1))
*(IF('Gastos com Pessoal'!$M$7:$M$506&lt;=Q$3,('Gastos com Pessoal'!$N$7:$N$506)+1,1))
*(IF('Gastos com Pessoal'!$S$7:$S$506&lt;=Q$3,('Gastos com Pessoal'!$T$7:$T$506)+1,1))
*(IF('Gastos com Pessoal'!$Y$7:$Y$506&lt;=Q$3,('Gastos com Pessoal'!$Z$7:$Z$506)+1,1))
*(IF('Gastos com Pessoal'!$AE$7:$AE$506&lt;=Q$3,('Gastos com Pessoal'!$AF$7:$AF$506)+1,1)),0)</f>
        <v>0</v>
      </c>
      <c r="R23" s="32">
        <f t="array" aca="1" ref="R23" ca="1">_xlfn.IFNA(SUM((R$3&gt;='Gastos com Pessoal'!$E$7:$E$506)*(R$3&lt;='Gastos com Pessoal'!$F$7:$F$506)*OFFSET('Encargos e Benefícios'!$D$5,1,MATCH($B23,'Encargos e Benefícios'!$E$5:$AB$5,0),500,1))
*(IF('Gastos com Pessoal'!$G$7:$G$506&lt;=R$3,('Gastos com Pessoal'!$H$7:$H$506)+1,1))
*(IF('Gastos com Pessoal'!$M$7:$M$506&lt;=R$3,('Gastos com Pessoal'!$N$7:$N$506)+1,1))
*(IF('Gastos com Pessoal'!$S$7:$S$506&lt;=R$3,('Gastos com Pessoal'!$T$7:$T$506)+1,1))
*(IF('Gastos com Pessoal'!$Y$7:$Y$506&lt;=R$3,('Gastos com Pessoal'!$Z$7:$Z$506)+1,1))
*(IF('Gastos com Pessoal'!$AE$7:$AE$506&lt;=R$3,('Gastos com Pessoal'!$AF$7:$AF$506)+1,1)),0)</f>
        <v>0</v>
      </c>
      <c r="S23" s="32">
        <f t="array" aca="1" ref="S23" ca="1">_xlfn.IFNA(SUM((S$3&gt;='Gastos com Pessoal'!$E$7:$E$506)*(S$3&lt;='Gastos com Pessoal'!$F$7:$F$506)*OFFSET('Encargos e Benefícios'!$D$5,1,MATCH($B23,'Encargos e Benefícios'!$E$5:$AB$5,0),500,1))
*(IF('Gastos com Pessoal'!$G$7:$G$506&lt;=S$3,('Gastos com Pessoal'!$H$7:$H$506)+1,1))
*(IF('Gastos com Pessoal'!$M$7:$M$506&lt;=S$3,('Gastos com Pessoal'!$N$7:$N$506)+1,1))
*(IF('Gastos com Pessoal'!$S$7:$S$506&lt;=S$3,('Gastos com Pessoal'!$T$7:$T$506)+1,1))
*(IF('Gastos com Pessoal'!$Y$7:$Y$506&lt;=S$3,('Gastos com Pessoal'!$Z$7:$Z$506)+1,1))
*(IF('Gastos com Pessoal'!$AE$7:$AE$506&lt;=S$3,('Gastos com Pessoal'!$AF$7:$AF$506)+1,1)),0)</f>
        <v>0</v>
      </c>
      <c r="T23" s="32">
        <f t="array" aca="1" ref="T23" ca="1">_xlfn.IFNA(SUM((T$3&gt;='Gastos com Pessoal'!$E$7:$E$506)*(T$3&lt;='Gastos com Pessoal'!$F$7:$F$506)*OFFSET('Encargos e Benefícios'!$D$5,1,MATCH($B23,'Encargos e Benefícios'!$E$5:$AB$5,0),500,1))
*(IF('Gastos com Pessoal'!$G$7:$G$506&lt;=T$3,('Gastos com Pessoal'!$H$7:$H$506)+1,1))
*(IF('Gastos com Pessoal'!$M$7:$M$506&lt;=T$3,('Gastos com Pessoal'!$N$7:$N$506)+1,1))
*(IF('Gastos com Pessoal'!$S$7:$S$506&lt;=T$3,('Gastos com Pessoal'!$T$7:$T$506)+1,1))
*(IF('Gastos com Pessoal'!$Y$7:$Y$506&lt;=T$3,('Gastos com Pessoal'!$Z$7:$Z$506)+1,1))
*(IF('Gastos com Pessoal'!$AE$7:$AE$506&lt;=T$3,('Gastos com Pessoal'!$AF$7:$AF$506)+1,1)),0)</f>
        <v>0</v>
      </c>
      <c r="U23" s="32">
        <f t="array" aca="1" ref="U23" ca="1">_xlfn.IFNA(SUM((U$3&gt;='Gastos com Pessoal'!$E$7:$E$506)*(U$3&lt;='Gastos com Pessoal'!$F$7:$F$506)*OFFSET('Encargos e Benefícios'!$D$5,1,MATCH($B23,'Encargos e Benefícios'!$E$5:$AB$5,0),500,1))
*(IF('Gastos com Pessoal'!$G$7:$G$506&lt;=U$3,('Gastos com Pessoal'!$H$7:$H$506)+1,1))
*(IF('Gastos com Pessoal'!$M$7:$M$506&lt;=U$3,('Gastos com Pessoal'!$N$7:$N$506)+1,1))
*(IF('Gastos com Pessoal'!$S$7:$S$506&lt;=U$3,('Gastos com Pessoal'!$T$7:$T$506)+1,1))
*(IF('Gastos com Pessoal'!$Y$7:$Y$506&lt;=U$3,('Gastos com Pessoal'!$Z$7:$Z$506)+1,1))
*(IF('Gastos com Pessoal'!$AE$7:$AE$506&lt;=U$3,('Gastos com Pessoal'!$AF$7:$AF$506)+1,1)),0)</f>
        <v>0</v>
      </c>
      <c r="V23" s="32">
        <f t="array" aca="1" ref="V23" ca="1">_xlfn.IFNA(SUM((V$3&gt;='Gastos com Pessoal'!$E$7:$E$506)*(V$3&lt;='Gastos com Pessoal'!$F$7:$F$506)*OFFSET('Encargos e Benefícios'!$D$5,1,MATCH($B23,'Encargos e Benefícios'!$E$5:$AB$5,0),500,1))
*(IF('Gastos com Pessoal'!$G$7:$G$506&lt;=V$3,('Gastos com Pessoal'!$H$7:$H$506)+1,1))
*(IF('Gastos com Pessoal'!$M$7:$M$506&lt;=V$3,('Gastos com Pessoal'!$N$7:$N$506)+1,1))
*(IF('Gastos com Pessoal'!$S$7:$S$506&lt;=V$3,('Gastos com Pessoal'!$T$7:$T$506)+1,1))
*(IF('Gastos com Pessoal'!$Y$7:$Y$506&lt;=V$3,('Gastos com Pessoal'!$Z$7:$Z$506)+1,1))
*(IF('Gastos com Pessoal'!$AE$7:$AE$506&lt;=V$3,('Gastos com Pessoal'!$AF$7:$AF$506)+1,1)),0)</f>
        <v>0</v>
      </c>
      <c r="W23" s="32">
        <f t="array" aca="1" ref="W23" ca="1">_xlfn.IFNA(SUM((W$3&gt;='Gastos com Pessoal'!$E$7:$E$506)*(W$3&lt;='Gastos com Pessoal'!$F$7:$F$506)*OFFSET('Encargos e Benefícios'!$D$5,1,MATCH($B23,'Encargos e Benefícios'!$E$5:$AB$5,0),500,1))
*(IF('Gastos com Pessoal'!$G$7:$G$506&lt;=W$3,('Gastos com Pessoal'!$H$7:$H$506)+1,1))
*(IF('Gastos com Pessoal'!$M$7:$M$506&lt;=W$3,('Gastos com Pessoal'!$N$7:$N$506)+1,1))
*(IF('Gastos com Pessoal'!$S$7:$S$506&lt;=W$3,('Gastos com Pessoal'!$T$7:$T$506)+1,1))
*(IF('Gastos com Pessoal'!$Y$7:$Y$506&lt;=W$3,('Gastos com Pessoal'!$Z$7:$Z$506)+1,1))
*(IF('Gastos com Pessoal'!$AE$7:$AE$506&lt;=W$3,('Gastos com Pessoal'!$AF$7:$AF$506)+1,1)),0)</f>
        <v>0</v>
      </c>
      <c r="X23" s="32">
        <f t="array" aca="1" ref="X23" ca="1">_xlfn.IFNA(SUM((X$3&gt;='Gastos com Pessoal'!$E$7:$E$506)*(X$3&lt;='Gastos com Pessoal'!$F$7:$F$506)*OFFSET('Encargos e Benefícios'!$D$5,1,MATCH($B23,'Encargos e Benefícios'!$E$5:$AB$5,0),500,1))
*(IF('Gastos com Pessoal'!$G$7:$G$506&lt;=X$3,('Gastos com Pessoal'!$H$7:$H$506)+1,1))
*(IF('Gastos com Pessoal'!$M$7:$M$506&lt;=X$3,('Gastos com Pessoal'!$N$7:$N$506)+1,1))
*(IF('Gastos com Pessoal'!$S$7:$S$506&lt;=X$3,('Gastos com Pessoal'!$T$7:$T$506)+1,1))
*(IF('Gastos com Pessoal'!$Y$7:$Y$506&lt;=X$3,('Gastos com Pessoal'!$Z$7:$Z$506)+1,1))
*(IF('Gastos com Pessoal'!$AE$7:$AE$506&lt;=X$3,('Gastos com Pessoal'!$AF$7:$AF$506)+1,1)),0)</f>
        <v>0</v>
      </c>
      <c r="Y23" s="32">
        <f t="array" aca="1" ref="Y23" ca="1">_xlfn.IFNA(SUM((Y$3&gt;='Gastos com Pessoal'!$E$7:$E$506)*(Y$3&lt;='Gastos com Pessoal'!$F$7:$F$506)*OFFSET('Encargos e Benefícios'!$D$5,1,MATCH($B23,'Encargos e Benefícios'!$E$5:$AB$5,0),500,1))
*(IF('Gastos com Pessoal'!$G$7:$G$506&lt;=Y$3,('Gastos com Pessoal'!$H$7:$H$506)+1,1))
*(IF('Gastos com Pessoal'!$M$7:$M$506&lt;=Y$3,('Gastos com Pessoal'!$N$7:$N$506)+1,1))
*(IF('Gastos com Pessoal'!$S$7:$S$506&lt;=Y$3,('Gastos com Pessoal'!$T$7:$T$506)+1,1))
*(IF('Gastos com Pessoal'!$Y$7:$Y$506&lt;=Y$3,('Gastos com Pessoal'!$Z$7:$Z$506)+1,1))
*(IF('Gastos com Pessoal'!$AE$7:$AE$506&lt;=Y$3,('Gastos com Pessoal'!$AF$7:$AF$506)+1,1)),0)</f>
        <v>0</v>
      </c>
      <c r="Z23" s="32">
        <f t="array" aca="1" ref="Z23" ca="1">_xlfn.IFNA(SUM((Z$3&gt;='Gastos com Pessoal'!$E$7:$E$506)*(Z$3&lt;='Gastos com Pessoal'!$F$7:$F$506)*OFFSET('Encargos e Benefícios'!$D$5,1,MATCH($B23,'Encargos e Benefícios'!$E$5:$AB$5,0),500,1))
*(IF('Gastos com Pessoal'!$G$7:$G$506&lt;=Z$3,('Gastos com Pessoal'!$H$7:$H$506)+1,1))
*(IF('Gastos com Pessoal'!$M$7:$M$506&lt;=Z$3,('Gastos com Pessoal'!$N$7:$N$506)+1,1))
*(IF('Gastos com Pessoal'!$S$7:$S$506&lt;=Z$3,('Gastos com Pessoal'!$T$7:$T$506)+1,1))
*(IF('Gastos com Pessoal'!$Y$7:$Y$506&lt;=Z$3,('Gastos com Pessoal'!$Z$7:$Z$506)+1,1))
*(IF('Gastos com Pessoal'!$AE$7:$AE$506&lt;=Z$3,('Gastos com Pessoal'!$AF$7:$AF$506)+1,1)),0)</f>
        <v>0</v>
      </c>
      <c r="AA23" s="32">
        <f t="array" aca="1" ref="AA23" ca="1">_xlfn.IFNA(SUM((AA$3&gt;='Gastos com Pessoal'!$E$7:$E$506)*(AA$3&lt;='Gastos com Pessoal'!$F$7:$F$506)*OFFSET('Encargos e Benefícios'!$D$5,1,MATCH($B23,'Encargos e Benefícios'!$E$5:$AB$5,0),500,1))
*(IF('Gastos com Pessoal'!$G$7:$G$506&lt;=AA$3,('Gastos com Pessoal'!$H$7:$H$506)+1,1))
*(IF('Gastos com Pessoal'!$M$7:$M$506&lt;=AA$3,('Gastos com Pessoal'!$N$7:$N$506)+1,1))
*(IF('Gastos com Pessoal'!$S$7:$S$506&lt;=AA$3,('Gastos com Pessoal'!$T$7:$T$506)+1,1))
*(IF('Gastos com Pessoal'!$Y$7:$Y$506&lt;=AA$3,('Gastos com Pessoal'!$Z$7:$Z$506)+1,1))
*(IF('Gastos com Pessoal'!$AE$7:$AE$506&lt;=AA$3,('Gastos com Pessoal'!$AF$7:$AF$506)+1,1)),0)</f>
        <v>0</v>
      </c>
      <c r="AB23" s="32">
        <f t="array" aca="1" ref="AB23" ca="1">_xlfn.IFNA(SUM((AB$3&gt;='Gastos com Pessoal'!$E$7:$E$506)*(AB$3&lt;='Gastos com Pessoal'!$F$7:$F$506)*OFFSET('Encargos e Benefícios'!$D$5,1,MATCH($B23,'Encargos e Benefícios'!$E$5:$AB$5,0),500,1))
*(IF('Gastos com Pessoal'!$G$7:$G$506&lt;=AB$3,('Gastos com Pessoal'!$H$7:$H$506)+1,1))
*(IF('Gastos com Pessoal'!$M$7:$M$506&lt;=AB$3,('Gastos com Pessoal'!$N$7:$N$506)+1,1))
*(IF('Gastos com Pessoal'!$S$7:$S$506&lt;=AB$3,('Gastos com Pessoal'!$T$7:$T$506)+1,1))
*(IF('Gastos com Pessoal'!$Y$7:$Y$506&lt;=AB$3,('Gastos com Pessoal'!$Z$7:$Z$506)+1,1))
*(IF('Gastos com Pessoal'!$AE$7:$AE$506&lt;=AB$3,('Gastos com Pessoal'!$AF$7:$AF$506)+1,1)),0)</f>
        <v>0</v>
      </c>
      <c r="AC23" s="32">
        <f t="array" aca="1" ref="AC23" ca="1">_xlfn.IFNA(SUM((AC$3&gt;='Gastos com Pessoal'!$E$7:$E$506)*(AC$3&lt;='Gastos com Pessoal'!$F$7:$F$506)*OFFSET('Encargos e Benefícios'!$D$5,1,MATCH($B23,'Encargos e Benefícios'!$E$5:$AB$5,0),500,1))
*(IF('Gastos com Pessoal'!$G$7:$G$506&lt;=AC$3,('Gastos com Pessoal'!$H$7:$H$506)+1,1))
*(IF('Gastos com Pessoal'!$M$7:$M$506&lt;=AC$3,('Gastos com Pessoal'!$N$7:$N$506)+1,1))
*(IF('Gastos com Pessoal'!$S$7:$S$506&lt;=AC$3,('Gastos com Pessoal'!$T$7:$T$506)+1,1))
*(IF('Gastos com Pessoal'!$Y$7:$Y$506&lt;=AC$3,('Gastos com Pessoal'!$Z$7:$Z$506)+1,1))
*(IF('Gastos com Pessoal'!$AE$7:$AE$506&lt;=AC$3,('Gastos com Pessoal'!$AF$7:$AF$506)+1,1)),0)</f>
        <v>0</v>
      </c>
      <c r="AD23" s="32">
        <f t="array" aca="1" ref="AD23" ca="1">_xlfn.IFNA(SUM((AD$3&gt;='Gastos com Pessoal'!$E$7:$E$506)*(AD$3&lt;='Gastos com Pessoal'!$F$7:$F$506)*OFFSET('Encargos e Benefícios'!$D$5,1,MATCH($B23,'Encargos e Benefícios'!$E$5:$AB$5,0),500,1))
*(IF('Gastos com Pessoal'!$G$7:$G$506&lt;=AD$3,('Gastos com Pessoal'!$H$7:$H$506)+1,1))
*(IF('Gastos com Pessoal'!$M$7:$M$506&lt;=AD$3,('Gastos com Pessoal'!$N$7:$N$506)+1,1))
*(IF('Gastos com Pessoal'!$S$7:$S$506&lt;=AD$3,('Gastos com Pessoal'!$T$7:$T$506)+1,1))
*(IF('Gastos com Pessoal'!$Y$7:$Y$506&lt;=AD$3,('Gastos com Pessoal'!$Z$7:$Z$506)+1,1))
*(IF('Gastos com Pessoal'!$AE$7:$AE$506&lt;=AD$3,('Gastos com Pessoal'!$AF$7:$AF$506)+1,1)),0)</f>
        <v>0</v>
      </c>
      <c r="AE23" s="32">
        <f t="array" aca="1" ref="AE23" ca="1">_xlfn.IFNA(SUM((AE$3&gt;='Gastos com Pessoal'!$E$7:$E$506)*(AE$3&lt;='Gastos com Pessoal'!$F$7:$F$506)*OFFSET('Encargos e Benefícios'!$D$5,1,MATCH($B23,'Encargos e Benefícios'!$E$5:$AB$5,0),500,1))
*(IF('Gastos com Pessoal'!$G$7:$G$506&lt;=AE$3,('Gastos com Pessoal'!$H$7:$H$506)+1,1))
*(IF('Gastos com Pessoal'!$M$7:$M$506&lt;=AE$3,('Gastos com Pessoal'!$N$7:$N$506)+1,1))
*(IF('Gastos com Pessoal'!$S$7:$S$506&lt;=AE$3,('Gastos com Pessoal'!$T$7:$T$506)+1,1))
*(IF('Gastos com Pessoal'!$Y$7:$Y$506&lt;=AE$3,('Gastos com Pessoal'!$Z$7:$Z$506)+1,1))
*(IF('Gastos com Pessoal'!$AE$7:$AE$506&lt;=AE$3,('Gastos com Pessoal'!$AF$7:$AF$506)+1,1)),0)</f>
        <v>0</v>
      </c>
      <c r="AF23" s="32">
        <f t="array" aca="1" ref="AF23" ca="1">_xlfn.IFNA(SUM((AF$3&gt;='Gastos com Pessoal'!$E$7:$E$506)*(AF$3&lt;='Gastos com Pessoal'!$F$7:$F$506)*OFFSET('Encargos e Benefícios'!$D$5,1,MATCH($B23,'Encargos e Benefícios'!$E$5:$AB$5,0),500,1))
*(IF('Gastos com Pessoal'!$G$7:$G$506&lt;=AF$3,('Gastos com Pessoal'!$H$7:$H$506)+1,1))
*(IF('Gastos com Pessoal'!$M$7:$M$506&lt;=AF$3,('Gastos com Pessoal'!$N$7:$N$506)+1,1))
*(IF('Gastos com Pessoal'!$S$7:$S$506&lt;=AF$3,('Gastos com Pessoal'!$T$7:$T$506)+1,1))
*(IF('Gastos com Pessoal'!$Y$7:$Y$506&lt;=AF$3,('Gastos com Pessoal'!$Z$7:$Z$506)+1,1))
*(IF('Gastos com Pessoal'!$AE$7:$AE$506&lt;=AF$3,('Gastos com Pessoal'!$AF$7:$AF$506)+1,1)),0)</f>
        <v>0</v>
      </c>
      <c r="AG23" s="32">
        <f t="array" aca="1" ref="AG23" ca="1">_xlfn.IFNA(SUM((AG$3&gt;='Gastos com Pessoal'!$E$7:$E$506)*(AG$3&lt;='Gastos com Pessoal'!$F$7:$F$506)*OFFSET('Encargos e Benefícios'!$D$5,1,MATCH($B23,'Encargos e Benefícios'!$E$5:$AB$5,0),500,1))
*(IF('Gastos com Pessoal'!$G$7:$G$506&lt;=AG$3,('Gastos com Pessoal'!$H$7:$H$506)+1,1))
*(IF('Gastos com Pessoal'!$M$7:$M$506&lt;=AG$3,('Gastos com Pessoal'!$N$7:$N$506)+1,1))
*(IF('Gastos com Pessoal'!$S$7:$S$506&lt;=AG$3,('Gastos com Pessoal'!$T$7:$T$506)+1,1))
*(IF('Gastos com Pessoal'!$Y$7:$Y$506&lt;=AG$3,('Gastos com Pessoal'!$Z$7:$Z$506)+1,1))
*(IF('Gastos com Pessoal'!$AE$7:$AE$506&lt;=AG$3,('Gastos com Pessoal'!$AF$7:$AF$506)+1,1)),0)</f>
        <v>0</v>
      </c>
      <c r="AH23" s="32">
        <f t="array" aca="1" ref="AH23" ca="1">_xlfn.IFNA(SUM((AH$3&gt;='Gastos com Pessoal'!$E$7:$E$506)*(AH$3&lt;='Gastos com Pessoal'!$F$7:$F$506)*OFFSET('Encargos e Benefícios'!$D$5,1,MATCH($B23,'Encargos e Benefícios'!$E$5:$AB$5,0),500,1))
*(IF('Gastos com Pessoal'!$G$7:$G$506&lt;=AH$3,('Gastos com Pessoal'!$H$7:$H$506)+1,1))
*(IF('Gastos com Pessoal'!$M$7:$M$506&lt;=AH$3,('Gastos com Pessoal'!$N$7:$N$506)+1,1))
*(IF('Gastos com Pessoal'!$S$7:$S$506&lt;=AH$3,('Gastos com Pessoal'!$T$7:$T$506)+1,1))
*(IF('Gastos com Pessoal'!$Y$7:$Y$506&lt;=AH$3,('Gastos com Pessoal'!$Z$7:$Z$506)+1,1))
*(IF('Gastos com Pessoal'!$AE$7:$AE$506&lt;=AH$3,('Gastos com Pessoal'!$AF$7:$AF$506)+1,1)),0)</f>
        <v>0</v>
      </c>
      <c r="AI23" s="32">
        <f t="array" aca="1" ref="AI23" ca="1">_xlfn.IFNA(SUM((AI$3&gt;='Gastos com Pessoal'!$E$7:$E$506)*(AI$3&lt;='Gastos com Pessoal'!$F$7:$F$506)*OFFSET('Encargos e Benefícios'!$D$5,1,MATCH($B23,'Encargos e Benefícios'!$E$5:$AB$5,0),500,1))
*(IF('Gastos com Pessoal'!$G$7:$G$506&lt;=AI$3,('Gastos com Pessoal'!$H$7:$H$506)+1,1))
*(IF('Gastos com Pessoal'!$M$7:$M$506&lt;=AI$3,('Gastos com Pessoal'!$N$7:$N$506)+1,1))
*(IF('Gastos com Pessoal'!$S$7:$S$506&lt;=AI$3,('Gastos com Pessoal'!$T$7:$T$506)+1,1))
*(IF('Gastos com Pessoal'!$Y$7:$Y$506&lt;=AI$3,('Gastos com Pessoal'!$Z$7:$Z$506)+1,1))
*(IF('Gastos com Pessoal'!$AE$7:$AE$506&lt;=AI$3,('Gastos com Pessoal'!$AF$7:$AF$506)+1,1)),0)</f>
        <v>0</v>
      </c>
      <c r="AJ23" s="32">
        <f t="array" aca="1" ref="AJ23" ca="1">_xlfn.IFNA(SUM((AJ$3&gt;='Gastos com Pessoal'!$E$7:$E$506)*(AJ$3&lt;='Gastos com Pessoal'!$F$7:$F$506)*OFFSET('Encargos e Benefícios'!$D$5,1,MATCH($B23,'Encargos e Benefícios'!$E$5:$AB$5,0),500,1))
*(IF('Gastos com Pessoal'!$G$7:$G$506&lt;=AJ$3,('Gastos com Pessoal'!$H$7:$H$506)+1,1))
*(IF('Gastos com Pessoal'!$M$7:$M$506&lt;=AJ$3,('Gastos com Pessoal'!$N$7:$N$506)+1,1))
*(IF('Gastos com Pessoal'!$S$7:$S$506&lt;=AJ$3,('Gastos com Pessoal'!$T$7:$T$506)+1,1))
*(IF('Gastos com Pessoal'!$Y$7:$Y$506&lt;=AJ$3,('Gastos com Pessoal'!$Z$7:$Z$506)+1,1))
*(IF('Gastos com Pessoal'!$AE$7:$AE$506&lt;=AJ$3,('Gastos com Pessoal'!$AF$7:$AF$506)+1,1)),0)</f>
        <v>0</v>
      </c>
      <c r="AK23" s="32">
        <f t="array" aca="1" ref="AK23" ca="1">_xlfn.IFNA(SUM((AK$3&gt;='Gastos com Pessoal'!$E$7:$E$506)*(AK$3&lt;='Gastos com Pessoal'!$F$7:$F$506)*OFFSET('Encargos e Benefícios'!$D$5,1,MATCH($B23,'Encargos e Benefícios'!$E$5:$AB$5,0),500,1))
*(IF('Gastos com Pessoal'!$G$7:$G$506&lt;=AK$3,('Gastos com Pessoal'!$H$7:$H$506)+1,1))
*(IF('Gastos com Pessoal'!$M$7:$M$506&lt;=AK$3,('Gastos com Pessoal'!$N$7:$N$506)+1,1))
*(IF('Gastos com Pessoal'!$S$7:$S$506&lt;=AK$3,('Gastos com Pessoal'!$T$7:$T$506)+1,1))
*(IF('Gastos com Pessoal'!$Y$7:$Y$506&lt;=AK$3,('Gastos com Pessoal'!$Z$7:$Z$506)+1,1))
*(IF('Gastos com Pessoal'!$AE$7:$AE$506&lt;=AK$3,('Gastos com Pessoal'!$AF$7:$AF$506)+1,1)),0)</f>
        <v>0</v>
      </c>
      <c r="AL23" s="32">
        <f t="array" aca="1" ref="AL23" ca="1">_xlfn.IFNA(SUM((AL$3&gt;='Gastos com Pessoal'!$E$7:$E$506)*(AL$3&lt;='Gastos com Pessoal'!$F$7:$F$506)*OFFSET('Encargos e Benefícios'!$D$5,1,MATCH($B23,'Encargos e Benefícios'!$E$5:$AB$5,0),500,1))
*(IF('Gastos com Pessoal'!$G$7:$G$506&lt;=AL$3,('Gastos com Pessoal'!$H$7:$H$506)+1,1))
*(IF('Gastos com Pessoal'!$M$7:$M$506&lt;=AL$3,('Gastos com Pessoal'!$N$7:$N$506)+1,1))
*(IF('Gastos com Pessoal'!$S$7:$S$506&lt;=AL$3,('Gastos com Pessoal'!$T$7:$T$506)+1,1))
*(IF('Gastos com Pessoal'!$Y$7:$Y$506&lt;=AL$3,('Gastos com Pessoal'!$Z$7:$Z$506)+1,1))
*(IF('Gastos com Pessoal'!$AE$7:$AE$506&lt;=AL$3,('Gastos com Pessoal'!$AF$7:$AF$506)+1,1)),0)</f>
        <v>0</v>
      </c>
      <c r="AM23" s="32">
        <f t="array" aca="1" ref="AM23" ca="1">_xlfn.IFNA(SUM((AM$3&gt;='Gastos com Pessoal'!$E$7:$E$506)*(AM$3&lt;='Gastos com Pessoal'!$F$7:$F$506)*OFFSET('Encargos e Benefícios'!$D$5,1,MATCH($B23,'Encargos e Benefícios'!$E$5:$AB$5,0),500,1))
*(IF('Gastos com Pessoal'!$G$7:$G$506&lt;=AM$3,('Gastos com Pessoal'!$H$7:$H$506)+1,1))
*(IF('Gastos com Pessoal'!$M$7:$M$506&lt;=AM$3,('Gastos com Pessoal'!$N$7:$N$506)+1,1))
*(IF('Gastos com Pessoal'!$S$7:$S$506&lt;=AM$3,('Gastos com Pessoal'!$T$7:$T$506)+1,1))
*(IF('Gastos com Pessoal'!$Y$7:$Y$506&lt;=AM$3,('Gastos com Pessoal'!$Z$7:$Z$506)+1,1))
*(IF('Gastos com Pessoal'!$AE$7:$AE$506&lt;=AM$3,('Gastos com Pessoal'!$AF$7:$AF$506)+1,1)),0)</f>
        <v>0</v>
      </c>
      <c r="AN23" s="32">
        <f t="array" aca="1" ref="AN23" ca="1">_xlfn.IFNA(SUM((AN$3&gt;='Gastos com Pessoal'!$E$7:$E$506)*(AN$3&lt;='Gastos com Pessoal'!$F$7:$F$506)*OFFSET('Encargos e Benefícios'!$D$5,1,MATCH($B23,'Encargos e Benefícios'!$E$5:$AB$5,0),500,1))
*(IF('Gastos com Pessoal'!$G$7:$G$506&lt;=AN$3,('Gastos com Pessoal'!$H$7:$H$506)+1,1))
*(IF('Gastos com Pessoal'!$M$7:$M$506&lt;=AN$3,('Gastos com Pessoal'!$N$7:$N$506)+1,1))
*(IF('Gastos com Pessoal'!$S$7:$S$506&lt;=AN$3,('Gastos com Pessoal'!$T$7:$T$506)+1,1))
*(IF('Gastos com Pessoal'!$Y$7:$Y$506&lt;=AN$3,('Gastos com Pessoal'!$Z$7:$Z$506)+1,1))
*(IF('Gastos com Pessoal'!$AE$7:$AE$506&lt;=AN$3,('Gastos com Pessoal'!$AF$7:$AF$506)+1,1)),0)</f>
        <v>0</v>
      </c>
      <c r="AO23" s="32">
        <f t="array" aca="1" ref="AO23" ca="1">_xlfn.IFNA(SUM((AO$3&gt;='Gastos com Pessoal'!$E$7:$E$506)*(AO$3&lt;='Gastos com Pessoal'!$F$7:$F$506)*OFFSET('Encargos e Benefícios'!$D$5,1,MATCH($B23,'Encargos e Benefícios'!$E$5:$AB$5,0),500,1))
*(IF('Gastos com Pessoal'!$G$7:$G$506&lt;=AO$3,('Gastos com Pessoal'!$H$7:$H$506)+1,1))
*(IF('Gastos com Pessoal'!$M$7:$M$506&lt;=AO$3,('Gastos com Pessoal'!$N$7:$N$506)+1,1))
*(IF('Gastos com Pessoal'!$S$7:$S$506&lt;=AO$3,('Gastos com Pessoal'!$T$7:$T$506)+1,1))
*(IF('Gastos com Pessoal'!$Y$7:$Y$506&lt;=AO$3,('Gastos com Pessoal'!$Z$7:$Z$506)+1,1))
*(IF('Gastos com Pessoal'!$AE$7:$AE$506&lt;=AO$3,('Gastos com Pessoal'!$AF$7:$AF$506)+1,1)),0)</f>
        <v>0</v>
      </c>
      <c r="AP23" s="32">
        <f t="array" aca="1" ref="AP23" ca="1">_xlfn.IFNA(SUM((AP$3&gt;='Gastos com Pessoal'!$E$7:$E$506)*(AP$3&lt;='Gastos com Pessoal'!$F$7:$F$506)*OFFSET('Encargos e Benefícios'!$D$5,1,MATCH($B23,'Encargos e Benefícios'!$E$5:$AB$5,0),500,1))
*(IF('Gastos com Pessoal'!$G$7:$G$506&lt;=AP$3,('Gastos com Pessoal'!$H$7:$H$506)+1,1))
*(IF('Gastos com Pessoal'!$M$7:$M$506&lt;=AP$3,('Gastos com Pessoal'!$N$7:$N$506)+1,1))
*(IF('Gastos com Pessoal'!$S$7:$S$506&lt;=AP$3,('Gastos com Pessoal'!$T$7:$T$506)+1,1))
*(IF('Gastos com Pessoal'!$Y$7:$Y$506&lt;=AP$3,('Gastos com Pessoal'!$Z$7:$Z$506)+1,1))
*(IF('Gastos com Pessoal'!$AE$7:$AE$506&lt;=AP$3,('Gastos com Pessoal'!$AF$7:$AF$506)+1,1)),0)</f>
        <v>0</v>
      </c>
      <c r="AQ23" s="32">
        <f t="array" aca="1" ref="AQ23" ca="1">_xlfn.IFNA(SUM((AQ$3&gt;='Gastos com Pessoal'!$E$7:$E$506)*(AQ$3&lt;='Gastos com Pessoal'!$F$7:$F$506)*OFFSET('Encargos e Benefícios'!$D$5,1,MATCH($B23,'Encargos e Benefícios'!$E$5:$AB$5,0),500,1))
*(IF('Gastos com Pessoal'!$G$7:$G$506&lt;=AQ$3,('Gastos com Pessoal'!$H$7:$H$506)+1,1))
*(IF('Gastos com Pessoal'!$M$7:$M$506&lt;=AQ$3,('Gastos com Pessoal'!$N$7:$N$506)+1,1))
*(IF('Gastos com Pessoal'!$S$7:$S$506&lt;=AQ$3,('Gastos com Pessoal'!$T$7:$T$506)+1,1))
*(IF('Gastos com Pessoal'!$Y$7:$Y$506&lt;=AQ$3,('Gastos com Pessoal'!$Z$7:$Z$506)+1,1))
*(IF('Gastos com Pessoal'!$AE$7:$AE$506&lt;=AQ$3,('Gastos com Pessoal'!$AF$7:$AF$506)+1,1)),0)</f>
        <v>0</v>
      </c>
      <c r="AR23" s="32">
        <f t="array" aca="1" ref="AR23" ca="1">_xlfn.IFNA(SUM((AR$3&gt;='Gastos com Pessoal'!$E$7:$E$506)*(AR$3&lt;='Gastos com Pessoal'!$F$7:$F$506)*OFFSET('Encargos e Benefícios'!$D$5,1,MATCH($B23,'Encargos e Benefícios'!$E$5:$AB$5,0),500,1))
*(IF('Gastos com Pessoal'!$G$7:$G$506&lt;=AR$3,('Gastos com Pessoal'!$H$7:$H$506)+1,1))
*(IF('Gastos com Pessoal'!$M$7:$M$506&lt;=AR$3,('Gastos com Pessoal'!$N$7:$N$506)+1,1))
*(IF('Gastos com Pessoal'!$S$7:$S$506&lt;=AR$3,('Gastos com Pessoal'!$T$7:$T$506)+1,1))
*(IF('Gastos com Pessoal'!$Y$7:$Y$506&lt;=AR$3,('Gastos com Pessoal'!$Z$7:$Z$506)+1,1))
*(IF('Gastos com Pessoal'!$AE$7:$AE$506&lt;=AR$3,('Gastos com Pessoal'!$AF$7:$AF$506)+1,1)),0)</f>
        <v>0</v>
      </c>
      <c r="AS23" s="32">
        <f t="array" aca="1" ref="AS23" ca="1">_xlfn.IFNA(SUM((AS$3&gt;='Gastos com Pessoal'!$E$7:$E$506)*(AS$3&lt;='Gastos com Pessoal'!$F$7:$F$506)*OFFSET('Encargos e Benefícios'!$D$5,1,MATCH($B23,'Encargos e Benefícios'!$E$5:$AB$5,0),500,1))
*(IF('Gastos com Pessoal'!$G$7:$G$506&lt;=AS$3,('Gastos com Pessoal'!$H$7:$H$506)+1,1))
*(IF('Gastos com Pessoal'!$M$7:$M$506&lt;=AS$3,('Gastos com Pessoal'!$N$7:$N$506)+1,1))
*(IF('Gastos com Pessoal'!$S$7:$S$506&lt;=AS$3,('Gastos com Pessoal'!$T$7:$T$506)+1,1))
*(IF('Gastos com Pessoal'!$Y$7:$Y$506&lt;=AS$3,('Gastos com Pessoal'!$Z$7:$Z$506)+1,1))
*(IF('Gastos com Pessoal'!$AE$7:$AE$506&lt;=AS$3,('Gastos com Pessoal'!$AF$7:$AF$506)+1,1)),0)</f>
        <v>0</v>
      </c>
      <c r="AT23" s="32">
        <f t="array" aca="1" ref="AT23" ca="1">_xlfn.IFNA(SUM((AT$3&gt;='Gastos com Pessoal'!$E$7:$E$506)*(AT$3&lt;='Gastos com Pessoal'!$F$7:$F$506)*OFFSET('Encargos e Benefícios'!$D$5,1,MATCH($B23,'Encargos e Benefícios'!$E$5:$AB$5,0),500,1))
*(IF('Gastos com Pessoal'!$G$7:$G$506&lt;=AT$3,('Gastos com Pessoal'!$H$7:$H$506)+1,1))
*(IF('Gastos com Pessoal'!$M$7:$M$506&lt;=AT$3,('Gastos com Pessoal'!$N$7:$N$506)+1,1))
*(IF('Gastos com Pessoal'!$S$7:$S$506&lt;=AT$3,('Gastos com Pessoal'!$T$7:$T$506)+1,1))
*(IF('Gastos com Pessoal'!$Y$7:$Y$506&lt;=AT$3,('Gastos com Pessoal'!$Z$7:$Z$506)+1,1))
*(IF('Gastos com Pessoal'!$AE$7:$AE$506&lt;=AT$3,('Gastos com Pessoal'!$AF$7:$AF$506)+1,1)),0)</f>
        <v>0</v>
      </c>
      <c r="AU23" s="32">
        <f t="array" aca="1" ref="AU23" ca="1">_xlfn.IFNA(SUM((AU$3&gt;='Gastos com Pessoal'!$E$7:$E$506)*(AU$3&lt;='Gastos com Pessoal'!$F$7:$F$506)*OFFSET('Encargos e Benefícios'!$D$5,1,MATCH($B23,'Encargos e Benefícios'!$E$5:$AB$5,0),500,1))
*(IF('Gastos com Pessoal'!$G$7:$G$506&lt;=AU$3,('Gastos com Pessoal'!$H$7:$H$506)+1,1))
*(IF('Gastos com Pessoal'!$M$7:$M$506&lt;=AU$3,('Gastos com Pessoal'!$N$7:$N$506)+1,1))
*(IF('Gastos com Pessoal'!$S$7:$S$506&lt;=AU$3,('Gastos com Pessoal'!$T$7:$T$506)+1,1))
*(IF('Gastos com Pessoal'!$Y$7:$Y$506&lt;=AU$3,('Gastos com Pessoal'!$Z$7:$Z$506)+1,1))
*(IF('Gastos com Pessoal'!$AE$7:$AE$506&lt;=AU$3,('Gastos com Pessoal'!$AF$7:$AF$506)+1,1)),0)</f>
        <v>0</v>
      </c>
      <c r="AV23" s="32">
        <f t="array" aca="1" ref="AV23" ca="1">_xlfn.IFNA(SUM((AV$3&gt;='Gastos com Pessoal'!$E$7:$E$506)*(AV$3&lt;='Gastos com Pessoal'!$F$7:$F$506)*OFFSET('Encargos e Benefícios'!$D$5,1,MATCH($B23,'Encargos e Benefícios'!$E$5:$AB$5,0),500,1))
*(IF('Gastos com Pessoal'!$G$7:$G$506&lt;=AV$3,('Gastos com Pessoal'!$H$7:$H$506)+1,1))
*(IF('Gastos com Pessoal'!$M$7:$M$506&lt;=AV$3,('Gastos com Pessoal'!$N$7:$N$506)+1,1))
*(IF('Gastos com Pessoal'!$S$7:$S$506&lt;=AV$3,('Gastos com Pessoal'!$T$7:$T$506)+1,1))
*(IF('Gastos com Pessoal'!$Y$7:$Y$506&lt;=AV$3,('Gastos com Pessoal'!$Z$7:$Z$506)+1,1))
*(IF('Gastos com Pessoal'!$AE$7:$AE$506&lt;=AV$3,('Gastos com Pessoal'!$AF$7:$AF$506)+1,1)),0)</f>
        <v>0</v>
      </c>
      <c r="AW23" s="32">
        <f t="array" aca="1" ref="AW23" ca="1">_xlfn.IFNA(SUM((AW$3&gt;='Gastos com Pessoal'!$E$7:$E$506)*(AW$3&lt;='Gastos com Pessoal'!$F$7:$F$506)*OFFSET('Encargos e Benefícios'!$D$5,1,MATCH($B23,'Encargos e Benefícios'!$E$5:$AB$5,0),500,1))
*(IF('Gastos com Pessoal'!$G$7:$G$506&lt;=AW$3,('Gastos com Pessoal'!$H$7:$H$506)+1,1))
*(IF('Gastos com Pessoal'!$M$7:$M$506&lt;=AW$3,('Gastos com Pessoal'!$N$7:$N$506)+1,1))
*(IF('Gastos com Pessoal'!$S$7:$S$506&lt;=AW$3,('Gastos com Pessoal'!$T$7:$T$506)+1,1))
*(IF('Gastos com Pessoal'!$Y$7:$Y$506&lt;=AW$3,('Gastos com Pessoal'!$Z$7:$Z$506)+1,1))
*(IF('Gastos com Pessoal'!$AE$7:$AE$506&lt;=AW$3,('Gastos com Pessoal'!$AF$7:$AF$506)+1,1)),0)</f>
        <v>0</v>
      </c>
      <c r="AX23" s="32">
        <f t="array" aca="1" ref="AX23" ca="1">_xlfn.IFNA(SUM((AX$3&gt;='Gastos com Pessoal'!$E$7:$E$506)*(AX$3&lt;='Gastos com Pessoal'!$F$7:$F$506)*OFFSET('Encargos e Benefícios'!$D$5,1,MATCH($B23,'Encargos e Benefícios'!$E$5:$AB$5,0),500,1))
*(IF('Gastos com Pessoal'!$G$7:$G$506&lt;=AX$3,('Gastos com Pessoal'!$H$7:$H$506)+1,1))
*(IF('Gastos com Pessoal'!$M$7:$M$506&lt;=AX$3,('Gastos com Pessoal'!$N$7:$N$506)+1,1))
*(IF('Gastos com Pessoal'!$S$7:$S$506&lt;=AX$3,('Gastos com Pessoal'!$T$7:$T$506)+1,1))
*(IF('Gastos com Pessoal'!$Y$7:$Y$506&lt;=AX$3,('Gastos com Pessoal'!$Z$7:$Z$506)+1,1))
*(IF('Gastos com Pessoal'!$AE$7:$AE$506&lt;=AX$3,('Gastos com Pessoal'!$AF$7:$AF$506)+1,1)),0)</f>
        <v>0</v>
      </c>
      <c r="AY23" s="32">
        <f t="array" aca="1" ref="AY23" ca="1">_xlfn.IFNA(SUM((AY$3&gt;='Gastos com Pessoal'!$E$7:$E$506)*(AY$3&lt;='Gastos com Pessoal'!$F$7:$F$506)*OFFSET('Encargos e Benefícios'!$D$5,1,MATCH($B23,'Encargos e Benefícios'!$E$5:$AB$5,0),500,1))
*(IF('Gastos com Pessoal'!$G$7:$G$506&lt;=AY$3,('Gastos com Pessoal'!$H$7:$H$506)+1,1))
*(IF('Gastos com Pessoal'!$M$7:$M$506&lt;=AY$3,('Gastos com Pessoal'!$N$7:$N$506)+1,1))
*(IF('Gastos com Pessoal'!$S$7:$S$506&lt;=AY$3,('Gastos com Pessoal'!$T$7:$T$506)+1,1))
*(IF('Gastos com Pessoal'!$Y$7:$Y$506&lt;=AY$3,('Gastos com Pessoal'!$Z$7:$Z$506)+1,1))
*(IF('Gastos com Pessoal'!$AE$7:$AE$506&lt;=AY$3,('Gastos com Pessoal'!$AF$7:$AF$506)+1,1)),0)</f>
        <v>0</v>
      </c>
      <c r="AZ23" s="32">
        <f t="array" aca="1" ref="AZ23" ca="1">_xlfn.IFNA(SUM((AZ$3&gt;='Gastos com Pessoal'!$E$7:$E$506)*(AZ$3&lt;='Gastos com Pessoal'!$F$7:$F$506)*OFFSET('Encargos e Benefícios'!$D$5,1,MATCH($B23,'Encargos e Benefícios'!$E$5:$AB$5,0),500,1))
*(IF('Gastos com Pessoal'!$G$7:$G$506&lt;=AZ$3,('Gastos com Pessoal'!$H$7:$H$506)+1,1))
*(IF('Gastos com Pessoal'!$M$7:$M$506&lt;=AZ$3,('Gastos com Pessoal'!$N$7:$N$506)+1,1))
*(IF('Gastos com Pessoal'!$S$7:$S$506&lt;=AZ$3,('Gastos com Pessoal'!$T$7:$T$506)+1,1))
*(IF('Gastos com Pessoal'!$Y$7:$Y$506&lt;=AZ$3,('Gastos com Pessoal'!$Z$7:$Z$506)+1,1))
*(IF('Gastos com Pessoal'!$AE$7:$AE$506&lt;=AZ$3,('Gastos com Pessoal'!$AF$7:$AF$506)+1,1)),0)</f>
        <v>0</v>
      </c>
      <c r="BA23" s="32">
        <f t="array" aca="1" ref="BA23" ca="1">_xlfn.IFNA(SUM((BA$3&gt;='Gastos com Pessoal'!$E$7:$E$506)*(BA$3&lt;='Gastos com Pessoal'!$F$7:$F$506)*OFFSET('Encargos e Benefícios'!$D$5,1,MATCH($B23,'Encargos e Benefícios'!$E$5:$AB$5,0),500,1))
*(IF('Gastos com Pessoal'!$G$7:$G$506&lt;=BA$3,('Gastos com Pessoal'!$H$7:$H$506)+1,1))
*(IF('Gastos com Pessoal'!$M$7:$M$506&lt;=BA$3,('Gastos com Pessoal'!$N$7:$N$506)+1,1))
*(IF('Gastos com Pessoal'!$S$7:$S$506&lt;=BA$3,('Gastos com Pessoal'!$T$7:$T$506)+1,1))
*(IF('Gastos com Pessoal'!$Y$7:$Y$506&lt;=BA$3,('Gastos com Pessoal'!$Z$7:$Z$506)+1,1))
*(IF('Gastos com Pessoal'!$AE$7:$AE$506&lt;=BA$3,('Gastos com Pessoal'!$AF$7:$AF$506)+1,1)),0)</f>
        <v>0</v>
      </c>
      <c r="BB23" s="32">
        <f t="array" aca="1" ref="BB23" ca="1">_xlfn.IFNA(SUM((BB$3&gt;='Gastos com Pessoal'!$E$7:$E$506)*(BB$3&lt;='Gastos com Pessoal'!$F$7:$F$506)*OFFSET('Encargos e Benefícios'!$D$5,1,MATCH($B23,'Encargos e Benefícios'!$E$5:$AB$5,0),500,1))
*(IF('Gastos com Pessoal'!$G$7:$G$506&lt;=BB$3,('Gastos com Pessoal'!$H$7:$H$506)+1,1))
*(IF('Gastos com Pessoal'!$M$7:$M$506&lt;=BB$3,('Gastos com Pessoal'!$N$7:$N$506)+1,1))
*(IF('Gastos com Pessoal'!$S$7:$S$506&lt;=BB$3,('Gastos com Pessoal'!$T$7:$T$506)+1,1))
*(IF('Gastos com Pessoal'!$Y$7:$Y$506&lt;=BB$3,('Gastos com Pessoal'!$Z$7:$Z$506)+1,1))
*(IF('Gastos com Pessoal'!$AE$7:$AE$506&lt;=BB$3,('Gastos com Pessoal'!$AF$7:$AF$506)+1,1)),0)</f>
        <v>0</v>
      </c>
      <c r="BC23" s="32">
        <f t="array" aca="1" ref="BC23" ca="1">_xlfn.IFNA(SUM((BC$3&gt;='Gastos com Pessoal'!$E$7:$E$506)*(BC$3&lt;='Gastos com Pessoal'!$F$7:$F$506)*OFFSET('Encargos e Benefícios'!$D$5,1,MATCH($B23,'Encargos e Benefícios'!$E$5:$AB$5,0),500,1))
*(IF('Gastos com Pessoal'!$G$7:$G$506&lt;=BC$3,('Gastos com Pessoal'!$H$7:$H$506)+1,1))
*(IF('Gastos com Pessoal'!$M$7:$M$506&lt;=BC$3,('Gastos com Pessoal'!$N$7:$N$506)+1,1))
*(IF('Gastos com Pessoal'!$S$7:$S$506&lt;=BC$3,('Gastos com Pessoal'!$T$7:$T$506)+1,1))
*(IF('Gastos com Pessoal'!$Y$7:$Y$506&lt;=BC$3,('Gastos com Pessoal'!$Z$7:$Z$506)+1,1))
*(IF('Gastos com Pessoal'!$AE$7:$AE$506&lt;=BC$3,('Gastos com Pessoal'!$AF$7:$AF$506)+1,1)),0)</f>
        <v>0</v>
      </c>
      <c r="BD23" s="32">
        <f t="array" aca="1" ref="BD23" ca="1">_xlfn.IFNA(SUM((BD$3&gt;='Gastos com Pessoal'!$E$7:$E$506)*(BD$3&lt;='Gastos com Pessoal'!$F$7:$F$506)*OFFSET('Encargos e Benefícios'!$D$5,1,MATCH($B23,'Encargos e Benefícios'!$E$5:$AB$5,0),500,1))
*(IF('Gastos com Pessoal'!$G$7:$G$506&lt;=BD$3,('Gastos com Pessoal'!$H$7:$H$506)+1,1))
*(IF('Gastos com Pessoal'!$M$7:$M$506&lt;=BD$3,('Gastos com Pessoal'!$N$7:$N$506)+1,1))
*(IF('Gastos com Pessoal'!$S$7:$S$506&lt;=BD$3,('Gastos com Pessoal'!$T$7:$T$506)+1,1))
*(IF('Gastos com Pessoal'!$Y$7:$Y$506&lt;=BD$3,('Gastos com Pessoal'!$Z$7:$Z$506)+1,1))
*(IF('Gastos com Pessoal'!$AE$7:$AE$506&lt;=BD$3,('Gastos com Pessoal'!$AF$7:$AF$506)+1,1)),0)</f>
        <v>0</v>
      </c>
      <c r="BE23" s="32">
        <f t="array" aca="1" ref="BE23" ca="1">_xlfn.IFNA(SUM((BE$3&gt;='Gastos com Pessoal'!$E$7:$E$506)*(BE$3&lt;='Gastos com Pessoal'!$F$7:$F$506)*OFFSET('Encargos e Benefícios'!$D$5,1,MATCH($B23,'Encargos e Benefícios'!$E$5:$AB$5,0),500,1))
*(IF('Gastos com Pessoal'!$G$7:$G$506&lt;=BE$3,('Gastos com Pessoal'!$H$7:$H$506)+1,1))
*(IF('Gastos com Pessoal'!$M$7:$M$506&lt;=BE$3,('Gastos com Pessoal'!$N$7:$N$506)+1,1))
*(IF('Gastos com Pessoal'!$S$7:$S$506&lt;=BE$3,('Gastos com Pessoal'!$T$7:$T$506)+1,1))
*(IF('Gastos com Pessoal'!$Y$7:$Y$506&lt;=BE$3,('Gastos com Pessoal'!$Z$7:$Z$506)+1,1))
*(IF('Gastos com Pessoal'!$AE$7:$AE$506&lt;=BE$3,('Gastos com Pessoal'!$AF$7:$AF$506)+1,1)),0)</f>
        <v>0</v>
      </c>
      <c r="BF23" s="32">
        <f t="array" aca="1" ref="BF23" ca="1">_xlfn.IFNA(SUM((BF$3&gt;='Gastos com Pessoal'!$E$7:$E$506)*(BF$3&lt;='Gastos com Pessoal'!$F$7:$F$506)*OFFSET('Encargos e Benefícios'!$D$5,1,MATCH($B23,'Encargos e Benefícios'!$E$5:$AB$5,0),500,1))
*(IF('Gastos com Pessoal'!$G$7:$G$506&lt;=BF$3,('Gastos com Pessoal'!$H$7:$H$506)+1,1))
*(IF('Gastos com Pessoal'!$M$7:$M$506&lt;=BF$3,('Gastos com Pessoal'!$N$7:$N$506)+1,1))
*(IF('Gastos com Pessoal'!$S$7:$S$506&lt;=BF$3,('Gastos com Pessoal'!$T$7:$T$506)+1,1))
*(IF('Gastos com Pessoal'!$Y$7:$Y$506&lt;=BF$3,('Gastos com Pessoal'!$Z$7:$Z$506)+1,1))
*(IF('Gastos com Pessoal'!$AE$7:$AE$506&lt;=BF$3,('Gastos com Pessoal'!$AF$7:$AF$506)+1,1)),0)</f>
        <v>0</v>
      </c>
      <c r="BG23" s="32">
        <f t="array" aca="1" ref="BG23" ca="1">_xlfn.IFNA(SUM((BG$3&gt;='Gastos com Pessoal'!$E$7:$E$506)*(BG$3&lt;='Gastos com Pessoal'!$F$7:$F$506)*OFFSET('Encargos e Benefícios'!$D$5,1,MATCH($B23,'Encargos e Benefícios'!$E$5:$AB$5,0),500,1))
*(IF('Gastos com Pessoal'!$G$7:$G$506&lt;=BG$3,('Gastos com Pessoal'!$H$7:$H$506)+1,1))
*(IF('Gastos com Pessoal'!$M$7:$M$506&lt;=BG$3,('Gastos com Pessoal'!$N$7:$N$506)+1,1))
*(IF('Gastos com Pessoal'!$S$7:$S$506&lt;=BG$3,('Gastos com Pessoal'!$T$7:$T$506)+1,1))
*(IF('Gastos com Pessoal'!$Y$7:$Y$506&lt;=BG$3,('Gastos com Pessoal'!$Z$7:$Z$506)+1,1))
*(IF('Gastos com Pessoal'!$AE$7:$AE$506&lt;=BG$3,('Gastos com Pessoal'!$AF$7:$AF$506)+1,1)),0)</f>
        <v>0</v>
      </c>
      <c r="BH23" s="32">
        <f t="array" aca="1" ref="BH23" ca="1">_xlfn.IFNA(SUM((BH$3&gt;='Gastos com Pessoal'!$E$7:$E$506)*(BH$3&lt;='Gastos com Pessoal'!$F$7:$F$506)*OFFSET('Encargos e Benefícios'!$D$5,1,MATCH($B23,'Encargos e Benefícios'!$E$5:$AB$5,0),500,1))
*(IF('Gastos com Pessoal'!$G$7:$G$506&lt;=BH$3,('Gastos com Pessoal'!$H$7:$H$506)+1,1))
*(IF('Gastos com Pessoal'!$M$7:$M$506&lt;=BH$3,('Gastos com Pessoal'!$N$7:$N$506)+1,1))
*(IF('Gastos com Pessoal'!$S$7:$S$506&lt;=BH$3,('Gastos com Pessoal'!$T$7:$T$506)+1,1))
*(IF('Gastos com Pessoal'!$Y$7:$Y$506&lt;=BH$3,('Gastos com Pessoal'!$Z$7:$Z$506)+1,1))
*(IF('Gastos com Pessoal'!$AE$7:$AE$506&lt;=BH$3,('Gastos com Pessoal'!$AF$7:$AF$506)+1,1)),0)</f>
        <v>0</v>
      </c>
      <c r="BI23" s="32">
        <f t="array" aca="1" ref="BI23" ca="1">_xlfn.IFNA(SUM((BI$3&gt;='Gastos com Pessoal'!$E$7:$E$506)*(BI$3&lt;='Gastos com Pessoal'!$F$7:$F$506)*OFFSET('Encargos e Benefícios'!$D$5,1,MATCH($B23,'Encargos e Benefícios'!$E$5:$AB$5,0),500,1))
*(IF('Gastos com Pessoal'!$G$7:$G$506&lt;=BI$3,('Gastos com Pessoal'!$H$7:$H$506)+1,1))
*(IF('Gastos com Pessoal'!$M$7:$M$506&lt;=BI$3,('Gastos com Pessoal'!$N$7:$N$506)+1,1))
*(IF('Gastos com Pessoal'!$S$7:$S$506&lt;=BI$3,('Gastos com Pessoal'!$T$7:$T$506)+1,1))
*(IF('Gastos com Pessoal'!$Y$7:$Y$506&lt;=BI$3,('Gastos com Pessoal'!$Z$7:$Z$506)+1,1))
*(IF('Gastos com Pessoal'!$AE$7:$AE$506&lt;=BI$3,('Gastos com Pessoal'!$AF$7:$AF$506)+1,1)),0)</f>
        <v>0</v>
      </c>
      <c r="BJ23" s="32">
        <f t="array" aca="1" ref="BJ23" ca="1">_xlfn.IFNA(SUM((BJ$3&gt;='Gastos com Pessoal'!$E$7:$E$506)*(BJ$3&lt;='Gastos com Pessoal'!$F$7:$F$506)*OFFSET('Encargos e Benefícios'!$D$5,1,MATCH($B23,'Encargos e Benefícios'!$E$5:$AB$5,0),500,1))
*(IF('Gastos com Pessoal'!$G$7:$G$506&lt;=BJ$3,('Gastos com Pessoal'!$H$7:$H$506)+1,1))
*(IF('Gastos com Pessoal'!$M$7:$M$506&lt;=BJ$3,('Gastos com Pessoal'!$N$7:$N$506)+1,1))
*(IF('Gastos com Pessoal'!$S$7:$S$506&lt;=BJ$3,('Gastos com Pessoal'!$T$7:$T$506)+1,1))
*(IF('Gastos com Pessoal'!$Y$7:$Y$506&lt;=BJ$3,('Gastos com Pessoal'!$Z$7:$Z$506)+1,1))
*(IF('Gastos com Pessoal'!$AE$7:$AE$506&lt;=BJ$3,('Gastos com Pessoal'!$AF$7:$AF$506)+1,1)),0)</f>
        <v>0</v>
      </c>
      <c r="BK23" s="69">
        <f t="shared" ca="1" si="12"/>
        <v>0</v>
      </c>
      <c r="BL23" s="74">
        <f t="shared" ca="1" si="9"/>
        <v>0</v>
      </c>
    </row>
    <row r="24" spans="1:64" s="49" customFormat="1" ht="23.25" customHeight="1" x14ac:dyDescent="0.2">
      <c r="A24" s="19" t="s">
        <v>119</v>
      </c>
      <c r="B24" s="20" t="s">
        <v>120</v>
      </c>
      <c r="C24" s="32">
        <f ca="1">((C21+C23)/25)*5</f>
        <v>397.74336000000005</v>
      </c>
      <c r="D24" s="32">
        <f t="shared" ref="D24:O24" ca="1" si="13">((D21+D23)/25)*5</f>
        <v>397.74336000000005</v>
      </c>
      <c r="E24" s="32">
        <f t="shared" ca="1" si="13"/>
        <v>397.74336000000005</v>
      </c>
      <c r="F24" s="32">
        <f t="shared" ca="1" si="13"/>
        <v>417.63052800000003</v>
      </c>
      <c r="G24" s="32">
        <f t="shared" ca="1" si="13"/>
        <v>417.63052800000003</v>
      </c>
      <c r="H24" s="32">
        <f t="shared" ca="1" si="13"/>
        <v>417.63052800000003</v>
      </c>
      <c r="I24" s="32">
        <f t="shared" ca="1" si="13"/>
        <v>417.63052800000003</v>
      </c>
      <c r="J24" s="32">
        <f t="shared" ca="1" si="13"/>
        <v>417.63052800000003</v>
      </c>
      <c r="K24" s="32">
        <f t="shared" ca="1" si="13"/>
        <v>417.63052800000003</v>
      </c>
      <c r="L24" s="32">
        <f t="shared" ca="1" si="13"/>
        <v>417.63052800000003</v>
      </c>
      <c r="M24" s="32">
        <f t="shared" ca="1" si="13"/>
        <v>417.63052800000003</v>
      </c>
      <c r="N24" s="32">
        <f t="shared" ca="1" si="13"/>
        <v>417.63052800000003</v>
      </c>
      <c r="O24" s="32">
        <f t="shared" ca="1" si="13"/>
        <v>417.63052800000003</v>
      </c>
      <c r="P24" s="32">
        <f t="array" aca="1" ref="P24" ca="1">_xlfn.IFNA(SUM((P$3&gt;='Gastos com Pessoal'!$E$7:$E$506)*(P$3&lt;='Gastos com Pessoal'!$F$7:$F$506)*OFFSET('Encargos e Benefícios'!$D$5,1,MATCH($B24,'Encargos e Benefícios'!$E$5:$AB$5,0),500,1))
*(IF('Gastos com Pessoal'!$G$7:$G$506&lt;=P$3,('Gastos com Pessoal'!$H$7:$H$506)+1,1))
*(IF('Gastos com Pessoal'!$M$7:$M$506&lt;=P$3,('Gastos com Pessoal'!$N$7:$N$506)+1,1))
*(IF('Gastos com Pessoal'!$S$7:$S$506&lt;=P$3,('Gastos com Pessoal'!$T$7:$T$506)+1,1))
*(IF('Gastos com Pessoal'!$Y$7:$Y$506&lt;=P$3,('Gastos com Pessoal'!$Z$7:$Z$506)+1,1))
*(IF('Gastos com Pessoal'!$AE$7:$AE$506&lt;=P$3,('Gastos com Pessoal'!$AF$7:$AF$506)+1,1)),0)</f>
        <v>0</v>
      </c>
      <c r="Q24" s="32">
        <f t="array" aca="1" ref="Q24" ca="1">_xlfn.IFNA(SUM((Q$3&gt;='Gastos com Pessoal'!$E$7:$E$506)*(Q$3&lt;='Gastos com Pessoal'!$F$7:$F$506)*OFFSET('Encargos e Benefícios'!$D$5,1,MATCH($B24,'Encargos e Benefícios'!$E$5:$AB$5,0),500,1))
*(IF('Gastos com Pessoal'!$G$7:$G$506&lt;=Q$3,('Gastos com Pessoal'!$H$7:$H$506)+1,1))
*(IF('Gastos com Pessoal'!$M$7:$M$506&lt;=Q$3,('Gastos com Pessoal'!$N$7:$N$506)+1,1))
*(IF('Gastos com Pessoal'!$S$7:$S$506&lt;=Q$3,('Gastos com Pessoal'!$T$7:$T$506)+1,1))
*(IF('Gastos com Pessoal'!$Y$7:$Y$506&lt;=Q$3,('Gastos com Pessoal'!$Z$7:$Z$506)+1,1))
*(IF('Gastos com Pessoal'!$AE$7:$AE$506&lt;=Q$3,('Gastos com Pessoal'!$AF$7:$AF$506)+1,1)),0)</f>
        <v>0</v>
      </c>
      <c r="R24" s="32">
        <f t="array" aca="1" ref="R24" ca="1">_xlfn.IFNA(SUM((R$3&gt;='Gastos com Pessoal'!$E$7:$E$506)*(R$3&lt;='Gastos com Pessoal'!$F$7:$F$506)*OFFSET('Encargos e Benefícios'!$D$5,1,MATCH($B24,'Encargos e Benefícios'!$E$5:$AB$5,0),500,1))
*(IF('Gastos com Pessoal'!$G$7:$G$506&lt;=R$3,('Gastos com Pessoal'!$H$7:$H$506)+1,1))
*(IF('Gastos com Pessoal'!$M$7:$M$506&lt;=R$3,('Gastos com Pessoal'!$N$7:$N$506)+1,1))
*(IF('Gastos com Pessoal'!$S$7:$S$506&lt;=R$3,('Gastos com Pessoal'!$T$7:$T$506)+1,1))
*(IF('Gastos com Pessoal'!$Y$7:$Y$506&lt;=R$3,('Gastos com Pessoal'!$Z$7:$Z$506)+1,1))
*(IF('Gastos com Pessoal'!$AE$7:$AE$506&lt;=R$3,('Gastos com Pessoal'!$AF$7:$AF$506)+1,1)),0)</f>
        <v>0</v>
      </c>
      <c r="S24" s="32">
        <f t="array" aca="1" ref="S24" ca="1">_xlfn.IFNA(SUM((S$3&gt;='Gastos com Pessoal'!$E$7:$E$506)*(S$3&lt;='Gastos com Pessoal'!$F$7:$F$506)*OFFSET('Encargos e Benefícios'!$D$5,1,MATCH($B24,'Encargos e Benefícios'!$E$5:$AB$5,0),500,1))
*(IF('Gastos com Pessoal'!$G$7:$G$506&lt;=S$3,('Gastos com Pessoal'!$H$7:$H$506)+1,1))
*(IF('Gastos com Pessoal'!$M$7:$M$506&lt;=S$3,('Gastos com Pessoal'!$N$7:$N$506)+1,1))
*(IF('Gastos com Pessoal'!$S$7:$S$506&lt;=S$3,('Gastos com Pessoal'!$T$7:$T$506)+1,1))
*(IF('Gastos com Pessoal'!$Y$7:$Y$506&lt;=S$3,('Gastos com Pessoal'!$Z$7:$Z$506)+1,1))
*(IF('Gastos com Pessoal'!$AE$7:$AE$506&lt;=S$3,('Gastos com Pessoal'!$AF$7:$AF$506)+1,1)),0)</f>
        <v>0</v>
      </c>
      <c r="T24" s="32">
        <f t="array" aca="1" ref="T24" ca="1">_xlfn.IFNA(SUM((T$3&gt;='Gastos com Pessoal'!$E$7:$E$506)*(T$3&lt;='Gastos com Pessoal'!$F$7:$F$506)*OFFSET('Encargos e Benefícios'!$D$5,1,MATCH($B24,'Encargos e Benefícios'!$E$5:$AB$5,0),500,1))
*(IF('Gastos com Pessoal'!$G$7:$G$506&lt;=T$3,('Gastos com Pessoal'!$H$7:$H$506)+1,1))
*(IF('Gastos com Pessoal'!$M$7:$M$506&lt;=T$3,('Gastos com Pessoal'!$N$7:$N$506)+1,1))
*(IF('Gastos com Pessoal'!$S$7:$S$506&lt;=T$3,('Gastos com Pessoal'!$T$7:$T$506)+1,1))
*(IF('Gastos com Pessoal'!$Y$7:$Y$506&lt;=T$3,('Gastos com Pessoal'!$Z$7:$Z$506)+1,1))
*(IF('Gastos com Pessoal'!$AE$7:$AE$506&lt;=T$3,('Gastos com Pessoal'!$AF$7:$AF$506)+1,1)),0)</f>
        <v>0</v>
      </c>
      <c r="U24" s="32">
        <f t="array" aca="1" ref="U24" ca="1">_xlfn.IFNA(SUM((U$3&gt;='Gastos com Pessoal'!$E$7:$E$506)*(U$3&lt;='Gastos com Pessoal'!$F$7:$F$506)*OFFSET('Encargos e Benefícios'!$D$5,1,MATCH($B24,'Encargos e Benefícios'!$E$5:$AB$5,0),500,1))
*(IF('Gastos com Pessoal'!$G$7:$G$506&lt;=U$3,('Gastos com Pessoal'!$H$7:$H$506)+1,1))
*(IF('Gastos com Pessoal'!$M$7:$M$506&lt;=U$3,('Gastos com Pessoal'!$N$7:$N$506)+1,1))
*(IF('Gastos com Pessoal'!$S$7:$S$506&lt;=U$3,('Gastos com Pessoal'!$T$7:$T$506)+1,1))
*(IF('Gastos com Pessoal'!$Y$7:$Y$506&lt;=U$3,('Gastos com Pessoal'!$Z$7:$Z$506)+1,1))
*(IF('Gastos com Pessoal'!$AE$7:$AE$506&lt;=U$3,('Gastos com Pessoal'!$AF$7:$AF$506)+1,1)),0)</f>
        <v>0</v>
      </c>
      <c r="V24" s="32">
        <f t="array" aca="1" ref="V24" ca="1">_xlfn.IFNA(SUM((V$3&gt;='Gastos com Pessoal'!$E$7:$E$506)*(V$3&lt;='Gastos com Pessoal'!$F$7:$F$506)*OFFSET('Encargos e Benefícios'!$D$5,1,MATCH($B24,'Encargos e Benefícios'!$E$5:$AB$5,0),500,1))
*(IF('Gastos com Pessoal'!$G$7:$G$506&lt;=V$3,('Gastos com Pessoal'!$H$7:$H$506)+1,1))
*(IF('Gastos com Pessoal'!$M$7:$M$506&lt;=V$3,('Gastos com Pessoal'!$N$7:$N$506)+1,1))
*(IF('Gastos com Pessoal'!$S$7:$S$506&lt;=V$3,('Gastos com Pessoal'!$T$7:$T$506)+1,1))
*(IF('Gastos com Pessoal'!$Y$7:$Y$506&lt;=V$3,('Gastos com Pessoal'!$Z$7:$Z$506)+1,1))
*(IF('Gastos com Pessoal'!$AE$7:$AE$506&lt;=V$3,('Gastos com Pessoal'!$AF$7:$AF$506)+1,1)),0)</f>
        <v>0</v>
      </c>
      <c r="W24" s="32">
        <f t="array" aca="1" ref="W24" ca="1">_xlfn.IFNA(SUM((W$3&gt;='Gastos com Pessoal'!$E$7:$E$506)*(W$3&lt;='Gastos com Pessoal'!$F$7:$F$506)*OFFSET('Encargos e Benefícios'!$D$5,1,MATCH($B24,'Encargos e Benefícios'!$E$5:$AB$5,0),500,1))
*(IF('Gastos com Pessoal'!$G$7:$G$506&lt;=W$3,('Gastos com Pessoal'!$H$7:$H$506)+1,1))
*(IF('Gastos com Pessoal'!$M$7:$M$506&lt;=W$3,('Gastos com Pessoal'!$N$7:$N$506)+1,1))
*(IF('Gastos com Pessoal'!$S$7:$S$506&lt;=W$3,('Gastos com Pessoal'!$T$7:$T$506)+1,1))
*(IF('Gastos com Pessoal'!$Y$7:$Y$506&lt;=W$3,('Gastos com Pessoal'!$Z$7:$Z$506)+1,1))
*(IF('Gastos com Pessoal'!$AE$7:$AE$506&lt;=W$3,('Gastos com Pessoal'!$AF$7:$AF$506)+1,1)),0)</f>
        <v>0</v>
      </c>
      <c r="X24" s="32">
        <f t="array" aca="1" ref="X24" ca="1">_xlfn.IFNA(SUM((X$3&gt;='Gastos com Pessoal'!$E$7:$E$506)*(X$3&lt;='Gastos com Pessoal'!$F$7:$F$506)*OFFSET('Encargos e Benefícios'!$D$5,1,MATCH($B24,'Encargos e Benefícios'!$E$5:$AB$5,0),500,1))
*(IF('Gastos com Pessoal'!$G$7:$G$506&lt;=X$3,('Gastos com Pessoal'!$H$7:$H$506)+1,1))
*(IF('Gastos com Pessoal'!$M$7:$M$506&lt;=X$3,('Gastos com Pessoal'!$N$7:$N$506)+1,1))
*(IF('Gastos com Pessoal'!$S$7:$S$506&lt;=X$3,('Gastos com Pessoal'!$T$7:$T$506)+1,1))
*(IF('Gastos com Pessoal'!$Y$7:$Y$506&lt;=X$3,('Gastos com Pessoal'!$Z$7:$Z$506)+1,1))
*(IF('Gastos com Pessoal'!$AE$7:$AE$506&lt;=X$3,('Gastos com Pessoal'!$AF$7:$AF$506)+1,1)),0)</f>
        <v>0</v>
      </c>
      <c r="Y24" s="32">
        <f t="array" aca="1" ref="Y24" ca="1">_xlfn.IFNA(SUM((Y$3&gt;='Gastos com Pessoal'!$E$7:$E$506)*(Y$3&lt;='Gastos com Pessoal'!$F$7:$F$506)*OFFSET('Encargos e Benefícios'!$D$5,1,MATCH($B24,'Encargos e Benefícios'!$E$5:$AB$5,0),500,1))
*(IF('Gastos com Pessoal'!$G$7:$G$506&lt;=Y$3,('Gastos com Pessoal'!$H$7:$H$506)+1,1))
*(IF('Gastos com Pessoal'!$M$7:$M$506&lt;=Y$3,('Gastos com Pessoal'!$N$7:$N$506)+1,1))
*(IF('Gastos com Pessoal'!$S$7:$S$506&lt;=Y$3,('Gastos com Pessoal'!$T$7:$T$506)+1,1))
*(IF('Gastos com Pessoal'!$Y$7:$Y$506&lt;=Y$3,('Gastos com Pessoal'!$Z$7:$Z$506)+1,1))
*(IF('Gastos com Pessoal'!$AE$7:$AE$506&lt;=Y$3,('Gastos com Pessoal'!$AF$7:$AF$506)+1,1)),0)</f>
        <v>0</v>
      </c>
      <c r="Z24" s="32">
        <f t="array" aca="1" ref="Z24" ca="1">_xlfn.IFNA(SUM((Z$3&gt;='Gastos com Pessoal'!$E$7:$E$506)*(Z$3&lt;='Gastos com Pessoal'!$F$7:$F$506)*OFFSET('Encargos e Benefícios'!$D$5,1,MATCH($B24,'Encargos e Benefícios'!$E$5:$AB$5,0),500,1))
*(IF('Gastos com Pessoal'!$G$7:$G$506&lt;=Z$3,('Gastos com Pessoal'!$H$7:$H$506)+1,1))
*(IF('Gastos com Pessoal'!$M$7:$M$506&lt;=Z$3,('Gastos com Pessoal'!$N$7:$N$506)+1,1))
*(IF('Gastos com Pessoal'!$S$7:$S$506&lt;=Z$3,('Gastos com Pessoal'!$T$7:$T$506)+1,1))
*(IF('Gastos com Pessoal'!$Y$7:$Y$506&lt;=Z$3,('Gastos com Pessoal'!$Z$7:$Z$506)+1,1))
*(IF('Gastos com Pessoal'!$AE$7:$AE$506&lt;=Z$3,('Gastos com Pessoal'!$AF$7:$AF$506)+1,1)),0)</f>
        <v>0</v>
      </c>
      <c r="AA24" s="32">
        <f t="array" aca="1" ref="AA24" ca="1">_xlfn.IFNA(SUM((AA$3&gt;='Gastos com Pessoal'!$E$7:$E$506)*(AA$3&lt;='Gastos com Pessoal'!$F$7:$F$506)*OFFSET('Encargos e Benefícios'!$D$5,1,MATCH($B24,'Encargos e Benefícios'!$E$5:$AB$5,0),500,1))
*(IF('Gastos com Pessoal'!$G$7:$G$506&lt;=AA$3,('Gastos com Pessoal'!$H$7:$H$506)+1,1))
*(IF('Gastos com Pessoal'!$M$7:$M$506&lt;=AA$3,('Gastos com Pessoal'!$N$7:$N$506)+1,1))
*(IF('Gastos com Pessoal'!$S$7:$S$506&lt;=AA$3,('Gastos com Pessoal'!$T$7:$T$506)+1,1))
*(IF('Gastos com Pessoal'!$Y$7:$Y$506&lt;=AA$3,('Gastos com Pessoal'!$Z$7:$Z$506)+1,1))
*(IF('Gastos com Pessoal'!$AE$7:$AE$506&lt;=AA$3,('Gastos com Pessoal'!$AF$7:$AF$506)+1,1)),0)</f>
        <v>0</v>
      </c>
      <c r="AB24" s="32">
        <f t="array" aca="1" ref="AB24" ca="1">_xlfn.IFNA(SUM((AB$3&gt;='Gastos com Pessoal'!$E$7:$E$506)*(AB$3&lt;='Gastos com Pessoal'!$F$7:$F$506)*OFFSET('Encargos e Benefícios'!$D$5,1,MATCH($B24,'Encargos e Benefícios'!$E$5:$AB$5,0),500,1))
*(IF('Gastos com Pessoal'!$G$7:$G$506&lt;=AB$3,('Gastos com Pessoal'!$H$7:$H$506)+1,1))
*(IF('Gastos com Pessoal'!$M$7:$M$506&lt;=AB$3,('Gastos com Pessoal'!$N$7:$N$506)+1,1))
*(IF('Gastos com Pessoal'!$S$7:$S$506&lt;=AB$3,('Gastos com Pessoal'!$T$7:$T$506)+1,1))
*(IF('Gastos com Pessoal'!$Y$7:$Y$506&lt;=AB$3,('Gastos com Pessoal'!$Z$7:$Z$506)+1,1))
*(IF('Gastos com Pessoal'!$AE$7:$AE$506&lt;=AB$3,('Gastos com Pessoal'!$AF$7:$AF$506)+1,1)),0)</f>
        <v>0</v>
      </c>
      <c r="AC24" s="32">
        <f t="array" aca="1" ref="AC24" ca="1">_xlfn.IFNA(SUM((AC$3&gt;='Gastos com Pessoal'!$E$7:$E$506)*(AC$3&lt;='Gastos com Pessoal'!$F$7:$F$506)*OFFSET('Encargos e Benefícios'!$D$5,1,MATCH($B24,'Encargos e Benefícios'!$E$5:$AB$5,0),500,1))
*(IF('Gastos com Pessoal'!$G$7:$G$506&lt;=AC$3,('Gastos com Pessoal'!$H$7:$H$506)+1,1))
*(IF('Gastos com Pessoal'!$M$7:$M$506&lt;=AC$3,('Gastos com Pessoal'!$N$7:$N$506)+1,1))
*(IF('Gastos com Pessoal'!$S$7:$S$506&lt;=AC$3,('Gastos com Pessoal'!$T$7:$T$506)+1,1))
*(IF('Gastos com Pessoal'!$Y$7:$Y$506&lt;=AC$3,('Gastos com Pessoal'!$Z$7:$Z$506)+1,1))
*(IF('Gastos com Pessoal'!$AE$7:$AE$506&lt;=AC$3,('Gastos com Pessoal'!$AF$7:$AF$506)+1,1)),0)</f>
        <v>0</v>
      </c>
      <c r="AD24" s="32">
        <f t="array" aca="1" ref="AD24" ca="1">_xlfn.IFNA(SUM((AD$3&gt;='Gastos com Pessoal'!$E$7:$E$506)*(AD$3&lt;='Gastos com Pessoal'!$F$7:$F$506)*OFFSET('Encargos e Benefícios'!$D$5,1,MATCH($B24,'Encargos e Benefícios'!$E$5:$AB$5,0),500,1))
*(IF('Gastos com Pessoal'!$G$7:$G$506&lt;=AD$3,('Gastos com Pessoal'!$H$7:$H$506)+1,1))
*(IF('Gastos com Pessoal'!$M$7:$M$506&lt;=AD$3,('Gastos com Pessoal'!$N$7:$N$506)+1,1))
*(IF('Gastos com Pessoal'!$S$7:$S$506&lt;=AD$3,('Gastos com Pessoal'!$T$7:$T$506)+1,1))
*(IF('Gastos com Pessoal'!$Y$7:$Y$506&lt;=AD$3,('Gastos com Pessoal'!$Z$7:$Z$506)+1,1))
*(IF('Gastos com Pessoal'!$AE$7:$AE$506&lt;=AD$3,('Gastos com Pessoal'!$AF$7:$AF$506)+1,1)),0)</f>
        <v>0</v>
      </c>
      <c r="AE24" s="32">
        <f t="array" aca="1" ref="AE24" ca="1">_xlfn.IFNA(SUM((AE$3&gt;='Gastos com Pessoal'!$E$7:$E$506)*(AE$3&lt;='Gastos com Pessoal'!$F$7:$F$506)*OFFSET('Encargos e Benefícios'!$D$5,1,MATCH($B24,'Encargos e Benefícios'!$E$5:$AB$5,0),500,1))
*(IF('Gastos com Pessoal'!$G$7:$G$506&lt;=AE$3,('Gastos com Pessoal'!$H$7:$H$506)+1,1))
*(IF('Gastos com Pessoal'!$M$7:$M$506&lt;=AE$3,('Gastos com Pessoal'!$N$7:$N$506)+1,1))
*(IF('Gastos com Pessoal'!$S$7:$S$506&lt;=AE$3,('Gastos com Pessoal'!$T$7:$T$506)+1,1))
*(IF('Gastos com Pessoal'!$Y$7:$Y$506&lt;=AE$3,('Gastos com Pessoal'!$Z$7:$Z$506)+1,1))
*(IF('Gastos com Pessoal'!$AE$7:$AE$506&lt;=AE$3,('Gastos com Pessoal'!$AF$7:$AF$506)+1,1)),0)</f>
        <v>0</v>
      </c>
      <c r="AF24" s="32">
        <f t="array" aca="1" ref="AF24" ca="1">_xlfn.IFNA(SUM((AF$3&gt;='Gastos com Pessoal'!$E$7:$E$506)*(AF$3&lt;='Gastos com Pessoal'!$F$7:$F$506)*OFFSET('Encargos e Benefícios'!$D$5,1,MATCH($B24,'Encargos e Benefícios'!$E$5:$AB$5,0),500,1))
*(IF('Gastos com Pessoal'!$G$7:$G$506&lt;=AF$3,('Gastos com Pessoal'!$H$7:$H$506)+1,1))
*(IF('Gastos com Pessoal'!$M$7:$M$506&lt;=AF$3,('Gastos com Pessoal'!$N$7:$N$506)+1,1))
*(IF('Gastos com Pessoal'!$S$7:$S$506&lt;=AF$3,('Gastos com Pessoal'!$T$7:$T$506)+1,1))
*(IF('Gastos com Pessoal'!$Y$7:$Y$506&lt;=AF$3,('Gastos com Pessoal'!$Z$7:$Z$506)+1,1))
*(IF('Gastos com Pessoal'!$AE$7:$AE$506&lt;=AF$3,('Gastos com Pessoal'!$AF$7:$AF$506)+1,1)),0)</f>
        <v>0</v>
      </c>
      <c r="AG24" s="32">
        <f t="array" aca="1" ref="AG24" ca="1">_xlfn.IFNA(SUM((AG$3&gt;='Gastos com Pessoal'!$E$7:$E$506)*(AG$3&lt;='Gastos com Pessoal'!$F$7:$F$506)*OFFSET('Encargos e Benefícios'!$D$5,1,MATCH($B24,'Encargos e Benefícios'!$E$5:$AB$5,0),500,1))
*(IF('Gastos com Pessoal'!$G$7:$G$506&lt;=AG$3,('Gastos com Pessoal'!$H$7:$H$506)+1,1))
*(IF('Gastos com Pessoal'!$M$7:$M$506&lt;=AG$3,('Gastos com Pessoal'!$N$7:$N$506)+1,1))
*(IF('Gastos com Pessoal'!$S$7:$S$506&lt;=AG$3,('Gastos com Pessoal'!$T$7:$T$506)+1,1))
*(IF('Gastos com Pessoal'!$Y$7:$Y$506&lt;=AG$3,('Gastos com Pessoal'!$Z$7:$Z$506)+1,1))
*(IF('Gastos com Pessoal'!$AE$7:$AE$506&lt;=AG$3,('Gastos com Pessoal'!$AF$7:$AF$506)+1,1)),0)</f>
        <v>0</v>
      </c>
      <c r="AH24" s="32">
        <f t="array" aca="1" ref="AH24" ca="1">_xlfn.IFNA(SUM((AH$3&gt;='Gastos com Pessoal'!$E$7:$E$506)*(AH$3&lt;='Gastos com Pessoal'!$F$7:$F$506)*OFFSET('Encargos e Benefícios'!$D$5,1,MATCH($B24,'Encargos e Benefícios'!$E$5:$AB$5,0),500,1))
*(IF('Gastos com Pessoal'!$G$7:$G$506&lt;=AH$3,('Gastos com Pessoal'!$H$7:$H$506)+1,1))
*(IF('Gastos com Pessoal'!$M$7:$M$506&lt;=AH$3,('Gastos com Pessoal'!$N$7:$N$506)+1,1))
*(IF('Gastos com Pessoal'!$S$7:$S$506&lt;=AH$3,('Gastos com Pessoal'!$T$7:$T$506)+1,1))
*(IF('Gastos com Pessoal'!$Y$7:$Y$506&lt;=AH$3,('Gastos com Pessoal'!$Z$7:$Z$506)+1,1))
*(IF('Gastos com Pessoal'!$AE$7:$AE$506&lt;=AH$3,('Gastos com Pessoal'!$AF$7:$AF$506)+1,1)),0)</f>
        <v>0</v>
      </c>
      <c r="AI24" s="32">
        <f t="array" aca="1" ref="AI24" ca="1">_xlfn.IFNA(SUM((AI$3&gt;='Gastos com Pessoal'!$E$7:$E$506)*(AI$3&lt;='Gastos com Pessoal'!$F$7:$F$506)*OFFSET('Encargos e Benefícios'!$D$5,1,MATCH($B24,'Encargos e Benefícios'!$E$5:$AB$5,0),500,1))
*(IF('Gastos com Pessoal'!$G$7:$G$506&lt;=AI$3,('Gastos com Pessoal'!$H$7:$H$506)+1,1))
*(IF('Gastos com Pessoal'!$M$7:$M$506&lt;=AI$3,('Gastos com Pessoal'!$N$7:$N$506)+1,1))
*(IF('Gastos com Pessoal'!$S$7:$S$506&lt;=AI$3,('Gastos com Pessoal'!$T$7:$T$506)+1,1))
*(IF('Gastos com Pessoal'!$Y$7:$Y$506&lt;=AI$3,('Gastos com Pessoal'!$Z$7:$Z$506)+1,1))
*(IF('Gastos com Pessoal'!$AE$7:$AE$506&lt;=AI$3,('Gastos com Pessoal'!$AF$7:$AF$506)+1,1)),0)</f>
        <v>0</v>
      </c>
      <c r="AJ24" s="32">
        <f t="array" aca="1" ref="AJ24" ca="1">_xlfn.IFNA(SUM((AJ$3&gt;='Gastos com Pessoal'!$E$7:$E$506)*(AJ$3&lt;='Gastos com Pessoal'!$F$7:$F$506)*OFFSET('Encargos e Benefícios'!$D$5,1,MATCH($B24,'Encargos e Benefícios'!$E$5:$AB$5,0),500,1))
*(IF('Gastos com Pessoal'!$G$7:$G$506&lt;=AJ$3,('Gastos com Pessoal'!$H$7:$H$506)+1,1))
*(IF('Gastos com Pessoal'!$M$7:$M$506&lt;=AJ$3,('Gastos com Pessoal'!$N$7:$N$506)+1,1))
*(IF('Gastos com Pessoal'!$S$7:$S$506&lt;=AJ$3,('Gastos com Pessoal'!$T$7:$T$506)+1,1))
*(IF('Gastos com Pessoal'!$Y$7:$Y$506&lt;=AJ$3,('Gastos com Pessoal'!$Z$7:$Z$506)+1,1))
*(IF('Gastos com Pessoal'!$AE$7:$AE$506&lt;=AJ$3,('Gastos com Pessoal'!$AF$7:$AF$506)+1,1)),0)</f>
        <v>0</v>
      </c>
      <c r="AK24" s="32">
        <f t="array" aca="1" ref="AK24" ca="1">_xlfn.IFNA(SUM((AK$3&gt;='Gastos com Pessoal'!$E$7:$E$506)*(AK$3&lt;='Gastos com Pessoal'!$F$7:$F$506)*OFFSET('Encargos e Benefícios'!$D$5,1,MATCH($B24,'Encargos e Benefícios'!$E$5:$AB$5,0),500,1))
*(IF('Gastos com Pessoal'!$G$7:$G$506&lt;=AK$3,('Gastos com Pessoal'!$H$7:$H$506)+1,1))
*(IF('Gastos com Pessoal'!$M$7:$M$506&lt;=AK$3,('Gastos com Pessoal'!$N$7:$N$506)+1,1))
*(IF('Gastos com Pessoal'!$S$7:$S$506&lt;=AK$3,('Gastos com Pessoal'!$T$7:$T$506)+1,1))
*(IF('Gastos com Pessoal'!$Y$7:$Y$506&lt;=AK$3,('Gastos com Pessoal'!$Z$7:$Z$506)+1,1))
*(IF('Gastos com Pessoal'!$AE$7:$AE$506&lt;=AK$3,('Gastos com Pessoal'!$AF$7:$AF$506)+1,1)),0)</f>
        <v>0</v>
      </c>
      <c r="AL24" s="32">
        <f t="array" aca="1" ref="AL24" ca="1">_xlfn.IFNA(SUM((AL$3&gt;='Gastos com Pessoal'!$E$7:$E$506)*(AL$3&lt;='Gastos com Pessoal'!$F$7:$F$506)*OFFSET('Encargos e Benefícios'!$D$5,1,MATCH($B24,'Encargos e Benefícios'!$E$5:$AB$5,0),500,1))
*(IF('Gastos com Pessoal'!$G$7:$G$506&lt;=AL$3,('Gastos com Pessoal'!$H$7:$H$506)+1,1))
*(IF('Gastos com Pessoal'!$M$7:$M$506&lt;=AL$3,('Gastos com Pessoal'!$N$7:$N$506)+1,1))
*(IF('Gastos com Pessoal'!$S$7:$S$506&lt;=AL$3,('Gastos com Pessoal'!$T$7:$T$506)+1,1))
*(IF('Gastos com Pessoal'!$Y$7:$Y$506&lt;=AL$3,('Gastos com Pessoal'!$Z$7:$Z$506)+1,1))
*(IF('Gastos com Pessoal'!$AE$7:$AE$506&lt;=AL$3,('Gastos com Pessoal'!$AF$7:$AF$506)+1,1)),0)</f>
        <v>0</v>
      </c>
      <c r="AM24" s="32">
        <f t="array" aca="1" ref="AM24" ca="1">_xlfn.IFNA(SUM((AM$3&gt;='Gastos com Pessoal'!$E$7:$E$506)*(AM$3&lt;='Gastos com Pessoal'!$F$7:$F$506)*OFFSET('Encargos e Benefícios'!$D$5,1,MATCH($B24,'Encargos e Benefícios'!$E$5:$AB$5,0),500,1))
*(IF('Gastos com Pessoal'!$G$7:$G$506&lt;=AM$3,('Gastos com Pessoal'!$H$7:$H$506)+1,1))
*(IF('Gastos com Pessoal'!$M$7:$M$506&lt;=AM$3,('Gastos com Pessoal'!$N$7:$N$506)+1,1))
*(IF('Gastos com Pessoal'!$S$7:$S$506&lt;=AM$3,('Gastos com Pessoal'!$T$7:$T$506)+1,1))
*(IF('Gastos com Pessoal'!$Y$7:$Y$506&lt;=AM$3,('Gastos com Pessoal'!$Z$7:$Z$506)+1,1))
*(IF('Gastos com Pessoal'!$AE$7:$AE$506&lt;=AM$3,('Gastos com Pessoal'!$AF$7:$AF$506)+1,1)),0)</f>
        <v>0</v>
      </c>
      <c r="AN24" s="32">
        <f t="array" aca="1" ref="AN24" ca="1">_xlfn.IFNA(SUM((AN$3&gt;='Gastos com Pessoal'!$E$7:$E$506)*(AN$3&lt;='Gastos com Pessoal'!$F$7:$F$506)*OFFSET('Encargos e Benefícios'!$D$5,1,MATCH($B24,'Encargos e Benefícios'!$E$5:$AB$5,0),500,1))
*(IF('Gastos com Pessoal'!$G$7:$G$506&lt;=AN$3,('Gastos com Pessoal'!$H$7:$H$506)+1,1))
*(IF('Gastos com Pessoal'!$M$7:$M$506&lt;=AN$3,('Gastos com Pessoal'!$N$7:$N$506)+1,1))
*(IF('Gastos com Pessoal'!$S$7:$S$506&lt;=AN$3,('Gastos com Pessoal'!$T$7:$T$506)+1,1))
*(IF('Gastos com Pessoal'!$Y$7:$Y$506&lt;=AN$3,('Gastos com Pessoal'!$Z$7:$Z$506)+1,1))
*(IF('Gastos com Pessoal'!$AE$7:$AE$506&lt;=AN$3,('Gastos com Pessoal'!$AF$7:$AF$506)+1,1)),0)</f>
        <v>0</v>
      </c>
      <c r="AO24" s="32">
        <f t="array" aca="1" ref="AO24" ca="1">_xlfn.IFNA(SUM((AO$3&gt;='Gastos com Pessoal'!$E$7:$E$506)*(AO$3&lt;='Gastos com Pessoal'!$F$7:$F$506)*OFFSET('Encargos e Benefícios'!$D$5,1,MATCH($B24,'Encargos e Benefícios'!$E$5:$AB$5,0),500,1))
*(IF('Gastos com Pessoal'!$G$7:$G$506&lt;=AO$3,('Gastos com Pessoal'!$H$7:$H$506)+1,1))
*(IF('Gastos com Pessoal'!$M$7:$M$506&lt;=AO$3,('Gastos com Pessoal'!$N$7:$N$506)+1,1))
*(IF('Gastos com Pessoal'!$S$7:$S$506&lt;=AO$3,('Gastos com Pessoal'!$T$7:$T$506)+1,1))
*(IF('Gastos com Pessoal'!$Y$7:$Y$506&lt;=AO$3,('Gastos com Pessoal'!$Z$7:$Z$506)+1,1))
*(IF('Gastos com Pessoal'!$AE$7:$AE$506&lt;=AO$3,('Gastos com Pessoal'!$AF$7:$AF$506)+1,1)),0)</f>
        <v>0</v>
      </c>
      <c r="AP24" s="32">
        <f t="array" aca="1" ref="AP24" ca="1">_xlfn.IFNA(SUM((AP$3&gt;='Gastos com Pessoal'!$E$7:$E$506)*(AP$3&lt;='Gastos com Pessoal'!$F$7:$F$506)*OFFSET('Encargos e Benefícios'!$D$5,1,MATCH($B24,'Encargos e Benefícios'!$E$5:$AB$5,0),500,1))
*(IF('Gastos com Pessoal'!$G$7:$G$506&lt;=AP$3,('Gastos com Pessoal'!$H$7:$H$506)+1,1))
*(IF('Gastos com Pessoal'!$M$7:$M$506&lt;=AP$3,('Gastos com Pessoal'!$N$7:$N$506)+1,1))
*(IF('Gastos com Pessoal'!$S$7:$S$506&lt;=AP$3,('Gastos com Pessoal'!$T$7:$T$506)+1,1))
*(IF('Gastos com Pessoal'!$Y$7:$Y$506&lt;=AP$3,('Gastos com Pessoal'!$Z$7:$Z$506)+1,1))
*(IF('Gastos com Pessoal'!$AE$7:$AE$506&lt;=AP$3,('Gastos com Pessoal'!$AF$7:$AF$506)+1,1)),0)</f>
        <v>0</v>
      </c>
      <c r="AQ24" s="32">
        <f t="array" aca="1" ref="AQ24" ca="1">_xlfn.IFNA(SUM((AQ$3&gt;='Gastos com Pessoal'!$E$7:$E$506)*(AQ$3&lt;='Gastos com Pessoal'!$F$7:$F$506)*OFFSET('Encargos e Benefícios'!$D$5,1,MATCH($B24,'Encargos e Benefícios'!$E$5:$AB$5,0),500,1))
*(IF('Gastos com Pessoal'!$G$7:$G$506&lt;=AQ$3,('Gastos com Pessoal'!$H$7:$H$506)+1,1))
*(IF('Gastos com Pessoal'!$M$7:$M$506&lt;=AQ$3,('Gastos com Pessoal'!$N$7:$N$506)+1,1))
*(IF('Gastos com Pessoal'!$S$7:$S$506&lt;=AQ$3,('Gastos com Pessoal'!$T$7:$T$506)+1,1))
*(IF('Gastos com Pessoal'!$Y$7:$Y$506&lt;=AQ$3,('Gastos com Pessoal'!$Z$7:$Z$506)+1,1))
*(IF('Gastos com Pessoal'!$AE$7:$AE$506&lt;=AQ$3,('Gastos com Pessoal'!$AF$7:$AF$506)+1,1)),0)</f>
        <v>0</v>
      </c>
      <c r="AR24" s="32">
        <f t="array" aca="1" ref="AR24" ca="1">_xlfn.IFNA(SUM((AR$3&gt;='Gastos com Pessoal'!$E$7:$E$506)*(AR$3&lt;='Gastos com Pessoal'!$F$7:$F$506)*OFFSET('Encargos e Benefícios'!$D$5,1,MATCH($B24,'Encargos e Benefícios'!$E$5:$AB$5,0),500,1))
*(IF('Gastos com Pessoal'!$G$7:$G$506&lt;=AR$3,('Gastos com Pessoal'!$H$7:$H$506)+1,1))
*(IF('Gastos com Pessoal'!$M$7:$M$506&lt;=AR$3,('Gastos com Pessoal'!$N$7:$N$506)+1,1))
*(IF('Gastos com Pessoal'!$S$7:$S$506&lt;=AR$3,('Gastos com Pessoal'!$T$7:$T$506)+1,1))
*(IF('Gastos com Pessoal'!$Y$7:$Y$506&lt;=AR$3,('Gastos com Pessoal'!$Z$7:$Z$506)+1,1))
*(IF('Gastos com Pessoal'!$AE$7:$AE$506&lt;=AR$3,('Gastos com Pessoal'!$AF$7:$AF$506)+1,1)),0)</f>
        <v>0</v>
      </c>
      <c r="AS24" s="32">
        <f t="array" aca="1" ref="AS24" ca="1">_xlfn.IFNA(SUM((AS$3&gt;='Gastos com Pessoal'!$E$7:$E$506)*(AS$3&lt;='Gastos com Pessoal'!$F$7:$F$506)*OFFSET('Encargos e Benefícios'!$D$5,1,MATCH($B24,'Encargos e Benefícios'!$E$5:$AB$5,0),500,1))
*(IF('Gastos com Pessoal'!$G$7:$G$506&lt;=AS$3,('Gastos com Pessoal'!$H$7:$H$506)+1,1))
*(IF('Gastos com Pessoal'!$M$7:$M$506&lt;=AS$3,('Gastos com Pessoal'!$N$7:$N$506)+1,1))
*(IF('Gastos com Pessoal'!$S$7:$S$506&lt;=AS$3,('Gastos com Pessoal'!$T$7:$T$506)+1,1))
*(IF('Gastos com Pessoal'!$Y$7:$Y$506&lt;=AS$3,('Gastos com Pessoal'!$Z$7:$Z$506)+1,1))
*(IF('Gastos com Pessoal'!$AE$7:$AE$506&lt;=AS$3,('Gastos com Pessoal'!$AF$7:$AF$506)+1,1)),0)</f>
        <v>0</v>
      </c>
      <c r="AT24" s="32">
        <f t="array" aca="1" ref="AT24" ca="1">_xlfn.IFNA(SUM((AT$3&gt;='Gastos com Pessoal'!$E$7:$E$506)*(AT$3&lt;='Gastos com Pessoal'!$F$7:$F$506)*OFFSET('Encargos e Benefícios'!$D$5,1,MATCH($B24,'Encargos e Benefícios'!$E$5:$AB$5,0),500,1))
*(IF('Gastos com Pessoal'!$G$7:$G$506&lt;=AT$3,('Gastos com Pessoal'!$H$7:$H$506)+1,1))
*(IF('Gastos com Pessoal'!$M$7:$M$506&lt;=AT$3,('Gastos com Pessoal'!$N$7:$N$506)+1,1))
*(IF('Gastos com Pessoal'!$S$7:$S$506&lt;=AT$3,('Gastos com Pessoal'!$T$7:$T$506)+1,1))
*(IF('Gastos com Pessoal'!$Y$7:$Y$506&lt;=AT$3,('Gastos com Pessoal'!$Z$7:$Z$506)+1,1))
*(IF('Gastos com Pessoal'!$AE$7:$AE$506&lt;=AT$3,('Gastos com Pessoal'!$AF$7:$AF$506)+1,1)),0)</f>
        <v>0</v>
      </c>
      <c r="AU24" s="32">
        <f t="array" aca="1" ref="AU24" ca="1">_xlfn.IFNA(SUM((AU$3&gt;='Gastos com Pessoal'!$E$7:$E$506)*(AU$3&lt;='Gastos com Pessoal'!$F$7:$F$506)*OFFSET('Encargos e Benefícios'!$D$5,1,MATCH($B24,'Encargos e Benefícios'!$E$5:$AB$5,0),500,1))
*(IF('Gastos com Pessoal'!$G$7:$G$506&lt;=AU$3,('Gastos com Pessoal'!$H$7:$H$506)+1,1))
*(IF('Gastos com Pessoal'!$M$7:$M$506&lt;=AU$3,('Gastos com Pessoal'!$N$7:$N$506)+1,1))
*(IF('Gastos com Pessoal'!$S$7:$S$506&lt;=AU$3,('Gastos com Pessoal'!$T$7:$T$506)+1,1))
*(IF('Gastos com Pessoal'!$Y$7:$Y$506&lt;=AU$3,('Gastos com Pessoal'!$Z$7:$Z$506)+1,1))
*(IF('Gastos com Pessoal'!$AE$7:$AE$506&lt;=AU$3,('Gastos com Pessoal'!$AF$7:$AF$506)+1,1)),0)</f>
        <v>0</v>
      </c>
      <c r="AV24" s="32">
        <f t="array" aca="1" ref="AV24" ca="1">_xlfn.IFNA(SUM((AV$3&gt;='Gastos com Pessoal'!$E$7:$E$506)*(AV$3&lt;='Gastos com Pessoal'!$F$7:$F$506)*OFFSET('Encargos e Benefícios'!$D$5,1,MATCH($B24,'Encargos e Benefícios'!$E$5:$AB$5,0),500,1))
*(IF('Gastos com Pessoal'!$G$7:$G$506&lt;=AV$3,('Gastos com Pessoal'!$H$7:$H$506)+1,1))
*(IF('Gastos com Pessoal'!$M$7:$M$506&lt;=AV$3,('Gastos com Pessoal'!$N$7:$N$506)+1,1))
*(IF('Gastos com Pessoal'!$S$7:$S$506&lt;=AV$3,('Gastos com Pessoal'!$T$7:$T$506)+1,1))
*(IF('Gastos com Pessoal'!$Y$7:$Y$506&lt;=AV$3,('Gastos com Pessoal'!$Z$7:$Z$506)+1,1))
*(IF('Gastos com Pessoal'!$AE$7:$AE$506&lt;=AV$3,('Gastos com Pessoal'!$AF$7:$AF$506)+1,1)),0)</f>
        <v>0</v>
      </c>
      <c r="AW24" s="32">
        <f t="array" aca="1" ref="AW24" ca="1">_xlfn.IFNA(SUM((AW$3&gt;='Gastos com Pessoal'!$E$7:$E$506)*(AW$3&lt;='Gastos com Pessoal'!$F$7:$F$506)*OFFSET('Encargos e Benefícios'!$D$5,1,MATCH($B24,'Encargos e Benefícios'!$E$5:$AB$5,0),500,1))
*(IF('Gastos com Pessoal'!$G$7:$G$506&lt;=AW$3,('Gastos com Pessoal'!$H$7:$H$506)+1,1))
*(IF('Gastos com Pessoal'!$M$7:$M$506&lt;=AW$3,('Gastos com Pessoal'!$N$7:$N$506)+1,1))
*(IF('Gastos com Pessoal'!$S$7:$S$506&lt;=AW$3,('Gastos com Pessoal'!$T$7:$T$506)+1,1))
*(IF('Gastos com Pessoal'!$Y$7:$Y$506&lt;=AW$3,('Gastos com Pessoal'!$Z$7:$Z$506)+1,1))
*(IF('Gastos com Pessoal'!$AE$7:$AE$506&lt;=AW$3,('Gastos com Pessoal'!$AF$7:$AF$506)+1,1)),0)</f>
        <v>0</v>
      </c>
      <c r="AX24" s="32">
        <f t="array" aca="1" ref="AX24" ca="1">_xlfn.IFNA(SUM((AX$3&gt;='Gastos com Pessoal'!$E$7:$E$506)*(AX$3&lt;='Gastos com Pessoal'!$F$7:$F$506)*OFFSET('Encargos e Benefícios'!$D$5,1,MATCH($B24,'Encargos e Benefícios'!$E$5:$AB$5,0),500,1))
*(IF('Gastos com Pessoal'!$G$7:$G$506&lt;=AX$3,('Gastos com Pessoal'!$H$7:$H$506)+1,1))
*(IF('Gastos com Pessoal'!$M$7:$M$506&lt;=AX$3,('Gastos com Pessoal'!$N$7:$N$506)+1,1))
*(IF('Gastos com Pessoal'!$S$7:$S$506&lt;=AX$3,('Gastos com Pessoal'!$T$7:$T$506)+1,1))
*(IF('Gastos com Pessoal'!$Y$7:$Y$506&lt;=AX$3,('Gastos com Pessoal'!$Z$7:$Z$506)+1,1))
*(IF('Gastos com Pessoal'!$AE$7:$AE$506&lt;=AX$3,('Gastos com Pessoal'!$AF$7:$AF$506)+1,1)),0)</f>
        <v>0</v>
      </c>
      <c r="AY24" s="32">
        <f t="array" aca="1" ref="AY24" ca="1">_xlfn.IFNA(SUM((AY$3&gt;='Gastos com Pessoal'!$E$7:$E$506)*(AY$3&lt;='Gastos com Pessoal'!$F$7:$F$506)*OFFSET('Encargos e Benefícios'!$D$5,1,MATCH($B24,'Encargos e Benefícios'!$E$5:$AB$5,0),500,1))
*(IF('Gastos com Pessoal'!$G$7:$G$506&lt;=AY$3,('Gastos com Pessoal'!$H$7:$H$506)+1,1))
*(IF('Gastos com Pessoal'!$M$7:$M$506&lt;=AY$3,('Gastos com Pessoal'!$N$7:$N$506)+1,1))
*(IF('Gastos com Pessoal'!$S$7:$S$506&lt;=AY$3,('Gastos com Pessoal'!$T$7:$T$506)+1,1))
*(IF('Gastos com Pessoal'!$Y$7:$Y$506&lt;=AY$3,('Gastos com Pessoal'!$Z$7:$Z$506)+1,1))
*(IF('Gastos com Pessoal'!$AE$7:$AE$506&lt;=AY$3,('Gastos com Pessoal'!$AF$7:$AF$506)+1,1)),0)</f>
        <v>0</v>
      </c>
      <c r="AZ24" s="32">
        <f t="array" aca="1" ref="AZ24" ca="1">_xlfn.IFNA(SUM((AZ$3&gt;='Gastos com Pessoal'!$E$7:$E$506)*(AZ$3&lt;='Gastos com Pessoal'!$F$7:$F$506)*OFFSET('Encargos e Benefícios'!$D$5,1,MATCH($B24,'Encargos e Benefícios'!$E$5:$AB$5,0),500,1))
*(IF('Gastos com Pessoal'!$G$7:$G$506&lt;=AZ$3,('Gastos com Pessoal'!$H$7:$H$506)+1,1))
*(IF('Gastos com Pessoal'!$M$7:$M$506&lt;=AZ$3,('Gastos com Pessoal'!$N$7:$N$506)+1,1))
*(IF('Gastos com Pessoal'!$S$7:$S$506&lt;=AZ$3,('Gastos com Pessoal'!$T$7:$T$506)+1,1))
*(IF('Gastos com Pessoal'!$Y$7:$Y$506&lt;=AZ$3,('Gastos com Pessoal'!$Z$7:$Z$506)+1,1))
*(IF('Gastos com Pessoal'!$AE$7:$AE$506&lt;=AZ$3,('Gastos com Pessoal'!$AF$7:$AF$506)+1,1)),0)</f>
        <v>0</v>
      </c>
      <c r="BA24" s="32">
        <f t="array" aca="1" ref="BA24" ca="1">_xlfn.IFNA(SUM((BA$3&gt;='Gastos com Pessoal'!$E$7:$E$506)*(BA$3&lt;='Gastos com Pessoal'!$F$7:$F$506)*OFFSET('Encargos e Benefícios'!$D$5,1,MATCH($B24,'Encargos e Benefícios'!$E$5:$AB$5,0),500,1))
*(IF('Gastos com Pessoal'!$G$7:$G$506&lt;=BA$3,('Gastos com Pessoal'!$H$7:$H$506)+1,1))
*(IF('Gastos com Pessoal'!$M$7:$M$506&lt;=BA$3,('Gastos com Pessoal'!$N$7:$N$506)+1,1))
*(IF('Gastos com Pessoal'!$S$7:$S$506&lt;=BA$3,('Gastos com Pessoal'!$T$7:$T$506)+1,1))
*(IF('Gastos com Pessoal'!$Y$7:$Y$506&lt;=BA$3,('Gastos com Pessoal'!$Z$7:$Z$506)+1,1))
*(IF('Gastos com Pessoal'!$AE$7:$AE$506&lt;=BA$3,('Gastos com Pessoal'!$AF$7:$AF$506)+1,1)),0)</f>
        <v>0</v>
      </c>
      <c r="BB24" s="32">
        <f t="array" aca="1" ref="BB24" ca="1">_xlfn.IFNA(SUM((BB$3&gt;='Gastos com Pessoal'!$E$7:$E$506)*(BB$3&lt;='Gastos com Pessoal'!$F$7:$F$506)*OFFSET('Encargos e Benefícios'!$D$5,1,MATCH($B24,'Encargos e Benefícios'!$E$5:$AB$5,0),500,1))
*(IF('Gastos com Pessoal'!$G$7:$G$506&lt;=BB$3,('Gastos com Pessoal'!$H$7:$H$506)+1,1))
*(IF('Gastos com Pessoal'!$M$7:$M$506&lt;=BB$3,('Gastos com Pessoal'!$N$7:$N$506)+1,1))
*(IF('Gastos com Pessoal'!$S$7:$S$506&lt;=BB$3,('Gastos com Pessoal'!$T$7:$T$506)+1,1))
*(IF('Gastos com Pessoal'!$Y$7:$Y$506&lt;=BB$3,('Gastos com Pessoal'!$Z$7:$Z$506)+1,1))
*(IF('Gastos com Pessoal'!$AE$7:$AE$506&lt;=BB$3,('Gastos com Pessoal'!$AF$7:$AF$506)+1,1)),0)</f>
        <v>0</v>
      </c>
      <c r="BC24" s="32">
        <f t="array" aca="1" ref="BC24" ca="1">_xlfn.IFNA(SUM((BC$3&gt;='Gastos com Pessoal'!$E$7:$E$506)*(BC$3&lt;='Gastos com Pessoal'!$F$7:$F$506)*OFFSET('Encargos e Benefícios'!$D$5,1,MATCH($B24,'Encargos e Benefícios'!$E$5:$AB$5,0),500,1))
*(IF('Gastos com Pessoal'!$G$7:$G$506&lt;=BC$3,('Gastos com Pessoal'!$H$7:$H$506)+1,1))
*(IF('Gastos com Pessoal'!$M$7:$M$506&lt;=BC$3,('Gastos com Pessoal'!$N$7:$N$506)+1,1))
*(IF('Gastos com Pessoal'!$S$7:$S$506&lt;=BC$3,('Gastos com Pessoal'!$T$7:$T$506)+1,1))
*(IF('Gastos com Pessoal'!$Y$7:$Y$506&lt;=BC$3,('Gastos com Pessoal'!$Z$7:$Z$506)+1,1))
*(IF('Gastos com Pessoal'!$AE$7:$AE$506&lt;=BC$3,('Gastos com Pessoal'!$AF$7:$AF$506)+1,1)),0)</f>
        <v>0</v>
      </c>
      <c r="BD24" s="32">
        <f t="array" aca="1" ref="BD24" ca="1">_xlfn.IFNA(SUM((BD$3&gt;='Gastos com Pessoal'!$E$7:$E$506)*(BD$3&lt;='Gastos com Pessoal'!$F$7:$F$506)*OFFSET('Encargos e Benefícios'!$D$5,1,MATCH($B24,'Encargos e Benefícios'!$E$5:$AB$5,0),500,1))
*(IF('Gastos com Pessoal'!$G$7:$G$506&lt;=BD$3,('Gastos com Pessoal'!$H$7:$H$506)+1,1))
*(IF('Gastos com Pessoal'!$M$7:$M$506&lt;=BD$3,('Gastos com Pessoal'!$N$7:$N$506)+1,1))
*(IF('Gastos com Pessoal'!$S$7:$S$506&lt;=BD$3,('Gastos com Pessoal'!$T$7:$T$506)+1,1))
*(IF('Gastos com Pessoal'!$Y$7:$Y$506&lt;=BD$3,('Gastos com Pessoal'!$Z$7:$Z$506)+1,1))
*(IF('Gastos com Pessoal'!$AE$7:$AE$506&lt;=BD$3,('Gastos com Pessoal'!$AF$7:$AF$506)+1,1)),0)</f>
        <v>0</v>
      </c>
      <c r="BE24" s="32">
        <f t="array" aca="1" ref="BE24" ca="1">_xlfn.IFNA(SUM((BE$3&gt;='Gastos com Pessoal'!$E$7:$E$506)*(BE$3&lt;='Gastos com Pessoal'!$F$7:$F$506)*OFFSET('Encargos e Benefícios'!$D$5,1,MATCH($B24,'Encargos e Benefícios'!$E$5:$AB$5,0),500,1))
*(IF('Gastos com Pessoal'!$G$7:$G$506&lt;=BE$3,('Gastos com Pessoal'!$H$7:$H$506)+1,1))
*(IF('Gastos com Pessoal'!$M$7:$M$506&lt;=BE$3,('Gastos com Pessoal'!$N$7:$N$506)+1,1))
*(IF('Gastos com Pessoal'!$S$7:$S$506&lt;=BE$3,('Gastos com Pessoal'!$T$7:$T$506)+1,1))
*(IF('Gastos com Pessoal'!$Y$7:$Y$506&lt;=BE$3,('Gastos com Pessoal'!$Z$7:$Z$506)+1,1))
*(IF('Gastos com Pessoal'!$AE$7:$AE$506&lt;=BE$3,('Gastos com Pessoal'!$AF$7:$AF$506)+1,1)),0)</f>
        <v>0</v>
      </c>
      <c r="BF24" s="32">
        <f t="array" aca="1" ref="BF24" ca="1">_xlfn.IFNA(SUM((BF$3&gt;='Gastos com Pessoal'!$E$7:$E$506)*(BF$3&lt;='Gastos com Pessoal'!$F$7:$F$506)*OFFSET('Encargos e Benefícios'!$D$5,1,MATCH($B24,'Encargos e Benefícios'!$E$5:$AB$5,0),500,1))
*(IF('Gastos com Pessoal'!$G$7:$G$506&lt;=BF$3,('Gastos com Pessoal'!$H$7:$H$506)+1,1))
*(IF('Gastos com Pessoal'!$M$7:$M$506&lt;=BF$3,('Gastos com Pessoal'!$N$7:$N$506)+1,1))
*(IF('Gastos com Pessoal'!$S$7:$S$506&lt;=BF$3,('Gastos com Pessoal'!$T$7:$T$506)+1,1))
*(IF('Gastos com Pessoal'!$Y$7:$Y$506&lt;=BF$3,('Gastos com Pessoal'!$Z$7:$Z$506)+1,1))
*(IF('Gastos com Pessoal'!$AE$7:$AE$506&lt;=BF$3,('Gastos com Pessoal'!$AF$7:$AF$506)+1,1)),0)</f>
        <v>0</v>
      </c>
      <c r="BG24" s="32">
        <f t="array" aca="1" ref="BG24" ca="1">_xlfn.IFNA(SUM((BG$3&gt;='Gastos com Pessoal'!$E$7:$E$506)*(BG$3&lt;='Gastos com Pessoal'!$F$7:$F$506)*OFFSET('Encargos e Benefícios'!$D$5,1,MATCH($B24,'Encargos e Benefícios'!$E$5:$AB$5,0),500,1))
*(IF('Gastos com Pessoal'!$G$7:$G$506&lt;=BG$3,('Gastos com Pessoal'!$H$7:$H$506)+1,1))
*(IF('Gastos com Pessoal'!$M$7:$M$506&lt;=BG$3,('Gastos com Pessoal'!$N$7:$N$506)+1,1))
*(IF('Gastos com Pessoal'!$S$7:$S$506&lt;=BG$3,('Gastos com Pessoal'!$T$7:$T$506)+1,1))
*(IF('Gastos com Pessoal'!$Y$7:$Y$506&lt;=BG$3,('Gastos com Pessoal'!$Z$7:$Z$506)+1,1))
*(IF('Gastos com Pessoal'!$AE$7:$AE$506&lt;=BG$3,('Gastos com Pessoal'!$AF$7:$AF$506)+1,1)),0)</f>
        <v>0</v>
      </c>
      <c r="BH24" s="32">
        <f t="array" aca="1" ref="BH24" ca="1">_xlfn.IFNA(SUM((BH$3&gt;='Gastos com Pessoal'!$E$7:$E$506)*(BH$3&lt;='Gastos com Pessoal'!$F$7:$F$506)*OFFSET('Encargos e Benefícios'!$D$5,1,MATCH($B24,'Encargos e Benefícios'!$E$5:$AB$5,0),500,1))
*(IF('Gastos com Pessoal'!$G$7:$G$506&lt;=BH$3,('Gastos com Pessoal'!$H$7:$H$506)+1,1))
*(IF('Gastos com Pessoal'!$M$7:$M$506&lt;=BH$3,('Gastos com Pessoal'!$N$7:$N$506)+1,1))
*(IF('Gastos com Pessoal'!$S$7:$S$506&lt;=BH$3,('Gastos com Pessoal'!$T$7:$T$506)+1,1))
*(IF('Gastos com Pessoal'!$Y$7:$Y$506&lt;=BH$3,('Gastos com Pessoal'!$Z$7:$Z$506)+1,1))
*(IF('Gastos com Pessoal'!$AE$7:$AE$506&lt;=BH$3,('Gastos com Pessoal'!$AF$7:$AF$506)+1,1)),0)</f>
        <v>0</v>
      </c>
      <c r="BI24" s="32">
        <f t="array" aca="1" ref="BI24" ca="1">_xlfn.IFNA(SUM((BI$3&gt;='Gastos com Pessoal'!$E$7:$E$506)*(BI$3&lt;='Gastos com Pessoal'!$F$7:$F$506)*OFFSET('Encargos e Benefícios'!$D$5,1,MATCH($B24,'Encargos e Benefícios'!$E$5:$AB$5,0),500,1))
*(IF('Gastos com Pessoal'!$G$7:$G$506&lt;=BI$3,('Gastos com Pessoal'!$H$7:$H$506)+1,1))
*(IF('Gastos com Pessoal'!$M$7:$M$506&lt;=BI$3,('Gastos com Pessoal'!$N$7:$N$506)+1,1))
*(IF('Gastos com Pessoal'!$S$7:$S$506&lt;=BI$3,('Gastos com Pessoal'!$T$7:$T$506)+1,1))
*(IF('Gastos com Pessoal'!$Y$7:$Y$506&lt;=BI$3,('Gastos com Pessoal'!$Z$7:$Z$506)+1,1))
*(IF('Gastos com Pessoal'!$AE$7:$AE$506&lt;=BI$3,('Gastos com Pessoal'!$AF$7:$AF$506)+1,1)),0)</f>
        <v>0</v>
      </c>
      <c r="BJ24" s="32">
        <f t="array" aca="1" ref="BJ24" ca="1">_xlfn.IFNA(SUM((BJ$3&gt;='Gastos com Pessoal'!$E$7:$E$506)*(BJ$3&lt;='Gastos com Pessoal'!$F$7:$F$506)*OFFSET('Encargos e Benefícios'!$D$5,1,MATCH($B24,'Encargos e Benefícios'!$E$5:$AB$5,0),500,1))
*(IF('Gastos com Pessoal'!$G$7:$G$506&lt;=BJ$3,('Gastos com Pessoal'!$H$7:$H$506)+1,1))
*(IF('Gastos com Pessoal'!$M$7:$M$506&lt;=BJ$3,('Gastos com Pessoal'!$N$7:$N$506)+1,1))
*(IF('Gastos com Pessoal'!$S$7:$S$506&lt;=BJ$3,('Gastos com Pessoal'!$T$7:$T$506)+1,1))
*(IF('Gastos com Pessoal'!$Y$7:$Y$506&lt;=BJ$3,('Gastos com Pessoal'!$Z$7:$Z$506)+1,1))
*(IF('Gastos com Pessoal'!$AE$7:$AE$506&lt;=BJ$3,('Gastos com Pessoal'!$AF$7:$AF$506)+1,1)),0)</f>
        <v>0</v>
      </c>
      <c r="BK24" s="69">
        <f t="shared" ca="1" si="12"/>
        <v>5369.5353599999999</v>
      </c>
      <c r="BL24" s="74">
        <f t="shared" ca="1" si="9"/>
        <v>9.3584388963515453E-5</v>
      </c>
    </row>
    <row r="25" spans="1:64" s="49" customFormat="1" ht="23.25" customHeight="1" x14ac:dyDescent="0.2">
      <c r="A25" s="19" t="s">
        <v>121</v>
      </c>
      <c r="B25" s="20" t="s">
        <v>122</v>
      </c>
      <c r="C25" s="32">
        <f t="array" aca="1" ref="C25" ca="1">_xlfn.IFNA(SUM((C$3&gt;='Gastos com Pessoal'!$E$7:$E$506)*(C$3&lt;='Gastos com Pessoal'!$F$7:$F$506)*OFFSET('Encargos e Benefícios'!$D$5,1,MATCH($B25,'Encargos e Benefícios'!$E$5:$AB$5,0),500,1))
*(IF('Gastos com Pessoal'!$G$7:$G$506&lt;=C$3,('Gastos com Pessoal'!$H$7:$H$506)+1,1))
*(IF('Gastos com Pessoal'!$M$7:$M$506&lt;=C$3,('Gastos com Pessoal'!$N$7:$N$506)+1,1))
*(IF('Gastos com Pessoal'!$S$7:$S$506&lt;=C$3,('Gastos com Pessoal'!$T$7:$T$506)+1,1))
*(IF('Gastos com Pessoal'!$Y$7:$Y$506&lt;=C$3,('Gastos com Pessoal'!$Z$7:$Z$506)+1,1))
*(IF('Gastos com Pessoal'!$AE$7:$AE$506&lt;=C$3,('Gastos com Pessoal'!$AF$7:$AF$506)+1,1)),0)</f>
        <v>0</v>
      </c>
      <c r="D25" s="32">
        <f t="array" aca="1" ref="D25" ca="1">_xlfn.IFNA(SUM((D$3&gt;='Gastos com Pessoal'!$E$7:$E$506)*(D$3&lt;='Gastos com Pessoal'!$F$7:$F$506)*OFFSET('Encargos e Benefícios'!$D$5,1,MATCH($B25,'Encargos e Benefícios'!$E$5:$AB$5,0),500,1))
*(IF('Gastos com Pessoal'!$G$7:$G$506&lt;=D$3,('Gastos com Pessoal'!$H$7:$H$506)+1,1))
*(IF('Gastos com Pessoal'!$M$7:$M$506&lt;=D$3,('Gastos com Pessoal'!$N$7:$N$506)+1,1))
*(IF('Gastos com Pessoal'!$S$7:$S$506&lt;=D$3,('Gastos com Pessoal'!$T$7:$T$506)+1,1))
*(IF('Gastos com Pessoal'!$Y$7:$Y$506&lt;=D$3,('Gastos com Pessoal'!$Z$7:$Z$506)+1,1))
*(IF('Gastos com Pessoal'!$AE$7:$AE$506&lt;=D$3,('Gastos com Pessoal'!$AF$7:$AF$506)+1,1)),0)</f>
        <v>0</v>
      </c>
      <c r="E25" s="32">
        <f t="array" aca="1" ref="E25" ca="1">_xlfn.IFNA(SUM((E$3&gt;='Gastos com Pessoal'!$E$7:$E$506)*(E$3&lt;='Gastos com Pessoal'!$F$7:$F$506)*OFFSET('Encargos e Benefícios'!$D$5,1,MATCH($B25,'Encargos e Benefícios'!$E$5:$AB$5,0),500,1))
*(IF('Gastos com Pessoal'!$G$7:$G$506&lt;=E$3,('Gastos com Pessoal'!$H$7:$H$506)+1,1))
*(IF('Gastos com Pessoal'!$M$7:$M$506&lt;=E$3,('Gastos com Pessoal'!$N$7:$N$506)+1,1))
*(IF('Gastos com Pessoal'!$S$7:$S$506&lt;=E$3,('Gastos com Pessoal'!$T$7:$T$506)+1,1))
*(IF('Gastos com Pessoal'!$Y$7:$Y$506&lt;=E$3,('Gastos com Pessoal'!$Z$7:$Z$506)+1,1))
*(IF('Gastos com Pessoal'!$AE$7:$AE$506&lt;=E$3,('Gastos com Pessoal'!$AF$7:$AF$506)+1,1)),0)</f>
        <v>0</v>
      </c>
      <c r="F25" s="32">
        <f t="array" aca="1" ref="F25" ca="1">_xlfn.IFNA(SUM((F$3&gt;='Gastos com Pessoal'!$E$7:$E$506)*(F$3&lt;='Gastos com Pessoal'!$F$7:$F$506)*OFFSET('Encargos e Benefícios'!$D$5,1,MATCH($B25,'Encargos e Benefícios'!$E$5:$AB$5,0),500,1))
*(IF('Gastos com Pessoal'!$G$7:$G$506&lt;=F$3,('Gastos com Pessoal'!$H$7:$H$506)+1,1))
*(IF('Gastos com Pessoal'!$M$7:$M$506&lt;=F$3,('Gastos com Pessoal'!$N$7:$N$506)+1,1))
*(IF('Gastos com Pessoal'!$S$7:$S$506&lt;=F$3,('Gastos com Pessoal'!$T$7:$T$506)+1,1))
*(IF('Gastos com Pessoal'!$Y$7:$Y$506&lt;=F$3,('Gastos com Pessoal'!$Z$7:$Z$506)+1,1))
*(IF('Gastos com Pessoal'!$AE$7:$AE$506&lt;=F$3,('Gastos com Pessoal'!$AF$7:$AF$506)+1,1)),0)</f>
        <v>0</v>
      </c>
      <c r="G25" s="32">
        <f t="array" aca="1" ref="G25" ca="1">_xlfn.IFNA(SUM((G$3&gt;='Gastos com Pessoal'!$E$7:$E$506)*(G$3&lt;='Gastos com Pessoal'!$F$7:$F$506)*OFFSET('Encargos e Benefícios'!$D$5,1,MATCH($B25,'Encargos e Benefícios'!$E$5:$AB$5,0),500,1))
*(IF('Gastos com Pessoal'!$G$7:$G$506&lt;=G$3,('Gastos com Pessoal'!$H$7:$H$506)+1,1))
*(IF('Gastos com Pessoal'!$M$7:$M$506&lt;=G$3,('Gastos com Pessoal'!$N$7:$N$506)+1,1))
*(IF('Gastos com Pessoal'!$S$7:$S$506&lt;=G$3,('Gastos com Pessoal'!$T$7:$T$506)+1,1))
*(IF('Gastos com Pessoal'!$Y$7:$Y$506&lt;=G$3,('Gastos com Pessoal'!$Z$7:$Z$506)+1,1))
*(IF('Gastos com Pessoal'!$AE$7:$AE$506&lt;=G$3,('Gastos com Pessoal'!$AF$7:$AF$506)+1,1)),0)</f>
        <v>0</v>
      </c>
      <c r="H25" s="32">
        <f t="array" aca="1" ref="H25" ca="1">_xlfn.IFNA(SUM((H$3&gt;='Gastos com Pessoal'!$E$7:$E$506)*(H$3&lt;='Gastos com Pessoal'!$F$7:$F$506)*OFFSET('Encargos e Benefícios'!$D$5,1,MATCH($B25,'Encargos e Benefícios'!$E$5:$AB$5,0),500,1))
*(IF('Gastos com Pessoal'!$G$7:$G$506&lt;=H$3,('Gastos com Pessoal'!$H$7:$H$506)+1,1))
*(IF('Gastos com Pessoal'!$M$7:$M$506&lt;=H$3,('Gastos com Pessoal'!$N$7:$N$506)+1,1))
*(IF('Gastos com Pessoal'!$S$7:$S$506&lt;=H$3,('Gastos com Pessoal'!$T$7:$T$506)+1,1))
*(IF('Gastos com Pessoal'!$Y$7:$Y$506&lt;=H$3,('Gastos com Pessoal'!$Z$7:$Z$506)+1,1))
*(IF('Gastos com Pessoal'!$AE$7:$AE$506&lt;=H$3,('Gastos com Pessoal'!$AF$7:$AF$506)+1,1)),0)</f>
        <v>0</v>
      </c>
      <c r="I25" s="32">
        <f t="array" aca="1" ref="I25" ca="1">_xlfn.IFNA(SUM((I$3&gt;='Gastos com Pessoal'!$E$7:$E$506)*(I$3&lt;='Gastos com Pessoal'!$F$7:$F$506)*OFFSET('Encargos e Benefícios'!$D$5,1,MATCH($B25,'Encargos e Benefícios'!$E$5:$AB$5,0),500,1))
*(IF('Gastos com Pessoal'!$G$7:$G$506&lt;=I$3,('Gastos com Pessoal'!$H$7:$H$506)+1,1))
*(IF('Gastos com Pessoal'!$M$7:$M$506&lt;=I$3,('Gastos com Pessoal'!$N$7:$N$506)+1,1))
*(IF('Gastos com Pessoal'!$S$7:$S$506&lt;=I$3,('Gastos com Pessoal'!$T$7:$T$506)+1,1))
*(IF('Gastos com Pessoal'!$Y$7:$Y$506&lt;=I$3,('Gastos com Pessoal'!$Z$7:$Z$506)+1,1))
*(IF('Gastos com Pessoal'!$AE$7:$AE$506&lt;=I$3,('Gastos com Pessoal'!$AF$7:$AF$506)+1,1)),0)</f>
        <v>0</v>
      </c>
      <c r="J25" s="32">
        <f t="array" aca="1" ref="J25" ca="1">_xlfn.IFNA(SUM((J$3&gt;='Gastos com Pessoal'!$E$7:$E$506)*(J$3&lt;='Gastos com Pessoal'!$F$7:$F$506)*OFFSET('Encargos e Benefícios'!$D$5,1,MATCH($B25,'Encargos e Benefícios'!$E$5:$AB$5,0),500,1))
*(IF('Gastos com Pessoal'!$G$7:$G$506&lt;=J$3,('Gastos com Pessoal'!$H$7:$H$506)+1,1))
*(IF('Gastos com Pessoal'!$M$7:$M$506&lt;=J$3,('Gastos com Pessoal'!$N$7:$N$506)+1,1))
*(IF('Gastos com Pessoal'!$S$7:$S$506&lt;=J$3,('Gastos com Pessoal'!$T$7:$T$506)+1,1))
*(IF('Gastos com Pessoal'!$Y$7:$Y$506&lt;=J$3,('Gastos com Pessoal'!$Z$7:$Z$506)+1,1))
*(IF('Gastos com Pessoal'!$AE$7:$AE$506&lt;=J$3,('Gastos com Pessoal'!$AF$7:$AF$506)+1,1)),0)</f>
        <v>0</v>
      </c>
      <c r="K25" s="32">
        <f t="array" aca="1" ref="K25" ca="1">_xlfn.IFNA(SUM((K$3&gt;='Gastos com Pessoal'!$E$7:$E$506)*(K$3&lt;='Gastos com Pessoal'!$F$7:$F$506)*OFFSET('Encargos e Benefícios'!$D$5,1,MATCH($B25,'Encargos e Benefícios'!$E$5:$AB$5,0),500,1))
*(IF('Gastos com Pessoal'!$G$7:$G$506&lt;=K$3,('Gastos com Pessoal'!$H$7:$H$506)+1,1))
*(IF('Gastos com Pessoal'!$M$7:$M$506&lt;=K$3,('Gastos com Pessoal'!$N$7:$N$506)+1,1))
*(IF('Gastos com Pessoal'!$S$7:$S$506&lt;=K$3,('Gastos com Pessoal'!$T$7:$T$506)+1,1))
*(IF('Gastos com Pessoal'!$Y$7:$Y$506&lt;=K$3,('Gastos com Pessoal'!$Z$7:$Z$506)+1,1))
*(IF('Gastos com Pessoal'!$AE$7:$AE$506&lt;=K$3,('Gastos com Pessoal'!$AF$7:$AF$506)+1,1)),0)</f>
        <v>0</v>
      </c>
      <c r="L25" s="32">
        <f t="array" aca="1" ref="L25" ca="1">_xlfn.IFNA(SUM((L$3&gt;='Gastos com Pessoal'!$E$7:$E$506)*(L$3&lt;='Gastos com Pessoal'!$F$7:$F$506)*OFFSET('Encargos e Benefícios'!$D$5,1,MATCH($B25,'Encargos e Benefícios'!$E$5:$AB$5,0),500,1))
*(IF('Gastos com Pessoal'!$G$7:$G$506&lt;=L$3,('Gastos com Pessoal'!$H$7:$H$506)+1,1))
*(IF('Gastos com Pessoal'!$M$7:$M$506&lt;=L$3,('Gastos com Pessoal'!$N$7:$N$506)+1,1))
*(IF('Gastos com Pessoal'!$S$7:$S$506&lt;=L$3,('Gastos com Pessoal'!$T$7:$T$506)+1,1))
*(IF('Gastos com Pessoal'!$Y$7:$Y$506&lt;=L$3,('Gastos com Pessoal'!$Z$7:$Z$506)+1,1))
*(IF('Gastos com Pessoal'!$AE$7:$AE$506&lt;=L$3,('Gastos com Pessoal'!$AF$7:$AF$506)+1,1)),0)</f>
        <v>0</v>
      </c>
      <c r="M25" s="32">
        <f t="array" aca="1" ref="M25" ca="1">_xlfn.IFNA(SUM((M$3&gt;='Gastos com Pessoal'!$E$7:$E$506)*(M$3&lt;='Gastos com Pessoal'!$F$7:$F$506)*OFFSET('Encargos e Benefícios'!$D$5,1,MATCH($B25,'Encargos e Benefícios'!$E$5:$AB$5,0),500,1))
*(IF('Gastos com Pessoal'!$G$7:$G$506&lt;=M$3,('Gastos com Pessoal'!$H$7:$H$506)+1,1))
*(IF('Gastos com Pessoal'!$M$7:$M$506&lt;=M$3,('Gastos com Pessoal'!$N$7:$N$506)+1,1))
*(IF('Gastos com Pessoal'!$S$7:$S$506&lt;=M$3,('Gastos com Pessoal'!$T$7:$T$506)+1,1))
*(IF('Gastos com Pessoal'!$Y$7:$Y$506&lt;=M$3,('Gastos com Pessoal'!$Z$7:$Z$506)+1,1))
*(IF('Gastos com Pessoal'!$AE$7:$AE$506&lt;=M$3,('Gastos com Pessoal'!$AF$7:$AF$506)+1,1)),0)</f>
        <v>0</v>
      </c>
      <c r="N25" s="32">
        <f t="array" aca="1" ref="N25" ca="1">_xlfn.IFNA(SUM((N$3&gt;='Gastos com Pessoal'!$E$7:$E$506)*(N$3&lt;='Gastos com Pessoal'!$F$7:$F$506)*OFFSET('Encargos e Benefícios'!$D$5,1,MATCH($B25,'Encargos e Benefícios'!$E$5:$AB$5,0),500,1))
*(IF('Gastos com Pessoal'!$G$7:$G$506&lt;=N$3,('Gastos com Pessoal'!$H$7:$H$506)+1,1))
*(IF('Gastos com Pessoal'!$M$7:$M$506&lt;=N$3,('Gastos com Pessoal'!$N$7:$N$506)+1,1))
*(IF('Gastos com Pessoal'!$S$7:$S$506&lt;=N$3,('Gastos com Pessoal'!$T$7:$T$506)+1,1))
*(IF('Gastos com Pessoal'!$Y$7:$Y$506&lt;=N$3,('Gastos com Pessoal'!$Z$7:$Z$506)+1,1))
*(IF('Gastos com Pessoal'!$AE$7:$AE$506&lt;=N$3,('Gastos com Pessoal'!$AF$7:$AF$506)+1,1)),0)</f>
        <v>0</v>
      </c>
      <c r="O25" s="32">
        <f t="array" aca="1" ref="O25" ca="1">_xlfn.IFNA(SUM((O$3&gt;='Gastos com Pessoal'!$E$7:$E$506)*(O$3&lt;='Gastos com Pessoal'!$F$7:$F$506)*OFFSET('Encargos e Benefícios'!$D$5,1,MATCH($B25,'Encargos e Benefícios'!$E$5:$AB$5,0),500,1))
*(IF('Gastos com Pessoal'!$G$7:$G$506&lt;=O$3,('Gastos com Pessoal'!$H$7:$H$506)+1,1))
*(IF('Gastos com Pessoal'!$M$7:$M$506&lt;=O$3,('Gastos com Pessoal'!$N$7:$N$506)+1,1))
*(IF('Gastos com Pessoal'!$S$7:$S$506&lt;=O$3,('Gastos com Pessoal'!$T$7:$T$506)+1,1))
*(IF('Gastos com Pessoal'!$Y$7:$Y$506&lt;=O$3,('Gastos com Pessoal'!$Z$7:$Z$506)+1,1))
*(IF('Gastos com Pessoal'!$AE$7:$AE$506&lt;=O$3,('Gastos com Pessoal'!$AF$7:$AF$506)+1,1)),0)</f>
        <v>0</v>
      </c>
      <c r="P25" s="32">
        <f t="array" aca="1" ref="P25" ca="1">_xlfn.IFNA(SUM((P$3&gt;='Gastos com Pessoal'!$E$7:$E$506)*(P$3&lt;='Gastos com Pessoal'!$F$7:$F$506)*OFFSET('Encargos e Benefícios'!$D$5,1,MATCH($B25,'Encargos e Benefícios'!$E$5:$AB$5,0),500,1))
*(IF('Gastos com Pessoal'!$G$7:$G$506&lt;=P$3,('Gastos com Pessoal'!$H$7:$H$506)+1,1))
*(IF('Gastos com Pessoal'!$M$7:$M$506&lt;=P$3,('Gastos com Pessoal'!$N$7:$N$506)+1,1))
*(IF('Gastos com Pessoal'!$S$7:$S$506&lt;=P$3,('Gastos com Pessoal'!$T$7:$T$506)+1,1))
*(IF('Gastos com Pessoal'!$Y$7:$Y$506&lt;=P$3,('Gastos com Pessoal'!$Z$7:$Z$506)+1,1))
*(IF('Gastos com Pessoal'!$AE$7:$AE$506&lt;=P$3,('Gastos com Pessoal'!$AF$7:$AF$506)+1,1)),0)</f>
        <v>0</v>
      </c>
      <c r="Q25" s="32">
        <f t="array" aca="1" ref="Q25" ca="1">_xlfn.IFNA(SUM((Q$3&gt;='Gastos com Pessoal'!$E$7:$E$506)*(Q$3&lt;='Gastos com Pessoal'!$F$7:$F$506)*OFFSET('Encargos e Benefícios'!$D$5,1,MATCH($B25,'Encargos e Benefícios'!$E$5:$AB$5,0),500,1))
*(IF('Gastos com Pessoal'!$G$7:$G$506&lt;=Q$3,('Gastos com Pessoal'!$H$7:$H$506)+1,1))
*(IF('Gastos com Pessoal'!$M$7:$M$506&lt;=Q$3,('Gastos com Pessoal'!$N$7:$N$506)+1,1))
*(IF('Gastos com Pessoal'!$S$7:$S$506&lt;=Q$3,('Gastos com Pessoal'!$T$7:$T$506)+1,1))
*(IF('Gastos com Pessoal'!$Y$7:$Y$506&lt;=Q$3,('Gastos com Pessoal'!$Z$7:$Z$506)+1,1))
*(IF('Gastos com Pessoal'!$AE$7:$AE$506&lt;=Q$3,('Gastos com Pessoal'!$AF$7:$AF$506)+1,1)),0)</f>
        <v>0</v>
      </c>
      <c r="R25" s="32">
        <f t="array" aca="1" ref="R25" ca="1">_xlfn.IFNA(SUM((R$3&gt;='Gastos com Pessoal'!$E$7:$E$506)*(R$3&lt;='Gastos com Pessoal'!$F$7:$F$506)*OFFSET('Encargos e Benefícios'!$D$5,1,MATCH($B25,'Encargos e Benefícios'!$E$5:$AB$5,0),500,1))
*(IF('Gastos com Pessoal'!$G$7:$G$506&lt;=R$3,('Gastos com Pessoal'!$H$7:$H$506)+1,1))
*(IF('Gastos com Pessoal'!$M$7:$M$506&lt;=R$3,('Gastos com Pessoal'!$N$7:$N$506)+1,1))
*(IF('Gastos com Pessoal'!$S$7:$S$506&lt;=R$3,('Gastos com Pessoal'!$T$7:$T$506)+1,1))
*(IF('Gastos com Pessoal'!$Y$7:$Y$506&lt;=R$3,('Gastos com Pessoal'!$Z$7:$Z$506)+1,1))
*(IF('Gastos com Pessoal'!$AE$7:$AE$506&lt;=R$3,('Gastos com Pessoal'!$AF$7:$AF$506)+1,1)),0)</f>
        <v>0</v>
      </c>
      <c r="S25" s="32">
        <f t="array" aca="1" ref="S25" ca="1">_xlfn.IFNA(SUM((S$3&gt;='Gastos com Pessoal'!$E$7:$E$506)*(S$3&lt;='Gastos com Pessoal'!$F$7:$F$506)*OFFSET('Encargos e Benefícios'!$D$5,1,MATCH($B25,'Encargos e Benefícios'!$E$5:$AB$5,0),500,1))
*(IF('Gastos com Pessoal'!$G$7:$G$506&lt;=S$3,('Gastos com Pessoal'!$H$7:$H$506)+1,1))
*(IF('Gastos com Pessoal'!$M$7:$M$506&lt;=S$3,('Gastos com Pessoal'!$N$7:$N$506)+1,1))
*(IF('Gastos com Pessoal'!$S$7:$S$506&lt;=S$3,('Gastos com Pessoal'!$T$7:$T$506)+1,1))
*(IF('Gastos com Pessoal'!$Y$7:$Y$506&lt;=S$3,('Gastos com Pessoal'!$Z$7:$Z$506)+1,1))
*(IF('Gastos com Pessoal'!$AE$7:$AE$506&lt;=S$3,('Gastos com Pessoal'!$AF$7:$AF$506)+1,1)),0)</f>
        <v>0</v>
      </c>
      <c r="T25" s="32">
        <f t="array" aca="1" ref="T25" ca="1">_xlfn.IFNA(SUM((T$3&gt;='Gastos com Pessoal'!$E$7:$E$506)*(T$3&lt;='Gastos com Pessoal'!$F$7:$F$506)*OFFSET('Encargos e Benefícios'!$D$5,1,MATCH($B25,'Encargos e Benefícios'!$E$5:$AB$5,0),500,1))
*(IF('Gastos com Pessoal'!$G$7:$G$506&lt;=T$3,('Gastos com Pessoal'!$H$7:$H$506)+1,1))
*(IF('Gastos com Pessoal'!$M$7:$M$506&lt;=T$3,('Gastos com Pessoal'!$N$7:$N$506)+1,1))
*(IF('Gastos com Pessoal'!$S$7:$S$506&lt;=T$3,('Gastos com Pessoal'!$T$7:$T$506)+1,1))
*(IF('Gastos com Pessoal'!$Y$7:$Y$506&lt;=T$3,('Gastos com Pessoal'!$Z$7:$Z$506)+1,1))
*(IF('Gastos com Pessoal'!$AE$7:$AE$506&lt;=T$3,('Gastos com Pessoal'!$AF$7:$AF$506)+1,1)),0)</f>
        <v>0</v>
      </c>
      <c r="U25" s="32">
        <f t="array" aca="1" ref="U25" ca="1">_xlfn.IFNA(SUM((U$3&gt;='Gastos com Pessoal'!$E$7:$E$506)*(U$3&lt;='Gastos com Pessoal'!$F$7:$F$506)*OFFSET('Encargos e Benefícios'!$D$5,1,MATCH($B25,'Encargos e Benefícios'!$E$5:$AB$5,0),500,1))
*(IF('Gastos com Pessoal'!$G$7:$G$506&lt;=U$3,('Gastos com Pessoal'!$H$7:$H$506)+1,1))
*(IF('Gastos com Pessoal'!$M$7:$M$506&lt;=U$3,('Gastos com Pessoal'!$N$7:$N$506)+1,1))
*(IF('Gastos com Pessoal'!$S$7:$S$506&lt;=U$3,('Gastos com Pessoal'!$T$7:$T$506)+1,1))
*(IF('Gastos com Pessoal'!$Y$7:$Y$506&lt;=U$3,('Gastos com Pessoal'!$Z$7:$Z$506)+1,1))
*(IF('Gastos com Pessoal'!$AE$7:$AE$506&lt;=U$3,('Gastos com Pessoal'!$AF$7:$AF$506)+1,1)),0)</f>
        <v>0</v>
      </c>
      <c r="V25" s="32">
        <f t="array" aca="1" ref="V25" ca="1">_xlfn.IFNA(SUM((V$3&gt;='Gastos com Pessoal'!$E$7:$E$506)*(V$3&lt;='Gastos com Pessoal'!$F$7:$F$506)*OFFSET('Encargos e Benefícios'!$D$5,1,MATCH($B25,'Encargos e Benefícios'!$E$5:$AB$5,0),500,1))
*(IF('Gastos com Pessoal'!$G$7:$G$506&lt;=V$3,('Gastos com Pessoal'!$H$7:$H$506)+1,1))
*(IF('Gastos com Pessoal'!$M$7:$M$506&lt;=V$3,('Gastos com Pessoal'!$N$7:$N$506)+1,1))
*(IF('Gastos com Pessoal'!$S$7:$S$506&lt;=V$3,('Gastos com Pessoal'!$T$7:$T$506)+1,1))
*(IF('Gastos com Pessoal'!$Y$7:$Y$506&lt;=V$3,('Gastos com Pessoal'!$Z$7:$Z$506)+1,1))
*(IF('Gastos com Pessoal'!$AE$7:$AE$506&lt;=V$3,('Gastos com Pessoal'!$AF$7:$AF$506)+1,1)),0)</f>
        <v>0</v>
      </c>
      <c r="W25" s="32">
        <f t="array" aca="1" ref="W25" ca="1">_xlfn.IFNA(SUM((W$3&gt;='Gastos com Pessoal'!$E$7:$E$506)*(W$3&lt;='Gastos com Pessoal'!$F$7:$F$506)*OFFSET('Encargos e Benefícios'!$D$5,1,MATCH($B25,'Encargos e Benefícios'!$E$5:$AB$5,0),500,1))
*(IF('Gastos com Pessoal'!$G$7:$G$506&lt;=W$3,('Gastos com Pessoal'!$H$7:$H$506)+1,1))
*(IF('Gastos com Pessoal'!$M$7:$M$506&lt;=W$3,('Gastos com Pessoal'!$N$7:$N$506)+1,1))
*(IF('Gastos com Pessoal'!$S$7:$S$506&lt;=W$3,('Gastos com Pessoal'!$T$7:$T$506)+1,1))
*(IF('Gastos com Pessoal'!$Y$7:$Y$506&lt;=W$3,('Gastos com Pessoal'!$Z$7:$Z$506)+1,1))
*(IF('Gastos com Pessoal'!$AE$7:$AE$506&lt;=W$3,('Gastos com Pessoal'!$AF$7:$AF$506)+1,1)),0)</f>
        <v>0</v>
      </c>
      <c r="X25" s="32">
        <f t="array" aca="1" ref="X25" ca="1">_xlfn.IFNA(SUM((X$3&gt;='Gastos com Pessoal'!$E$7:$E$506)*(X$3&lt;='Gastos com Pessoal'!$F$7:$F$506)*OFFSET('Encargos e Benefícios'!$D$5,1,MATCH($B25,'Encargos e Benefícios'!$E$5:$AB$5,0),500,1))
*(IF('Gastos com Pessoal'!$G$7:$G$506&lt;=X$3,('Gastos com Pessoal'!$H$7:$H$506)+1,1))
*(IF('Gastos com Pessoal'!$M$7:$M$506&lt;=X$3,('Gastos com Pessoal'!$N$7:$N$506)+1,1))
*(IF('Gastos com Pessoal'!$S$7:$S$506&lt;=X$3,('Gastos com Pessoal'!$T$7:$T$506)+1,1))
*(IF('Gastos com Pessoal'!$Y$7:$Y$506&lt;=X$3,('Gastos com Pessoal'!$Z$7:$Z$506)+1,1))
*(IF('Gastos com Pessoal'!$AE$7:$AE$506&lt;=X$3,('Gastos com Pessoal'!$AF$7:$AF$506)+1,1)),0)</f>
        <v>0</v>
      </c>
      <c r="Y25" s="32">
        <f t="array" aca="1" ref="Y25" ca="1">_xlfn.IFNA(SUM((Y$3&gt;='Gastos com Pessoal'!$E$7:$E$506)*(Y$3&lt;='Gastos com Pessoal'!$F$7:$F$506)*OFFSET('Encargos e Benefícios'!$D$5,1,MATCH($B25,'Encargos e Benefícios'!$E$5:$AB$5,0),500,1))
*(IF('Gastos com Pessoal'!$G$7:$G$506&lt;=Y$3,('Gastos com Pessoal'!$H$7:$H$506)+1,1))
*(IF('Gastos com Pessoal'!$M$7:$M$506&lt;=Y$3,('Gastos com Pessoal'!$N$7:$N$506)+1,1))
*(IF('Gastos com Pessoal'!$S$7:$S$506&lt;=Y$3,('Gastos com Pessoal'!$T$7:$T$506)+1,1))
*(IF('Gastos com Pessoal'!$Y$7:$Y$506&lt;=Y$3,('Gastos com Pessoal'!$Z$7:$Z$506)+1,1))
*(IF('Gastos com Pessoal'!$AE$7:$AE$506&lt;=Y$3,('Gastos com Pessoal'!$AF$7:$AF$506)+1,1)),0)</f>
        <v>0</v>
      </c>
      <c r="Z25" s="32">
        <f t="array" aca="1" ref="Z25" ca="1">_xlfn.IFNA(SUM((Z$3&gt;='Gastos com Pessoal'!$E$7:$E$506)*(Z$3&lt;='Gastos com Pessoal'!$F$7:$F$506)*OFFSET('Encargos e Benefícios'!$D$5,1,MATCH($B25,'Encargos e Benefícios'!$E$5:$AB$5,0),500,1))
*(IF('Gastos com Pessoal'!$G$7:$G$506&lt;=Z$3,('Gastos com Pessoal'!$H$7:$H$506)+1,1))
*(IF('Gastos com Pessoal'!$M$7:$M$506&lt;=Z$3,('Gastos com Pessoal'!$N$7:$N$506)+1,1))
*(IF('Gastos com Pessoal'!$S$7:$S$506&lt;=Z$3,('Gastos com Pessoal'!$T$7:$T$506)+1,1))
*(IF('Gastos com Pessoal'!$Y$7:$Y$506&lt;=Z$3,('Gastos com Pessoal'!$Z$7:$Z$506)+1,1))
*(IF('Gastos com Pessoal'!$AE$7:$AE$506&lt;=Z$3,('Gastos com Pessoal'!$AF$7:$AF$506)+1,1)),0)</f>
        <v>0</v>
      </c>
      <c r="AA25" s="32">
        <f t="array" aca="1" ref="AA25" ca="1">_xlfn.IFNA(SUM((AA$3&gt;='Gastos com Pessoal'!$E$7:$E$506)*(AA$3&lt;='Gastos com Pessoal'!$F$7:$F$506)*OFFSET('Encargos e Benefícios'!$D$5,1,MATCH($B25,'Encargos e Benefícios'!$E$5:$AB$5,0),500,1))
*(IF('Gastos com Pessoal'!$G$7:$G$506&lt;=AA$3,('Gastos com Pessoal'!$H$7:$H$506)+1,1))
*(IF('Gastos com Pessoal'!$M$7:$M$506&lt;=AA$3,('Gastos com Pessoal'!$N$7:$N$506)+1,1))
*(IF('Gastos com Pessoal'!$S$7:$S$506&lt;=AA$3,('Gastos com Pessoal'!$T$7:$T$506)+1,1))
*(IF('Gastos com Pessoal'!$Y$7:$Y$506&lt;=AA$3,('Gastos com Pessoal'!$Z$7:$Z$506)+1,1))
*(IF('Gastos com Pessoal'!$AE$7:$AE$506&lt;=AA$3,('Gastos com Pessoal'!$AF$7:$AF$506)+1,1)),0)</f>
        <v>0</v>
      </c>
      <c r="AB25" s="32">
        <f t="array" aca="1" ref="AB25" ca="1">_xlfn.IFNA(SUM((AB$3&gt;='Gastos com Pessoal'!$E$7:$E$506)*(AB$3&lt;='Gastos com Pessoal'!$F$7:$F$506)*OFFSET('Encargos e Benefícios'!$D$5,1,MATCH($B25,'Encargos e Benefícios'!$E$5:$AB$5,0),500,1))
*(IF('Gastos com Pessoal'!$G$7:$G$506&lt;=AB$3,('Gastos com Pessoal'!$H$7:$H$506)+1,1))
*(IF('Gastos com Pessoal'!$M$7:$M$506&lt;=AB$3,('Gastos com Pessoal'!$N$7:$N$506)+1,1))
*(IF('Gastos com Pessoal'!$S$7:$S$506&lt;=AB$3,('Gastos com Pessoal'!$T$7:$T$506)+1,1))
*(IF('Gastos com Pessoal'!$Y$7:$Y$506&lt;=AB$3,('Gastos com Pessoal'!$Z$7:$Z$506)+1,1))
*(IF('Gastos com Pessoal'!$AE$7:$AE$506&lt;=AB$3,('Gastos com Pessoal'!$AF$7:$AF$506)+1,1)),0)</f>
        <v>0</v>
      </c>
      <c r="AC25" s="32">
        <f t="array" aca="1" ref="AC25" ca="1">_xlfn.IFNA(SUM((AC$3&gt;='Gastos com Pessoal'!$E$7:$E$506)*(AC$3&lt;='Gastos com Pessoal'!$F$7:$F$506)*OFFSET('Encargos e Benefícios'!$D$5,1,MATCH($B25,'Encargos e Benefícios'!$E$5:$AB$5,0),500,1))
*(IF('Gastos com Pessoal'!$G$7:$G$506&lt;=AC$3,('Gastos com Pessoal'!$H$7:$H$506)+1,1))
*(IF('Gastos com Pessoal'!$M$7:$M$506&lt;=AC$3,('Gastos com Pessoal'!$N$7:$N$506)+1,1))
*(IF('Gastos com Pessoal'!$S$7:$S$506&lt;=AC$3,('Gastos com Pessoal'!$T$7:$T$506)+1,1))
*(IF('Gastos com Pessoal'!$Y$7:$Y$506&lt;=AC$3,('Gastos com Pessoal'!$Z$7:$Z$506)+1,1))
*(IF('Gastos com Pessoal'!$AE$7:$AE$506&lt;=AC$3,('Gastos com Pessoal'!$AF$7:$AF$506)+1,1)),0)</f>
        <v>0</v>
      </c>
      <c r="AD25" s="32">
        <f t="array" aca="1" ref="AD25" ca="1">_xlfn.IFNA(SUM((AD$3&gt;='Gastos com Pessoal'!$E$7:$E$506)*(AD$3&lt;='Gastos com Pessoal'!$F$7:$F$506)*OFFSET('Encargos e Benefícios'!$D$5,1,MATCH($B25,'Encargos e Benefícios'!$E$5:$AB$5,0),500,1))
*(IF('Gastos com Pessoal'!$G$7:$G$506&lt;=AD$3,('Gastos com Pessoal'!$H$7:$H$506)+1,1))
*(IF('Gastos com Pessoal'!$M$7:$M$506&lt;=AD$3,('Gastos com Pessoal'!$N$7:$N$506)+1,1))
*(IF('Gastos com Pessoal'!$S$7:$S$506&lt;=AD$3,('Gastos com Pessoal'!$T$7:$T$506)+1,1))
*(IF('Gastos com Pessoal'!$Y$7:$Y$506&lt;=AD$3,('Gastos com Pessoal'!$Z$7:$Z$506)+1,1))
*(IF('Gastos com Pessoal'!$AE$7:$AE$506&lt;=AD$3,('Gastos com Pessoal'!$AF$7:$AF$506)+1,1)),0)</f>
        <v>0</v>
      </c>
      <c r="AE25" s="32">
        <f t="array" aca="1" ref="AE25" ca="1">_xlfn.IFNA(SUM((AE$3&gt;='Gastos com Pessoal'!$E$7:$E$506)*(AE$3&lt;='Gastos com Pessoal'!$F$7:$F$506)*OFFSET('Encargos e Benefícios'!$D$5,1,MATCH($B25,'Encargos e Benefícios'!$E$5:$AB$5,0),500,1))
*(IF('Gastos com Pessoal'!$G$7:$G$506&lt;=AE$3,('Gastos com Pessoal'!$H$7:$H$506)+1,1))
*(IF('Gastos com Pessoal'!$M$7:$M$506&lt;=AE$3,('Gastos com Pessoal'!$N$7:$N$506)+1,1))
*(IF('Gastos com Pessoal'!$S$7:$S$506&lt;=AE$3,('Gastos com Pessoal'!$T$7:$T$506)+1,1))
*(IF('Gastos com Pessoal'!$Y$7:$Y$506&lt;=AE$3,('Gastos com Pessoal'!$Z$7:$Z$506)+1,1))
*(IF('Gastos com Pessoal'!$AE$7:$AE$506&lt;=AE$3,('Gastos com Pessoal'!$AF$7:$AF$506)+1,1)),0)</f>
        <v>0</v>
      </c>
      <c r="AF25" s="32">
        <f t="array" aca="1" ref="AF25" ca="1">_xlfn.IFNA(SUM((AF$3&gt;='Gastos com Pessoal'!$E$7:$E$506)*(AF$3&lt;='Gastos com Pessoal'!$F$7:$F$506)*OFFSET('Encargos e Benefícios'!$D$5,1,MATCH($B25,'Encargos e Benefícios'!$E$5:$AB$5,0),500,1))
*(IF('Gastos com Pessoal'!$G$7:$G$506&lt;=AF$3,('Gastos com Pessoal'!$H$7:$H$506)+1,1))
*(IF('Gastos com Pessoal'!$M$7:$M$506&lt;=AF$3,('Gastos com Pessoal'!$N$7:$N$506)+1,1))
*(IF('Gastos com Pessoal'!$S$7:$S$506&lt;=AF$3,('Gastos com Pessoal'!$T$7:$T$506)+1,1))
*(IF('Gastos com Pessoal'!$Y$7:$Y$506&lt;=AF$3,('Gastos com Pessoal'!$Z$7:$Z$506)+1,1))
*(IF('Gastos com Pessoal'!$AE$7:$AE$506&lt;=AF$3,('Gastos com Pessoal'!$AF$7:$AF$506)+1,1)),0)</f>
        <v>0</v>
      </c>
      <c r="AG25" s="32">
        <f t="array" aca="1" ref="AG25" ca="1">_xlfn.IFNA(SUM((AG$3&gt;='Gastos com Pessoal'!$E$7:$E$506)*(AG$3&lt;='Gastos com Pessoal'!$F$7:$F$506)*OFFSET('Encargos e Benefícios'!$D$5,1,MATCH($B25,'Encargos e Benefícios'!$E$5:$AB$5,0),500,1))
*(IF('Gastos com Pessoal'!$G$7:$G$506&lt;=AG$3,('Gastos com Pessoal'!$H$7:$H$506)+1,1))
*(IF('Gastos com Pessoal'!$M$7:$M$506&lt;=AG$3,('Gastos com Pessoal'!$N$7:$N$506)+1,1))
*(IF('Gastos com Pessoal'!$S$7:$S$506&lt;=AG$3,('Gastos com Pessoal'!$T$7:$T$506)+1,1))
*(IF('Gastos com Pessoal'!$Y$7:$Y$506&lt;=AG$3,('Gastos com Pessoal'!$Z$7:$Z$506)+1,1))
*(IF('Gastos com Pessoal'!$AE$7:$AE$506&lt;=AG$3,('Gastos com Pessoal'!$AF$7:$AF$506)+1,1)),0)</f>
        <v>0</v>
      </c>
      <c r="AH25" s="32">
        <f t="array" aca="1" ref="AH25" ca="1">_xlfn.IFNA(SUM((AH$3&gt;='Gastos com Pessoal'!$E$7:$E$506)*(AH$3&lt;='Gastos com Pessoal'!$F$7:$F$506)*OFFSET('Encargos e Benefícios'!$D$5,1,MATCH($B25,'Encargos e Benefícios'!$E$5:$AB$5,0),500,1))
*(IF('Gastos com Pessoal'!$G$7:$G$506&lt;=AH$3,('Gastos com Pessoal'!$H$7:$H$506)+1,1))
*(IF('Gastos com Pessoal'!$M$7:$M$506&lt;=AH$3,('Gastos com Pessoal'!$N$7:$N$506)+1,1))
*(IF('Gastos com Pessoal'!$S$7:$S$506&lt;=AH$3,('Gastos com Pessoal'!$T$7:$T$506)+1,1))
*(IF('Gastos com Pessoal'!$Y$7:$Y$506&lt;=AH$3,('Gastos com Pessoal'!$Z$7:$Z$506)+1,1))
*(IF('Gastos com Pessoal'!$AE$7:$AE$506&lt;=AH$3,('Gastos com Pessoal'!$AF$7:$AF$506)+1,1)),0)</f>
        <v>0</v>
      </c>
      <c r="AI25" s="32">
        <f t="array" aca="1" ref="AI25" ca="1">_xlfn.IFNA(SUM((AI$3&gt;='Gastos com Pessoal'!$E$7:$E$506)*(AI$3&lt;='Gastos com Pessoal'!$F$7:$F$506)*OFFSET('Encargos e Benefícios'!$D$5,1,MATCH($B25,'Encargos e Benefícios'!$E$5:$AB$5,0),500,1))
*(IF('Gastos com Pessoal'!$G$7:$G$506&lt;=AI$3,('Gastos com Pessoal'!$H$7:$H$506)+1,1))
*(IF('Gastos com Pessoal'!$M$7:$M$506&lt;=AI$3,('Gastos com Pessoal'!$N$7:$N$506)+1,1))
*(IF('Gastos com Pessoal'!$S$7:$S$506&lt;=AI$3,('Gastos com Pessoal'!$T$7:$T$506)+1,1))
*(IF('Gastos com Pessoal'!$Y$7:$Y$506&lt;=AI$3,('Gastos com Pessoal'!$Z$7:$Z$506)+1,1))
*(IF('Gastos com Pessoal'!$AE$7:$AE$506&lt;=AI$3,('Gastos com Pessoal'!$AF$7:$AF$506)+1,1)),0)</f>
        <v>0</v>
      </c>
      <c r="AJ25" s="32">
        <f t="array" aca="1" ref="AJ25" ca="1">_xlfn.IFNA(SUM((AJ$3&gt;='Gastos com Pessoal'!$E$7:$E$506)*(AJ$3&lt;='Gastos com Pessoal'!$F$7:$F$506)*OFFSET('Encargos e Benefícios'!$D$5,1,MATCH($B25,'Encargos e Benefícios'!$E$5:$AB$5,0),500,1))
*(IF('Gastos com Pessoal'!$G$7:$G$506&lt;=AJ$3,('Gastos com Pessoal'!$H$7:$H$506)+1,1))
*(IF('Gastos com Pessoal'!$M$7:$M$506&lt;=AJ$3,('Gastos com Pessoal'!$N$7:$N$506)+1,1))
*(IF('Gastos com Pessoal'!$S$7:$S$506&lt;=AJ$3,('Gastos com Pessoal'!$T$7:$T$506)+1,1))
*(IF('Gastos com Pessoal'!$Y$7:$Y$506&lt;=AJ$3,('Gastos com Pessoal'!$Z$7:$Z$506)+1,1))
*(IF('Gastos com Pessoal'!$AE$7:$AE$506&lt;=AJ$3,('Gastos com Pessoal'!$AF$7:$AF$506)+1,1)),0)</f>
        <v>0</v>
      </c>
      <c r="AK25" s="32">
        <f t="array" aca="1" ref="AK25" ca="1">_xlfn.IFNA(SUM((AK$3&gt;='Gastos com Pessoal'!$E$7:$E$506)*(AK$3&lt;='Gastos com Pessoal'!$F$7:$F$506)*OFFSET('Encargos e Benefícios'!$D$5,1,MATCH($B25,'Encargos e Benefícios'!$E$5:$AB$5,0),500,1))
*(IF('Gastos com Pessoal'!$G$7:$G$506&lt;=AK$3,('Gastos com Pessoal'!$H$7:$H$506)+1,1))
*(IF('Gastos com Pessoal'!$M$7:$M$506&lt;=AK$3,('Gastos com Pessoal'!$N$7:$N$506)+1,1))
*(IF('Gastos com Pessoal'!$S$7:$S$506&lt;=AK$3,('Gastos com Pessoal'!$T$7:$T$506)+1,1))
*(IF('Gastos com Pessoal'!$Y$7:$Y$506&lt;=AK$3,('Gastos com Pessoal'!$Z$7:$Z$506)+1,1))
*(IF('Gastos com Pessoal'!$AE$7:$AE$506&lt;=AK$3,('Gastos com Pessoal'!$AF$7:$AF$506)+1,1)),0)</f>
        <v>0</v>
      </c>
      <c r="AL25" s="32">
        <f t="array" aca="1" ref="AL25" ca="1">_xlfn.IFNA(SUM((AL$3&gt;='Gastos com Pessoal'!$E$7:$E$506)*(AL$3&lt;='Gastos com Pessoal'!$F$7:$F$506)*OFFSET('Encargos e Benefícios'!$D$5,1,MATCH($B25,'Encargos e Benefícios'!$E$5:$AB$5,0),500,1))
*(IF('Gastos com Pessoal'!$G$7:$G$506&lt;=AL$3,('Gastos com Pessoal'!$H$7:$H$506)+1,1))
*(IF('Gastos com Pessoal'!$M$7:$M$506&lt;=AL$3,('Gastos com Pessoal'!$N$7:$N$506)+1,1))
*(IF('Gastos com Pessoal'!$S$7:$S$506&lt;=AL$3,('Gastos com Pessoal'!$T$7:$T$506)+1,1))
*(IF('Gastos com Pessoal'!$Y$7:$Y$506&lt;=AL$3,('Gastos com Pessoal'!$Z$7:$Z$506)+1,1))
*(IF('Gastos com Pessoal'!$AE$7:$AE$506&lt;=AL$3,('Gastos com Pessoal'!$AF$7:$AF$506)+1,1)),0)</f>
        <v>0</v>
      </c>
      <c r="AM25" s="32">
        <f t="array" aca="1" ref="AM25" ca="1">_xlfn.IFNA(SUM((AM$3&gt;='Gastos com Pessoal'!$E$7:$E$506)*(AM$3&lt;='Gastos com Pessoal'!$F$7:$F$506)*OFFSET('Encargos e Benefícios'!$D$5,1,MATCH($B25,'Encargos e Benefícios'!$E$5:$AB$5,0),500,1))
*(IF('Gastos com Pessoal'!$G$7:$G$506&lt;=AM$3,('Gastos com Pessoal'!$H$7:$H$506)+1,1))
*(IF('Gastos com Pessoal'!$M$7:$M$506&lt;=AM$3,('Gastos com Pessoal'!$N$7:$N$506)+1,1))
*(IF('Gastos com Pessoal'!$S$7:$S$506&lt;=AM$3,('Gastos com Pessoal'!$T$7:$T$506)+1,1))
*(IF('Gastos com Pessoal'!$Y$7:$Y$506&lt;=AM$3,('Gastos com Pessoal'!$Z$7:$Z$506)+1,1))
*(IF('Gastos com Pessoal'!$AE$7:$AE$506&lt;=AM$3,('Gastos com Pessoal'!$AF$7:$AF$506)+1,1)),0)</f>
        <v>0</v>
      </c>
      <c r="AN25" s="32">
        <f t="array" aca="1" ref="AN25" ca="1">_xlfn.IFNA(SUM((AN$3&gt;='Gastos com Pessoal'!$E$7:$E$506)*(AN$3&lt;='Gastos com Pessoal'!$F$7:$F$506)*OFFSET('Encargos e Benefícios'!$D$5,1,MATCH($B25,'Encargos e Benefícios'!$E$5:$AB$5,0),500,1))
*(IF('Gastos com Pessoal'!$G$7:$G$506&lt;=AN$3,('Gastos com Pessoal'!$H$7:$H$506)+1,1))
*(IF('Gastos com Pessoal'!$M$7:$M$506&lt;=AN$3,('Gastos com Pessoal'!$N$7:$N$506)+1,1))
*(IF('Gastos com Pessoal'!$S$7:$S$506&lt;=AN$3,('Gastos com Pessoal'!$T$7:$T$506)+1,1))
*(IF('Gastos com Pessoal'!$Y$7:$Y$506&lt;=AN$3,('Gastos com Pessoal'!$Z$7:$Z$506)+1,1))
*(IF('Gastos com Pessoal'!$AE$7:$AE$506&lt;=AN$3,('Gastos com Pessoal'!$AF$7:$AF$506)+1,1)),0)</f>
        <v>0</v>
      </c>
      <c r="AO25" s="32">
        <f t="array" aca="1" ref="AO25" ca="1">_xlfn.IFNA(SUM((AO$3&gt;='Gastos com Pessoal'!$E$7:$E$506)*(AO$3&lt;='Gastos com Pessoal'!$F$7:$F$506)*OFFSET('Encargos e Benefícios'!$D$5,1,MATCH($B25,'Encargos e Benefícios'!$E$5:$AB$5,0),500,1))
*(IF('Gastos com Pessoal'!$G$7:$G$506&lt;=AO$3,('Gastos com Pessoal'!$H$7:$H$506)+1,1))
*(IF('Gastos com Pessoal'!$M$7:$M$506&lt;=AO$3,('Gastos com Pessoal'!$N$7:$N$506)+1,1))
*(IF('Gastos com Pessoal'!$S$7:$S$506&lt;=AO$3,('Gastos com Pessoal'!$T$7:$T$506)+1,1))
*(IF('Gastos com Pessoal'!$Y$7:$Y$506&lt;=AO$3,('Gastos com Pessoal'!$Z$7:$Z$506)+1,1))
*(IF('Gastos com Pessoal'!$AE$7:$AE$506&lt;=AO$3,('Gastos com Pessoal'!$AF$7:$AF$506)+1,1)),0)</f>
        <v>0</v>
      </c>
      <c r="AP25" s="32">
        <f t="array" aca="1" ref="AP25" ca="1">_xlfn.IFNA(SUM((AP$3&gt;='Gastos com Pessoal'!$E$7:$E$506)*(AP$3&lt;='Gastos com Pessoal'!$F$7:$F$506)*OFFSET('Encargos e Benefícios'!$D$5,1,MATCH($B25,'Encargos e Benefícios'!$E$5:$AB$5,0),500,1))
*(IF('Gastos com Pessoal'!$G$7:$G$506&lt;=AP$3,('Gastos com Pessoal'!$H$7:$H$506)+1,1))
*(IF('Gastos com Pessoal'!$M$7:$M$506&lt;=AP$3,('Gastos com Pessoal'!$N$7:$N$506)+1,1))
*(IF('Gastos com Pessoal'!$S$7:$S$506&lt;=AP$3,('Gastos com Pessoal'!$T$7:$T$506)+1,1))
*(IF('Gastos com Pessoal'!$Y$7:$Y$506&lt;=AP$3,('Gastos com Pessoal'!$Z$7:$Z$506)+1,1))
*(IF('Gastos com Pessoal'!$AE$7:$AE$506&lt;=AP$3,('Gastos com Pessoal'!$AF$7:$AF$506)+1,1)),0)</f>
        <v>0</v>
      </c>
      <c r="AQ25" s="32">
        <f t="array" aca="1" ref="AQ25" ca="1">_xlfn.IFNA(SUM((AQ$3&gt;='Gastos com Pessoal'!$E$7:$E$506)*(AQ$3&lt;='Gastos com Pessoal'!$F$7:$F$506)*OFFSET('Encargos e Benefícios'!$D$5,1,MATCH($B25,'Encargos e Benefícios'!$E$5:$AB$5,0),500,1))
*(IF('Gastos com Pessoal'!$G$7:$G$506&lt;=AQ$3,('Gastos com Pessoal'!$H$7:$H$506)+1,1))
*(IF('Gastos com Pessoal'!$M$7:$M$506&lt;=AQ$3,('Gastos com Pessoal'!$N$7:$N$506)+1,1))
*(IF('Gastos com Pessoal'!$S$7:$S$506&lt;=AQ$3,('Gastos com Pessoal'!$T$7:$T$506)+1,1))
*(IF('Gastos com Pessoal'!$Y$7:$Y$506&lt;=AQ$3,('Gastos com Pessoal'!$Z$7:$Z$506)+1,1))
*(IF('Gastos com Pessoal'!$AE$7:$AE$506&lt;=AQ$3,('Gastos com Pessoal'!$AF$7:$AF$506)+1,1)),0)</f>
        <v>0</v>
      </c>
      <c r="AR25" s="32">
        <f t="array" aca="1" ref="AR25" ca="1">_xlfn.IFNA(SUM((AR$3&gt;='Gastos com Pessoal'!$E$7:$E$506)*(AR$3&lt;='Gastos com Pessoal'!$F$7:$F$506)*OFFSET('Encargos e Benefícios'!$D$5,1,MATCH($B25,'Encargos e Benefícios'!$E$5:$AB$5,0),500,1))
*(IF('Gastos com Pessoal'!$G$7:$G$506&lt;=AR$3,('Gastos com Pessoal'!$H$7:$H$506)+1,1))
*(IF('Gastos com Pessoal'!$M$7:$M$506&lt;=AR$3,('Gastos com Pessoal'!$N$7:$N$506)+1,1))
*(IF('Gastos com Pessoal'!$S$7:$S$506&lt;=AR$3,('Gastos com Pessoal'!$T$7:$T$506)+1,1))
*(IF('Gastos com Pessoal'!$Y$7:$Y$506&lt;=AR$3,('Gastos com Pessoal'!$Z$7:$Z$506)+1,1))
*(IF('Gastos com Pessoal'!$AE$7:$AE$506&lt;=AR$3,('Gastos com Pessoal'!$AF$7:$AF$506)+1,1)),0)</f>
        <v>0</v>
      </c>
      <c r="AS25" s="32">
        <f t="array" aca="1" ref="AS25" ca="1">_xlfn.IFNA(SUM((AS$3&gt;='Gastos com Pessoal'!$E$7:$E$506)*(AS$3&lt;='Gastos com Pessoal'!$F$7:$F$506)*OFFSET('Encargos e Benefícios'!$D$5,1,MATCH($B25,'Encargos e Benefícios'!$E$5:$AB$5,0),500,1))
*(IF('Gastos com Pessoal'!$G$7:$G$506&lt;=AS$3,('Gastos com Pessoal'!$H$7:$H$506)+1,1))
*(IF('Gastos com Pessoal'!$M$7:$M$506&lt;=AS$3,('Gastos com Pessoal'!$N$7:$N$506)+1,1))
*(IF('Gastos com Pessoal'!$S$7:$S$506&lt;=AS$3,('Gastos com Pessoal'!$T$7:$T$506)+1,1))
*(IF('Gastos com Pessoal'!$Y$7:$Y$506&lt;=AS$3,('Gastos com Pessoal'!$Z$7:$Z$506)+1,1))
*(IF('Gastos com Pessoal'!$AE$7:$AE$506&lt;=AS$3,('Gastos com Pessoal'!$AF$7:$AF$506)+1,1)),0)</f>
        <v>0</v>
      </c>
      <c r="AT25" s="32">
        <f t="array" aca="1" ref="AT25" ca="1">_xlfn.IFNA(SUM((AT$3&gt;='Gastos com Pessoal'!$E$7:$E$506)*(AT$3&lt;='Gastos com Pessoal'!$F$7:$F$506)*OFFSET('Encargos e Benefícios'!$D$5,1,MATCH($B25,'Encargos e Benefícios'!$E$5:$AB$5,0),500,1))
*(IF('Gastos com Pessoal'!$G$7:$G$506&lt;=AT$3,('Gastos com Pessoal'!$H$7:$H$506)+1,1))
*(IF('Gastos com Pessoal'!$M$7:$M$506&lt;=AT$3,('Gastos com Pessoal'!$N$7:$N$506)+1,1))
*(IF('Gastos com Pessoal'!$S$7:$S$506&lt;=AT$3,('Gastos com Pessoal'!$T$7:$T$506)+1,1))
*(IF('Gastos com Pessoal'!$Y$7:$Y$506&lt;=AT$3,('Gastos com Pessoal'!$Z$7:$Z$506)+1,1))
*(IF('Gastos com Pessoal'!$AE$7:$AE$506&lt;=AT$3,('Gastos com Pessoal'!$AF$7:$AF$506)+1,1)),0)</f>
        <v>0</v>
      </c>
      <c r="AU25" s="32">
        <f t="array" aca="1" ref="AU25" ca="1">_xlfn.IFNA(SUM((AU$3&gt;='Gastos com Pessoal'!$E$7:$E$506)*(AU$3&lt;='Gastos com Pessoal'!$F$7:$F$506)*OFFSET('Encargos e Benefícios'!$D$5,1,MATCH($B25,'Encargos e Benefícios'!$E$5:$AB$5,0),500,1))
*(IF('Gastos com Pessoal'!$G$7:$G$506&lt;=AU$3,('Gastos com Pessoal'!$H$7:$H$506)+1,1))
*(IF('Gastos com Pessoal'!$M$7:$M$506&lt;=AU$3,('Gastos com Pessoal'!$N$7:$N$506)+1,1))
*(IF('Gastos com Pessoal'!$S$7:$S$506&lt;=AU$3,('Gastos com Pessoal'!$T$7:$T$506)+1,1))
*(IF('Gastos com Pessoal'!$Y$7:$Y$506&lt;=AU$3,('Gastos com Pessoal'!$Z$7:$Z$506)+1,1))
*(IF('Gastos com Pessoal'!$AE$7:$AE$506&lt;=AU$3,('Gastos com Pessoal'!$AF$7:$AF$506)+1,1)),0)</f>
        <v>0</v>
      </c>
      <c r="AV25" s="32">
        <f t="array" aca="1" ref="AV25" ca="1">_xlfn.IFNA(SUM((AV$3&gt;='Gastos com Pessoal'!$E$7:$E$506)*(AV$3&lt;='Gastos com Pessoal'!$F$7:$F$506)*OFFSET('Encargos e Benefícios'!$D$5,1,MATCH($B25,'Encargos e Benefícios'!$E$5:$AB$5,0),500,1))
*(IF('Gastos com Pessoal'!$G$7:$G$506&lt;=AV$3,('Gastos com Pessoal'!$H$7:$H$506)+1,1))
*(IF('Gastos com Pessoal'!$M$7:$M$506&lt;=AV$3,('Gastos com Pessoal'!$N$7:$N$506)+1,1))
*(IF('Gastos com Pessoal'!$S$7:$S$506&lt;=AV$3,('Gastos com Pessoal'!$T$7:$T$506)+1,1))
*(IF('Gastos com Pessoal'!$Y$7:$Y$506&lt;=AV$3,('Gastos com Pessoal'!$Z$7:$Z$506)+1,1))
*(IF('Gastos com Pessoal'!$AE$7:$AE$506&lt;=AV$3,('Gastos com Pessoal'!$AF$7:$AF$506)+1,1)),0)</f>
        <v>0</v>
      </c>
      <c r="AW25" s="32">
        <f t="array" aca="1" ref="AW25" ca="1">_xlfn.IFNA(SUM((AW$3&gt;='Gastos com Pessoal'!$E$7:$E$506)*(AW$3&lt;='Gastos com Pessoal'!$F$7:$F$506)*OFFSET('Encargos e Benefícios'!$D$5,1,MATCH($B25,'Encargos e Benefícios'!$E$5:$AB$5,0),500,1))
*(IF('Gastos com Pessoal'!$G$7:$G$506&lt;=AW$3,('Gastos com Pessoal'!$H$7:$H$506)+1,1))
*(IF('Gastos com Pessoal'!$M$7:$M$506&lt;=AW$3,('Gastos com Pessoal'!$N$7:$N$506)+1,1))
*(IF('Gastos com Pessoal'!$S$7:$S$506&lt;=AW$3,('Gastos com Pessoal'!$T$7:$T$506)+1,1))
*(IF('Gastos com Pessoal'!$Y$7:$Y$506&lt;=AW$3,('Gastos com Pessoal'!$Z$7:$Z$506)+1,1))
*(IF('Gastos com Pessoal'!$AE$7:$AE$506&lt;=AW$3,('Gastos com Pessoal'!$AF$7:$AF$506)+1,1)),0)</f>
        <v>0</v>
      </c>
      <c r="AX25" s="32">
        <f t="array" aca="1" ref="AX25" ca="1">_xlfn.IFNA(SUM((AX$3&gt;='Gastos com Pessoal'!$E$7:$E$506)*(AX$3&lt;='Gastos com Pessoal'!$F$7:$F$506)*OFFSET('Encargos e Benefícios'!$D$5,1,MATCH($B25,'Encargos e Benefícios'!$E$5:$AB$5,0),500,1))
*(IF('Gastos com Pessoal'!$G$7:$G$506&lt;=AX$3,('Gastos com Pessoal'!$H$7:$H$506)+1,1))
*(IF('Gastos com Pessoal'!$M$7:$M$506&lt;=AX$3,('Gastos com Pessoal'!$N$7:$N$506)+1,1))
*(IF('Gastos com Pessoal'!$S$7:$S$506&lt;=AX$3,('Gastos com Pessoal'!$T$7:$T$506)+1,1))
*(IF('Gastos com Pessoal'!$Y$7:$Y$506&lt;=AX$3,('Gastos com Pessoal'!$Z$7:$Z$506)+1,1))
*(IF('Gastos com Pessoal'!$AE$7:$AE$506&lt;=AX$3,('Gastos com Pessoal'!$AF$7:$AF$506)+1,1)),0)</f>
        <v>0</v>
      </c>
      <c r="AY25" s="32">
        <f t="array" aca="1" ref="AY25" ca="1">_xlfn.IFNA(SUM((AY$3&gt;='Gastos com Pessoal'!$E$7:$E$506)*(AY$3&lt;='Gastos com Pessoal'!$F$7:$F$506)*OFFSET('Encargos e Benefícios'!$D$5,1,MATCH($B25,'Encargos e Benefícios'!$E$5:$AB$5,0),500,1))
*(IF('Gastos com Pessoal'!$G$7:$G$506&lt;=AY$3,('Gastos com Pessoal'!$H$7:$H$506)+1,1))
*(IF('Gastos com Pessoal'!$M$7:$M$506&lt;=AY$3,('Gastos com Pessoal'!$N$7:$N$506)+1,1))
*(IF('Gastos com Pessoal'!$S$7:$S$506&lt;=AY$3,('Gastos com Pessoal'!$T$7:$T$506)+1,1))
*(IF('Gastos com Pessoal'!$Y$7:$Y$506&lt;=AY$3,('Gastos com Pessoal'!$Z$7:$Z$506)+1,1))
*(IF('Gastos com Pessoal'!$AE$7:$AE$506&lt;=AY$3,('Gastos com Pessoal'!$AF$7:$AF$506)+1,1)),0)</f>
        <v>0</v>
      </c>
      <c r="AZ25" s="32">
        <f t="array" aca="1" ref="AZ25" ca="1">_xlfn.IFNA(SUM((AZ$3&gt;='Gastos com Pessoal'!$E$7:$E$506)*(AZ$3&lt;='Gastos com Pessoal'!$F$7:$F$506)*OFFSET('Encargos e Benefícios'!$D$5,1,MATCH($B25,'Encargos e Benefícios'!$E$5:$AB$5,0),500,1))
*(IF('Gastos com Pessoal'!$G$7:$G$506&lt;=AZ$3,('Gastos com Pessoal'!$H$7:$H$506)+1,1))
*(IF('Gastos com Pessoal'!$M$7:$M$506&lt;=AZ$3,('Gastos com Pessoal'!$N$7:$N$506)+1,1))
*(IF('Gastos com Pessoal'!$S$7:$S$506&lt;=AZ$3,('Gastos com Pessoal'!$T$7:$T$506)+1,1))
*(IF('Gastos com Pessoal'!$Y$7:$Y$506&lt;=AZ$3,('Gastos com Pessoal'!$Z$7:$Z$506)+1,1))
*(IF('Gastos com Pessoal'!$AE$7:$AE$506&lt;=AZ$3,('Gastos com Pessoal'!$AF$7:$AF$506)+1,1)),0)</f>
        <v>0</v>
      </c>
      <c r="BA25" s="32">
        <f t="array" aca="1" ref="BA25" ca="1">_xlfn.IFNA(SUM((BA$3&gt;='Gastos com Pessoal'!$E$7:$E$506)*(BA$3&lt;='Gastos com Pessoal'!$F$7:$F$506)*OFFSET('Encargos e Benefícios'!$D$5,1,MATCH($B25,'Encargos e Benefícios'!$E$5:$AB$5,0),500,1))
*(IF('Gastos com Pessoal'!$G$7:$G$506&lt;=BA$3,('Gastos com Pessoal'!$H$7:$H$506)+1,1))
*(IF('Gastos com Pessoal'!$M$7:$M$506&lt;=BA$3,('Gastos com Pessoal'!$N$7:$N$506)+1,1))
*(IF('Gastos com Pessoal'!$S$7:$S$506&lt;=BA$3,('Gastos com Pessoal'!$T$7:$T$506)+1,1))
*(IF('Gastos com Pessoal'!$Y$7:$Y$506&lt;=BA$3,('Gastos com Pessoal'!$Z$7:$Z$506)+1,1))
*(IF('Gastos com Pessoal'!$AE$7:$AE$506&lt;=BA$3,('Gastos com Pessoal'!$AF$7:$AF$506)+1,1)),0)</f>
        <v>0</v>
      </c>
      <c r="BB25" s="32">
        <f t="array" aca="1" ref="BB25" ca="1">_xlfn.IFNA(SUM((BB$3&gt;='Gastos com Pessoal'!$E$7:$E$506)*(BB$3&lt;='Gastos com Pessoal'!$F$7:$F$506)*OFFSET('Encargos e Benefícios'!$D$5,1,MATCH($B25,'Encargos e Benefícios'!$E$5:$AB$5,0),500,1))
*(IF('Gastos com Pessoal'!$G$7:$G$506&lt;=BB$3,('Gastos com Pessoal'!$H$7:$H$506)+1,1))
*(IF('Gastos com Pessoal'!$M$7:$M$506&lt;=BB$3,('Gastos com Pessoal'!$N$7:$N$506)+1,1))
*(IF('Gastos com Pessoal'!$S$7:$S$506&lt;=BB$3,('Gastos com Pessoal'!$T$7:$T$506)+1,1))
*(IF('Gastos com Pessoal'!$Y$7:$Y$506&lt;=BB$3,('Gastos com Pessoal'!$Z$7:$Z$506)+1,1))
*(IF('Gastos com Pessoal'!$AE$7:$AE$506&lt;=BB$3,('Gastos com Pessoal'!$AF$7:$AF$506)+1,1)),0)</f>
        <v>0</v>
      </c>
      <c r="BC25" s="32">
        <f t="array" aca="1" ref="BC25" ca="1">_xlfn.IFNA(SUM((BC$3&gt;='Gastos com Pessoal'!$E$7:$E$506)*(BC$3&lt;='Gastos com Pessoal'!$F$7:$F$506)*OFFSET('Encargos e Benefícios'!$D$5,1,MATCH($B25,'Encargos e Benefícios'!$E$5:$AB$5,0),500,1))
*(IF('Gastos com Pessoal'!$G$7:$G$506&lt;=BC$3,('Gastos com Pessoal'!$H$7:$H$506)+1,1))
*(IF('Gastos com Pessoal'!$M$7:$M$506&lt;=BC$3,('Gastos com Pessoal'!$N$7:$N$506)+1,1))
*(IF('Gastos com Pessoal'!$S$7:$S$506&lt;=BC$3,('Gastos com Pessoal'!$T$7:$T$506)+1,1))
*(IF('Gastos com Pessoal'!$Y$7:$Y$506&lt;=BC$3,('Gastos com Pessoal'!$Z$7:$Z$506)+1,1))
*(IF('Gastos com Pessoal'!$AE$7:$AE$506&lt;=BC$3,('Gastos com Pessoal'!$AF$7:$AF$506)+1,1)),0)</f>
        <v>0</v>
      </c>
      <c r="BD25" s="32">
        <f t="array" aca="1" ref="BD25" ca="1">_xlfn.IFNA(SUM((BD$3&gt;='Gastos com Pessoal'!$E$7:$E$506)*(BD$3&lt;='Gastos com Pessoal'!$F$7:$F$506)*OFFSET('Encargos e Benefícios'!$D$5,1,MATCH($B25,'Encargos e Benefícios'!$E$5:$AB$5,0),500,1))
*(IF('Gastos com Pessoal'!$G$7:$G$506&lt;=BD$3,('Gastos com Pessoal'!$H$7:$H$506)+1,1))
*(IF('Gastos com Pessoal'!$M$7:$M$506&lt;=BD$3,('Gastos com Pessoal'!$N$7:$N$506)+1,1))
*(IF('Gastos com Pessoal'!$S$7:$S$506&lt;=BD$3,('Gastos com Pessoal'!$T$7:$T$506)+1,1))
*(IF('Gastos com Pessoal'!$Y$7:$Y$506&lt;=BD$3,('Gastos com Pessoal'!$Z$7:$Z$506)+1,1))
*(IF('Gastos com Pessoal'!$AE$7:$AE$506&lt;=BD$3,('Gastos com Pessoal'!$AF$7:$AF$506)+1,1)),0)</f>
        <v>0</v>
      </c>
      <c r="BE25" s="32">
        <f t="array" aca="1" ref="BE25" ca="1">_xlfn.IFNA(SUM((BE$3&gt;='Gastos com Pessoal'!$E$7:$E$506)*(BE$3&lt;='Gastos com Pessoal'!$F$7:$F$506)*OFFSET('Encargos e Benefícios'!$D$5,1,MATCH($B25,'Encargos e Benefícios'!$E$5:$AB$5,0),500,1))
*(IF('Gastos com Pessoal'!$G$7:$G$506&lt;=BE$3,('Gastos com Pessoal'!$H$7:$H$506)+1,1))
*(IF('Gastos com Pessoal'!$M$7:$M$506&lt;=BE$3,('Gastos com Pessoal'!$N$7:$N$506)+1,1))
*(IF('Gastos com Pessoal'!$S$7:$S$506&lt;=BE$3,('Gastos com Pessoal'!$T$7:$T$506)+1,1))
*(IF('Gastos com Pessoal'!$Y$7:$Y$506&lt;=BE$3,('Gastos com Pessoal'!$Z$7:$Z$506)+1,1))
*(IF('Gastos com Pessoal'!$AE$7:$AE$506&lt;=BE$3,('Gastos com Pessoal'!$AF$7:$AF$506)+1,1)),0)</f>
        <v>0</v>
      </c>
      <c r="BF25" s="32">
        <f t="array" aca="1" ref="BF25" ca="1">_xlfn.IFNA(SUM((BF$3&gt;='Gastos com Pessoal'!$E$7:$E$506)*(BF$3&lt;='Gastos com Pessoal'!$F$7:$F$506)*OFFSET('Encargos e Benefícios'!$D$5,1,MATCH($B25,'Encargos e Benefícios'!$E$5:$AB$5,0),500,1))
*(IF('Gastos com Pessoal'!$G$7:$G$506&lt;=BF$3,('Gastos com Pessoal'!$H$7:$H$506)+1,1))
*(IF('Gastos com Pessoal'!$M$7:$M$506&lt;=BF$3,('Gastos com Pessoal'!$N$7:$N$506)+1,1))
*(IF('Gastos com Pessoal'!$S$7:$S$506&lt;=BF$3,('Gastos com Pessoal'!$T$7:$T$506)+1,1))
*(IF('Gastos com Pessoal'!$Y$7:$Y$506&lt;=BF$3,('Gastos com Pessoal'!$Z$7:$Z$506)+1,1))
*(IF('Gastos com Pessoal'!$AE$7:$AE$506&lt;=BF$3,('Gastos com Pessoal'!$AF$7:$AF$506)+1,1)),0)</f>
        <v>0</v>
      </c>
      <c r="BG25" s="32">
        <f t="array" aca="1" ref="BG25" ca="1">_xlfn.IFNA(SUM((BG$3&gt;='Gastos com Pessoal'!$E$7:$E$506)*(BG$3&lt;='Gastos com Pessoal'!$F$7:$F$506)*OFFSET('Encargos e Benefícios'!$D$5,1,MATCH($B25,'Encargos e Benefícios'!$E$5:$AB$5,0),500,1))
*(IF('Gastos com Pessoal'!$G$7:$G$506&lt;=BG$3,('Gastos com Pessoal'!$H$7:$H$506)+1,1))
*(IF('Gastos com Pessoal'!$M$7:$M$506&lt;=BG$3,('Gastos com Pessoal'!$N$7:$N$506)+1,1))
*(IF('Gastos com Pessoal'!$S$7:$S$506&lt;=BG$3,('Gastos com Pessoal'!$T$7:$T$506)+1,1))
*(IF('Gastos com Pessoal'!$Y$7:$Y$506&lt;=BG$3,('Gastos com Pessoal'!$Z$7:$Z$506)+1,1))
*(IF('Gastos com Pessoal'!$AE$7:$AE$506&lt;=BG$3,('Gastos com Pessoal'!$AF$7:$AF$506)+1,1)),0)</f>
        <v>0</v>
      </c>
      <c r="BH25" s="32">
        <f t="array" aca="1" ref="BH25" ca="1">_xlfn.IFNA(SUM((BH$3&gt;='Gastos com Pessoal'!$E$7:$E$506)*(BH$3&lt;='Gastos com Pessoal'!$F$7:$F$506)*OFFSET('Encargos e Benefícios'!$D$5,1,MATCH($B25,'Encargos e Benefícios'!$E$5:$AB$5,0),500,1))
*(IF('Gastos com Pessoal'!$G$7:$G$506&lt;=BH$3,('Gastos com Pessoal'!$H$7:$H$506)+1,1))
*(IF('Gastos com Pessoal'!$M$7:$M$506&lt;=BH$3,('Gastos com Pessoal'!$N$7:$N$506)+1,1))
*(IF('Gastos com Pessoal'!$S$7:$S$506&lt;=BH$3,('Gastos com Pessoal'!$T$7:$T$506)+1,1))
*(IF('Gastos com Pessoal'!$Y$7:$Y$506&lt;=BH$3,('Gastos com Pessoal'!$Z$7:$Z$506)+1,1))
*(IF('Gastos com Pessoal'!$AE$7:$AE$506&lt;=BH$3,('Gastos com Pessoal'!$AF$7:$AF$506)+1,1)),0)</f>
        <v>0</v>
      </c>
      <c r="BI25" s="32">
        <f t="array" aca="1" ref="BI25" ca="1">_xlfn.IFNA(SUM((BI$3&gt;='Gastos com Pessoal'!$E$7:$E$506)*(BI$3&lt;='Gastos com Pessoal'!$F$7:$F$506)*OFFSET('Encargos e Benefícios'!$D$5,1,MATCH($B25,'Encargos e Benefícios'!$E$5:$AB$5,0),500,1))
*(IF('Gastos com Pessoal'!$G$7:$G$506&lt;=BI$3,('Gastos com Pessoal'!$H$7:$H$506)+1,1))
*(IF('Gastos com Pessoal'!$M$7:$M$506&lt;=BI$3,('Gastos com Pessoal'!$N$7:$N$506)+1,1))
*(IF('Gastos com Pessoal'!$S$7:$S$506&lt;=BI$3,('Gastos com Pessoal'!$T$7:$T$506)+1,1))
*(IF('Gastos com Pessoal'!$Y$7:$Y$506&lt;=BI$3,('Gastos com Pessoal'!$Z$7:$Z$506)+1,1))
*(IF('Gastos com Pessoal'!$AE$7:$AE$506&lt;=BI$3,('Gastos com Pessoal'!$AF$7:$AF$506)+1,1)),0)</f>
        <v>0</v>
      </c>
      <c r="BJ25" s="32">
        <f t="array" aca="1" ref="BJ25" ca="1">_xlfn.IFNA(SUM((BJ$3&gt;='Gastos com Pessoal'!$E$7:$E$506)*(BJ$3&lt;='Gastos com Pessoal'!$F$7:$F$506)*OFFSET('Encargos e Benefícios'!$D$5,1,MATCH($B25,'Encargos e Benefícios'!$E$5:$AB$5,0),500,1))
*(IF('Gastos com Pessoal'!$G$7:$G$506&lt;=BJ$3,('Gastos com Pessoal'!$H$7:$H$506)+1,1))
*(IF('Gastos com Pessoal'!$M$7:$M$506&lt;=BJ$3,('Gastos com Pessoal'!$N$7:$N$506)+1,1))
*(IF('Gastos com Pessoal'!$S$7:$S$506&lt;=BJ$3,('Gastos com Pessoal'!$T$7:$T$506)+1,1))
*(IF('Gastos com Pessoal'!$Y$7:$Y$506&lt;=BJ$3,('Gastos com Pessoal'!$Z$7:$Z$506)+1,1))
*(IF('Gastos com Pessoal'!$AE$7:$AE$506&lt;=BJ$3,('Gastos com Pessoal'!$AF$7:$AF$506)+1,1)),0)</f>
        <v>0</v>
      </c>
      <c r="BK25" s="69">
        <f t="shared" ca="1" si="12"/>
        <v>0</v>
      </c>
      <c r="BL25" s="74">
        <f t="shared" ca="1" si="9"/>
        <v>0</v>
      </c>
    </row>
    <row r="26" spans="1:64" s="49" customFormat="1" ht="23.25" customHeight="1" x14ac:dyDescent="0.2">
      <c r="A26" s="19" t="s">
        <v>123</v>
      </c>
      <c r="B26" s="20" t="s">
        <v>124</v>
      </c>
      <c r="C26" s="32">
        <f t="array" aca="1" ref="C26" ca="1">_xlfn.IFNA(SUM((C$3&gt;='Gastos com Pessoal'!$E$7:$E$506)*(C$3&lt;='Gastos com Pessoal'!$F$7:$F$506)*OFFSET('Encargos e Benefícios'!$D$5,1,MATCH($B26,'Encargos e Benefícios'!$E$5:$AB$5,0),500,1))
*(IF('Gastos com Pessoal'!$G$7:$G$506&lt;=C$3,('Gastos com Pessoal'!$H$7:$H$506)+1,1))
*(IF('Gastos com Pessoal'!$M$7:$M$506&lt;=C$3,('Gastos com Pessoal'!$N$7:$N$506)+1,1))
*(IF('Gastos com Pessoal'!$S$7:$S$506&lt;=C$3,('Gastos com Pessoal'!$T$7:$T$506)+1,1))
*(IF('Gastos com Pessoal'!$Y$7:$Y$506&lt;=C$3,('Gastos com Pessoal'!$Z$7:$Z$506)+1,1))
*(IF('Gastos com Pessoal'!$AE$7:$AE$506&lt;=C$3,('Gastos com Pessoal'!$AF$7:$AF$506)+1,1)),0)</f>
        <v>0</v>
      </c>
      <c r="D26" s="32">
        <f t="array" aca="1" ref="D26" ca="1">_xlfn.IFNA(SUM((D$3&gt;='Gastos com Pessoal'!$E$7:$E$506)*(D$3&lt;='Gastos com Pessoal'!$F$7:$F$506)*OFFSET('Encargos e Benefícios'!$D$5,1,MATCH($B26,'Encargos e Benefícios'!$E$5:$AB$5,0),500,1))
*(IF('Gastos com Pessoal'!$G$7:$G$506&lt;=D$3,('Gastos com Pessoal'!$H$7:$H$506)+1,1))
*(IF('Gastos com Pessoal'!$M$7:$M$506&lt;=D$3,('Gastos com Pessoal'!$N$7:$N$506)+1,1))
*(IF('Gastos com Pessoal'!$S$7:$S$506&lt;=D$3,('Gastos com Pessoal'!$T$7:$T$506)+1,1))
*(IF('Gastos com Pessoal'!$Y$7:$Y$506&lt;=D$3,('Gastos com Pessoal'!$Z$7:$Z$506)+1,1))
*(IF('Gastos com Pessoal'!$AE$7:$AE$506&lt;=D$3,('Gastos com Pessoal'!$AF$7:$AF$506)+1,1)),0)</f>
        <v>0</v>
      </c>
      <c r="E26" s="32">
        <f t="array" aca="1" ref="E26" ca="1">_xlfn.IFNA(SUM((E$3&gt;='Gastos com Pessoal'!$E$7:$E$506)*(E$3&lt;='Gastos com Pessoal'!$F$7:$F$506)*OFFSET('Encargos e Benefícios'!$D$5,1,MATCH($B26,'Encargos e Benefícios'!$E$5:$AB$5,0),500,1))
*(IF('Gastos com Pessoal'!$G$7:$G$506&lt;=E$3,('Gastos com Pessoal'!$H$7:$H$506)+1,1))
*(IF('Gastos com Pessoal'!$M$7:$M$506&lt;=E$3,('Gastos com Pessoal'!$N$7:$N$506)+1,1))
*(IF('Gastos com Pessoal'!$S$7:$S$506&lt;=E$3,('Gastos com Pessoal'!$T$7:$T$506)+1,1))
*(IF('Gastos com Pessoal'!$Y$7:$Y$506&lt;=E$3,('Gastos com Pessoal'!$Z$7:$Z$506)+1,1))
*(IF('Gastos com Pessoal'!$AE$7:$AE$506&lt;=E$3,('Gastos com Pessoal'!$AF$7:$AF$506)+1,1)),0)</f>
        <v>0</v>
      </c>
      <c r="F26" s="32">
        <f t="array" aca="1" ref="F26" ca="1">_xlfn.IFNA(SUM((F$3&gt;='Gastos com Pessoal'!$E$7:$E$506)*(F$3&lt;='Gastos com Pessoal'!$F$7:$F$506)*OFFSET('Encargos e Benefícios'!$D$5,1,MATCH($B26,'Encargos e Benefícios'!$E$5:$AB$5,0),500,1))
*(IF('Gastos com Pessoal'!$G$7:$G$506&lt;=F$3,('Gastos com Pessoal'!$H$7:$H$506)+1,1))
*(IF('Gastos com Pessoal'!$M$7:$M$506&lt;=F$3,('Gastos com Pessoal'!$N$7:$N$506)+1,1))
*(IF('Gastos com Pessoal'!$S$7:$S$506&lt;=F$3,('Gastos com Pessoal'!$T$7:$T$506)+1,1))
*(IF('Gastos com Pessoal'!$Y$7:$Y$506&lt;=F$3,('Gastos com Pessoal'!$Z$7:$Z$506)+1,1))
*(IF('Gastos com Pessoal'!$AE$7:$AE$506&lt;=F$3,('Gastos com Pessoal'!$AF$7:$AF$506)+1,1)),0)</f>
        <v>0</v>
      </c>
      <c r="G26" s="32">
        <f t="array" aca="1" ref="G26" ca="1">_xlfn.IFNA(SUM((G$3&gt;='Gastos com Pessoal'!$E$7:$E$506)*(G$3&lt;='Gastos com Pessoal'!$F$7:$F$506)*OFFSET('Encargos e Benefícios'!$D$5,1,MATCH($B26,'Encargos e Benefícios'!$E$5:$AB$5,0),500,1))
*(IF('Gastos com Pessoal'!$G$7:$G$506&lt;=G$3,('Gastos com Pessoal'!$H$7:$H$506)+1,1))
*(IF('Gastos com Pessoal'!$M$7:$M$506&lt;=G$3,('Gastos com Pessoal'!$N$7:$N$506)+1,1))
*(IF('Gastos com Pessoal'!$S$7:$S$506&lt;=G$3,('Gastos com Pessoal'!$T$7:$T$506)+1,1))
*(IF('Gastos com Pessoal'!$Y$7:$Y$506&lt;=G$3,('Gastos com Pessoal'!$Z$7:$Z$506)+1,1))
*(IF('Gastos com Pessoal'!$AE$7:$AE$506&lt;=G$3,('Gastos com Pessoal'!$AF$7:$AF$506)+1,1)),0)</f>
        <v>0</v>
      </c>
      <c r="H26" s="32">
        <f t="array" aca="1" ref="H26" ca="1">_xlfn.IFNA(SUM((H$3&gt;='Gastos com Pessoal'!$E$7:$E$506)*(H$3&lt;='Gastos com Pessoal'!$F$7:$F$506)*OFFSET('Encargos e Benefícios'!$D$5,1,MATCH($B26,'Encargos e Benefícios'!$E$5:$AB$5,0),500,1))
*(IF('Gastos com Pessoal'!$G$7:$G$506&lt;=H$3,('Gastos com Pessoal'!$H$7:$H$506)+1,1))
*(IF('Gastos com Pessoal'!$M$7:$M$506&lt;=H$3,('Gastos com Pessoal'!$N$7:$N$506)+1,1))
*(IF('Gastos com Pessoal'!$S$7:$S$506&lt;=H$3,('Gastos com Pessoal'!$T$7:$T$506)+1,1))
*(IF('Gastos com Pessoal'!$Y$7:$Y$506&lt;=H$3,('Gastos com Pessoal'!$Z$7:$Z$506)+1,1))
*(IF('Gastos com Pessoal'!$AE$7:$AE$506&lt;=H$3,('Gastos com Pessoal'!$AF$7:$AF$506)+1,1)),0)</f>
        <v>0</v>
      </c>
      <c r="I26" s="32">
        <f t="array" aca="1" ref="I26" ca="1">_xlfn.IFNA(SUM((I$3&gt;='Gastos com Pessoal'!$E$7:$E$506)*(I$3&lt;='Gastos com Pessoal'!$F$7:$F$506)*OFFSET('Encargos e Benefícios'!$D$5,1,MATCH($B26,'Encargos e Benefícios'!$E$5:$AB$5,0),500,1))
*(IF('Gastos com Pessoal'!$G$7:$G$506&lt;=I$3,('Gastos com Pessoal'!$H$7:$H$506)+1,1))
*(IF('Gastos com Pessoal'!$M$7:$M$506&lt;=I$3,('Gastos com Pessoal'!$N$7:$N$506)+1,1))
*(IF('Gastos com Pessoal'!$S$7:$S$506&lt;=I$3,('Gastos com Pessoal'!$T$7:$T$506)+1,1))
*(IF('Gastos com Pessoal'!$Y$7:$Y$506&lt;=I$3,('Gastos com Pessoal'!$Z$7:$Z$506)+1,1))
*(IF('Gastos com Pessoal'!$AE$7:$AE$506&lt;=I$3,('Gastos com Pessoal'!$AF$7:$AF$506)+1,1)),0)</f>
        <v>0</v>
      </c>
      <c r="J26" s="32">
        <f t="array" aca="1" ref="J26" ca="1">_xlfn.IFNA(SUM((J$3&gt;='Gastos com Pessoal'!$E$7:$E$506)*(J$3&lt;='Gastos com Pessoal'!$F$7:$F$506)*OFFSET('Encargos e Benefícios'!$D$5,1,MATCH($B26,'Encargos e Benefícios'!$E$5:$AB$5,0),500,1))
*(IF('Gastos com Pessoal'!$G$7:$G$506&lt;=J$3,('Gastos com Pessoal'!$H$7:$H$506)+1,1))
*(IF('Gastos com Pessoal'!$M$7:$M$506&lt;=J$3,('Gastos com Pessoal'!$N$7:$N$506)+1,1))
*(IF('Gastos com Pessoal'!$S$7:$S$506&lt;=J$3,('Gastos com Pessoal'!$T$7:$T$506)+1,1))
*(IF('Gastos com Pessoal'!$Y$7:$Y$506&lt;=J$3,('Gastos com Pessoal'!$Z$7:$Z$506)+1,1))
*(IF('Gastos com Pessoal'!$AE$7:$AE$506&lt;=J$3,('Gastos com Pessoal'!$AF$7:$AF$506)+1,1)),0)</f>
        <v>0</v>
      </c>
      <c r="K26" s="32">
        <f t="array" aca="1" ref="K26" ca="1">_xlfn.IFNA(SUM((K$3&gt;='Gastos com Pessoal'!$E$7:$E$506)*(K$3&lt;='Gastos com Pessoal'!$F$7:$F$506)*OFFSET('Encargos e Benefícios'!$D$5,1,MATCH($B26,'Encargos e Benefícios'!$E$5:$AB$5,0),500,1))
*(IF('Gastos com Pessoal'!$G$7:$G$506&lt;=K$3,('Gastos com Pessoal'!$H$7:$H$506)+1,1))
*(IF('Gastos com Pessoal'!$M$7:$M$506&lt;=K$3,('Gastos com Pessoal'!$N$7:$N$506)+1,1))
*(IF('Gastos com Pessoal'!$S$7:$S$506&lt;=K$3,('Gastos com Pessoal'!$T$7:$T$506)+1,1))
*(IF('Gastos com Pessoal'!$Y$7:$Y$506&lt;=K$3,('Gastos com Pessoal'!$Z$7:$Z$506)+1,1))
*(IF('Gastos com Pessoal'!$AE$7:$AE$506&lt;=K$3,('Gastos com Pessoal'!$AF$7:$AF$506)+1,1)),0)</f>
        <v>0</v>
      </c>
      <c r="L26" s="32">
        <f t="array" aca="1" ref="L26" ca="1">_xlfn.IFNA(SUM((L$3&gt;='Gastos com Pessoal'!$E$7:$E$506)*(L$3&lt;='Gastos com Pessoal'!$F$7:$F$506)*OFFSET('Encargos e Benefícios'!$D$5,1,MATCH($B26,'Encargos e Benefícios'!$E$5:$AB$5,0),500,1))
*(IF('Gastos com Pessoal'!$G$7:$G$506&lt;=L$3,('Gastos com Pessoal'!$H$7:$H$506)+1,1))
*(IF('Gastos com Pessoal'!$M$7:$M$506&lt;=L$3,('Gastos com Pessoal'!$N$7:$N$506)+1,1))
*(IF('Gastos com Pessoal'!$S$7:$S$506&lt;=L$3,('Gastos com Pessoal'!$T$7:$T$506)+1,1))
*(IF('Gastos com Pessoal'!$Y$7:$Y$506&lt;=L$3,('Gastos com Pessoal'!$Z$7:$Z$506)+1,1))
*(IF('Gastos com Pessoal'!$AE$7:$AE$506&lt;=L$3,('Gastos com Pessoal'!$AF$7:$AF$506)+1,1)),0)</f>
        <v>0</v>
      </c>
      <c r="M26" s="32">
        <f t="array" aca="1" ref="M26" ca="1">_xlfn.IFNA(SUM((M$3&gt;='Gastos com Pessoal'!$E$7:$E$506)*(M$3&lt;='Gastos com Pessoal'!$F$7:$F$506)*OFFSET('Encargos e Benefícios'!$D$5,1,MATCH($B26,'Encargos e Benefícios'!$E$5:$AB$5,0),500,1))
*(IF('Gastos com Pessoal'!$G$7:$G$506&lt;=M$3,('Gastos com Pessoal'!$H$7:$H$506)+1,1))
*(IF('Gastos com Pessoal'!$M$7:$M$506&lt;=M$3,('Gastos com Pessoal'!$N$7:$N$506)+1,1))
*(IF('Gastos com Pessoal'!$S$7:$S$506&lt;=M$3,('Gastos com Pessoal'!$T$7:$T$506)+1,1))
*(IF('Gastos com Pessoal'!$Y$7:$Y$506&lt;=M$3,('Gastos com Pessoal'!$Z$7:$Z$506)+1,1))
*(IF('Gastos com Pessoal'!$AE$7:$AE$506&lt;=M$3,('Gastos com Pessoal'!$AF$7:$AF$506)+1,1)),0)</f>
        <v>0</v>
      </c>
      <c r="N26" s="32">
        <f t="array" aca="1" ref="N26" ca="1">_xlfn.IFNA(SUM((N$3&gt;='Gastos com Pessoal'!$E$7:$E$506)*(N$3&lt;='Gastos com Pessoal'!$F$7:$F$506)*OFFSET('Encargos e Benefícios'!$D$5,1,MATCH($B26,'Encargos e Benefícios'!$E$5:$AB$5,0),500,1))
*(IF('Gastos com Pessoal'!$G$7:$G$506&lt;=N$3,('Gastos com Pessoal'!$H$7:$H$506)+1,1))
*(IF('Gastos com Pessoal'!$M$7:$M$506&lt;=N$3,('Gastos com Pessoal'!$N$7:$N$506)+1,1))
*(IF('Gastos com Pessoal'!$S$7:$S$506&lt;=N$3,('Gastos com Pessoal'!$T$7:$T$506)+1,1))
*(IF('Gastos com Pessoal'!$Y$7:$Y$506&lt;=N$3,('Gastos com Pessoal'!$Z$7:$Z$506)+1,1))
*(IF('Gastos com Pessoal'!$AE$7:$AE$506&lt;=N$3,('Gastos com Pessoal'!$AF$7:$AF$506)+1,1)),0)</f>
        <v>0</v>
      </c>
      <c r="O26" s="32">
        <f t="array" aca="1" ref="O26" ca="1">_xlfn.IFNA(SUM((O$3&gt;='Gastos com Pessoal'!$E$7:$E$506)*(O$3&lt;='Gastos com Pessoal'!$F$7:$F$506)*OFFSET('Encargos e Benefícios'!$D$5,1,MATCH($B26,'Encargos e Benefícios'!$E$5:$AB$5,0),500,1))
*(IF('Gastos com Pessoal'!$G$7:$G$506&lt;=O$3,('Gastos com Pessoal'!$H$7:$H$506)+1,1))
*(IF('Gastos com Pessoal'!$M$7:$M$506&lt;=O$3,('Gastos com Pessoal'!$N$7:$N$506)+1,1))
*(IF('Gastos com Pessoal'!$S$7:$S$506&lt;=O$3,('Gastos com Pessoal'!$T$7:$T$506)+1,1))
*(IF('Gastos com Pessoal'!$Y$7:$Y$506&lt;=O$3,('Gastos com Pessoal'!$Z$7:$Z$506)+1,1))
*(IF('Gastos com Pessoal'!$AE$7:$AE$506&lt;=O$3,('Gastos com Pessoal'!$AF$7:$AF$506)+1,1)),0)</f>
        <v>0</v>
      </c>
      <c r="P26" s="32">
        <f t="array" aca="1" ref="P26" ca="1">_xlfn.IFNA(SUM((P$3&gt;='Gastos com Pessoal'!$E$7:$E$506)*(P$3&lt;='Gastos com Pessoal'!$F$7:$F$506)*OFFSET('Encargos e Benefícios'!$D$5,1,MATCH($B26,'Encargos e Benefícios'!$E$5:$AB$5,0),500,1))
*(IF('Gastos com Pessoal'!$G$7:$G$506&lt;=P$3,('Gastos com Pessoal'!$H$7:$H$506)+1,1))
*(IF('Gastos com Pessoal'!$M$7:$M$506&lt;=P$3,('Gastos com Pessoal'!$N$7:$N$506)+1,1))
*(IF('Gastos com Pessoal'!$S$7:$S$506&lt;=P$3,('Gastos com Pessoal'!$T$7:$T$506)+1,1))
*(IF('Gastos com Pessoal'!$Y$7:$Y$506&lt;=P$3,('Gastos com Pessoal'!$Z$7:$Z$506)+1,1))
*(IF('Gastos com Pessoal'!$AE$7:$AE$506&lt;=P$3,('Gastos com Pessoal'!$AF$7:$AF$506)+1,1)),0)</f>
        <v>0</v>
      </c>
      <c r="Q26" s="32">
        <f t="array" aca="1" ref="Q26" ca="1">_xlfn.IFNA(SUM((Q$3&gt;='Gastos com Pessoal'!$E$7:$E$506)*(Q$3&lt;='Gastos com Pessoal'!$F$7:$F$506)*OFFSET('Encargos e Benefícios'!$D$5,1,MATCH($B26,'Encargos e Benefícios'!$E$5:$AB$5,0),500,1))
*(IF('Gastos com Pessoal'!$G$7:$G$506&lt;=Q$3,('Gastos com Pessoal'!$H$7:$H$506)+1,1))
*(IF('Gastos com Pessoal'!$M$7:$M$506&lt;=Q$3,('Gastos com Pessoal'!$N$7:$N$506)+1,1))
*(IF('Gastos com Pessoal'!$S$7:$S$506&lt;=Q$3,('Gastos com Pessoal'!$T$7:$T$506)+1,1))
*(IF('Gastos com Pessoal'!$Y$7:$Y$506&lt;=Q$3,('Gastos com Pessoal'!$Z$7:$Z$506)+1,1))
*(IF('Gastos com Pessoal'!$AE$7:$AE$506&lt;=Q$3,('Gastos com Pessoal'!$AF$7:$AF$506)+1,1)),0)</f>
        <v>0</v>
      </c>
      <c r="R26" s="32">
        <f t="array" aca="1" ref="R26" ca="1">_xlfn.IFNA(SUM((R$3&gt;='Gastos com Pessoal'!$E$7:$E$506)*(R$3&lt;='Gastos com Pessoal'!$F$7:$F$506)*OFFSET('Encargos e Benefícios'!$D$5,1,MATCH($B26,'Encargos e Benefícios'!$E$5:$AB$5,0),500,1))
*(IF('Gastos com Pessoal'!$G$7:$G$506&lt;=R$3,('Gastos com Pessoal'!$H$7:$H$506)+1,1))
*(IF('Gastos com Pessoal'!$M$7:$M$506&lt;=R$3,('Gastos com Pessoal'!$N$7:$N$506)+1,1))
*(IF('Gastos com Pessoal'!$S$7:$S$506&lt;=R$3,('Gastos com Pessoal'!$T$7:$T$506)+1,1))
*(IF('Gastos com Pessoal'!$Y$7:$Y$506&lt;=R$3,('Gastos com Pessoal'!$Z$7:$Z$506)+1,1))
*(IF('Gastos com Pessoal'!$AE$7:$AE$506&lt;=R$3,('Gastos com Pessoal'!$AF$7:$AF$506)+1,1)),0)</f>
        <v>0</v>
      </c>
      <c r="S26" s="32">
        <f t="array" aca="1" ref="S26" ca="1">_xlfn.IFNA(SUM((S$3&gt;='Gastos com Pessoal'!$E$7:$E$506)*(S$3&lt;='Gastos com Pessoal'!$F$7:$F$506)*OFFSET('Encargos e Benefícios'!$D$5,1,MATCH($B26,'Encargos e Benefícios'!$E$5:$AB$5,0),500,1))
*(IF('Gastos com Pessoal'!$G$7:$G$506&lt;=S$3,('Gastos com Pessoal'!$H$7:$H$506)+1,1))
*(IF('Gastos com Pessoal'!$M$7:$M$506&lt;=S$3,('Gastos com Pessoal'!$N$7:$N$506)+1,1))
*(IF('Gastos com Pessoal'!$S$7:$S$506&lt;=S$3,('Gastos com Pessoal'!$T$7:$T$506)+1,1))
*(IF('Gastos com Pessoal'!$Y$7:$Y$506&lt;=S$3,('Gastos com Pessoal'!$Z$7:$Z$506)+1,1))
*(IF('Gastos com Pessoal'!$AE$7:$AE$506&lt;=S$3,('Gastos com Pessoal'!$AF$7:$AF$506)+1,1)),0)</f>
        <v>0</v>
      </c>
      <c r="T26" s="32">
        <f t="array" aca="1" ref="T26" ca="1">_xlfn.IFNA(SUM((T$3&gt;='Gastos com Pessoal'!$E$7:$E$506)*(T$3&lt;='Gastos com Pessoal'!$F$7:$F$506)*OFFSET('Encargos e Benefícios'!$D$5,1,MATCH($B26,'Encargos e Benefícios'!$E$5:$AB$5,0),500,1))
*(IF('Gastos com Pessoal'!$G$7:$G$506&lt;=T$3,('Gastos com Pessoal'!$H$7:$H$506)+1,1))
*(IF('Gastos com Pessoal'!$M$7:$M$506&lt;=T$3,('Gastos com Pessoal'!$N$7:$N$506)+1,1))
*(IF('Gastos com Pessoal'!$S$7:$S$506&lt;=T$3,('Gastos com Pessoal'!$T$7:$T$506)+1,1))
*(IF('Gastos com Pessoal'!$Y$7:$Y$506&lt;=T$3,('Gastos com Pessoal'!$Z$7:$Z$506)+1,1))
*(IF('Gastos com Pessoal'!$AE$7:$AE$506&lt;=T$3,('Gastos com Pessoal'!$AF$7:$AF$506)+1,1)),0)</f>
        <v>0</v>
      </c>
      <c r="U26" s="32">
        <f t="array" aca="1" ref="U26" ca="1">_xlfn.IFNA(SUM((U$3&gt;='Gastos com Pessoal'!$E$7:$E$506)*(U$3&lt;='Gastos com Pessoal'!$F$7:$F$506)*OFFSET('Encargos e Benefícios'!$D$5,1,MATCH($B26,'Encargos e Benefícios'!$E$5:$AB$5,0),500,1))
*(IF('Gastos com Pessoal'!$G$7:$G$506&lt;=U$3,('Gastos com Pessoal'!$H$7:$H$506)+1,1))
*(IF('Gastos com Pessoal'!$M$7:$M$506&lt;=U$3,('Gastos com Pessoal'!$N$7:$N$506)+1,1))
*(IF('Gastos com Pessoal'!$S$7:$S$506&lt;=U$3,('Gastos com Pessoal'!$T$7:$T$506)+1,1))
*(IF('Gastos com Pessoal'!$Y$7:$Y$506&lt;=U$3,('Gastos com Pessoal'!$Z$7:$Z$506)+1,1))
*(IF('Gastos com Pessoal'!$AE$7:$AE$506&lt;=U$3,('Gastos com Pessoal'!$AF$7:$AF$506)+1,1)),0)</f>
        <v>0</v>
      </c>
      <c r="V26" s="32">
        <f t="array" aca="1" ref="V26" ca="1">_xlfn.IFNA(SUM((V$3&gt;='Gastos com Pessoal'!$E$7:$E$506)*(V$3&lt;='Gastos com Pessoal'!$F$7:$F$506)*OFFSET('Encargos e Benefícios'!$D$5,1,MATCH($B26,'Encargos e Benefícios'!$E$5:$AB$5,0),500,1))
*(IF('Gastos com Pessoal'!$G$7:$G$506&lt;=V$3,('Gastos com Pessoal'!$H$7:$H$506)+1,1))
*(IF('Gastos com Pessoal'!$M$7:$M$506&lt;=V$3,('Gastos com Pessoal'!$N$7:$N$506)+1,1))
*(IF('Gastos com Pessoal'!$S$7:$S$506&lt;=V$3,('Gastos com Pessoal'!$T$7:$T$506)+1,1))
*(IF('Gastos com Pessoal'!$Y$7:$Y$506&lt;=V$3,('Gastos com Pessoal'!$Z$7:$Z$506)+1,1))
*(IF('Gastos com Pessoal'!$AE$7:$AE$506&lt;=V$3,('Gastos com Pessoal'!$AF$7:$AF$506)+1,1)),0)</f>
        <v>0</v>
      </c>
      <c r="W26" s="32">
        <f t="array" aca="1" ref="W26" ca="1">_xlfn.IFNA(SUM((W$3&gt;='Gastos com Pessoal'!$E$7:$E$506)*(W$3&lt;='Gastos com Pessoal'!$F$7:$F$506)*OFFSET('Encargos e Benefícios'!$D$5,1,MATCH($B26,'Encargos e Benefícios'!$E$5:$AB$5,0),500,1))
*(IF('Gastos com Pessoal'!$G$7:$G$506&lt;=W$3,('Gastos com Pessoal'!$H$7:$H$506)+1,1))
*(IF('Gastos com Pessoal'!$M$7:$M$506&lt;=W$3,('Gastos com Pessoal'!$N$7:$N$506)+1,1))
*(IF('Gastos com Pessoal'!$S$7:$S$506&lt;=W$3,('Gastos com Pessoal'!$T$7:$T$506)+1,1))
*(IF('Gastos com Pessoal'!$Y$7:$Y$506&lt;=W$3,('Gastos com Pessoal'!$Z$7:$Z$506)+1,1))
*(IF('Gastos com Pessoal'!$AE$7:$AE$506&lt;=W$3,('Gastos com Pessoal'!$AF$7:$AF$506)+1,1)),0)</f>
        <v>0</v>
      </c>
      <c r="X26" s="32">
        <f t="array" aca="1" ref="X26" ca="1">_xlfn.IFNA(SUM((X$3&gt;='Gastos com Pessoal'!$E$7:$E$506)*(X$3&lt;='Gastos com Pessoal'!$F$7:$F$506)*OFFSET('Encargos e Benefícios'!$D$5,1,MATCH($B26,'Encargos e Benefícios'!$E$5:$AB$5,0),500,1))
*(IF('Gastos com Pessoal'!$G$7:$G$506&lt;=X$3,('Gastos com Pessoal'!$H$7:$H$506)+1,1))
*(IF('Gastos com Pessoal'!$M$7:$M$506&lt;=X$3,('Gastos com Pessoal'!$N$7:$N$506)+1,1))
*(IF('Gastos com Pessoal'!$S$7:$S$506&lt;=X$3,('Gastos com Pessoal'!$T$7:$T$506)+1,1))
*(IF('Gastos com Pessoal'!$Y$7:$Y$506&lt;=X$3,('Gastos com Pessoal'!$Z$7:$Z$506)+1,1))
*(IF('Gastos com Pessoal'!$AE$7:$AE$506&lt;=X$3,('Gastos com Pessoal'!$AF$7:$AF$506)+1,1)),0)</f>
        <v>0</v>
      </c>
      <c r="Y26" s="32">
        <f t="array" aca="1" ref="Y26" ca="1">_xlfn.IFNA(SUM((Y$3&gt;='Gastos com Pessoal'!$E$7:$E$506)*(Y$3&lt;='Gastos com Pessoal'!$F$7:$F$506)*OFFSET('Encargos e Benefícios'!$D$5,1,MATCH($B26,'Encargos e Benefícios'!$E$5:$AB$5,0),500,1))
*(IF('Gastos com Pessoal'!$G$7:$G$506&lt;=Y$3,('Gastos com Pessoal'!$H$7:$H$506)+1,1))
*(IF('Gastos com Pessoal'!$M$7:$M$506&lt;=Y$3,('Gastos com Pessoal'!$N$7:$N$506)+1,1))
*(IF('Gastos com Pessoal'!$S$7:$S$506&lt;=Y$3,('Gastos com Pessoal'!$T$7:$T$506)+1,1))
*(IF('Gastos com Pessoal'!$Y$7:$Y$506&lt;=Y$3,('Gastos com Pessoal'!$Z$7:$Z$506)+1,1))
*(IF('Gastos com Pessoal'!$AE$7:$AE$506&lt;=Y$3,('Gastos com Pessoal'!$AF$7:$AF$506)+1,1)),0)</f>
        <v>0</v>
      </c>
      <c r="Z26" s="32">
        <f t="array" aca="1" ref="Z26" ca="1">_xlfn.IFNA(SUM((Z$3&gt;='Gastos com Pessoal'!$E$7:$E$506)*(Z$3&lt;='Gastos com Pessoal'!$F$7:$F$506)*OFFSET('Encargos e Benefícios'!$D$5,1,MATCH($B26,'Encargos e Benefícios'!$E$5:$AB$5,0),500,1))
*(IF('Gastos com Pessoal'!$G$7:$G$506&lt;=Z$3,('Gastos com Pessoal'!$H$7:$H$506)+1,1))
*(IF('Gastos com Pessoal'!$M$7:$M$506&lt;=Z$3,('Gastos com Pessoal'!$N$7:$N$506)+1,1))
*(IF('Gastos com Pessoal'!$S$7:$S$506&lt;=Z$3,('Gastos com Pessoal'!$T$7:$T$506)+1,1))
*(IF('Gastos com Pessoal'!$Y$7:$Y$506&lt;=Z$3,('Gastos com Pessoal'!$Z$7:$Z$506)+1,1))
*(IF('Gastos com Pessoal'!$AE$7:$AE$506&lt;=Z$3,('Gastos com Pessoal'!$AF$7:$AF$506)+1,1)),0)</f>
        <v>0</v>
      </c>
      <c r="AA26" s="32">
        <f t="array" aca="1" ref="AA26" ca="1">_xlfn.IFNA(SUM((AA$3&gt;='Gastos com Pessoal'!$E$7:$E$506)*(AA$3&lt;='Gastos com Pessoal'!$F$7:$F$506)*OFFSET('Encargos e Benefícios'!$D$5,1,MATCH($B26,'Encargos e Benefícios'!$E$5:$AB$5,0),500,1))
*(IF('Gastos com Pessoal'!$G$7:$G$506&lt;=AA$3,('Gastos com Pessoal'!$H$7:$H$506)+1,1))
*(IF('Gastos com Pessoal'!$M$7:$M$506&lt;=AA$3,('Gastos com Pessoal'!$N$7:$N$506)+1,1))
*(IF('Gastos com Pessoal'!$S$7:$S$506&lt;=AA$3,('Gastos com Pessoal'!$T$7:$T$506)+1,1))
*(IF('Gastos com Pessoal'!$Y$7:$Y$506&lt;=AA$3,('Gastos com Pessoal'!$Z$7:$Z$506)+1,1))
*(IF('Gastos com Pessoal'!$AE$7:$AE$506&lt;=AA$3,('Gastos com Pessoal'!$AF$7:$AF$506)+1,1)),0)</f>
        <v>0</v>
      </c>
      <c r="AB26" s="32">
        <f t="array" aca="1" ref="AB26" ca="1">_xlfn.IFNA(SUM((AB$3&gt;='Gastos com Pessoal'!$E$7:$E$506)*(AB$3&lt;='Gastos com Pessoal'!$F$7:$F$506)*OFFSET('Encargos e Benefícios'!$D$5,1,MATCH($B26,'Encargos e Benefícios'!$E$5:$AB$5,0),500,1))
*(IF('Gastos com Pessoal'!$G$7:$G$506&lt;=AB$3,('Gastos com Pessoal'!$H$7:$H$506)+1,1))
*(IF('Gastos com Pessoal'!$M$7:$M$506&lt;=AB$3,('Gastos com Pessoal'!$N$7:$N$506)+1,1))
*(IF('Gastos com Pessoal'!$S$7:$S$506&lt;=AB$3,('Gastos com Pessoal'!$T$7:$T$506)+1,1))
*(IF('Gastos com Pessoal'!$Y$7:$Y$506&lt;=AB$3,('Gastos com Pessoal'!$Z$7:$Z$506)+1,1))
*(IF('Gastos com Pessoal'!$AE$7:$AE$506&lt;=AB$3,('Gastos com Pessoal'!$AF$7:$AF$506)+1,1)),0)</f>
        <v>0</v>
      </c>
      <c r="AC26" s="32">
        <f t="array" aca="1" ref="AC26" ca="1">_xlfn.IFNA(SUM((AC$3&gt;='Gastos com Pessoal'!$E$7:$E$506)*(AC$3&lt;='Gastos com Pessoal'!$F$7:$F$506)*OFFSET('Encargos e Benefícios'!$D$5,1,MATCH($B26,'Encargos e Benefícios'!$E$5:$AB$5,0),500,1))
*(IF('Gastos com Pessoal'!$G$7:$G$506&lt;=AC$3,('Gastos com Pessoal'!$H$7:$H$506)+1,1))
*(IF('Gastos com Pessoal'!$M$7:$M$506&lt;=AC$3,('Gastos com Pessoal'!$N$7:$N$506)+1,1))
*(IF('Gastos com Pessoal'!$S$7:$S$506&lt;=AC$3,('Gastos com Pessoal'!$T$7:$T$506)+1,1))
*(IF('Gastos com Pessoal'!$Y$7:$Y$506&lt;=AC$3,('Gastos com Pessoal'!$Z$7:$Z$506)+1,1))
*(IF('Gastos com Pessoal'!$AE$7:$AE$506&lt;=AC$3,('Gastos com Pessoal'!$AF$7:$AF$506)+1,1)),0)</f>
        <v>0</v>
      </c>
      <c r="AD26" s="32">
        <f t="array" aca="1" ref="AD26" ca="1">_xlfn.IFNA(SUM((AD$3&gt;='Gastos com Pessoal'!$E$7:$E$506)*(AD$3&lt;='Gastos com Pessoal'!$F$7:$F$506)*OFFSET('Encargos e Benefícios'!$D$5,1,MATCH($B26,'Encargos e Benefícios'!$E$5:$AB$5,0),500,1))
*(IF('Gastos com Pessoal'!$G$7:$G$506&lt;=AD$3,('Gastos com Pessoal'!$H$7:$H$506)+1,1))
*(IF('Gastos com Pessoal'!$M$7:$M$506&lt;=AD$3,('Gastos com Pessoal'!$N$7:$N$506)+1,1))
*(IF('Gastos com Pessoal'!$S$7:$S$506&lt;=AD$3,('Gastos com Pessoal'!$T$7:$T$506)+1,1))
*(IF('Gastos com Pessoal'!$Y$7:$Y$506&lt;=AD$3,('Gastos com Pessoal'!$Z$7:$Z$506)+1,1))
*(IF('Gastos com Pessoal'!$AE$7:$AE$506&lt;=AD$3,('Gastos com Pessoal'!$AF$7:$AF$506)+1,1)),0)</f>
        <v>0</v>
      </c>
      <c r="AE26" s="32">
        <f t="array" aca="1" ref="AE26" ca="1">_xlfn.IFNA(SUM((AE$3&gt;='Gastos com Pessoal'!$E$7:$E$506)*(AE$3&lt;='Gastos com Pessoal'!$F$7:$F$506)*OFFSET('Encargos e Benefícios'!$D$5,1,MATCH($B26,'Encargos e Benefícios'!$E$5:$AB$5,0),500,1))
*(IF('Gastos com Pessoal'!$G$7:$G$506&lt;=AE$3,('Gastos com Pessoal'!$H$7:$H$506)+1,1))
*(IF('Gastos com Pessoal'!$M$7:$M$506&lt;=AE$3,('Gastos com Pessoal'!$N$7:$N$506)+1,1))
*(IF('Gastos com Pessoal'!$S$7:$S$506&lt;=AE$3,('Gastos com Pessoal'!$T$7:$T$506)+1,1))
*(IF('Gastos com Pessoal'!$Y$7:$Y$506&lt;=AE$3,('Gastos com Pessoal'!$Z$7:$Z$506)+1,1))
*(IF('Gastos com Pessoal'!$AE$7:$AE$506&lt;=AE$3,('Gastos com Pessoal'!$AF$7:$AF$506)+1,1)),0)</f>
        <v>0</v>
      </c>
      <c r="AF26" s="32">
        <f t="array" aca="1" ref="AF26" ca="1">_xlfn.IFNA(SUM((AF$3&gt;='Gastos com Pessoal'!$E$7:$E$506)*(AF$3&lt;='Gastos com Pessoal'!$F$7:$F$506)*OFFSET('Encargos e Benefícios'!$D$5,1,MATCH($B26,'Encargos e Benefícios'!$E$5:$AB$5,0),500,1))
*(IF('Gastos com Pessoal'!$G$7:$G$506&lt;=AF$3,('Gastos com Pessoal'!$H$7:$H$506)+1,1))
*(IF('Gastos com Pessoal'!$M$7:$M$506&lt;=AF$3,('Gastos com Pessoal'!$N$7:$N$506)+1,1))
*(IF('Gastos com Pessoal'!$S$7:$S$506&lt;=AF$3,('Gastos com Pessoal'!$T$7:$T$506)+1,1))
*(IF('Gastos com Pessoal'!$Y$7:$Y$506&lt;=AF$3,('Gastos com Pessoal'!$Z$7:$Z$506)+1,1))
*(IF('Gastos com Pessoal'!$AE$7:$AE$506&lt;=AF$3,('Gastos com Pessoal'!$AF$7:$AF$506)+1,1)),0)</f>
        <v>0</v>
      </c>
      <c r="AG26" s="32">
        <f t="array" aca="1" ref="AG26" ca="1">_xlfn.IFNA(SUM((AG$3&gt;='Gastos com Pessoal'!$E$7:$E$506)*(AG$3&lt;='Gastos com Pessoal'!$F$7:$F$506)*OFFSET('Encargos e Benefícios'!$D$5,1,MATCH($B26,'Encargos e Benefícios'!$E$5:$AB$5,0),500,1))
*(IF('Gastos com Pessoal'!$G$7:$G$506&lt;=AG$3,('Gastos com Pessoal'!$H$7:$H$506)+1,1))
*(IF('Gastos com Pessoal'!$M$7:$M$506&lt;=AG$3,('Gastos com Pessoal'!$N$7:$N$506)+1,1))
*(IF('Gastos com Pessoal'!$S$7:$S$506&lt;=AG$3,('Gastos com Pessoal'!$T$7:$T$506)+1,1))
*(IF('Gastos com Pessoal'!$Y$7:$Y$506&lt;=AG$3,('Gastos com Pessoal'!$Z$7:$Z$506)+1,1))
*(IF('Gastos com Pessoal'!$AE$7:$AE$506&lt;=AG$3,('Gastos com Pessoal'!$AF$7:$AF$506)+1,1)),0)</f>
        <v>0</v>
      </c>
      <c r="AH26" s="32">
        <f t="array" aca="1" ref="AH26" ca="1">_xlfn.IFNA(SUM((AH$3&gt;='Gastos com Pessoal'!$E$7:$E$506)*(AH$3&lt;='Gastos com Pessoal'!$F$7:$F$506)*OFFSET('Encargos e Benefícios'!$D$5,1,MATCH($B26,'Encargos e Benefícios'!$E$5:$AB$5,0),500,1))
*(IF('Gastos com Pessoal'!$G$7:$G$506&lt;=AH$3,('Gastos com Pessoal'!$H$7:$H$506)+1,1))
*(IF('Gastos com Pessoal'!$M$7:$M$506&lt;=AH$3,('Gastos com Pessoal'!$N$7:$N$506)+1,1))
*(IF('Gastos com Pessoal'!$S$7:$S$506&lt;=AH$3,('Gastos com Pessoal'!$T$7:$T$506)+1,1))
*(IF('Gastos com Pessoal'!$Y$7:$Y$506&lt;=AH$3,('Gastos com Pessoal'!$Z$7:$Z$506)+1,1))
*(IF('Gastos com Pessoal'!$AE$7:$AE$506&lt;=AH$3,('Gastos com Pessoal'!$AF$7:$AF$506)+1,1)),0)</f>
        <v>0</v>
      </c>
      <c r="AI26" s="32">
        <f t="array" aca="1" ref="AI26" ca="1">_xlfn.IFNA(SUM((AI$3&gt;='Gastos com Pessoal'!$E$7:$E$506)*(AI$3&lt;='Gastos com Pessoal'!$F$7:$F$506)*OFFSET('Encargos e Benefícios'!$D$5,1,MATCH($B26,'Encargos e Benefícios'!$E$5:$AB$5,0),500,1))
*(IF('Gastos com Pessoal'!$G$7:$G$506&lt;=AI$3,('Gastos com Pessoal'!$H$7:$H$506)+1,1))
*(IF('Gastos com Pessoal'!$M$7:$M$506&lt;=AI$3,('Gastos com Pessoal'!$N$7:$N$506)+1,1))
*(IF('Gastos com Pessoal'!$S$7:$S$506&lt;=AI$3,('Gastos com Pessoal'!$T$7:$T$506)+1,1))
*(IF('Gastos com Pessoal'!$Y$7:$Y$506&lt;=AI$3,('Gastos com Pessoal'!$Z$7:$Z$506)+1,1))
*(IF('Gastos com Pessoal'!$AE$7:$AE$506&lt;=AI$3,('Gastos com Pessoal'!$AF$7:$AF$506)+1,1)),0)</f>
        <v>0</v>
      </c>
      <c r="AJ26" s="32">
        <f t="array" aca="1" ref="AJ26" ca="1">_xlfn.IFNA(SUM((AJ$3&gt;='Gastos com Pessoal'!$E$7:$E$506)*(AJ$3&lt;='Gastos com Pessoal'!$F$7:$F$506)*OFFSET('Encargos e Benefícios'!$D$5,1,MATCH($B26,'Encargos e Benefícios'!$E$5:$AB$5,0),500,1))
*(IF('Gastos com Pessoal'!$G$7:$G$506&lt;=AJ$3,('Gastos com Pessoal'!$H$7:$H$506)+1,1))
*(IF('Gastos com Pessoal'!$M$7:$M$506&lt;=AJ$3,('Gastos com Pessoal'!$N$7:$N$506)+1,1))
*(IF('Gastos com Pessoal'!$S$7:$S$506&lt;=AJ$3,('Gastos com Pessoal'!$T$7:$T$506)+1,1))
*(IF('Gastos com Pessoal'!$Y$7:$Y$506&lt;=AJ$3,('Gastos com Pessoal'!$Z$7:$Z$506)+1,1))
*(IF('Gastos com Pessoal'!$AE$7:$AE$506&lt;=AJ$3,('Gastos com Pessoal'!$AF$7:$AF$506)+1,1)),0)</f>
        <v>0</v>
      </c>
      <c r="AK26" s="32">
        <f t="array" aca="1" ref="AK26" ca="1">_xlfn.IFNA(SUM((AK$3&gt;='Gastos com Pessoal'!$E$7:$E$506)*(AK$3&lt;='Gastos com Pessoal'!$F$7:$F$506)*OFFSET('Encargos e Benefícios'!$D$5,1,MATCH($B26,'Encargos e Benefícios'!$E$5:$AB$5,0),500,1))
*(IF('Gastos com Pessoal'!$G$7:$G$506&lt;=AK$3,('Gastos com Pessoal'!$H$7:$H$506)+1,1))
*(IF('Gastos com Pessoal'!$M$7:$M$506&lt;=AK$3,('Gastos com Pessoal'!$N$7:$N$506)+1,1))
*(IF('Gastos com Pessoal'!$S$7:$S$506&lt;=AK$3,('Gastos com Pessoal'!$T$7:$T$506)+1,1))
*(IF('Gastos com Pessoal'!$Y$7:$Y$506&lt;=AK$3,('Gastos com Pessoal'!$Z$7:$Z$506)+1,1))
*(IF('Gastos com Pessoal'!$AE$7:$AE$506&lt;=AK$3,('Gastos com Pessoal'!$AF$7:$AF$506)+1,1)),0)</f>
        <v>0</v>
      </c>
      <c r="AL26" s="32">
        <f t="array" aca="1" ref="AL26" ca="1">_xlfn.IFNA(SUM((AL$3&gt;='Gastos com Pessoal'!$E$7:$E$506)*(AL$3&lt;='Gastos com Pessoal'!$F$7:$F$506)*OFFSET('Encargos e Benefícios'!$D$5,1,MATCH($B26,'Encargos e Benefícios'!$E$5:$AB$5,0),500,1))
*(IF('Gastos com Pessoal'!$G$7:$G$506&lt;=AL$3,('Gastos com Pessoal'!$H$7:$H$506)+1,1))
*(IF('Gastos com Pessoal'!$M$7:$M$506&lt;=AL$3,('Gastos com Pessoal'!$N$7:$N$506)+1,1))
*(IF('Gastos com Pessoal'!$S$7:$S$506&lt;=AL$3,('Gastos com Pessoal'!$T$7:$T$506)+1,1))
*(IF('Gastos com Pessoal'!$Y$7:$Y$506&lt;=AL$3,('Gastos com Pessoal'!$Z$7:$Z$506)+1,1))
*(IF('Gastos com Pessoal'!$AE$7:$AE$506&lt;=AL$3,('Gastos com Pessoal'!$AF$7:$AF$506)+1,1)),0)</f>
        <v>0</v>
      </c>
      <c r="AM26" s="32">
        <f t="array" aca="1" ref="AM26" ca="1">_xlfn.IFNA(SUM((AM$3&gt;='Gastos com Pessoal'!$E$7:$E$506)*(AM$3&lt;='Gastos com Pessoal'!$F$7:$F$506)*OFFSET('Encargos e Benefícios'!$D$5,1,MATCH($B26,'Encargos e Benefícios'!$E$5:$AB$5,0),500,1))
*(IF('Gastos com Pessoal'!$G$7:$G$506&lt;=AM$3,('Gastos com Pessoal'!$H$7:$H$506)+1,1))
*(IF('Gastos com Pessoal'!$M$7:$M$506&lt;=AM$3,('Gastos com Pessoal'!$N$7:$N$506)+1,1))
*(IF('Gastos com Pessoal'!$S$7:$S$506&lt;=AM$3,('Gastos com Pessoal'!$T$7:$T$506)+1,1))
*(IF('Gastos com Pessoal'!$Y$7:$Y$506&lt;=AM$3,('Gastos com Pessoal'!$Z$7:$Z$506)+1,1))
*(IF('Gastos com Pessoal'!$AE$7:$AE$506&lt;=AM$3,('Gastos com Pessoal'!$AF$7:$AF$506)+1,1)),0)</f>
        <v>0</v>
      </c>
      <c r="AN26" s="32">
        <f t="array" aca="1" ref="AN26" ca="1">_xlfn.IFNA(SUM((AN$3&gt;='Gastos com Pessoal'!$E$7:$E$506)*(AN$3&lt;='Gastos com Pessoal'!$F$7:$F$506)*OFFSET('Encargos e Benefícios'!$D$5,1,MATCH($B26,'Encargos e Benefícios'!$E$5:$AB$5,0),500,1))
*(IF('Gastos com Pessoal'!$G$7:$G$506&lt;=AN$3,('Gastos com Pessoal'!$H$7:$H$506)+1,1))
*(IF('Gastos com Pessoal'!$M$7:$M$506&lt;=AN$3,('Gastos com Pessoal'!$N$7:$N$506)+1,1))
*(IF('Gastos com Pessoal'!$S$7:$S$506&lt;=AN$3,('Gastos com Pessoal'!$T$7:$T$506)+1,1))
*(IF('Gastos com Pessoal'!$Y$7:$Y$506&lt;=AN$3,('Gastos com Pessoal'!$Z$7:$Z$506)+1,1))
*(IF('Gastos com Pessoal'!$AE$7:$AE$506&lt;=AN$3,('Gastos com Pessoal'!$AF$7:$AF$506)+1,1)),0)</f>
        <v>0</v>
      </c>
      <c r="AO26" s="32">
        <f t="array" aca="1" ref="AO26" ca="1">_xlfn.IFNA(SUM((AO$3&gt;='Gastos com Pessoal'!$E$7:$E$506)*(AO$3&lt;='Gastos com Pessoal'!$F$7:$F$506)*OFFSET('Encargos e Benefícios'!$D$5,1,MATCH($B26,'Encargos e Benefícios'!$E$5:$AB$5,0),500,1))
*(IF('Gastos com Pessoal'!$G$7:$G$506&lt;=AO$3,('Gastos com Pessoal'!$H$7:$H$506)+1,1))
*(IF('Gastos com Pessoal'!$M$7:$M$506&lt;=AO$3,('Gastos com Pessoal'!$N$7:$N$506)+1,1))
*(IF('Gastos com Pessoal'!$S$7:$S$506&lt;=AO$3,('Gastos com Pessoal'!$T$7:$T$506)+1,1))
*(IF('Gastos com Pessoal'!$Y$7:$Y$506&lt;=AO$3,('Gastos com Pessoal'!$Z$7:$Z$506)+1,1))
*(IF('Gastos com Pessoal'!$AE$7:$AE$506&lt;=AO$3,('Gastos com Pessoal'!$AF$7:$AF$506)+1,1)),0)</f>
        <v>0</v>
      </c>
      <c r="AP26" s="32">
        <f t="array" aca="1" ref="AP26" ca="1">_xlfn.IFNA(SUM((AP$3&gt;='Gastos com Pessoal'!$E$7:$E$506)*(AP$3&lt;='Gastos com Pessoal'!$F$7:$F$506)*OFFSET('Encargos e Benefícios'!$D$5,1,MATCH($B26,'Encargos e Benefícios'!$E$5:$AB$5,0),500,1))
*(IF('Gastos com Pessoal'!$G$7:$G$506&lt;=AP$3,('Gastos com Pessoal'!$H$7:$H$506)+1,1))
*(IF('Gastos com Pessoal'!$M$7:$M$506&lt;=AP$3,('Gastos com Pessoal'!$N$7:$N$506)+1,1))
*(IF('Gastos com Pessoal'!$S$7:$S$506&lt;=AP$3,('Gastos com Pessoal'!$T$7:$T$506)+1,1))
*(IF('Gastos com Pessoal'!$Y$7:$Y$506&lt;=AP$3,('Gastos com Pessoal'!$Z$7:$Z$506)+1,1))
*(IF('Gastos com Pessoal'!$AE$7:$AE$506&lt;=AP$3,('Gastos com Pessoal'!$AF$7:$AF$506)+1,1)),0)</f>
        <v>0</v>
      </c>
      <c r="AQ26" s="32">
        <f t="array" aca="1" ref="AQ26" ca="1">_xlfn.IFNA(SUM((AQ$3&gt;='Gastos com Pessoal'!$E$7:$E$506)*(AQ$3&lt;='Gastos com Pessoal'!$F$7:$F$506)*OFFSET('Encargos e Benefícios'!$D$5,1,MATCH($B26,'Encargos e Benefícios'!$E$5:$AB$5,0),500,1))
*(IF('Gastos com Pessoal'!$G$7:$G$506&lt;=AQ$3,('Gastos com Pessoal'!$H$7:$H$506)+1,1))
*(IF('Gastos com Pessoal'!$M$7:$M$506&lt;=AQ$3,('Gastos com Pessoal'!$N$7:$N$506)+1,1))
*(IF('Gastos com Pessoal'!$S$7:$S$506&lt;=AQ$3,('Gastos com Pessoal'!$T$7:$T$506)+1,1))
*(IF('Gastos com Pessoal'!$Y$7:$Y$506&lt;=AQ$3,('Gastos com Pessoal'!$Z$7:$Z$506)+1,1))
*(IF('Gastos com Pessoal'!$AE$7:$AE$506&lt;=AQ$3,('Gastos com Pessoal'!$AF$7:$AF$506)+1,1)),0)</f>
        <v>0</v>
      </c>
      <c r="AR26" s="32">
        <f t="array" aca="1" ref="AR26" ca="1">_xlfn.IFNA(SUM((AR$3&gt;='Gastos com Pessoal'!$E$7:$E$506)*(AR$3&lt;='Gastos com Pessoal'!$F$7:$F$506)*OFFSET('Encargos e Benefícios'!$D$5,1,MATCH($B26,'Encargos e Benefícios'!$E$5:$AB$5,0),500,1))
*(IF('Gastos com Pessoal'!$G$7:$G$506&lt;=AR$3,('Gastos com Pessoal'!$H$7:$H$506)+1,1))
*(IF('Gastos com Pessoal'!$M$7:$M$506&lt;=AR$3,('Gastos com Pessoal'!$N$7:$N$506)+1,1))
*(IF('Gastos com Pessoal'!$S$7:$S$506&lt;=AR$3,('Gastos com Pessoal'!$T$7:$T$506)+1,1))
*(IF('Gastos com Pessoal'!$Y$7:$Y$506&lt;=AR$3,('Gastos com Pessoal'!$Z$7:$Z$506)+1,1))
*(IF('Gastos com Pessoal'!$AE$7:$AE$506&lt;=AR$3,('Gastos com Pessoal'!$AF$7:$AF$506)+1,1)),0)</f>
        <v>0</v>
      </c>
      <c r="AS26" s="32">
        <f t="array" aca="1" ref="AS26" ca="1">_xlfn.IFNA(SUM((AS$3&gt;='Gastos com Pessoal'!$E$7:$E$506)*(AS$3&lt;='Gastos com Pessoal'!$F$7:$F$506)*OFFSET('Encargos e Benefícios'!$D$5,1,MATCH($B26,'Encargos e Benefícios'!$E$5:$AB$5,0),500,1))
*(IF('Gastos com Pessoal'!$G$7:$G$506&lt;=AS$3,('Gastos com Pessoal'!$H$7:$H$506)+1,1))
*(IF('Gastos com Pessoal'!$M$7:$M$506&lt;=AS$3,('Gastos com Pessoal'!$N$7:$N$506)+1,1))
*(IF('Gastos com Pessoal'!$S$7:$S$506&lt;=AS$3,('Gastos com Pessoal'!$T$7:$T$506)+1,1))
*(IF('Gastos com Pessoal'!$Y$7:$Y$506&lt;=AS$3,('Gastos com Pessoal'!$Z$7:$Z$506)+1,1))
*(IF('Gastos com Pessoal'!$AE$7:$AE$506&lt;=AS$3,('Gastos com Pessoal'!$AF$7:$AF$506)+1,1)),0)</f>
        <v>0</v>
      </c>
      <c r="AT26" s="32">
        <f t="array" aca="1" ref="AT26" ca="1">_xlfn.IFNA(SUM((AT$3&gt;='Gastos com Pessoal'!$E$7:$E$506)*(AT$3&lt;='Gastos com Pessoal'!$F$7:$F$506)*OFFSET('Encargos e Benefícios'!$D$5,1,MATCH($B26,'Encargos e Benefícios'!$E$5:$AB$5,0),500,1))
*(IF('Gastos com Pessoal'!$G$7:$G$506&lt;=AT$3,('Gastos com Pessoal'!$H$7:$H$506)+1,1))
*(IF('Gastos com Pessoal'!$M$7:$M$506&lt;=AT$3,('Gastos com Pessoal'!$N$7:$N$506)+1,1))
*(IF('Gastos com Pessoal'!$S$7:$S$506&lt;=AT$3,('Gastos com Pessoal'!$T$7:$T$506)+1,1))
*(IF('Gastos com Pessoal'!$Y$7:$Y$506&lt;=AT$3,('Gastos com Pessoal'!$Z$7:$Z$506)+1,1))
*(IF('Gastos com Pessoal'!$AE$7:$AE$506&lt;=AT$3,('Gastos com Pessoal'!$AF$7:$AF$506)+1,1)),0)</f>
        <v>0</v>
      </c>
      <c r="AU26" s="32">
        <f t="array" aca="1" ref="AU26" ca="1">_xlfn.IFNA(SUM((AU$3&gt;='Gastos com Pessoal'!$E$7:$E$506)*(AU$3&lt;='Gastos com Pessoal'!$F$7:$F$506)*OFFSET('Encargos e Benefícios'!$D$5,1,MATCH($B26,'Encargos e Benefícios'!$E$5:$AB$5,0),500,1))
*(IF('Gastos com Pessoal'!$G$7:$G$506&lt;=AU$3,('Gastos com Pessoal'!$H$7:$H$506)+1,1))
*(IF('Gastos com Pessoal'!$M$7:$M$506&lt;=AU$3,('Gastos com Pessoal'!$N$7:$N$506)+1,1))
*(IF('Gastos com Pessoal'!$S$7:$S$506&lt;=AU$3,('Gastos com Pessoal'!$T$7:$T$506)+1,1))
*(IF('Gastos com Pessoal'!$Y$7:$Y$506&lt;=AU$3,('Gastos com Pessoal'!$Z$7:$Z$506)+1,1))
*(IF('Gastos com Pessoal'!$AE$7:$AE$506&lt;=AU$3,('Gastos com Pessoal'!$AF$7:$AF$506)+1,1)),0)</f>
        <v>0</v>
      </c>
      <c r="AV26" s="32">
        <f t="array" aca="1" ref="AV26" ca="1">_xlfn.IFNA(SUM((AV$3&gt;='Gastos com Pessoal'!$E$7:$E$506)*(AV$3&lt;='Gastos com Pessoal'!$F$7:$F$506)*OFFSET('Encargos e Benefícios'!$D$5,1,MATCH($B26,'Encargos e Benefícios'!$E$5:$AB$5,0),500,1))
*(IF('Gastos com Pessoal'!$G$7:$G$506&lt;=AV$3,('Gastos com Pessoal'!$H$7:$H$506)+1,1))
*(IF('Gastos com Pessoal'!$M$7:$M$506&lt;=AV$3,('Gastos com Pessoal'!$N$7:$N$506)+1,1))
*(IF('Gastos com Pessoal'!$S$7:$S$506&lt;=AV$3,('Gastos com Pessoal'!$T$7:$T$506)+1,1))
*(IF('Gastos com Pessoal'!$Y$7:$Y$506&lt;=AV$3,('Gastos com Pessoal'!$Z$7:$Z$506)+1,1))
*(IF('Gastos com Pessoal'!$AE$7:$AE$506&lt;=AV$3,('Gastos com Pessoal'!$AF$7:$AF$506)+1,1)),0)</f>
        <v>0</v>
      </c>
      <c r="AW26" s="32">
        <f t="array" aca="1" ref="AW26" ca="1">_xlfn.IFNA(SUM((AW$3&gt;='Gastos com Pessoal'!$E$7:$E$506)*(AW$3&lt;='Gastos com Pessoal'!$F$7:$F$506)*OFFSET('Encargos e Benefícios'!$D$5,1,MATCH($B26,'Encargos e Benefícios'!$E$5:$AB$5,0),500,1))
*(IF('Gastos com Pessoal'!$G$7:$G$506&lt;=AW$3,('Gastos com Pessoal'!$H$7:$H$506)+1,1))
*(IF('Gastos com Pessoal'!$M$7:$M$506&lt;=AW$3,('Gastos com Pessoal'!$N$7:$N$506)+1,1))
*(IF('Gastos com Pessoal'!$S$7:$S$506&lt;=AW$3,('Gastos com Pessoal'!$T$7:$T$506)+1,1))
*(IF('Gastos com Pessoal'!$Y$7:$Y$506&lt;=AW$3,('Gastos com Pessoal'!$Z$7:$Z$506)+1,1))
*(IF('Gastos com Pessoal'!$AE$7:$AE$506&lt;=AW$3,('Gastos com Pessoal'!$AF$7:$AF$506)+1,1)),0)</f>
        <v>0</v>
      </c>
      <c r="AX26" s="32">
        <f t="array" aca="1" ref="AX26" ca="1">_xlfn.IFNA(SUM((AX$3&gt;='Gastos com Pessoal'!$E$7:$E$506)*(AX$3&lt;='Gastos com Pessoal'!$F$7:$F$506)*OFFSET('Encargos e Benefícios'!$D$5,1,MATCH($B26,'Encargos e Benefícios'!$E$5:$AB$5,0),500,1))
*(IF('Gastos com Pessoal'!$G$7:$G$506&lt;=AX$3,('Gastos com Pessoal'!$H$7:$H$506)+1,1))
*(IF('Gastos com Pessoal'!$M$7:$M$506&lt;=AX$3,('Gastos com Pessoal'!$N$7:$N$506)+1,1))
*(IF('Gastos com Pessoal'!$S$7:$S$506&lt;=AX$3,('Gastos com Pessoal'!$T$7:$T$506)+1,1))
*(IF('Gastos com Pessoal'!$Y$7:$Y$506&lt;=AX$3,('Gastos com Pessoal'!$Z$7:$Z$506)+1,1))
*(IF('Gastos com Pessoal'!$AE$7:$AE$506&lt;=AX$3,('Gastos com Pessoal'!$AF$7:$AF$506)+1,1)),0)</f>
        <v>0</v>
      </c>
      <c r="AY26" s="32">
        <f t="array" aca="1" ref="AY26" ca="1">_xlfn.IFNA(SUM((AY$3&gt;='Gastos com Pessoal'!$E$7:$E$506)*(AY$3&lt;='Gastos com Pessoal'!$F$7:$F$506)*OFFSET('Encargos e Benefícios'!$D$5,1,MATCH($B26,'Encargos e Benefícios'!$E$5:$AB$5,0),500,1))
*(IF('Gastos com Pessoal'!$G$7:$G$506&lt;=AY$3,('Gastos com Pessoal'!$H$7:$H$506)+1,1))
*(IF('Gastos com Pessoal'!$M$7:$M$506&lt;=AY$3,('Gastos com Pessoal'!$N$7:$N$506)+1,1))
*(IF('Gastos com Pessoal'!$S$7:$S$506&lt;=AY$3,('Gastos com Pessoal'!$T$7:$T$506)+1,1))
*(IF('Gastos com Pessoal'!$Y$7:$Y$506&lt;=AY$3,('Gastos com Pessoal'!$Z$7:$Z$506)+1,1))
*(IF('Gastos com Pessoal'!$AE$7:$AE$506&lt;=AY$3,('Gastos com Pessoal'!$AF$7:$AF$506)+1,1)),0)</f>
        <v>0</v>
      </c>
      <c r="AZ26" s="32">
        <f t="array" aca="1" ref="AZ26" ca="1">_xlfn.IFNA(SUM((AZ$3&gt;='Gastos com Pessoal'!$E$7:$E$506)*(AZ$3&lt;='Gastos com Pessoal'!$F$7:$F$506)*OFFSET('Encargos e Benefícios'!$D$5,1,MATCH($B26,'Encargos e Benefícios'!$E$5:$AB$5,0),500,1))
*(IF('Gastos com Pessoal'!$G$7:$G$506&lt;=AZ$3,('Gastos com Pessoal'!$H$7:$H$506)+1,1))
*(IF('Gastos com Pessoal'!$M$7:$M$506&lt;=AZ$3,('Gastos com Pessoal'!$N$7:$N$506)+1,1))
*(IF('Gastos com Pessoal'!$S$7:$S$506&lt;=AZ$3,('Gastos com Pessoal'!$T$7:$T$506)+1,1))
*(IF('Gastos com Pessoal'!$Y$7:$Y$506&lt;=AZ$3,('Gastos com Pessoal'!$Z$7:$Z$506)+1,1))
*(IF('Gastos com Pessoal'!$AE$7:$AE$506&lt;=AZ$3,('Gastos com Pessoal'!$AF$7:$AF$506)+1,1)),0)</f>
        <v>0</v>
      </c>
      <c r="BA26" s="32">
        <f t="array" aca="1" ref="BA26" ca="1">_xlfn.IFNA(SUM((BA$3&gt;='Gastos com Pessoal'!$E$7:$E$506)*(BA$3&lt;='Gastos com Pessoal'!$F$7:$F$506)*OFFSET('Encargos e Benefícios'!$D$5,1,MATCH($B26,'Encargos e Benefícios'!$E$5:$AB$5,0),500,1))
*(IF('Gastos com Pessoal'!$G$7:$G$506&lt;=BA$3,('Gastos com Pessoal'!$H$7:$H$506)+1,1))
*(IF('Gastos com Pessoal'!$M$7:$M$506&lt;=BA$3,('Gastos com Pessoal'!$N$7:$N$506)+1,1))
*(IF('Gastos com Pessoal'!$S$7:$S$506&lt;=BA$3,('Gastos com Pessoal'!$T$7:$T$506)+1,1))
*(IF('Gastos com Pessoal'!$Y$7:$Y$506&lt;=BA$3,('Gastos com Pessoal'!$Z$7:$Z$506)+1,1))
*(IF('Gastos com Pessoal'!$AE$7:$AE$506&lt;=BA$3,('Gastos com Pessoal'!$AF$7:$AF$506)+1,1)),0)</f>
        <v>0</v>
      </c>
      <c r="BB26" s="32">
        <f t="array" aca="1" ref="BB26" ca="1">_xlfn.IFNA(SUM((BB$3&gt;='Gastos com Pessoal'!$E$7:$E$506)*(BB$3&lt;='Gastos com Pessoal'!$F$7:$F$506)*OFFSET('Encargos e Benefícios'!$D$5,1,MATCH($B26,'Encargos e Benefícios'!$E$5:$AB$5,0),500,1))
*(IF('Gastos com Pessoal'!$G$7:$G$506&lt;=BB$3,('Gastos com Pessoal'!$H$7:$H$506)+1,1))
*(IF('Gastos com Pessoal'!$M$7:$M$506&lt;=BB$3,('Gastos com Pessoal'!$N$7:$N$506)+1,1))
*(IF('Gastos com Pessoal'!$S$7:$S$506&lt;=BB$3,('Gastos com Pessoal'!$T$7:$T$506)+1,1))
*(IF('Gastos com Pessoal'!$Y$7:$Y$506&lt;=BB$3,('Gastos com Pessoal'!$Z$7:$Z$506)+1,1))
*(IF('Gastos com Pessoal'!$AE$7:$AE$506&lt;=BB$3,('Gastos com Pessoal'!$AF$7:$AF$506)+1,1)),0)</f>
        <v>0</v>
      </c>
      <c r="BC26" s="32">
        <f t="array" aca="1" ref="BC26" ca="1">_xlfn.IFNA(SUM((BC$3&gt;='Gastos com Pessoal'!$E$7:$E$506)*(BC$3&lt;='Gastos com Pessoal'!$F$7:$F$506)*OFFSET('Encargos e Benefícios'!$D$5,1,MATCH($B26,'Encargos e Benefícios'!$E$5:$AB$5,0),500,1))
*(IF('Gastos com Pessoal'!$G$7:$G$506&lt;=BC$3,('Gastos com Pessoal'!$H$7:$H$506)+1,1))
*(IF('Gastos com Pessoal'!$M$7:$M$506&lt;=BC$3,('Gastos com Pessoal'!$N$7:$N$506)+1,1))
*(IF('Gastos com Pessoal'!$S$7:$S$506&lt;=BC$3,('Gastos com Pessoal'!$T$7:$T$506)+1,1))
*(IF('Gastos com Pessoal'!$Y$7:$Y$506&lt;=BC$3,('Gastos com Pessoal'!$Z$7:$Z$506)+1,1))
*(IF('Gastos com Pessoal'!$AE$7:$AE$506&lt;=BC$3,('Gastos com Pessoal'!$AF$7:$AF$506)+1,1)),0)</f>
        <v>0</v>
      </c>
      <c r="BD26" s="32">
        <f t="array" aca="1" ref="BD26" ca="1">_xlfn.IFNA(SUM((BD$3&gt;='Gastos com Pessoal'!$E$7:$E$506)*(BD$3&lt;='Gastos com Pessoal'!$F$7:$F$506)*OFFSET('Encargos e Benefícios'!$D$5,1,MATCH($B26,'Encargos e Benefícios'!$E$5:$AB$5,0),500,1))
*(IF('Gastos com Pessoal'!$G$7:$G$506&lt;=BD$3,('Gastos com Pessoal'!$H$7:$H$506)+1,1))
*(IF('Gastos com Pessoal'!$M$7:$M$506&lt;=BD$3,('Gastos com Pessoal'!$N$7:$N$506)+1,1))
*(IF('Gastos com Pessoal'!$S$7:$S$506&lt;=BD$3,('Gastos com Pessoal'!$T$7:$T$506)+1,1))
*(IF('Gastos com Pessoal'!$Y$7:$Y$506&lt;=BD$3,('Gastos com Pessoal'!$Z$7:$Z$506)+1,1))
*(IF('Gastos com Pessoal'!$AE$7:$AE$506&lt;=BD$3,('Gastos com Pessoal'!$AF$7:$AF$506)+1,1)),0)</f>
        <v>0</v>
      </c>
      <c r="BE26" s="32">
        <f t="array" aca="1" ref="BE26" ca="1">_xlfn.IFNA(SUM((BE$3&gt;='Gastos com Pessoal'!$E$7:$E$506)*(BE$3&lt;='Gastos com Pessoal'!$F$7:$F$506)*OFFSET('Encargos e Benefícios'!$D$5,1,MATCH($B26,'Encargos e Benefícios'!$E$5:$AB$5,0),500,1))
*(IF('Gastos com Pessoal'!$G$7:$G$506&lt;=BE$3,('Gastos com Pessoal'!$H$7:$H$506)+1,1))
*(IF('Gastos com Pessoal'!$M$7:$M$506&lt;=BE$3,('Gastos com Pessoal'!$N$7:$N$506)+1,1))
*(IF('Gastos com Pessoal'!$S$7:$S$506&lt;=BE$3,('Gastos com Pessoal'!$T$7:$T$506)+1,1))
*(IF('Gastos com Pessoal'!$Y$7:$Y$506&lt;=BE$3,('Gastos com Pessoal'!$Z$7:$Z$506)+1,1))
*(IF('Gastos com Pessoal'!$AE$7:$AE$506&lt;=BE$3,('Gastos com Pessoal'!$AF$7:$AF$506)+1,1)),0)</f>
        <v>0</v>
      </c>
      <c r="BF26" s="32">
        <f t="array" aca="1" ref="BF26" ca="1">_xlfn.IFNA(SUM((BF$3&gt;='Gastos com Pessoal'!$E$7:$E$506)*(BF$3&lt;='Gastos com Pessoal'!$F$7:$F$506)*OFFSET('Encargos e Benefícios'!$D$5,1,MATCH($B26,'Encargos e Benefícios'!$E$5:$AB$5,0),500,1))
*(IF('Gastos com Pessoal'!$G$7:$G$506&lt;=BF$3,('Gastos com Pessoal'!$H$7:$H$506)+1,1))
*(IF('Gastos com Pessoal'!$M$7:$M$506&lt;=BF$3,('Gastos com Pessoal'!$N$7:$N$506)+1,1))
*(IF('Gastos com Pessoal'!$S$7:$S$506&lt;=BF$3,('Gastos com Pessoal'!$T$7:$T$506)+1,1))
*(IF('Gastos com Pessoal'!$Y$7:$Y$506&lt;=BF$3,('Gastos com Pessoal'!$Z$7:$Z$506)+1,1))
*(IF('Gastos com Pessoal'!$AE$7:$AE$506&lt;=BF$3,('Gastos com Pessoal'!$AF$7:$AF$506)+1,1)),0)</f>
        <v>0</v>
      </c>
      <c r="BG26" s="32">
        <f t="array" aca="1" ref="BG26" ca="1">_xlfn.IFNA(SUM((BG$3&gt;='Gastos com Pessoal'!$E$7:$E$506)*(BG$3&lt;='Gastos com Pessoal'!$F$7:$F$506)*OFFSET('Encargos e Benefícios'!$D$5,1,MATCH($B26,'Encargos e Benefícios'!$E$5:$AB$5,0),500,1))
*(IF('Gastos com Pessoal'!$G$7:$G$506&lt;=BG$3,('Gastos com Pessoal'!$H$7:$H$506)+1,1))
*(IF('Gastos com Pessoal'!$M$7:$M$506&lt;=BG$3,('Gastos com Pessoal'!$N$7:$N$506)+1,1))
*(IF('Gastos com Pessoal'!$S$7:$S$506&lt;=BG$3,('Gastos com Pessoal'!$T$7:$T$506)+1,1))
*(IF('Gastos com Pessoal'!$Y$7:$Y$506&lt;=BG$3,('Gastos com Pessoal'!$Z$7:$Z$506)+1,1))
*(IF('Gastos com Pessoal'!$AE$7:$AE$506&lt;=BG$3,('Gastos com Pessoal'!$AF$7:$AF$506)+1,1)),0)</f>
        <v>0</v>
      </c>
      <c r="BH26" s="32">
        <f t="array" aca="1" ref="BH26" ca="1">_xlfn.IFNA(SUM((BH$3&gt;='Gastos com Pessoal'!$E$7:$E$506)*(BH$3&lt;='Gastos com Pessoal'!$F$7:$F$506)*OFFSET('Encargos e Benefícios'!$D$5,1,MATCH($B26,'Encargos e Benefícios'!$E$5:$AB$5,0),500,1))
*(IF('Gastos com Pessoal'!$G$7:$G$506&lt;=BH$3,('Gastos com Pessoal'!$H$7:$H$506)+1,1))
*(IF('Gastos com Pessoal'!$M$7:$M$506&lt;=BH$3,('Gastos com Pessoal'!$N$7:$N$506)+1,1))
*(IF('Gastos com Pessoal'!$S$7:$S$506&lt;=BH$3,('Gastos com Pessoal'!$T$7:$T$506)+1,1))
*(IF('Gastos com Pessoal'!$Y$7:$Y$506&lt;=BH$3,('Gastos com Pessoal'!$Z$7:$Z$506)+1,1))
*(IF('Gastos com Pessoal'!$AE$7:$AE$506&lt;=BH$3,('Gastos com Pessoal'!$AF$7:$AF$506)+1,1)),0)</f>
        <v>0</v>
      </c>
      <c r="BI26" s="32">
        <f t="array" aca="1" ref="BI26" ca="1">_xlfn.IFNA(SUM((BI$3&gt;='Gastos com Pessoal'!$E$7:$E$506)*(BI$3&lt;='Gastos com Pessoal'!$F$7:$F$506)*OFFSET('Encargos e Benefícios'!$D$5,1,MATCH($B26,'Encargos e Benefícios'!$E$5:$AB$5,0),500,1))
*(IF('Gastos com Pessoal'!$G$7:$G$506&lt;=BI$3,('Gastos com Pessoal'!$H$7:$H$506)+1,1))
*(IF('Gastos com Pessoal'!$M$7:$M$506&lt;=BI$3,('Gastos com Pessoal'!$N$7:$N$506)+1,1))
*(IF('Gastos com Pessoal'!$S$7:$S$506&lt;=BI$3,('Gastos com Pessoal'!$T$7:$T$506)+1,1))
*(IF('Gastos com Pessoal'!$Y$7:$Y$506&lt;=BI$3,('Gastos com Pessoal'!$Z$7:$Z$506)+1,1))
*(IF('Gastos com Pessoal'!$AE$7:$AE$506&lt;=BI$3,('Gastos com Pessoal'!$AF$7:$AF$506)+1,1)),0)</f>
        <v>0</v>
      </c>
      <c r="BJ26" s="32">
        <f t="array" aca="1" ref="BJ26" ca="1">_xlfn.IFNA(SUM((BJ$3&gt;='Gastos com Pessoal'!$E$7:$E$506)*(BJ$3&lt;='Gastos com Pessoal'!$F$7:$F$506)*OFFSET('Encargos e Benefícios'!$D$5,1,MATCH($B26,'Encargos e Benefícios'!$E$5:$AB$5,0),500,1))
*(IF('Gastos com Pessoal'!$G$7:$G$506&lt;=BJ$3,('Gastos com Pessoal'!$H$7:$H$506)+1,1))
*(IF('Gastos com Pessoal'!$M$7:$M$506&lt;=BJ$3,('Gastos com Pessoal'!$N$7:$N$506)+1,1))
*(IF('Gastos com Pessoal'!$S$7:$S$506&lt;=BJ$3,('Gastos com Pessoal'!$T$7:$T$506)+1,1))
*(IF('Gastos com Pessoal'!$Y$7:$Y$506&lt;=BJ$3,('Gastos com Pessoal'!$Z$7:$Z$506)+1,1))
*(IF('Gastos com Pessoal'!$AE$7:$AE$506&lt;=BJ$3,('Gastos com Pessoal'!$AF$7:$AF$506)+1,1)),0)</f>
        <v>0</v>
      </c>
      <c r="BK26" s="69">
        <f t="shared" ca="1" si="12"/>
        <v>0</v>
      </c>
      <c r="BL26" s="74">
        <f t="shared" ca="1" si="9"/>
        <v>0</v>
      </c>
    </row>
    <row r="27" spans="1:64" s="49" customFormat="1" ht="23.25" customHeight="1" x14ac:dyDescent="0.2">
      <c r="A27" s="19" t="s">
        <v>125</v>
      </c>
      <c r="B27" s="20" t="s">
        <v>126</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0</v>
      </c>
      <c r="AD27" s="32">
        <v>0</v>
      </c>
      <c r="AE27" s="32">
        <v>0</v>
      </c>
      <c r="AF27" s="32">
        <v>0</v>
      </c>
      <c r="AG27" s="32">
        <v>0</v>
      </c>
      <c r="AH27" s="32">
        <v>0</v>
      </c>
      <c r="AI27" s="32">
        <v>0</v>
      </c>
      <c r="AJ27" s="32">
        <v>0</v>
      </c>
      <c r="AK27" s="32">
        <v>0</v>
      </c>
      <c r="AL27" s="32">
        <v>0</v>
      </c>
      <c r="AM27" s="32">
        <v>0</v>
      </c>
      <c r="AN27" s="32">
        <v>0</v>
      </c>
      <c r="AO27" s="32">
        <v>0</v>
      </c>
      <c r="AP27" s="32">
        <v>0</v>
      </c>
      <c r="AQ27" s="32">
        <v>0</v>
      </c>
      <c r="AR27" s="32">
        <v>0</v>
      </c>
      <c r="AS27" s="32">
        <v>0</v>
      </c>
      <c r="AT27" s="32">
        <v>0</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69">
        <f>SUM(C27:BJ27)</f>
        <v>0</v>
      </c>
      <c r="BL27" s="74">
        <f t="shared" ca="1" si="9"/>
        <v>0</v>
      </c>
    </row>
    <row r="28" spans="1:64" s="49" customFormat="1" ht="23.25" customHeight="1" x14ac:dyDescent="0.2">
      <c r="A28" s="41"/>
      <c r="B28" s="42" t="s">
        <v>127</v>
      </c>
      <c r="C28" s="43">
        <f t="shared" ref="C28" ca="1" si="14">SUBTOTAL(109,C20:C27)</f>
        <v>1943895.9659800001</v>
      </c>
      <c r="D28" s="43">
        <f t="shared" ref="D28:BJ28" ca="1" si="15">SUBTOTAL(109,D20:D27)</f>
        <v>2043183.1503510003</v>
      </c>
      <c r="E28" s="43">
        <f t="shared" ca="1" si="15"/>
        <v>2043183.1503510003</v>
      </c>
      <c r="F28" s="43">
        <f t="shared" ca="1" si="15"/>
        <v>2043302.4733590002</v>
      </c>
      <c r="G28" s="43">
        <f t="shared" ca="1" si="15"/>
        <v>1993256.8622400002</v>
      </c>
      <c r="H28" s="43">
        <f t="shared" ca="1" si="15"/>
        <v>2014821.3809220002</v>
      </c>
      <c r="I28" s="43">
        <f t="shared" ca="1" si="15"/>
        <v>2014821.3809220002</v>
      </c>
      <c r="J28" s="43">
        <f t="shared" ca="1" si="15"/>
        <v>2014821.3809220002</v>
      </c>
      <c r="K28" s="43">
        <f t="shared" ca="1" si="15"/>
        <v>2014821.3809220002</v>
      </c>
      <c r="L28" s="43">
        <f t="shared" ca="1" si="15"/>
        <v>2039754.7049985002</v>
      </c>
      <c r="M28" s="43">
        <f t="shared" ca="1" si="15"/>
        <v>2039754.7049985002</v>
      </c>
      <c r="N28" s="43">
        <f t="shared" ca="1" si="15"/>
        <v>2039754.7049985002</v>
      </c>
      <c r="O28" s="43">
        <f t="shared" ca="1" si="15"/>
        <v>2039754.7049985002</v>
      </c>
      <c r="P28" s="43">
        <f t="shared" ca="1" si="15"/>
        <v>0</v>
      </c>
      <c r="Q28" s="43">
        <f t="shared" ca="1" si="15"/>
        <v>0</v>
      </c>
      <c r="R28" s="43">
        <f t="shared" ca="1" si="15"/>
        <v>0</v>
      </c>
      <c r="S28" s="43">
        <f t="shared" ca="1" si="15"/>
        <v>0</v>
      </c>
      <c r="T28" s="43">
        <f t="shared" ca="1" si="15"/>
        <v>0</v>
      </c>
      <c r="U28" s="43">
        <f t="shared" ca="1" si="15"/>
        <v>0</v>
      </c>
      <c r="V28" s="43">
        <f t="shared" ca="1" si="15"/>
        <v>0</v>
      </c>
      <c r="W28" s="43">
        <f t="shared" ca="1" si="15"/>
        <v>0</v>
      </c>
      <c r="X28" s="43">
        <f t="shared" ca="1" si="15"/>
        <v>0</v>
      </c>
      <c r="Y28" s="43">
        <f t="shared" ca="1" si="15"/>
        <v>0</v>
      </c>
      <c r="Z28" s="43">
        <f t="shared" ca="1" si="15"/>
        <v>0</v>
      </c>
      <c r="AA28" s="43">
        <f t="shared" ca="1" si="15"/>
        <v>0</v>
      </c>
      <c r="AB28" s="43">
        <f t="shared" ca="1" si="15"/>
        <v>0</v>
      </c>
      <c r="AC28" s="43">
        <f t="shared" ca="1" si="15"/>
        <v>0</v>
      </c>
      <c r="AD28" s="43">
        <f t="shared" ca="1" si="15"/>
        <v>0</v>
      </c>
      <c r="AE28" s="43">
        <f t="shared" ca="1" si="15"/>
        <v>0</v>
      </c>
      <c r="AF28" s="43">
        <f t="shared" ca="1" si="15"/>
        <v>0</v>
      </c>
      <c r="AG28" s="43">
        <f t="shared" ca="1" si="15"/>
        <v>0</v>
      </c>
      <c r="AH28" s="43">
        <f t="shared" ca="1" si="15"/>
        <v>0</v>
      </c>
      <c r="AI28" s="43">
        <f t="shared" ca="1" si="15"/>
        <v>0</v>
      </c>
      <c r="AJ28" s="43">
        <f t="shared" ca="1" si="15"/>
        <v>0</v>
      </c>
      <c r="AK28" s="43">
        <f t="shared" ca="1" si="15"/>
        <v>0</v>
      </c>
      <c r="AL28" s="43">
        <f t="shared" ca="1" si="15"/>
        <v>0</v>
      </c>
      <c r="AM28" s="43">
        <f t="shared" ca="1" si="15"/>
        <v>0</v>
      </c>
      <c r="AN28" s="43">
        <f t="shared" ca="1" si="15"/>
        <v>0</v>
      </c>
      <c r="AO28" s="43">
        <f t="shared" ca="1" si="15"/>
        <v>0</v>
      </c>
      <c r="AP28" s="43">
        <f t="shared" ca="1" si="15"/>
        <v>0</v>
      </c>
      <c r="AQ28" s="43">
        <f t="shared" ca="1" si="15"/>
        <v>0</v>
      </c>
      <c r="AR28" s="43">
        <f t="shared" ca="1" si="15"/>
        <v>0</v>
      </c>
      <c r="AS28" s="43">
        <f t="shared" ca="1" si="15"/>
        <v>0</v>
      </c>
      <c r="AT28" s="43">
        <f t="shared" ca="1" si="15"/>
        <v>0</v>
      </c>
      <c r="AU28" s="43">
        <f t="shared" ca="1" si="15"/>
        <v>0</v>
      </c>
      <c r="AV28" s="43">
        <f t="shared" ca="1" si="15"/>
        <v>0</v>
      </c>
      <c r="AW28" s="43">
        <f t="shared" ca="1" si="15"/>
        <v>0</v>
      </c>
      <c r="AX28" s="43">
        <f t="shared" ca="1" si="15"/>
        <v>0</v>
      </c>
      <c r="AY28" s="43">
        <f t="shared" ca="1" si="15"/>
        <v>0</v>
      </c>
      <c r="AZ28" s="43">
        <f t="shared" ca="1" si="15"/>
        <v>0</v>
      </c>
      <c r="BA28" s="43">
        <f t="shared" ca="1" si="15"/>
        <v>0</v>
      </c>
      <c r="BB28" s="43">
        <f t="shared" ca="1" si="15"/>
        <v>0</v>
      </c>
      <c r="BC28" s="43">
        <f t="shared" ca="1" si="15"/>
        <v>0</v>
      </c>
      <c r="BD28" s="43">
        <f t="shared" ca="1" si="15"/>
        <v>0</v>
      </c>
      <c r="BE28" s="43">
        <f t="shared" ca="1" si="15"/>
        <v>0</v>
      </c>
      <c r="BF28" s="43">
        <f t="shared" ca="1" si="15"/>
        <v>0</v>
      </c>
      <c r="BG28" s="43">
        <f t="shared" ca="1" si="15"/>
        <v>0</v>
      </c>
      <c r="BH28" s="43">
        <f t="shared" ca="1" si="15"/>
        <v>0</v>
      </c>
      <c r="BI28" s="43">
        <f t="shared" ca="1" si="15"/>
        <v>0</v>
      </c>
      <c r="BJ28" s="43">
        <f t="shared" ca="1" si="15"/>
        <v>0</v>
      </c>
      <c r="BK28" s="43">
        <f t="shared" ref="BK28" ca="1" si="16">SUBTOTAL(109,BK20:BK27)</f>
        <v>26285125.94596301</v>
      </c>
      <c r="BL28" s="59">
        <f t="shared" ca="1" si="9"/>
        <v>0.45811737618988219</v>
      </c>
    </row>
    <row r="29" spans="1:64" s="96" customFormat="1" ht="23.25" customHeight="1" x14ac:dyDescent="0.2">
      <c r="A29" s="251" t="s">
        <v>82</v>
      </c>
      <c r="B29" s="252" t="s">
        <v>83</v>
      </c>
      <c r="C29" s="255"/>
      <c r="D29" s="255"/>
      <c r="E29" s="255"/>
      <c r="F29" s="255"/>
      <c r="G29" s="255"/>
      <c r="H29" s="255"/>
      <c r="I29" s="255"/>
      <c r="J29" s="255"/>
      <c r="K29" s="255"/>
      <c r="L29" s="255"/>
      <c r="M29" s="255"/>
      <c r="N29" s="255"/>
      <c r="O29" s="255"/>
      <c r="P29" s="255"/>
      <c r="Q29" s="255"/>
      <c r="R29" s="255"/>
      <c r="S29" s="255"/>
      <c r="T29" s="255"/>
      <c r="U29" s="255"/>
      <c r="V29" s="255"/>
      <c r="W29" s="255"/>
      <c r="X29" s="255"/>
      <c r="Y29" s="255"/>
      <c r="Z29" s="255"/>
      <c r="AA29" s="255"/>
      <c r="AB29" s="255"/>
      <c r="AC29" s="255"/>
      <c r="AD29" s="255"/>
      <c r="AE29" s="255"/>
      <c r="AF29" s="255"/>
      <c r="AG29" s="255"/>
      <c r="AH29" s="255"/>
      <c r="AI29" s="255"/>
      <c r="AJ29" s="255"/>
      <c r="AK29" s="255"/>
      <c r="AL29" s="255"/>
      <c r="AM29" s="255"/>
      <c r="AN29" s="255"/>
      <c r="AO29" s="255"/>
      <c r="AP29" s="255"/>
      <c r="AQ29" s="255"/>
      <c r="AR29" s="255"/>
      <c r="AS29" s="255"/>
      <c r="AT29" s="255"/>
      <c r="AU29" s="255"/>
      <c r="AV29" s="255"/>
      <c r="AW29" s="255"/>
      <c r="AX29" s="255"/>
      <c r="AY29" s="255"/>
      <c r="AZ29" s="255"/>
      <c r="BA29" s="255"/>
      <c r="BB29" s="255"/>
      <c r="BC29" s="255"/>
      <c r="BD29" s="255"/>
      <c r="BE29" s="255"/>
      <c r="BF29" s="255"/>
      <c r="BG29" s="255"/>
      <c r="BH29" s="255"/>
      <c r="BI29" s="255"/>
      <c r="BJ29" s="255"/>
      <c r="BK29" s="255"/>
      <c r="BL29" s="256"/>
    </row>
    <row r="30" spans="1:64" s="49" customFormat="1" ht="23.25" customHeight="1" x14ac:dyDescent="0.2">
      <c r="A30" s="19" t="s">
        <v>128</v>
      </c>
      <c r="B30" s="12" t="s">
        <v>129</v>
      </c>
      <c r="C30" s="32">
        <f t="array" aca="1" ref="C30" ca="1">_xlfn.IFNA(SUM((C$3&gt;='Gastos com Pessoal'!$E$513:$E$522)*(C$3&lt;='Gastos com Pessoal'!$F$513:$F$522)*OFFSET('Encargos e Benefícios'!$D$511,1,MATCH($B30,'Encargos e Benefícios'!$E$511:$AB$511,0),10,1)
*(IF('Gastos com Pessoal'!$G$513:$G$522&lt;=C$3,('Gastos com Pessoal'!$H$513:$H$522)+1,1))
*(IF('Gastos com Pessoal'!$M$513:$M$522&lt;=C$3,('Gastos com Pessoal'!$N$513:$N$522)+1,1))
*(IF('Gastos com Pessoal'!$S$513:$S$522&lt;=C$3,('Gastos com Pessoal'!$T$513:$T$522)+1,1))
*(IF('Gastos com Pessoal'!$Y$513:$Y$522&lt;=C$3,('Gastos com Pessoal'!$Z$513:$Z$522)+1,1))
*(IF('Gastos com Pessoal'!$AE$513:$AE$522&lt;=C$3,('Gastos com Pessoal'!$AF$513:$AF$522)+1,1))),0)</f>
        <v>93880</v>
      </c>
      <c r="D30" s="32">
        <f t="array" aca="1" ref="D30" ca="1">_xlfn.IFNA(SUM((D$3&gt;='Gastos com Pessoal'!$E$513:$E$522)*(D$3&lt;='Gastos com Pessoal'!$F$513:$F$522)*OFFSET('Encargos e Benefícios'!$D$511,1,MATCH($B30,'Encargos e Benefícios'!$E$511:$AB$511,0),10,1)
*(IF('Gastos com Pessoal'!$G$513:$G$522&lt;=D$3,('Gastos com Pessoal'!$H$513:$H$522)+1,1))
*(IF('Gastos com Pessoal'!$M$513:$M$522&lt;=D$3,('Gastos com Pessoal'!$N$513:$N$522)+1,1))
*(IF('Gastos com Pessoal'!$S$513:$S$522&lt;=D$3,('Gastos com Pessoal'!$T$513:$T$522)+1,1))
*(IF('Gastos com Pessoal'!$Y$513:$Y$522&lt;=D$3,('Gastos com Pessoal'!$Z$513:$Z$522)+1,1))
*(IF('Gastos com Pessoal'!$AE$513:$AE$522&lt;=D$3,('Gastos com Pessoal'!$AF$513:$AF$522)+1,1))),0)</f>
        <v>93880</v>
      </c>
      <c r="E30" s="32">
        <f t="array" aca="1" ref="E30" ca="1">_xlfn.IFNA(SUM((E$3&gt;='Gastos com Pessoal'!$E$513:$E$522)*(E$3&lt;='Gastos com Pessoal'!$F$513:$F$522)*OFFSET('Encargos e Benefícios'!$D$511,1,MATCH($B30,'Encargos e Benefícios'!$E$511:$AB$511,0),10,1)
*(IF('Gastos com Pessoal'!$G$513:$G$522&lt;=E$3,('Gastos com Pessoal'!$H$513:$H$522)+1,1))
*(IF('Gastos com Pessoal'!$M$513:$M$522&lt;=E$3,('Gastos com Pessoal'!$N$513:$N$522)+1,1))
*(IF('Gastos com Pessoal'!$S$513:$S$522&lt;=E$3,('Gastos com Pessoal'!$T$513:$T$522)+1,1))
*(IF('Gastos com Pessoal'!$Y$513:$Y$522&lt;=E$3,('Gastos com Pessoal'!$Z$513:$Z$522)+1,1))
*(IF('Gastos com Pessoal'!$AE$513:$AE$522&lt;=E$3,('Gastos com Pessoal'!$AF$513:$AF$522)+1,1))),0)</f>
        <v>93880</v>
      </c>
      <c r="F30" s="32">
        <f t="array" aca="1" ref="F30" ca="1">_xlfn.IFNA(SUM((F$3&gt;='Gastos com Pessoal'!$E$513:$E$522)*(F$3&lt;='Gastos com Pessoal'!$F$513:$F$522)*OFFSET('Encargos e Benefícios'!$D$511,1,MATCH($B30,'Encargos e Benefícios'!$E$511:$AB$511,0),10,1)
*(IF('Gastos com Pessoal'!$G$513:$G$522&lt;=F$3,('Gastos com Pessoal'!$H$513:$H$522)+1,1))
*(IF('Gastos com Pessoal'!$M$513:$M$522&lt;=F$3,('Gastos com Pessoal'!$N$513:$N$522)+1,1))
*(IF('Gastos com Pessoal'!$S$513:$S$522&lt;=F$3,('Gastos com Pessoal'!$T$513:$T$522)+1,1))
*(IF('Gastos com Pessoal'!$Y$513:$Y$522&lt;=F$3,('Gastos com Pessoal'!$Z$513:$Z$522)+1,1))
*(IF('Gastos com Pessoal'!$AE$513:$AE$522&lt;=F$3,('Gastos com Pessoal'!$AF$513:$AF$522)+1,1))),0)</f>
        <v>93880</v>
      </c>
      <c r="G30" s="32">
        <f t="array" aca="1" ref="G30" ca="1">_xlfn.IFNA(SUM((G$3&gt;='Gastos com Pessoal'!$E$513:$E$522)*(G$3&lt;='Gastos com Pessoal'!$F$513:$F$522)*OFFSET('Encargos e Benefícios'!$D$511,1,MATCH($B30,'Encargos e Benefícios'!$E$511:$AB$511,0),10,1)
*(IF('Gastos com Pessoal'!$G$513:$G$522&lt;=G$3,('Gastos com Pessoal'!$H$513:$H$522)+1,1))
*(IF('Gastos com Pessoal'!$M$513:$M$522&lt;=G$3,('Gastos com Pessoal'!$N$513:$N$522)+1,1))
*(IF('Gastos com Pessoal'!$S$513:$S$522&lt;=G$3,('Gastos com Pessoal'!$T$513:$T$522)+1,1))
*(IF('Gastos com Pessoal'!$Y$513:$Y$522&lt;=G$3,('Gastos com Pessoal'!$Z$513:$Z$522)+1,1))
*(IF('Gastos com Pessoal'!$AE$513:$AE$522&lt;=G$3,('Gastos com Pessoal'!$AF$513:$AF$522)+1,1))),0)</f>
        <v>93880</v>
      </c>
      <c r="H30" s="32">
        <f t="array" aca="1" ref="H30" ca="1">_xlfn.IFNA(SUM((H$3&gt;='Gastos com Pessoal'!$E$513:$E$522)*(H$3&lt;='Gastos com Pessoal'!$F$513:$F$522)*OFFSET('Encargos e Benefícios'!$D$511,1,MATCH($B30,'Encargos e Benefícios'!$E$511:$AB$511,0),10,1)
*(IF('Gastos com Pessoal'!$G$513:$G$522&lt;=H$3,('Gastos com Pessoal'!$H$513:$H$522)+1,1))
*(IF('Gastos com Pessoal'!$M$513:$M$522&lt;=H$3,('Gastos com Pessoal'!$N$513:$N$522)+1,1))
*(IF('Gastos com Pessoal'!$S$513:$S$522&lt;=H$3,('Gastos com Pessoal'!$T$513:$T$522)+1,1))
*(IF('Gastos com Pessoal'!$Y$513:$Y$522&lt;=H$3,('Gastos com Pessoal'!$Z$513:$Z$522)+1,1))
*(IF('Gastos com Pessoal'!$AE$513:$AE$522&lt;=H$3,('Gastos com Pessoal'!$AF$513:$AF$522)+1,1))),0)</f>
        <v>93880</v>
      </c>
      <c r="I30" s="32">
        <f t="array" aca="1" ref="I30" ca="1">_xlfn.IFNA(SUM((I$3&gt;='Gastos com Pessoal'!$E$513:$E$522)*(I$3&lt;='Gastos com Pessoal'!$F$513:$F$522)*OFFSET('Encargos e Benefícios'!$D$511,1,MATCH($B30,'Encargos e Benefícios'!$E$511:$AB$511,0),10,1)
*(IF('Gastos com Pessoal'!$G$513:$G$522&lt;=I$3,('Gastos com Pessoal'!$H$513:$H$522)+1,1))
*(IF('Gastos com Pessoal'!$M$513:$M$522&lt;=I$3,('Gastos com Pessoal'!$N$513:$N$522)+1,1))
*(IF('Gastos com Pessoal'!$S$513:$S$522&lt;=I$3,('Gastos com Pessoal'!$T$513:$T$522)+1,1))
*(IF('Gastos com Pessoal'!$Y$513:$Y$522&lt;=I$3,('Gastos com Pessoal'!$Z$513:$Z$522)+1,1))
*(IF('Gastos com Pessoal'!$AE$513:$AE$522&lt;=I$3,('Gastos com Pessoal'!$AF$513:$AF$522)+1,1))),0)</f>
        <v>93880</v>
      </c>
      <c r="J30" s="32">
        <f t="array" aca="1" ref="J30" ca="1">_xlfn.IFNA(SUM((J$3&gt;='Gastos com Pessoal'!$E$513:$E$522)*(J$3&lt;='Gastos com Pessoal'!$F$513:$F$522)*OFFSET('Encargos e Benefícios'!$D$511,1,MATCH($B30,'Encargos e Benefícios'!$E$511:$AB$511,0),10,1)
*(IF('Gastos com Pessoal'!$G$513:$G$522&lt;=J$3,('Gastos com Pessoal'!$H$513:$H$522)+1,1))
*(IF('Gastos com Pessoal'!$M$513:$M$522&lt;=J$3,('Gastos com Pessoal'!$N$513:$N$522)+1,1))
*(IF('Gastos com Pessoal'!$S$513:$S$522&lt;=J$3,('Gastos com Pessoal'!$T$513:$T$522)+1,1))
*(IF('Gastos com Pessoal'!$Y$513:$Y$522&lt;=J$3,('Gastos com Pessoal'!$Z$513:$Z$522)+1,1))
*(IF('Gastos com Pessoal'!$AE$513:$AE$522&lt;=J$3,('Gastos com Pessoal'!$AF$513:$AF$522)+1,1))),0)</f>
        <v>93880</v>
      </c>
      <c r="K30" s="32">
        <f t="array" aca="1" ref="K30" ca="1">_xlfn.IFNA(SUM((K$3&gt;='Gastos com Pessoal'!$E$513:$E$522)*(K$3&lt;='Gastos com Pessoal'!$F$513:$F$522)*OFFSET('Encargos e Benefícios'!$D$511,1,MATCH($B30,'Encargos e Benefícios'!$E$511:$AB$511,0),10,1)
*(IF('Gastos com Pessoal'!$G$513:$G$522&lt;=K$3,('Gastos com Pessoal'!$H$513:$H$522)+1,1))
*(IF('Gastos com Pessoal'!$M$513:$M$522&lt;=K$3,('Gastos com Pessoal'!$N$513:$N$522)+1,1))
*(IF('Gastos com Pessoal'!$S$513:$S$522&lt;=K$3,('Gastos com Pessoal'!$T$513:$T$522)+1,1))
*(IF('Gastos com Pessoal'!$Y$513:$Y$522&lt;=K$3,('Gastos com Pessoal'!$Z$513:$Z$522)+1,1))
*(IF('Gastos com Pessoal'!$AE$513:$AE$522&lt;=K$3,('Gastos com Pessoal'!$AF$513:$AF$522)+1,1))),0)</f>
        <v>93880</v>
      </c>
      <c r="L30" s="32">
        <f t="array" aca="1" ref="L30" ca="1">_xlfn.IFNA(SUM((L$3&gt;='Gastos com Pessoal'!$E$513:$E$522)*(L$3&lt;='Gastos com Pessoal'!$F$513:$F$522)*OFFSET('Encargos e Benefícios'!$D$511,1,MATCH($B30,'Encargos e Benefícios'!$E$511:$AB$511,0),10,1)
*(IF('Gastos com Pessoal'!$G$513:$G$522&lt;=L$3,('Gastos com Pessoal'!$H$513:$H$522)+1,1))
*(IF('Gastos com Pessoal'!$M$513:$M$522&lt;=L$3,('Gastos com Pessoal'!$N$513:$N$522)+1,1))
*(IF('Gastos com Pessoal'!$S$513:$S$522&lt;=L$3,('Gastos com Pessoal'!$T$513:$T$522)+1,1))
*(IF('Gastos com Pessoal'!$Y$513:$Y$522&lt;=L$3,('Gastos com Pessoal'!$Z$513:$Z$522)+1,1))
*(IF('Gastos com Pessoal'!$AE$513:$AE$522&lt;=L$3,('Gastos com Pessoal'!$AF$513:$AF$522)+1,1))),0)</f>
        <v>93880</v>
      </c>
      <c r="M30" s="32">
        <f t="array" aca="1" ref="M30" ca="1">_xlfn.IFNA(SUM((M$3&gt;='Gastos com Pessoal'!$E$513:$E$522)*(M$3&lt;='Gastos com Pessoal'!$F$513:$F$522)*OFFSET('Encargos e Benefícios'!$D$511,1,MATCH($B30,'Encargos e Benefícios'!$E$511:$AB$511,0),10,1)
*(IF('Gastos com Pessoal'!$G$513:$G$522&lt;=M$3,('Gastos com Pessoal'!$H$513:$H$522)+1,1))
*(IF('Gastos com Pessoal'!$M$513:$M$522&lt;=M$3,('Gastos com Pessoal'!$N$513:$N$522)+1,1))
*(IF('Gastos com Pessoal'!$S$513:$S$522&lt;=M$3,('Gastos com Pessoal'!$T$513:$T$522)+1,1))
*(IF('Gastos com Pessoal'!$Y$513:$Y$522&lt;=M$3,('Gastos com Pessoal'!$Z$513:$Z$522)+1,1))
*(IF('Gastos com Pessoal'!$AE$513:$AE$522&lt;=M$3,('Gastos com Pessoal'!$AF$513:$AF$522)+1,1))),0)</f>
        <v>93880</v>
      </c>
      <c r="N30" s="32">
        <f t="array" aca="1" ref="N30" ca="1">_xlfn.IFNA(SUM((N$3&gt;='Gastos com Pessoal'!$E$513:$E$522)*(N$3&lt;='Gastos com Pessoal'!$F$513:$F$522)*OFFSET('Encargos e Benefícios'!$D$511,1,MATCH($B30,'Encargos e Benefícios'!$E$511:$AB$511,0),10,1)
*(IF('Gastos com Pessoal'!$G$513:$G$522&lt;=N$3,('Gastos com Pessoal'!$H$513:$H$522)+1,1))
*(IF('Gastos com Pessoal'!$M$513:$M$522&lt;=N$3,('Gastos com Pessoal'!$N$513:$N$522)+1,1))
*(IF('Gastos com Pessoal'!$S$513:$S$522&lt;=N$3,('Gastos com Pessoal'!$T$513:$T$522)+1,1))
*(IF('Gastos com Pessoal'!$Y$513:$Y$522&lt;=N$3,('Gastos com Pessoal'!$Z$513:$Z$522)+1,1))
*(IF('Gastos com Pessoal'!$AE$513:$AE$522&lt;=N$3,('Gastos com Pessoal'!$AF$513:$AF$522)+1,1))),0)</f>
        <v>93880</v>
      </c>
      <c r="O30" s="32">
        <f t="array" aca="1" ref="O30" ca="1">_xlfn.IFNA(SUM((O$3&gt;='Gastos com Pessoal'!$E$513:$E$522)*(O$3&lt;='Gastos com Pessoal'!$F$513:$F$522)*OFFSET('Encargos e Benefícios'!$D$511,1,MATCH($B30,'Encargos e Benefícios'!$E$511:$AB$511,0),10,1)
*(IF('Gastos com Pessoal'!$G$513:$G$522&lt;=O$3,('Gastos com Pessoal'!$H$513:$H$522)+1,1))
*(IF('Gastos com Pessoal'!$M$513:$M$522&lt;=O$3,('Gastos com Pessoal'!$N$513:$N$522)+1,1))
*(IF('Gastos com Pessoal'!$S$513:$S$522&lt;=O$3,('Gastos com Pessoal'!$T$513:$T$522)+1,1))
*(IF('Gastos com Pessoal'!$Y$513:$Y$522&lt;=O$3,('Gastos com Pessoal'!$Z$513:$Z$522)+1,1))
*(IF('Gastos com Pessoal'!$AE$513:$AE$522&lt;=O$3,('Gastos com Pessoal'!$AF$513:$AF$522)+1,1))),0)</f>
        <v>93880</v>
      </c>
      <c r="P30" s="32">
        <f t="array" aca="1" ref="P30" ca="1">_xlfn.IFNA(SUM((P$3&gt;='Gastos com Pessoal'!$E$513:$E$522)*(P$3&lt;='Gastos com Pessoal'!$F$513:$F$522)*OFFSET('Encargos e Benefícios'!$D$511,1,MATCH($B30,'Encargos e Benefícios'!$E$511:$AB$511,0),10,1)
*(IF('Gastos com Pessoal'!$G$513:$G$522&lt;=P$3,('Gastos com Pessoal'!$H$513:$H$522)+1,1))
*(IF('Gastos com Pessoal'!$M$513:$M$522&lt;=P$3,('Gastos com Pessoal'!$N$513:$N$522)+1,1))
*(IF('Gastos com Pessoal'!$S$513:$S$522&lt;=P$3,('Gastos com Pessoal'!$T$513:$T$522)+1,1))
*(IF('Gastos com Pessoal'!$Y$513:$Y$522&lt;=P$3,('Gastos com Pessoal'!$Z$513:$Z$522)+1,1))
*(IF('Gastos com Pessoal'!$AE$513:$AE$522&lt;=P$3,('Gastos com Pessoal'!$AF$513:$AF$522)+1,1))),0)</f>
        <v>0</v>
      </c>
      <c r="Q30" s="32">
        <f t="array" aca="1" ref="Q30" ca="1">_xlfn.IFNA(SUM((Q$3&gt;='Gastos com Pessoal'!$E$513:$E$522)*(Q$3&lt;='Gastos com Pessoal'!$F$513:$F$522)*OFFSET('Encargos e Benefícios'!$D$511,1,MATCH($B30,'Encargos e Benefícios'!$E$511:$AB$511,0),10,1)
*(IF('Gastos com Pessoal'!$G$513:$G$522&lt;=Q$3,('Gastos com Pessoal'!$H$513:$H$522)+1,1))
*(IF('Gastos com Pessoal'!$M$513:$M$522&lt;=Q$3,('Gastos com Pessoal'!$N$513:$N$522)+1,1))
*(IF('Gastos com Pessoal'!$S$513:$S$522&lt;=Q$3,('Gastos com Pessoal'!$T$513:$T$522)+1,1))
*(IF('Gastos com Pessoal'!$Y$513:$Y$522&lt;=Q$3,('Gastos com Pessoal'!$Z$513:$Z$522)+1,1))
*(IF('Gastos com Pessoal'!$AE$513:$AE$522&lt;=Q$3,('Gastos com Pessoal'!$AF$513:$AF$522)+1,1))),0)</f>
        <v>0</v>
      </c>
      <c r="R30" s="32">
        <f t="array" aca="1" ref="R30" ca="1">_xlfn.IFNA(SUM((R$3&gt;='Gastos com Pessoal'!$E$513:$E$522)*(R$3&lt;='Gastos com Pessoal'!$F$513:$F$522)*OFFSET('Encargos e Benefícios'!$D$511,1,MATCH($B30,'Encargos e Benefícios'!$E$511:$AB$511,0),10,1)
*(IF('Gastos com Pessoal'!$G$513:$G$522&lt;=R$3,('Gastos com Pessoal'!$H$513:$H$522)+1,1))
*(IF('Gastos com Pessoal'!$M$513:$M$522&lt;=R$3,('Gastos com Pessoal'!$N$513:$N$522)+1,1))
*(IF('Gastos com Pessoal'!$S$513:$S$522&lt;=R$3,('Gastos com Pessoal'!$T$513:$T$522)+1,1))
*(IF('Gastos com Pessoal'!$Y$513:$Y$522&lt;=R$3,('Gastos com Pessoal'!$Z$513:$Z$522)+1,1))
*(IF('Gastos com Pessoal'!$AE$513:$AE$522&lt;=R$3,('Gastos com Pessoal'!$AF$513:$AF$522)+1,1))),0)</f>
        <v>0</v>
      </c>
      <c r="S30" s="32">
        <f t="array" aca="1" ref="S30" ca="1">_xlfn.IFNA(SUM((S$3&gt;='Gastos com Pessoal'!$E$513:$E$522)*(S$3&lt;='Gastos com Pessoal'!$F$513:$F$522)*OFFSET('Encargos e Benefícios'!$D$511,1,MATCH($B30,'Encargos e Benefícios'!$E$511:$AB$511,0),10,1)
*(IF('Gastos com Pessoal'!$G$513:$G$522&lt;=S$3,('Gastos com Pessoal'!$H$513:$H$522)+1,1))
*(IF('Gastos com Pessoal'!$M$513:$M$522&lt;=S$3,('Gastos com Pessoal'!$N$513:$N$522)+1,1))
*(IF('Gastos com Pessoal'!$S$513:$S$522&lt;=S$3,('Gastos com Pessoal'!$T$513:$T$522)+1,1))
*(IF('Gastos com Pessoal'!$Y$513:$Y$522&lt;=S$3,('Gastos com Pessoal'!$Z$513:$Z$522)+1,1))
*(IF('Gastos com Pessoal'!$AE$513:$AE$522&lt;=S$3,('Gastos com Pessoal'!$AF$513:$AF$522)+1,1))),0)</f>
        <v>0</v>
      </c>
      <c r="T30" s="32">
        <f t="array" aca="1" ref="T30" ca="1">_xlfn.IFNA(SUM((T$3&gt;='Gastos com Pessoal'!$E$513:$E$522)*(T$3&lt;='Gastos com Pessoal'!$F$513:$F$522)*OFFSET('Encargos e Benefícios'!$D$511,1,MATCH($B30,'Encargos e Benefícios'!$E$511:$AB$511,0),10,1)
*(IF('Gastos com Pessoal'!$G$513:$G$522&lt;=T$3,('Gastos com Pessoal'!$H$513:$H$522)+1,1))
*(IF('Gastos com Pessoal'!$M$513:$M$522&lt;=T$3,('Gastos com Pessoal'!$N$513:$N$522)+1,1))
*(IF('Gastos com Pessoal'!$S$513:$S$522&lt;=T$3,('Gastos com Pessoal'!$T$513:$T$522)+1,1))
*(IF('Gastos com Pessoal'!$Y$513:$Y$522&lt;=T$3,('Gastos com Pessoal'!$Z$513:$Z$522)+1,1))
*(IF('Gastos com Pessoal'!$AE$513:$AE$522&lt;=T$3,('Gastos com Pessoal'!$AF$513:$AF$522)+1,1))),0)</f>
        <v>0</v>
      </c>
      <c r="U30" s="32">
        <f t="array" aca="1" ref="U30" ca="1">_xlfn.IFNA(SUM((U$3&gt;='Gastos com Pessoal'!$E$513:$E$522)*(U$3&lt;='Gastos com Pessoal'!$F$513:$F$522)*OFFSET('Encargos e Benefícios'!$D$511,1,MATCH($B30,'Encargos e Benefícios'!$E$511:$AB$511,0),10,1)
*(IF('Gastos com Pessoal'!$G$513:$G$522&lt;=U$3,('Gastos com Pessoal'!$H$513:$H$522)+1,1))
*(IF('Gastos com Pessoal'!$M$513:$M$522&lt;=U$3,('Gastos com Pessoal'!$N$513:$N$522)+1,1))
*(IF('Gastos com Pessoal'!$S$513:$S$522&lt;=U$3,('Gastos com Pessoal'!$T$513:$T$522)+1,1))
*(IF('Gastos com Pessoal'!$Y$513:$Y$522&lt;=U$3,('Gastos com Pessoal'!$Z$513:$Z$522)+1,1))
*(IF('Gastos com Pessoal'!$AE$513:$AE$522&lt;=U$3,('Gastos com Pessoal'!$AF$513:$AF$522)+1,1))),0)</f>
        <v>0</v>
      </c>
      <c r="V30" s="32">
        <f t="array" aca="1" ref="V30" ca="1">_xlfn.IFNA(SUM((V$3&gt;='Gastos com Pessoal'!$E$513:$E$522)*(V$3&lt;='Gastos com Pessoal'!$F$513:$F$522)*OFFSET('Encargos e Benefícios'!$D$511,1,MATCH($B30,'Encargos e Benefícios'!$E$511:$AB$511,0),10,1)
*(IF('Gastos com Pessoal'!$G$513:$G$522&lt;=V$3,('Gastos com Pessoal'!$H$513:$H$522)+1,1))
*(IF('Gastos com Pessoal'!$M$513:$M$522&lt;=V$3,('Gastos com Pessoal'!$N$513:$N$522)+1,1))
*(IF('Gastos com Pessoal'!$S$513:$S$522&lt;=V$3,('Gastos com Pessoal'!$T$513:$T$522)+1,1))
*(IF('Gastos com Pessoal'!$Y$513:$Y$522&lt;=V$3,('Gastos com Pessoal'!$Z$513:$Z$522)+1,1))
*(IF('Gastos com Pessoal'!$AE$513:$AE$522&lt;=V$3,('Gastos com Pessoal'!$AF$513:$AF$522)+1,1))),0)</f>
        <v>0</v>
      </c>
      <c r="W30" s="32">
        <f t="array" aca="1" ref="W30" ca="1">_xlfn.IFNA(SUM((W$3&gt;='Gastos com Pessoal'!$E$513:$E$522)*(W$3&lt;='Gastos com Pessoal'!$F$513:$F$522)*OFFSET('Encargos e Benefícios'!$D$511,1,MATCH($B30,'Encargos e Benefícios'!$E$511:$AB$511,0),10,1)
*(IF('Gastos com Pessoal'!$G$513:$G$522&lt;=W$3,('Gastos com Pessoal'!$H$513:$H$522)+1,1))
*(IF('Gastos com Pessoal'!$M$513:$M$522&lt;=W$3,('Gastos com Pessoal'!$N$513:$N$522)+1,1))
*(IF('Gastos com Pessoal'!$S$513:$S$522&lt;=W$3,('Gastos com Pessoal'!$T$513:$T$522)+1,1))
*(IF('Gastos com Pessoal'!$Y$513:$Y$522&lt;=W$3,('Gastos com Pessoal'!$Z$513:$Z$522)+1,1))
*(IF('Gastos com Pessoal'!$AE$513:$AE$522&lt;=W$3,('Gastos com Pessoal'!$AF$513:$AF$522)+1,1))),0)</f>
        <v>0</v>
      </c>
      <c r="X30" s="32">
        <f t="array" aca="1" ref="X30" ca="1">_xlfn.IFNA(SUM((X$3&gt;='Gastos com Pessoal'!$E$513:$E$522)*(X$3&lt;='Gastos com Pessoal'!$F$513:$F$522)*OFFSET('Encargos e Benefícios'!$D$511,1,MATCH($B30,'Encargos e Benefícios'!$E$511:$AB$511,0),10,1)
*(IF('Gastos com Pessoal'!$G$513:$G$522&lt;=X$3,('Gastos com Pessoal'!$H$513:$H$522)+1,1))
*(IF('Gastos com Pessoal'!$M$513:$M$522&lt;=X$3,('Gastos com Pessoal'!$N$513:$N$522)+1,1))
*(IF('Gastos com Pessoal'!$S$513:$S$522&lt;=X$3,('Gastos com Pessoal'!$T$513:$T$522)+1,1))
*(IF('Gastos com Pessoal'!$Y$513:$Y$522&lt;=X$3,('Gastos com Pessoal'!$Z$513:$Z$522)+1,1))
*(IF('Gastos com Pessoal'!$AE$513:$AE$522&lt;=X$3,('Gastos com Pessoal'!$AF$513:$AF$522)+1,1))),0)</f>
        <v>0</v>
      </c>
      <c r="Y30" s="32">
        <f t="array" aca="1" ref="Y30" ca="1">_xlfn.IFNA(SUM((Y$3&gt;='Gastos com Pessoal'!$E$513:$E$522)*(Y$3&lt;='Gastos com Pessoal'!$F$513:$F$522)*OFFSET('Encargos e Benefícios'!$D$511,1,MATCH($B30,'Encargos e Benefícios'!$E$511:$AB$511,0),10,1)
*(IF('Gastos com Pessoal'!$G$513:$G$522&lt;=Y$3,('Gastos com Pessoal'!$H$513:$H$522)+1,1))
*(IF('Gastos com Pessoal'!$M$513:$M$522&lt;=Y$3,('Gastos com Pessoal'!$N$513:$N$522)+1,1))
*(IF('Gastos com Pessoal'!$S$513:$S$522&lt;=Y$3,('Gastos com Pessoal'!$T$513:$T$522)+1,1))
*(IF('Gastos com Pessoal'!$Y$513:$Y$522&lt;=Y$3,('Gastos com Pessoal'!$Z$513:$Z$522)+1,1))
*(IF('Gastos com Pessoal'!$AE$513:$AE$522&lt;=Y$3,('Gastos com Pessoal'!$AF$513:$AF$522)+1,1))),0)</f>
        <v>0</v>
      </c>
      <c r="Z30" s="32">
        <f t="array" aca="1" ref="Z30" ca="1">_xlfn.IFNA(SUM((Z$3&gt;='Gastos com Pessoal'!$E$513:$E$522)*(Z$3&lt;='Gastos com Pessoal'!$F$513:$F$522)*OFFSET('Encargos e Benefícios'!$D$511,1,MATCH($B30,'Encargos e Benefícios'!$E$511:$AB$511,0),10,1)
*(IF('Gastos com Pessoal'!$G$513:$G$522&lt;=Z$3,('Gastos com Pessoal'!$H$513:$H$522)+1,1))
*(IF('Gastos com Pessoal'!$M$513:$M$522&lt;=Z$3,('Gastos com Pessoal'!$N$513:$N$522)+1,1))
*(IF('Gastos com Pessoal'!$S$513:$S$522&lt;=Z$3,('Gastos com Pessoal'!$T$513:$T$522)+1,1))
*(IF('Gastos com Pessoal'!$Y$513:$Y$522&lt;=Z$3,('Gastos com Pessoal'!$Z$513:$Z$522)+1,1))
*(IF('Gastos com Pessoal'!$AE$513:$AE$522&lt;=Z$3,('Gastos com Pessoal'!$AF$513:$AF$522)+1,1))),0)</f>
        <v>0</v>
      </c>
      <c r="AA30" s="32">
        <f t="array" aca="1" ref="AA30" ca="1">_xlfn.IFNA(SUM((AA$3&gt;='Gastos com Pessoal'!$E$513:$E$522)*(AA$3&lt;='Gastos com Pessoal'!$F$513:$F$522)*OFFSET('Encargos e Benefícios'!$D$511,1,MATCH($B30,'Encargos e Benefícios'!$E$511:$AB$511,0),10,1)
*(IF('Gastos com Pessoal'!$G$513:$G$522&lt;=AA$3,('Gastos com Pessoal'!$H$513:$H$522)+1,1))
*(IF('Gastos com Pessoal'!$M$513:$M$522&lt;=AA$3,('Gastos com Pessoal'!$N$513:$N$522)+1,1))
*(IF('Gastos com Pessoal'!$S$513:$S$522&lt;=AA$3,('Gastos com Pessoal'!$T$513:$T$522)+1,1))
*(IF('Gastos com Pessoal'!$Y$513:$Y$522&lt;=AA$3,('Gastos com Pessoal'!$Z$513:$Z$522)+1,1))
*(IF('Gastos com Pessoal'!$AE$513:$AE$522&lt;=AA$3,('Gastos com Pessoal'!$AF$513:$AF$522)+1,1))),0)</f>
        <v>0</v>
      </c>
      <c r="AB30" s="32">
        <f t="array" aca="1" ref="AB30" ca="1">_xlfn.IFNA(SUM((AB$3&gt;='Gastos com Pessoal'!$E$513:$E$522)*(AB$3&lt;='Gastos com Pessoal'!$F$513:$F$522)*OFFSET('Encargos e Benefícios'!$D$511,1,MATCH($B30,'Encargos e Benefícios'!$E$511:$AB$511,0),10,1)
*(IF('Gastos com Pessoal'!$G$513:$G$522&lt;=AB$3,('Gastos com Pessoal'!$H$513:$H$522)+1,1))
*(IF('Gastos com Pessoal'!$M$513:$M$522&lt;=AB$3,('Gastos com Pessoal'!$N$513:$N$522)+1,1))
*(IF('Gastos com Pessoal'!$S$513:$S$522&lt;=AB$3,('Gastos com Pessoal'!$T$513:$T$522)+1,1))
*(IF('Gastos com Pessoal'!$Y$513:$Y$522&lt;=AB$3,('Gastos com Pessoal'!$Z$513:$Z$522)+1,1))
*(IF('Gastos com Pessoal'!$AE$513:$AE$522&lt;=AB$3,('Gastos com Pessoal'!$AF$513:$AF$522)+1,1))),0)</f>
        <v>0</v>
      </c>
      <c r="AC30" s="32">
        <f t="array" aca="1" ref="AC30" ca="1">_xlfn.IFNA(SUM((AC$3&gt;='Gastos com Pessoal'!$E$513:$E$522)*(AC$3&lt;='Gastos com Pessoal'!$F$513:$F$522)*OFFSET('Encargos e Benefícios'!$D$511,1,MATCH($B30,'Encargos e Benefícios'!$E$511:$AB$511,0),10,1)
*(IF('Gastos com Pessoal'!$G$513:$G$522&lt;=AC$3,('Gastos com Pessoal'!$H$513:$H$522)+1,1))
*(IF('Gastos com Pessoal'!$M$513:$M$522&lt;=AC$3,('Gastos com Pessoal'!$N$513:$N$522)+1,1))
*(IF('Gastos com Pessoal'!$S$513:$S$522&lt;=AC$3,('Gastos com Pessoal'!$T$513:$T$522)+1,1))
*(IF('Gastos com Pessoal'!$Y$513:$Y$522&lt;=AC$3,('Gastos com Pessoal'!$Z$513:$Z$522)+1,1))
*(IF('Gastos com Pessoal'!$AE$513:$AE$522&lt;=AC$3,('Gastos com Pessoal'!$AF$513:$AF$522)+1,1))),0)</f>
        <v>0</v>
      </c>
      <c r="AD30" s="32">
        <f t="array" aca="1" ref="AD30" ca="1">_xlfn.IFNA(SUM((AD$3&gt;='Gastos com Pessoal'!$E$513:$E$522)*(AD$3&lt;='Gastos com Pessoal'!$F$513:$F$522)*OFFSET('Encargos e Benefícios'!$D$511,1,MATCH($B30,'Encargos e Benefícios'!$E$511:$AB$511,0),10,1)
*(IF('Gastos com Pessoal'!$G$513:$G$522&lt;=AD$3,('Gastos com Pessoal'!$H$513:$H$522)+1,1))
*(IF('Gastos com Pessoal'!$M$513:$M$522&lt;=AD$3,('Gastos com Pessoal'!$N$513:$N$522)+1,1))
*(IF('Gastos com Pessoal'!$S$513:$S$522&lt;=AD$3,('Gastos com Pessoal'!$T$513:$T$522)+1,1))
*(IF('Gastos com Pessoal'!$Y$513:$Y$522&lt;=AD$3,('Gastos com Pessoal'!$Z$513:$Z$522)+1,1))
*(IF('Gastos com Pessoal'!$AE$513:$AE$522&lt;=AD$3,('Gastos com Pessoal'!$AF$513:$AF$522)+1,1))),0)</f>
        <v>0</v>
      </c>
      <c r="AE30" s="32">
        <f t="array" aca="1" ref="AE30" ca="1">_xlfn.IFNA(SUM((AE$3&gt;='Gastos com Pessoal'!$E$513:$E$522)*(AE$3&lt;='Gastos com Pessoal'!$F$513:$F$522)*OFFSET('Encargos e Benefícios'!$D$511,1,MATCH($B30,'Encargos e Benefícios'!$E$511:$AB$511,0),10,1)
*(IF('Gastos com Pessoal'!$G$513:$G$522&lt;=AE$3,('Gastos com Pessoal'!$H$513:$H$522)+1,1))
*(IF('Gastos com Pessoal'!$M$513:$M$522&lt;=AE$3,('Gastos com Pessoal'!$N$513:$N$522)+1,1))
*(IF('Gastos com Pessoal'!$S$513:$S$522&lt;=AE$3,('Gastos com Pessoal'!$T$513:$T$522)+1,1))
*(IF('Gastos com Pessoal'!$Y$513:$Y$522&lt;=AE$3,('Gastos com Pessoal'!$Z$513:$Z$522)+1,1))
*(IF('Gastos com Pessoal'!$AE$513:$AE$522&lt;=AE$3,('Gastos com Pessoal'!$AF$513:$AF$522)+1,1))),0)</f>
        <v>0</v>
      </c>
      <c r="AF30" s="32">
        <f t="array" aca="1" ref="AF30" ca="1">_xlfn.IFNA(SUM((AF$3&gt;='Gastos com Pessoal'!$E$513:$E$522)*(AF$3&lt;='Gastos com Pessoal'!$F$513:$F$522)*OFFSET('Encargos e Benefícios'!$D$511,1,MATCH($B30,'Encargos e Benefícios'!$E$511:$AB$511,0),10,1)
*(IF('Gastos com Pessoal'!$G$513:$G$522&lt;=AF$3,('Gastos com Pessoal'!$H$513:$H$522)+1,1))
*(IF('Gastos com Pessoal'!$M$513:$M$522&lt;=AF$3,('Gastos com Pessoal'!$N$513:$N$522)+1,1))
*(IF('Gastos com Pessoal'!$S$513:$S$522&lt;=AF$3,('Gastos com Pessoal'!$T$513:$T$522)+1,1))
*(IF('Gastos com Pessoal'!$Y$513:$Y$522&lt;=AF$3,('Gastos com Pessoal'!$Z$513:$Z$522)+1,1))
*(IF('Gastos com Pessoal'!$AE$513:$AE$522&lt;=AF$3,('Gastos com Pessoal'!$AF$513:$AF$522)+1,1))),0)</f>
        <v>0</v>
      </c>
      <c r="AG30" s="32">
        <f t="array" aca="1" ref="AG30" ca="1">_xlfn.IFNA(SUM((AG$3&gt;='Gastos com Pessoal'!$E$513:$E$522)*(AG$3&lt;='Gastos com Pessoal'!$F$513:$F$522)*OFFSET('Encargos e Benefícios'!$D$511,1,MATCH($B30,'Encargos e Benefícios'!$E$511:$AB$511,0),10,1)
*(IF('Gastos com Pessoal'!$G$513:$G$522&lt;=AG$3,('Gastos com Pessoal'!$H$513:$H$522)+1,1))
*(IF('Gastos com Pessoal'!$M$513:$M$522&lt;=AG$3,('Gastos com Pessoal'!$N$513:$N$522)+1,1))
*(IF('Gastos com Pessoal'!$S$513:$S$522&lt;=AG$3,('Gastos com Pessoal'!$T$513:$T$522)+1,1))
*(IF('Gastos com Pessoal'!$Y$513:$Y$522&lt;=AG$3,('Gastos com Pessoal'!$Z$513:$Z$522)+1,1))
*(IF('Gastos com Pessoal'!$AE$513:$AE$522&lt;=AG$3,('Gastos com Pessoal'!$AF$513:$AF$522)+1,1))),0)</f>
        <v>0</v>
      </c>
      <c r="AH30" s="32">
        <f t="array" aca="1" ref="AH30" ca="1">_xlfn.IFNA(SUM((AH$3&gt;='Gastos com Pessoal'!$E$513:$E$522)*(AH$3&lt;='Gastos com Pessoal'!$F$513:$F$522)*OFFSET('Encargos e Benefícios'!$D$511,1,MATCH($B30,'Encargos e Benefícios'!$E$511:$AB$511,0),10,1)
*(IF('Gastos com Pessoal'!$G$513:$G$522&lt;=AH$3,('Gastos com Pessoal'!$H$513:$H$522)+1,1))
*(IF('Gastos com Pessoal'!$M$513:$M$522&lt;=AH$3,('Gastos com Pessoal'!$N$513:$N$522)+1,1))
*(IF('Gastos com Pessoal'!$S$513:$S$522&lt;=AH$3,('Gastos com Pessoal'!$T$513:$T$522)+1,1))
*(IF('Gastos com Pessoal'!$Y$513:$Y$522&lt;=AH$3,('Gastos com Pessoal'!$Z$513:$Z$522)+1,1))
*(IF('Gastos com Pessoal'!$AE$513:$AE$522&lt;=AH$3,('Gastos com Pessoal'!$AF$513:$AF$522)+1,1))),0)</f>
        <v>0</v>
      </c>
      <c r="AI30" s="32">
        <f t="array" aca="1" ref="AI30" ca="1">_xlfn.IFNA(SUM((AI$3&gt;='Gastos com Pessoal'!$E$513:$E$522)*(AI$3&lt;='Gastos com Pessoal'!$F$513:$F$522)*OFFSET('Encargos e Benefícios'!$D$511,1,MATCH($B30,'Encargos e Benefícios'!$E$511:$AB$511,0),10,1)
*(IF('Gastos com Pessoal'!$G$513:$G$522&lt;=AI$3,('Gastos com Pessoal'!$H$513:$H$522)+1,1))
*(IF('Gastos com Pessoal'!$M$513:$M$522&lt;=AI$3,('Gastos com Pessoal'!$N$513:$N$522)+1,1))
*(IF('Gastos com Pessoal'!$S$513:$S$522&lt;=AI$3,('Gastos com Pessoal'!$T$513:$T$522)+1,1))
*(IF('Gastos com Pessoal'!$Y$513:$Y$522&lt;=AI$3,('Gastos com Pessoal'!$Z$513:$Z$522)+1,1))
*(IF('Gastos com Pessoal'!$AE$513:$AE$522&lt;=AI$3,('Gastos com Pessoal'!$AF$513:$AF$522)+1,1))),0)</f>
        <v>0</v>
      </c>
      <c r="AJ30" s="32">
        <f t="array" aca="1" ref="AJ30" ca="1">_xlfn.IFNA(SUM((AJ$3&gt;='Gastos com Pessoal'!$E$513:$E$522)*(AJ$3&lt;='Gastos com Pessoal'!$F$513:$F$522)*OFFSET('Encargos e Benefícios'!$D$511,1,MATCH($B30,'Encargos e Benefícios'!$E$511:$AB$511,0),10,1)
*(IF('Gastos com Pessoal'!$G$513:$G$522&lt;=AJ$3,('Gastos com Pessoal'!$H$513:$H$522)+1,1))
*(IF('Gastos com Pessoal'!$M$513:$M$522&lt;=AJ$3,('Gastos com Pessoal'!$N$513:$N$522)+1,1))
*(IF('Gastos com Pessoal'!$S$513:$S$522&lt;=AJ$3,('Gastos com Pessoal'!$T$513:$T$522)+1,1))
*(IF('Gastos com Pessoal'!$Y$513:$Y$522&lt;=AJ$3,('Gastos com Pessoal'!$Z$513:$Z$522)+1,1))
*(IF('Gastos com Pessoal'!$AE$513:$AE$522&lt;=AJ$3,('Gastos com Pessoal'!$AF$513:$AF$522)+1,1))),0)</f>
        <v>0</v>
      </c>
      <c r="AK30" s="32">
        <f t="array" aca="1" ref="AK30" ca="1">_xlfn.IFNA(SUM((AK$3&gt;='Gastos com Pessoal'!$E$513:$E$522)*(AK$3&lt;='Gastos com Pessoal'!$F$513:$F$522)*OFFSET('Encargos e Benefícios'!$D$511,1,MATCH($B30,'Encargos e Benefícios'!$E$511:$AB$511,0),10,1)
*(IF('Gastos com Pessoal'!$G$513:$G$522&lt;=AK$3,('Gastos com Pessoal'!$H$513:$H$522)+1,1))
*(IF('Gastos com Pessoal'!$M$513:$M$522&lt;=AK$3,('Gastos com Pessoal'!$N$513:$N$522)+1,1))
*(IF('Gastos com Pessoal'!$S$513:$S$522&lt;=AK$3,('Gastos com Pessoal'!$T$513:$T$522)+1,1))
*(IF('Gastos com Pessoal'!$Y$513:$Y$522&lt;=AK$3,('Gastos com Pessoal'!$Z$513:$Z$522)+1,1))
*(IF('Gastos com Pessoal'!$AE$513:$AE$522&lt;=AK$3,('Gastos com Pessoal'!$AF$513:$AF$522)+1,1))),0)</f>
        <v>0</v>
      </c>
      <c r="AL30" s="32">
        <f t="array" aca="1" ref="AL30" ca="1">_xlfn.IFNA(SUM((AL$3&gt;='Gastos com Pessoal'!$E$513:$E$522)*(AL$3&lt;='Gastos com Pessoal'!$F$513:$F$522)*OFFSET('Encargos e Benefícios'!$D$511,1,MATCH($B30,'Encargos e Benefícios'!$E$511:$AB$511,0),10,1)
*(IF('Gastos com Pessoal'!$G$513:$G$522&lt;=AL$3,('Gastos com Pessoal'!$H$513:$H$522)+1,1))
*(IF('Gastos com Pessoal'!$M$513:$M$522&lt;=AL$3,('Gastos com Pessoal'!$N$513:$N$522)+1,1))
*(IF('Gastos com Pessoal'!$S$513:$S$522&lt;=AL$3,('Gastos com Pessoal'!$T$513:$T$522)+1,1))
*(IF('Gastos com Pessoal'!$Y$513:$Y$522&lt;=AL$3,('Gastos com Pessoal'!$Z$513:$Z$522)+1,1))
*(IF('Gastos com Pessoal'!$AE$513:$AE$522&lt;=AL$3,('Gastos com Pessoal'!$AF$513:$AF$522)+1,1))),0)</f>
        <v>0</v>
      </c>
      <c r="AM30" s="32">
        <f t="array" aca="1" ref="AM30" ca="1">_xlfn.IFNA(SUM((AM$3&gt;='Gastos com Pessoal'!$E$513:$E$522)*(AM$3&lt;='Gastos com Pessoal'!$F$513:$F$522)*OFFSET('Encargos e Benefícios'!$D$511,1,MATCH($B30,'Encargos e Benefícios'!$E$511:$AB$511,0),10,1)
*(IF('Gastos com Pessoal'!$G$513:$G$522&lt;=AM$3,('Gastos com Pessoal'!$H$513:$H$522)+1,1))
*(IF('Gastos com Pessoal'!$M$513:$M$522&lt;=AM$3,('Gastos com Pessoal'!$N$513:$N$522)+1,1))
*(IF('Gastos com Pessoal'!$S$513:$S$522&lt;=AM$3,('Gastos com Pessoal'!$T$513:$T$522)+1,1))
*(IF('Gastos com Pessoal'!$Y$513:$Y$522&lt;=AM$3,('Gastos com Pessoal'!$Z$513:$Z$522)+1,1))
*(IF('Gastos com Pessoal'!$AE$513:$AE$522&lt;=AM$3,('Gastos com Pessoal'!$AF$513:$AF$522)+1,1))),0)</f>
        <v>0</v>
      </c>
      <c r="AN30" s="32">
        <f t="array" aca="1" ref="AN30" ca="1">_xlfn.IFNA(SUM((AN$3&gt;='Gastos com Pessoal'!$E$513:$E$522)*(AN$3&lt;='Gastos com Pessoal'!$F$513:$F$522)*OFFSET('Encargos e Benefícios'!$D$511,1,MATCH($B30,'Encargos e Benefícios'!$E$511:$AB$511,0),10,1)
*(IF('Gastos com Pessoal'!$G$513:$G$522&lt;=AN$3,('Gastos com Pessoal'!$H$513:$H$522)+1,1))
*(IF('Gastos com Pessoal'!$M$513:$M$522&lt;=AN$3,('Gastos com Pessoal'!$N$513:$N$522)+1,1))
*(IF('Gastos com Pessoal'!$S$513:$S$522&lt;=AN$3,('Gastos com Pessoal'!$T$513:$T$522)+1,1))
*(IF('Gastos com Pessoal'!$Y$513:$Y$522&lt;=AN$3,('Gastos com Pessoal'!$Z$513:$Z$522)+1,1))
*(IF('Gastos com Pessoal'!$AE$513:$AE$522&lt;=AN$3,('Gastos com Pessoal'!$AF$513:$AF$522)+1,1))),0)</f>
        <v>0</v>
      </c>
      <c r="AO30" s="32">
        <f t="array" aca="1" ref="AO30" ca="1">_xlfn.IFNA(SUM((AO$3&gt;='Gastos com Pessoal'!$E$513:$E$522)*(AO$3&lt;='Gastos com Pessoal'!$F$513:$F$522)*OFFSET('Encargos e Benefícios'!$D$511,1,MATCH($B30,'Encargos e Benefícios'!$E$511:$AB$511,0),10,1)
*(IF('Gastos com Pessoal'!$G$513:$G$522&lt;=AO$3,('Gastos com Pessoal'!$H$513:$H$522)+1,1))
*(IF('Gastos com Pessoal'!$M$513:$M$522&lt;=AO$3,('Gastos com Pessoal'!$N$513:$N$522)+1,1))
*(IF('Gastos com Pessoal'!$S$513:$S$522&lt;=AO$3,('Gastos com Pessoal'!$T$513:$T$522)+1,1))
*(IF('Gastos com Pessoal'!$Y$513:$Y$522&lt;=AO$3,('Gastos com Pessoal'!$Z$513:$Z$522)+1,1))
*(IF('Gastos com Pessoal'!$AE$513:$AE$522&lt;=AO$3,('Gastos com Pessoal'!$AF$513:$AF$522)+1,1))),0)</f>
        <v>0</v>
      </c>
      <c r="AP30" s="32">
        <f t="array" aca="1" ref="AP30" ca="1">_xlfn.IFNA(SUM((AP$3&gt;='Gastos com Pessoal'!$E$513:$E$522)*(AP$3&lt;='Gastos com Pessoal'!$F$513:$F$522)*OFFSET('Encargos e Benefícios'!$D$511,1,MATCH($B30,'Encargos e Benefícios'!$E$511:$AB$511,0),10,1)
*(IF('Gastos com Pessoal'!$G$513:$G$522&lt;=AP$3,('Gastos com Pessoal'!$H$513:$H$522)+1,1))
*(IF('Gastos com Pessoal'!$M$513:$M$522&lt;=AP$3,('Gastos com Pessoal'!$N$513:$N$522)+1,1))
*(IF('Gastos com Pessoal'!$S$513:$S$522&lt;=AP$3,('Gastos com Pessoal'!$T$513:$T$522)+1,1))
*(IF('Gastos com Pessoal'!$Y$513:$Y$522&lt;=AP$3,('Gastos com Pessoal'!$Z$513:$Z$522)+1,1))
*(IF('Gastos com Pessoal'!$AE$513:$AE$522&lt;=AP$3,('Gastos com Pessoal'!$AF$513:$AF$522)+1,1))),0)</f>
        <v>0</v>
      </c>
      <c r="AQ30" s="32">
        <f t="array" aca="1" ref="AQ30" ca="1">_xlfn.IFNA(SUM((AQ$3&gt;='Gastos com Pessoal'!$E$513:$E$522)*(AQ$3&lt;='Gastos com Pessoal'!$F$513:$F$522)*OFFSET('Encargos e Benefícios'!$D$511,1,MATCH($B30,'Encargos e Benefícios'!$E$511:$AB$511,0),10,1)
*(IF('Gastos com Pessoal'!$G$513:$G$522&lt;=AQ$3,('Gastos com Pessoal'!$H$513:$H$522)+1,1))
*(IF('Gastos com Pessoal'!$M$513:$M$522&lt;=AQ$3,('Gastos com Pessoal'!$N$513:$N$522)+1,1))
*(IF('Gastos com Pessoal'!$S$513:$S$522&lt;=AQ$3,('Gastos com Pessoal'!$T$513:$T$522)+1,1))
*(IF('Gastos com Pessoal'!$Y$513:$Y$522&lt;=AQ$3,('Gastos com Pessoal'!$Z$513:$Z$522)+1,1))
*(IF('Gastos com Pessoal'!$AE$513:$AE$522&lt;=AQ$3,('Gastos com Pessoal'!$AF$513:$AF$522)+1,1))),0)</f>
        <v>0</v>
      </c>
      <c r="AR30" s="32">
        <f t="array" aca="1" ref="AR30" ca="1">_xlfn.IFNA(SUM((AR$3&gt;='Gastos com Pessoal'!$E$513:$E$522)*(AR$3&lt;='Gastos com Pessoal'!$F$513:$F$522)*OFFSET('Encargos e Benefícios'!$D$511,1,MATCH($B30,'Encargos e Benefícios'!$E$511:$AB$511,0),10,1)
*(IF('Gastos com Pessoal'!$G$513:$G$522&lt;=AR$3,('Gastos com Pessoal'!$H$513:$H$522)+1,1))
*(IF('Gastos com Pessoal'!$M$513:$M$522&lt;=AR$3,('Gastos com Pessoal'!$N$513:$N$522)+1,1))
*(IF('Gastos com Pessoal'!$S$513:$S$522&lt;=AR$3,('Gastos com Pessoal'!$T$513:$T$522)+1,1))
*(IF('Gastos com Pessoal'!$Y$513:$Y$522&lt;=AR$3,('Gastos com Pessoal'!$Z$513:$Z$522)+1,1))
*(IF('Gastos com Pessoal'!$AE$513:$AE$522&lt;=AR$3,('Gastos com Pessoal'!$AF$513:$AF$522)+1,1))),0)</f>
        <v>0</v>
      </c>
      <c r="AS30" s="32">
        <f t="array" aca="1" ref="AS30" ca="1">_xlfn.IFNA(SUM((AS$3&gt;='Gastos com Pessoal'!$E$513:$E$522)*(AS$3&lt;='Gastos com Pessoal'!$F$513:$F$522)*OFFSET('Encargos e Benefícios'!$D$511,1,MATCH($B30,'Encargos e Benefícios'!$E$511:$AB$511,0),10,1)
*(IF('Gastos com Pessoal'!$G$513:$G$522&lt;=AS$3,('Gastos com Pessoal'!$H$513:$H$522)+1,1))
*(IF('Gastos com Pessoal'!$M$513:$M$522&lt;=AS$3,('Gastos com Pessoal'!$N$513:$N$522)+1,1))
*(IF('Gastos com Pessoal'!$S$513:$S$522&lt;=AS$3,('Gastos com Pessoal'!$T$513:$T$522)+1,1))
*(IF('Gastos com Pessoal'!$Y$513:$Y$522&lt;=AS$3,('Gastos com Pessoal'!$Z$513:$Z$522)+1,1))
*(IF('Gastos com Pessoal'!$AE$513:$AE$522&lt;=AS$3,('Gastos com Pessoal'!$AF$513:$AF$522)+1,1))),0)</f>
        <v>0</v>
      </c>
      <c r="AT30" s="32">
        <f t="array" aca="1" ref="AT30" ca="1">_xlfn.IFNA(SUM((AT$3&gt;='Gastos com Pessoal'!$E$513:$E$522)*(AT$3&lt;='Gastos com Pessoal'!$F$513:$F$522)*OFFSET('Encargos e Benefícios'!$D$511,1,MATCH($B30,'Encargos e Benefícios'!$E$511:$AB$511,0),10,1)
*(IF('Gastos com Pessoal'!$G$513:$G$522&lt;=AT$3,('Gastos com Pessoal'!$H$513:$H$522)+1,1))
*(IF('Gastos com Pessoal'!$M$513:$M$522&lt;=AT$3,('Gastos com Pessoal'!$N$513:$N$522)+1,1))
*(IF('Gastos com Pessoal'!$S$513:$S$522&lt;=AT$3,('Gastos com Pessoal'!$T$513:$T$522)+1,1))
*(IF('Gastos com Pessoal'!$Y$513:$Y$522&lt;=AT$3,('Gastos com Pessoal'!$Z$513:$Z$522)+1,1))
*(IF('Gastos com Pessoal'!$AE$513:$AE$522&lt;=AT$3,('Gastos com Pessoal'!$AF$513:$AF$522)+1,1))),0)</f>
        <v>0</v>
      </c>
      <c r="AU30" s="32">
        <f t="array" aca="1" ref="AU30" ca="1">_xlfn.IFNA(SUM((AU$3&gt;='Gastos com Pessoal'!$E$513:$E$522)*(AU$3&lt;='Gastos com Pessoal'!$F$513:$F$522)*OFFSET('Encargos e Benefícios'!$D$511,1,MATCH($B30,'Encargos e Benefícios'!$E$511:$AB$511,0),10,1)
*(IF('Gastos com Pessoal'!$G$513:$G$522&lt;=AU$3,('Gastos com Pessoal'!$H$513:$H$522)+1,1))
*(IF('Gastos com Pessoal'!$M$513:$M$522&lt;=AU$3,('Gastos com Pessoal'!$N$513:$N$522)+1,1))
*(IF('Gastos com Pessoal'!$S$513:$S$522&lt;=AU$3,('Gastos com Pessoal'!$T$513:$T$522)+1,1))
*(IF('Gastos com Pessoal'!$Y$513:$Y$522&lt;=AU$3,('Gastos com Pessoal'!$Z$513:$Z$522)+1,1))
*(IF('Gastos com Pessoal'!$AE$513:$AE$522&lt;=AU$3,('Gastos com Pessoal'!$AF$513:$AF$522)+1,1))),0)</f>
        <v>0</v>
      </c>
      <c r="AV30" s="32">
        <f t="array" aca="1" ref="AV30" ca="1">_xlfn.IFNA(SUM((AV$3&gt;='Gastos com Pessoal'!$E$513:$E$522)*(AV$3&lt;='Gastos com Pessoal'!$F$513:$F$522)*OFFSET('Encargos e Benefícios'!$D$511,1,MATCH($B30,'Encargos e Benefícios'!$E$511:$AB$511,0),10,1)
*(IF('Gastos com Pessoal'!$G$513:$G$522&lt;=AV$3,('Gastos com Pessoal'!$H$513:$H$522)+1,1))
*(IF('Gastos com Pessoal'!$M$513:$M$522&lt;=AV$3,('Gastos com Pessoal'!$N$513:$N$522)+1,1))
*(IF('Gastos com Pessoal'!$S$513:$S$522&lt;=AV$3,('Gastos com Pessoal'!$T$513:$T$522)+1,1))
*(IF('Gastos com Pessoal'!$Y$513:$Y$522&lt;=AV$3,('Gastos com Pessoal'!$Z$513:$Z$522)+1,1))
*(IF('Gastos com Pessoal'!$AE$513:$AE$522&lt;=AV$3,('Gastos com Pessoal'!$AF$513:$AF$522)+1,1))),0)</f>
        <v>0</v>
      </c>
      <c r="AW30" s="32">
        <f t="array" aca="1" ref="AW30" ca="1">_xlfn.IFNA(SUM((AW$3&gt;='Gastos com Pessoal'!$E$513:$E$522)*(AW$3&lt;='Gastos com Pessoal'!$F$513:$F$522)*OFFSET('Encargos e Benefícios'!$D$511,1,MATCH($B30,'Encargos e Benefícios'!$E$511:$AB$511,0),10,1)
*(IF('Gastos com Pessoal'!$G$513:$G$522&lt;=AW$3,('Gastos com Pessoal'!$H$513:$H$522)+1,1))
*(IF('Gastos com Pessoal'!$M$513:$M$522&lt;=AW$3,('Gastos com Pessoal'!$N$513:$N$522)+1,1))
*(IF('Gastos com Pessoal'!$S$513:$S$522&lt;=AW$3,('Gastos com Pessoal'!$T$513:$T$522)+1,1))
*(IF('Gastos com Pessoal'!$Y$513:$Y$522&lt;=AW$3,('Gastos com Pessoal'!$Z$513:$Z$522)+1,1))
*(IF('Gastos com Pessoal'!$AE$513:$AE$522&lt;=AW$3,('Gastos com Pessoal'!$AF$513:$AF$522)+1,1))),0)</f>
        <v>0</v>
      </c>
      <c r="AX30" s="32">
        <f t="array" aca="1" ref="AX30" ca="1">_xlfn.IFNA(SUM((AX$3&gt;='Gastos com Pessoal'!$E$513:$E$522)*(AX$3&lt;='Gastos com Pessoal'!$F$513:$F$522)*OFFSET('Encargos e Benefícios'!$D$511,1,MATCH($B30,'Encargos e Benefícios'!$E$511:$AB$511,0),10,1)
*(IF('Gastos com Pessoal'!$G$513:$G$522&lt;=AX$3,('Gastos com Pessoal'!$H$513:$H$522)+1,1))
*(IF('Gastos com Pessoal'!$M$513:$M$522&lt;=AX$3,('Gastos com Pessoal'!$N$513:$N$522)+1,1))
*(IF('Gastos com Pessoal'!$S$513:$S$522&lt;=AX$3,('Gastos com Pessoal'!$T$513:$T$522)+1,1))
*(IF('Gastos com Pessoal'!$Y$513:$Y$522&lt;=AX$3,('Gastos com Pessoal'!$Z$513:$Z$522)+1,1))
*(IF('Gastos com Pessoal'!$AE$513:$AE$522&lt;=AX$3,('Gastos com Pessoal'!$AF$513:$AF$522)+1,1))),0)</f>
        <v>0</v>
      </c>
      <c r="AY30" s="32">
        <f t="array" aca="1" ref="AY30" ca="1">_xlfn.IFNA(SUM((AY$3&gt;='Gastos com Pessoal'!$E$513:$E$522)*(AY$3&lt;='Gastos com Pessoal'!$F$513:$F$522)*OFFSET('Encargos e Benefícios'!$D$511,1,MATCH($B30,'Encargos e Benefícios'!$E$511:$AB$511,0),10,1)
*(IF('Gastos com Pessoal'!$G$513:$G$522&lt;=AY$3,('Gastos com Pessoal'!$H$513:$H$522)+1,1))
*(IF('Gastos com Pessoal'!$M$513:$M$522&lt;=AY$3,('Gastos com Pessoal'!$N$513:$N$522)+1,1))
*(IF('Gastos com Pessoal'!$S$513:$S$522&lt;=AY$3,('Gastos com Pessoal'!$T$513:$T$522)+1,1))
*(IF('Gastos com Pessoal'!$Y$513:$Y$522&lt;=AY$3,('Gastos com Pessoal'!$Z$513:$Z$522)+1,1))
*(IF('Gastos com Pessoal'!$AE$513:$AE$522&lt;=AY$3,('Gastos com Pessoal'!$AF$513:$AF$522)+1,1))),0)</f>
        <v>0</v>
      </c>
      <c r="AZ30" s="32">
        <f t="array" aca="1" ref="AZ30" ca="1">_xlfn.IFNA(SUM((AZ$3&gt;='Gastos com Pessoal'!$E$513:$E$522)*(AZ$3&lt;='Gastos com Pessoal'!$F$513:$F$522)*OFFSET('Encargos e Benefícios'!$D$511,1,MATCH($B30,'Encargos e Benefícios'!$E$511:$AB$511,0),10,1)
*(IF('Gastos com Pessoal'!$G$513:$G$522&lt;=AZ$3,('Gastos com Pessoal'!$H$513:$H$522)+1,1))
*(IF('Gastos com Pessoal'!$M$513:$M$522&lt;=AZ$3,('Gastos com Pessoal'!$N$513:$N$522)+1,1))
*(IF('Gastos com Pessoal'!$S$513:$S$522&lt;=AZ$3,('Gastos com Pessoal'!$T$513:$T$522)+1,1))
*(IF('Gastos com Pessoal'!$Y$513:$Y$522&lt;=AZ$3,('Gastos com Pessoal'!$Z$513:$Z$522)+1,1))
*(IF('Gastos com Pessoal'!$AE$513:$AE$522&lt;=AZ$3,('Gastos com Pessoal'!$AF$513:$AF$522)+1,1))),0)</f>
        <v>0</v>
      </c>
      <c r="BA30" s="32">
        <f t="array" aca="1" ref="BA30" ca="1">_xlfn.IFNA(SUM((BA$3&gt;='Gastos com Pessoal'!$E$513:$E$522)*(BA$3&lt;='Gastos com Pessoal'!$F$513:$F$522)*OFFSET('Encargos e Benefícios'!$D$511,1,MATCH($B30,'Encargos e Benefícios'!$E$511:$AB$511,0),10,1)
*(IF('Gastos com Pessoal'!$G$513:$G$522&lt;=BA$3,('Gastos com Pessoal'!$H$513:$H$522)+1,1))
*(IF('Gastos com Pessoal'!$M$513:$M$522&lt;=BA$3,('Gastos com Pessoal'!$N$513:$N$522)+1,1))
*(IF('Gastos com Pessoal'!$S$513:$S$522&lt;=BA$3,('Gastos com Pessoal'!$T$513:$T$522)+1,1))
*(IF('Gastos com Pessoal'!$Y$513:$Y$522&lt;=BA$3,('Gastos com Pessoal'!$Z$513:$Z$522)+1,1))
*(IF('Gastos com Pessoal'!$AE$513:$AE$522&lt;=BA$3,('Gastos com Pessoal'!$AF$513:$AF$522)+1,1))),0)</f>
        <v>0</v>
      </c>
      <c r="BB30" s="32">
        <f t="array" aca="1" ref="BB30" ca="1">_xlfn.IFNA(SUM((BB$3&gt;='Gastos com Pessoal'!$E$513:$E$522)*(BB$3&lt;='Gastos com Pessoal'!$F$513:$F$522)*OFFSET('Encargos e Benefícios'!$D$511,1,MATCH($B30,'Encargos e Benefícios'!$E$511:$AB$511,0),10,1)
*(IF('Gastos com Pessoal'!$G$513:$G$522&lt;=BB$3,('Gastos com Pessoal'!$H$513:$H$522)+1,1))
*(IF('Gastos com Pessoal'!$M$513:$M$522&lt;=BB$3,('Gastos com Pessoal'!$N$513:$N$522)+1,1))
*(IF('Gastos com Pessoal'!$S$513:$S$522&lt;=BB$3,('Gastos com Pessoal'!$T$513:$T$522)+1,1))
*(IF('Gastos com Pessoal'!$Y$513:$Y$522&lt;=BB$3,('Gastos com Pessoal'!$Z$513:$Z$522)+1,1))
*(IF('Gastos com Pessoal'!$AE$513:$AE$522&lt;=BB$3,('Gastos com Pessoal'!$AF$513:$AF$522)+1,1))),0)</f>
        <v>0</v>
      </c>
      <c r="BC30" s="32">
        <f t="array" aca="1" ref="BC30" ca="1">_xlfn.IFNA(SUM((BC$3&gt;='Gastos com Pessoal'!$E$513:$E$522)*(BC$3&lt;='Gastos com Pessoal'!$F$513:$F$522)*OFFSET('Encargos e Benefícios'!$D$511,1,MATCH($B30,'Encargos e Benefícios'!$E$511:$AB$511,0),10,1)
*(IF('Gastos com Pessoal'!$G$513:$G$522&lt;=BC$3,('Gastos com Pessoal'!$H$513:$H$522)+1,1))
*(IF('Gastos com Pessoal'!$M$513:$M$522&lt;=BC$3,('Gastos com Pessoal'!$N$513:$N$522)+1,1))
*(IF('Gastos com Pessoal'!$S$513:$S$522&lt;=BC$3,('Gastos com Pessoal'!$T$513:$T$522)+1,1))
*(IF('Gastos com Pessoal'!$Y$513:$Y$522&lt;=BC$3,('Gastos com Pessoal'!$Z$513:$Z$522)+1,1))
*(IF('Gastos com Pessoal'!$AE$513:$AE$522&lt;=BC$3,('Gastos com Pessoal'!$AF$513:$AF$522)+1,1))),0)</f>
        <v>0</v>
      </c>
      <c r="BD30" s="32">
        <f t="array" aca="1" ref="BD30" ca="1">_xlfn.IFNA(SUM((BD$3&gt;='Gastos com Pessoal'!$E$513:$E$522)*(BD$3&lt;='Gastos com Pessoal'!$F$513:$F$522)*OFFSET('Encargos e Benefícios'!$D$511,1,MATCH($B30,'Encargos e Benefícios'!$E$511:$AB$511,0),10,1)
*(IF('Gastos com Pessoal'!$G$513:$G$522&lt;=BD$3,('Gastos com Pessoal'!$H$513:$H$522)+1,1))
*(IF('Gastos com Pessoal'!$M$513:$M$522&lt;=BD$3,('Gastos com Pessoal'!$N$513:$N$522)+1,1))
*(IF('Gastos com Pessoal'!$S$513:$S$522&lt;=BD$3,('Gastos com Pessoal'!$T$513:$T$522)+1,1))
*(IF('Gastos com Pessoal'!$Y$513:$Y$522&lt;=BD$3,('Gastos com Pessoal'!$Z$513:$Z$522)+1,1))
*(IF('Gastos com Pessoal'!$AE$513:$AE$522&lt;=BD$3,('Gastos com Pessoal'!$AF$513:$AF$522)+1,1))),0)</f>
        <v>0</v>
      </c>
      <c r="BE30" s="32">
        <f t="array" aca="1" ref="BE30" ca="1">_xlfn.IFNA(SUM((BE$3&gt;='Gastos com Pessoal'!$E$513:$E$522)*(BE$3&lt;='Gastos com Pessoal'!$F$513:$F$522)*OFFSET('Encargos e Benefícios'!$D$511,1,MATCH($B30,'Encargos e Benefícios'!$E$511:$AB$511,0),10,1)
*(IF('Gastos com Pessoal'!$G$513:$G$522&lt;=BE$3,('Gastos com Pessoal'!$H$513:$H$522)+1,1))
*(IF('Gastos com Pessoal'!$M$513:$M$522&lt;=BE$3,('Gastos com Pessoal'!$N$513:$N$522)+1,1))
*(IF('Gastos com Pessoal'!$S$513:$S$522&lt;=BE$3,('Gastos com Pessoal'!$T$513:$T$522)+1,1))
*(IF('Gastos com Pessoal'!$Y$513:$Y$522&lt;=BE$3,('Gastos com Pessoal'!$Z$513:$Z$522)+1,1))
*(IF('Gastos com Pessoal'!$AE$513:$AE$522&lt;=BE$3,('Gastos com Pessoal'!$AF$513:$AF$522)+1,1))),0)</f>
        <v>0</v>
      </c>
      <c r="BF30" s="32">
        <f t="array" aca="1" ref="BF30" ca="1">_xlfn.IFNA(SUM((BF$3&gt;='Gastos com Pessoal'!$E$513:$E$522)*(BF$3&lt;='Gastos com Pessoal'!$F$513:$F$522)*OFFSET('Encargos e Benefícios'!$D$511,1,MATCH($B30,'Encargos e Benefícios'!$E$511:$AB$511,0),10,1)
*(IF('Gastos com Pessoal'!$G$513:$G$522&lt;=BF$3,('Gastos com Pessoal'!$H$513:$H$522)+1,1))
*(IF('Gastos com Pessoal'!$M$513:$M$522&lt;=BF$3,('Gastos com Pessoal'!$N$513:$N$522)+1,1))
*(IF('Gastos com Pessoal'!$S$513:$S$522&lt;=BF$3,('Gastos com Pessoal'!$T$513:$T$522)+1,1))
*(IF('Gastos com Pessoal'!$Y$513:$Y$522&lt;=BF$3,('Gastos com Pessoal'!$Z$513:$Z$522)+1,1))
*(IF('Gastos com Pessoal'!$AE$513:$AE$522&lt;=BF$3,('Gastos com Pessoal'!$AF$513:$AF$522)+1,1))),0)</f>
        <v>0</v>
      </c>
      <c r="BG30" s="32">
        <f t="array" aca="1" ref="BG30" ca="1">_xlfn.IFNA(SUM((BG$3&gt;='Gastos com Pessoal'!$E$513:$E$522)*(BG$3&lt;='Gastos com Pessoal'!$F$513:$F$522)*OFFSET('Encargos e Benefícios'!$D$511,1,MATCH($B30,'Encargos e Benefícios'!$E$511:$AB$511,0),10,1)
*(IF('Gastos com Pessoal'!$G$513:$G$522&lt;=BG$3,('Gastos com Pessoal'!$H$513:$H$522)+1,1))
*(IF('Gastos com Pessoal'!$M$513:$M$522&lt;=BG$3,('Gastos com Pessoal'!$N$513:$N$522)+1,1))
*(IF('Gastos com Pessoal'!$S$513:$S$522&lt;=BG$3,('Gastos com Pessoal'!$T$513:$T$522)+1,1))
*(IF('Gastos com Pessoal'!$Y$513:$Y$522&lt;=BG$3,('Gastos com Pessoal'!$Z$513:$Z$522)+1,1))
*(IF('Gastos com Pessoal'!$AE$513:$AE$522&lt;=BG$3,('Gastos com Pessoal'!$AF$513:$AF$522)+1,1))),0)</f>
        <v>0</v>
      </c>
      <c r="BH30" s="32">
        <f t="array" aca="1" ref="BH30" ca="1">_xlfn.IFNA(SUM((BH$3&gt;='Gastos com Pessoal'!$E$513:$E$522)*(BH$3&lt;='Gastos com Pessoal'!$F$513:$F$522)*OFFSET('Encargos e Benefícios'!$D$511,1,MATCH($B30,'Encargos e Benefícios'!$E$511:$AB$511,0),10,1)
*(IF('Gastos com Pessoal'!$G$513:$G$522&lt;=BH$3,('Gastos com Pessoal'!$H$513:$H$522)+1,1))
*(IF('Gastos com Pessoal'!$M$513:$M$522&lt;=BH$3,('Gastos com Pessoal'!$N$513:$N$522)+1,1))
*(IF('Gastos com Pessoal'!$S$513:$S$522&lt;=BH$3,('Gastos com Pessoal'!$T$513:$T$522)+1,1))
*(IF('Gastos com Pessoal'!$Y$513:$Y$522&lt;=BH$3,('Gastos com Pessoal'!$Z$513:$Z$522)+1,1))
*(IF('Gastos com Pessoal'!$AE$513:$AE$522&lt;=BH$3,('Gastos com Pessoal'!$AF$513:$AF$522)+1,1))),0)</f>
        <v>0</v>
      </c>
      <c r="BI30" s="32">
        <f t="array" aca="1" ref="BI30" ca="1">_xlfn.IFNA(SUM((BI$3&gt;='Gastos com Pessoal'!$E$513:$E$522)*(BI$3&lt;='Gastos com Pessoal'!$F$513:$F$522)*OFFSET('Encargos e Benefícios'!$D$511,1,MATCH($B30,'Encargos e Benefícios'!$E$511:$AB$511,0),10,1)
*(IF('Gastos com Pessoal'!$G$513:$G$522&lt;=BI$3,('Gastos com Pessoal'!$H$513:$H$522)+1,1))
*(IF('Gastos com Pessoal'!$M$513:$M$522&lt;=BI$3,('Gastos com Pessoal'!$N$513:$N$522)+1,1))
*(IF('Gastos com Pessoal'!$S$513:$S$522&lt;=BI$3,('Gastos com Pessoal'!$T$513:$T$522)+1,1))
*(IF('Gastos com Pessoal'!$Y$513:$Y$522&lt;=BI$3,('Gastos com Pessoal'!$Z$513:$Z$522)+1,1))
*(IF('Gastos com Pessoal'!$AE$513:$AE$522&lt;=BI$3,('Gastos com Pessoal'!$AF$513:$AF$522)+1,1))),0)</f>
        <v>0</v>
      </c>
      <c r="BJ30" s="32">
        <f t="array" aca="1" ref="BJ30" ca="1">_xlfn.IFNA(SUM((BJ$3&gt;='Gastos com Pessoal'!$E$513:$E$522)*(BJ$3&lt;='Gastos com Pessoal'!$F$513:$F$522)*OFFSET('Encargos e Benefícios'!$D$511,1,MATCH($B30,'Encargos e Benefícios'!$E$511:$AB$511,0),10,1)
*(IF('Gastos com Pessoal'!$G$513:$G$522&lt;=BJ$3,('Gastos com Pessoal'!$H$513:$H$522)+1,1))
*(IF('Gastos com Pessoal'!$M$513:$M$522&lt;=BJ$3,('Gastos com Pessoal'!$N$513:$N$522)+1,1))
*(IF('Gastos com Pessoal'!$S$513:$S$522&lt;=BJ$3,('Gastos com Pessoal'!$T$513:$T$522)+1,1))
*(IF('Gastos com Pessoal'!$Y$513:$Y$522&lt;=BJ$3,('Gastos com Pessoal'!$Z$513:$Z$522)+1,1))
*(IF('Gastos com Pessoal'!$AE$513:$AE$522&lt;=BJ$3,('Gastos com Pessoal'!$AF$513:$AF$522)+1,1))),0)</f>
        <v>0</v>
      </c>
      <c r="BK30" s="69">
        <f ca="1">SUM(C30:BJ30)</f>
        <v>1220440</v>
      </c>
      <c r="BL30" s="74">
        <f ca="1">IF($BK$144=0,0,BK30/$BK$144)</f>
        <v>2.1270766278487233E-2</v>
      </c>
    </row>
    <row r="31" spans="1:64" s="49" customFormat="1" ht="23.25" customHeight="1" x14ac:dyDescent="0.2">
      <c r="A31" s="19" t="s">
        <v>130</v>
      </c>
      <c r="B31" s="12" t="s">
        <v>131</v>
      </c>
      <c r="C31" s="32">
        <f t="array" aca="1" ref="C31" ca="1">_xlfn.IFNA(SUM((C$3&gt;='Gastos com Pessoal'!$E$7:$E$506)*(C$3&lt;='Gastos com Pessoal'!$F$7:$F$506)*OFFSET('Encargos e Benefícios'!$D$5,1,MATCH($B31,'Encargos e Benefícios'!$E$5:$AB$5,0),500,1)),0)
+_xlfn.IFNA(SUM((C$3&gt;='Gastos com Pessoal'!$E$513:$E$522)*(C$3&lt;='Gastos com Pessoal'!$F$513:$F$522)*OFFSET('Encargos e Benefícios'!$D$511,1,MATCH($B31,'Encargos e Benefícios'!$E$511:$AB$511,0),10,1)),0)
+_xlfn.IFNA(SUM((C$3&gt;='Gastos com Pessoal'!$E$7:$E$506)*(C$3&lt;='Gastos com Pessoal'!$F$7:$F$506)*(IF('Gastos com Pessoal'!$G$7:$G$506&lt;=C$3,1,0))*OFFSET('Gastos com Pessoal'!$H$6,1,MATCH(1&amp;$B31,'Gastos com Pessoal'!$I$532:$AJ$532&amp;'Gastos com Pessoal'!$I$6:$AJ$6,0),500,1)),0)
+_xlfn.IFNA(SUM((C$3&gt;='Gastos com Pessoal'!$E$7:$E$506)*(C$3&lt;='Gastos com Pessoal'!$F$7:$F$506)*(IF('Gastos com Pessoal'!$M$7:$M$506&lt;=C$3,1,0))*OFFSET('Gastos com Pessoal'!$H$6,1,MATCH(2&amp;$B31,'Gastos com Pessoal'!$I$532:$AJ$532&amp;'Gastos com Pessoal'!$I$6:$AJ$6,0),500,1)),0)
+_xlfn.IFNA(SUM((C$3&gt;='Gastos com Pessoal'!$E$7:$E$506)*(C$3&lt;='Gastos com Pessoal'!$F$7:$F$506)*(IF('Gastos com Pessoal'!$S$7:$S$506&lt;=C$3,1,0))*OFFSET('Gastos com Pessoal'!$H$6,1,MATCH(3&amp;$B31,'Gastos com Pessoal'!$I$532:$AJ$532&amp;'Gastos com Pessoal'!$I$6:$AJ$6,0),500,1)),0)
+_xlfn.IFNA(SUM((C$3&gt;='Gastos com Pessoal'!$E$7:$E$506)*(C$3&lt;='Gastos com Pessoal'!$F$7:$F$506)*(IF('Gastos com Pessoal'!$Y$7:$Y$506&lt;=C$3,1,0))*OFFSET('Gastos com Pessoal'!$H$6,1,MATCH(4&amp;$B31,'Gastos com Pessoal'!$I$532:$AJ$532&amp;'Gastos com Pessoal'!$I$6:$AJ$6,0),500,1)),0)
+_xlfn.IFNA(SUM((C$3&gt;='Gastos com Pessoal'!$E$7:$E$506)*(C$3&lt;='Gastos com Pessoal'!$F$7:$F$506)*(IF('Gastos com Pessoal'!$AE$7:$AE$506&lt;=C$3,1,0))*OFFSET('Gastos com Pessoal'!$H$6,1,MATCH(5&amp;$B31,'Gastos com Pessoal'!$I$532:$AJ$532&amp;'Gastos com Pessoal'!$I$6:$AJ$6,0),500,1)),0)
+_xlfn.IFNA(SUM((C$3&gt;='Gastos com Pessoal'!$E$513:$E$522)*(C$3&lt;='Gastos com Pessoal'!$F$513:$F$522)*(IF('Gastos com Pessoal'!$G$513:$G$522&lt;=C$3,1,0))*OFFSET('Gastos com Pessoal'!$H$512,1,MATCH(1&amp;$B31,'Gastos com Pessoal'!$I$532:$AJ$532&amp;'Gastos com Pessoal'!$I$512:$AJ$512,0),10,1)),0)
+_xlfn.IFNA(SUM((C$3&gt;='Gastos com Pessoal'!$E$513:$E$522)*(C$3&lt;='Gastos com Pessoal'!$F$513:$F$522)*(IF('Gastos com Pessoal'!$M$513:$M$522&lt;=C$3,1,0))*OFFSET('Gastos com Pessoal'!$H$512,1,MATCH(2&amp;$B31,'Gastos com Pessoal'!$I$532:$AJ$532&amp;'Gastos com Pessoal'!$I$512:$AJ$512,0),10,1)),0)
+_xlfn.IFNA(SUM((C$3&gt;='Gastos com Pessoal'!$E$513:$E$522)*(C$3&lt;='Gastos com Pessoal'!$F$513:$F$522)*(IF('Gastos com Pessoal'!$S$513:$S$522&lt;=C$3,1,0))*OFFSET('Gastos com Pessoal'!$H$512,1,MATCH(3&amp;$B31,'Gastos com Pessoal'!$I$532:$AJ$532&amp;'Gastos com Pessoal'!$I$512:$AJ$512,0),10,1)),0)
+_xlfn.IFNA(SUM((C$3&gt;='Gastos com Pessoal'!$E$513:$E$522)*(C$3&lt;='Gastos com Pessoal'!$F$513:$F$522)*(IF('Gastos com Pessoal'!$Y$513:$Y$522&lt;=C$3,1,0))*OFFSET('Gastos com Pessoal'!$H$512,1,MATCH(4&amp;$B31,'Gastos com Pessoal'!$I$532:$AJ$532&amp;'Gastos com Pessoal'!$I$512:$AJ$512,0),10,1)),0)
+_xlfn.IFNA(SUM((C$3&gt;='Gastos com Pessoal'!$E$513:$E$522)*(C$3&lt;='Gastos com Pessoal'!$F$513:$F$522)*(IF('Gastos com Pessoal'!$AE$513:$AE$522&lt;=C$3,1,0))*OFFSET('Gastos com Pessoal'!$H$512,1,MATCH(5&amp;$B31,'Gastos com Pessoal'!$I$532:$AJ$532&amp;'Gastos com Pessoal'!$I$512:$AJ$512,0),10,1)),0)</f>
        <v>31750</v>
      </c>
      <c r="D31" s="32">
        <f t="array" aca="1" ref="D31" ca="1">_xlfn.IFNA(SUM((D$3&gt;='Gastos com Pessoal'!$E$7:$E$506)*(D$3&lt;='Gastos com Pessoal'!$F$7:$F$506)*OFFSET('Encargos e Benefícios'!$D$5,1,MATCH($B31,'Encargos e Benefícios'!$E$5:$AB$5,0),500,1)),0)
+_xlfn.IFNA(SUM((D$3&gt;='Gastos com Pessoal'!$E$513:$E$522)*(D$3&lt;='Gastos com Pessoal'!$F$513:$F$522)*OFFSET('Encargos e Benefícios'!$D$511,1,MATCH($B31,'Encargos e Benefícios'!$E$511:$AB$511,0),10,1)),0)
+_xlfn.IFNA(SUM((D$3&gt;='Gastos com Pessoal'!$E$7:$E$506)*(D$3&lt;='Gastos com Pessoal'!$F$7:$F$506)*(IF('Gastos com Pessoal'!$G$7:$G$506&lt;=D$3,1,0))*OFFSET('Gastos com Pessoal'!$H$6,1,MATCH(1&amp;$B31,'Gastos com Pessoal'!$I$532:$AJ$532&amp;'Gastos com Pessoal'!$I$6:$AJ$6,0),500,1)),0)
+_xlfn.IFNA(SUM((D$3&gt;='Gastos com Pessoal'!$E$7:$E$506)*(D$3&lt;='Gastos com Pessoal'!$F$7:$F$506)*(IF('Gastos com Pessoal'!$M$7:$M$506&lt;=D$3,1,0))*OFFSET('Gastos com Pessoal'!$H$6,1,MATCH(2&amp;$B31,'Gastos com Pessoal'!$I$532:$AJ$532&amp;'Gastos com Pessoal'!$I$6:$AJ$6,0),500,1)),0)
+_xlfn.IFNA(SUM((D$3&gt;='Gastos com Pessoal'!$E$7:$E$506)*(D$3&lt;='Gastos com Pessoal'!$F$7:$F$506)*(IF('Gastos com Pessoal'!$S$7:$S$506&lt;=D$3,1,0))*OFFSET('Gastos com Pessoal'!$H$6,1,MATCH(3&amp;$B31,'Gastos com Pessoal'!$I$532:$AJ$532&amp;'Gastos com Pessoal'!$I$6:$AJ$6,0),500,1)),0)
+_xlfn.IFNA(SUM((D$3&gt;='Gastos com Pessoal'!$E$7:$E$506)*(D$3&lt;='Gastos com Pessoal'!$F$7:$F$506)*(IF('Gastos com Pessoal'!$Y$7:$Y$506&lt;=D$3,1,0))*OFFSET('Gastos com Pessoal'!$H$6,1,MATCH(4&amp;$B31,'Gastos com Pessoal'!$I$532:$AJ$532&amp;'Gastos com Pessoal'!$I$6:$AJ$6,0),500,1)),0)
+_xlfn.IFNA(SUM((D$3&gt;='Gastos com Pessoal'!$E$7:$E$506)*(D$3&lt;='Gastos com Pessoal'!$F$7:$F$506)*(IF('Gastos com Pessoal'!$AE$7:$AE$506&lt;=D$3,1,0))*OFFSET('Gastos com Pessoal'!$H$6,1,MATCH(5&amp;$B31,'Gastos com Pessoal'!$I$532:$AJ$532&amp;'Gastos com Pessoal'!$I$6:$AJ$6,0),500,1)),0)
+_xlfn.IFNA(SUM((D$3&gt;='Gastos com Pessoal'!$E$513:$E$522)*(D$3&lt;='Gastos com Pessoal'!$F$513:$F$522)*(IF('Gastos com Pessoal'!$G$513:$G$522&lt;=D$3,1,0))*OFFSET('Gastos com Pessoal'!$H$512,1,MATCH(1&amp;$B31,'Gastos com Pessoal'!$I$532:$AJ$532&amp;'Gastos com Pessoal'!$I$512:$AJ$512,0),10,1)),0)
+_xlfn.IFNA(SUM((D$3&gt;='Gastos com Pessoal'!$E$513:$E$522)*(D$3&lt;='Gastos com Pessoal'!$F$513:$F$522)*(IF('Gastos com Pessoal'!$M$513:$M$522&lt;=D$3,1,0))*OFFSET('Gastos com Pessoal'!$H$512,1,MATCH(2&amp;$B31,'Gastos com Pessoal'!$I$532:$AJ$532&amp;'Gastos com Pessoal'!$I$512:$AJ$512,0),10,1)),0)
+_xlfn.IFNA(SUM((D$3&gt;='Gastos com Pessoal'!$E$513:$E$522)*(D$3&lt;='Gastos com Pessoal'!$F$513:$F$522)*(IF('Gastos com Pessoal'!$S$513:$S$522&lt;=D$3,1,0))*OFFSET('Gastos com Pessoal'!$H$512,1,MATCH(3&amp;$B31,'Gastos com Pessoal'!$I$532:$AJ$532&amp;'Gastos com Pessoal'!$I$512:$AJ$512,0),10,1)),0)
+_xlfn.IFNA(SUM((D$3&gt;='Gastos com Pessoal'!$E$513:$E$522)*(D$3&lt;='Gastos com Pessoal'!$F$513:$F$522)*(IF('Gastos com Pessoal'!$Y$513:$Y$522&lt;=D$3,1,0))*OFFSET('Gastos com Pessoal'!$H$512,1,MATCH(4&amp;$B31,'Gastos com Pessoal'!$I$532:$AJ$532&amp;'Gastos com Pessoal'!$I$512:$AJ$512,0),10,1)),0)
+_xlfn.IFNA(SUM((D$3&gt;='Gastos com Pessoal'!$E$513:$E$522)*(D$3&lt;='Gastos com Pessoal'!$F$513:$F$522)*(IF('Gastos com Pessoal'!$AE$513:$AE$522&lt;=D$3,1,0))*OFFSET('Gastos com Pessoal'!$H$512,1,MATCH(5&amp;$B31,'Gastos com Pessoal'!$I$532:$AJ$532&amp;'Gastos com Pessoal'!$I$512:$AJ$512,0),10,1)),0)</f>
        <v>31750</v>
      </c>
      <c r="E31" s="32">
        <f t="array" aca="1" ref="E31" ca="1">_xlfn.IFNA(SUM((E$3&gt;='Gastos com Pessoal'!$E$7:$E$506)*(E$3&lt;='Gastos com Pessoal'!$F$7:$F$506)*OFFSET('Encargos e Benefícios'!$D$5,1,MATCH($B31,'Encargos e Benefícios'!$E$5:$AB$5,0),500,1)),0)
+_xlfn.IFNA(SUM((E$3&gt;='Gastos com Pessoal'!$E$513:$E$522)*(E$3&lt;='Gastos com Pessoal'!$F$513:$F$522)*OFFSET('Encargos e Benefícios'!$D$511,1,MATCH($B31,'Encargos e Benefícios'!$E$511:$AB$511,0),10,1)),0)
+_xlfn.IFNA(SUM((E$3&gt;='Gastos com Pessoal'!$E$7:$E$506)*(E$3&lt;='Gastos com Pessoal'!$F$7:$F$506)*(IF('Gastos com Pessoal'!$G$7:$G$506&lt;=E$3,1,0))*OFFSET('Gastos com Pessoal'!$H$6,1,MATCH(1&amp;$B31,'Gastos com Pessoal'!$I$532:$AJ$532&amp;'Gastos com Pessoal'!$I$6:$AJ$6,0),500,1)),0)
+_xlfn.IFNA(SUM((E$3&gt;='Gastos com Pessoal'!$E$7:$E$506)*(E$3&lt;='Gastos com Pessoal'!$F$7:$F$506)*(IF('Gastos com Pessoal'!$M$7:$M$506&lt;=E$3,1,0))*OFFSET('Gastos com Pessoal'!$H$6,1,MATCH(2&amp;$B31,'Gastos com Pessoal'!$I$532:$AJ$532&amp;'Gastos com Pessoal'!$I$6:$AJ$6,0),500,1)),0)
+_xlfn.IFNA(SUM((E$3&gt;='Gastos com Pessoal'!$E$7:$E$506)*(E$3&lt;='Gastos com Pessoal'!$F$7:$F$506)*(IF('Gastos com Pessoal'!$S$7:$S$506&lt;=E$3,1,0))*OFFSET('Gastos com Pessoal'!$H$6,1,MATCH(3&amp;$B31,'Gastos com Pessoal'!$I$532:$AJ$532&amp;'Gastos com Pessoal'!$I$6:$AJ$6,0),500,1)),0)
+_xlfn.IFNA(SUM((E$3&gt;='Gastos com Pessoal'!$E$7:$E$506)*(E$3&lt;='Gastos com Pessoal'!$F$7:$F$506)*(IF('Gastos com Pessoal'!$Y$7:$Y$506&lt;=E$3,1,0))*OFFSET('Gastos com Pessoal'!$H$6,1,MATCH(4&amp;$B31,'Gastos com Pessoal'!$I$532:$AJ$532&amp;'Gastos com Pessoal'!$I$6:$AJ$6,0),500,1)),0)
+_xlfn.IFNA(SUM((E$3&gt;='Gastos com Pessoal'!$E$7:$E$506)*(E$3&lt;='Gastos com Pessoal'!$F$7:$F$506)*(IF('Gastos com Pessoal'!$AE$7:$AE$506&lt;=E$3,1,0))*OFFSET('Gastos com Pessoal'!$H$6,1,MATCH(5&amp;$B31,'Gastos com Pessoal'!$I$532:$AJ$532&amp;'Gastos com Pessoal'!$I$6:$AJ$6,0),500,1)),0)
+_xlfn.IFNA(SUM((E$3&gt;='Gastos com Pessoal'!$E$513:$E$522)*(E$3&lt;='Gastos com Pessoal'!$F$513:$F$522)*(IF('Gastos com Pessoal'!$G$513:$G$522&lt;=E$3,1,0))*OFFSET('Gastos com Pessoal'!$H$512,1,MATCH(1&amp;$B31,'Gastos com Pessoal'!$I$532:$AJ$532&amp;'Gastos com Pessoal'!$I$512:$AJ$512,0),10,1)),0)
+_xlfn.IFNA(SUM((E$3&gt;='Gastos com Pessoal'!$E$513:$E$522)*(E$3&lt;='Gastos com Pessoal'!$F$513:$F$522)*(IF('Gastos com Pessoal'!$M$513:$M$522&lt;=E$3,1,0))*OFFSET('Gastos com Pessoal'!$H$512,1,MATCH(2&amp;$B31,'Gastos com Pessoal'!$I$532:$AJ$532&amp;'Gastos com Pessoal'!$I$512:$AJ$512,0),10,1)),0)
+_xlfn.IFNA(SUM((E$3&gt;='Gastos com Pessoal'!$E$513:$E$522)*(E$3&lt;='Gastos com Pessoal'!$F$513:$F$522)*(IF('Gastos com Pessoal'!$S$513:$S$522&lt;=E$3,1,0))*OFFSET('Gastos com Pessoal'!$H$512,1,MATCH(3&amp;$B31,'Gastos com Pessoal'!$I$532:$AJ$532&amp;'Gastos com Pessoal'!$I$512:$AJ$512,0),10,1)),0)
+_xlfn.IFNA(SUM((E$3&gt;='Gastos com Pessoal'!$E$513:$E$522)*(E$3&lt;='Gastos com Pessoal'!$F$513:$F$522)*(IF('Gastos com Pessoal'!$Y$513:$Y$522&lt;=E$3,1,0))*OFFSET('Gastos com Pessoal'!$H$512,1,MATCH(4&amp;$B31,'Gastos com Pessoal'!$I$532:$AJ$532&amp;'Gastos com Pessoal'!$I$512:$AJ$512,0),10,1)),0)
+_xlfn.IFNA(SUM((E$3&gt;='Gastos com Pessoal'!$E$513:$E$522)*(E$3&lt;='Gastos com Pessoal'!$F$513:$F$522)*(IF('Gastos com Pessoal'!$AE$513:$AE$522&lt;=E$3,1,0))*OFFSET('Gastos com Pessoal'!$H$512,1,MATCH(5&amp;$B31,'Gastos com Pessoal'!$I$532:$AJ$532&amp;'Gastos com Pessoal'!$I$512:$AJ$512,0),10,1)),0)</f>
        <v>31750</v>
      </c>
      <c r="F31" s="32">
        <f t="array" aca="1" ref="F31" ca="1">_xlfn.IFNA(SUM((F$3&gt;='Gastos com Pessoal'!$E$7:$E$506)*(F$3&lt;='Gastos com Pessoal'!$F$7:$F$506)*OFFSET('Encargos e Benefícios'!$D$5,1,MATCH($B31,'Encargos e Benefícios'!$E$5:$AB$5,0),500,1)),0)
+_xlfn.IFNA(SUM((F$3&gt;='Gastos com Pessoal'!$E$513:$E$522)*(F$3&lt;='Gastos com Pessoal'!$F$513:$F$522)*OFFSET('Encargos e Benefícios'!$D$511,1,MATCH($B31,'Encargos e Benefícios'!$E$511:$AB$511,0),10,1)),0)
+_xlfn.IFNA(SUM((F$3&gt;='Gastos com Pessoal'!$E$7:$E$506)*(F$3&lt;='Gastos com Pessoal'!$F$7:$F$506)*(IF('Gastos com Pessoal'!$G$7:$G$506&lt;=F$3,1,0))*OFFSET('Gastos com Pessoal'!$H$6,1,MATCH(1&amp;$B31,'Gastos com Pessoal'!$I$532:$AJ$532&amp;'Gastos com Pessoal'!$I$6:$AJ$6,0),500,1)),0)
+_xlfn.IFNA(SUM((F$3&gt;='Gastos com Pessoal'!$E$7:$E$506)*(F$3&lt;='Gastos com Pessoal'!$F$7:$F$506)*(IF('Gastos com Pessoal'!$M$7:$M$506&lt;=F$3,1,0))*OFFSET('Gastos com Pessoal'!$H$6,1,MATCH(2&amp;$B31,'Gastos com Pessoal'!$I$532:$AJ$532&amp;'Gastos com Pessoal'!$I$6:$AJ$6,0),500,1)),0)
+_xlfn.IFNA(SUM((F$3&gt;='Gastos com Pessoal'!$E$7:$E$506)*(F$3&lt;='Gastos com Pessoal'!$F$7:$F$506)*(IF('Gastos com Pessoal'!$S$7:$S$506&lt;=F$3,1,0))*OFFSET('Gastos com Pessoal'!$H$6,1,MATCH(3&amp;$B31,'Gastos com Pessoal'!$I$532:$AJ$532&amp;'Gastos com Pessoal'!$I$6:$AJ$6,0),500,1)),0)
+_xlfn.IFNA(SUM((F$3&gt;='Gastos com Pessoal'!$E$7:$E$506)*(F$3&lt;='Gastos com Pessoal'!$F$7:$F$506)*(IF('Gastos com Pessoal'!$Y$7:$Y$506&lt;=F$3,1,0))*OFFSET('Gastos com Pessoal'!$H$6,1,MATCH(4&amp;$B31,'Gastos com Pessoal'!$I$532:$AJ$532&amp;'Gastos com Pessoal'!$I$6:$AJ$6,0),500,1)),0)
+_xlfn.IFNA(SUM((F$3&gt;='Gastos com Pessoal'!$E$7:$E$506)*(F$3&lt;='Gastos com Pessoal'!$F$7:$F$506)*(IF('Gastos com Pessoal'!$AE$7:$AE$506&lt;=F$3,1,0))*OFFSET('Gastos com Pessoal'!$H$6,1,MATCH(5&amp;$B31,'Gastos com Pessoal'!$I$532:$AJ$532&amp;'Gastos com Pessoal'!$I$6:$AJ$6,0),500,1)),0)
+_xlfn.IFNA(SUM((F$3&gt;='Gastos com Pessoal'!$E$513:$E$522)*(F$3&lt;='Gastos com Pessoal'!$F$513:$F$522)*(IF('Gastos com Pessoal'!$G$513:$G$522&lt;=F$3,1,0))*OFFSET('Gastos com Pessoal'!$H$512,1,MATCH(1&amp;$B31,'Gastos com Pessoal'!$I$532:$AJ$532&amp;'Gastos com Pessoal'!$I$512:$AJ$512,0),10,1)),0)
+_xlfn.IFNA(SUM((F$3&gt;='Gastos com Pessoal'!$E$513:$E$522)*(F$3&lt;='Gastos com Pessoal'!$F$513:$F$522)*(IF('Gastos com Pessoal'!$M$513:$M$522&lt;=F$3,1,0))*OFFSET('Gastos com Pessoal'!$H$512,1,MATCH(2&amp;$B31,'Gastos com Pessoal'!$I$532:$AJ$532&amp;'Gastos com Pessoal'!$I$512:$AJ$512,0),10,1)),0)
+_xlfn.IFNA(SUM((F$3&gt;='Gastos com Pessoal'!$E$513:$E$522)*(F$3&lt;='Gastos com Pessoal'!$F$513:$F$522)*(IF('Gastos com Pessoal'!$S$513:$S$522&lt;=F$3,1,0))*OFFSET('Gastos com Pessoal'!$H$512,1,MATCH(3&amp;$B31,'Gastos com Pessoal'!$I$532:$AJ$532&amp;'Gastos com Pessoal'!$I$512:$AJ$512,0),10,1)),0)
+_xlfn.IFNA(SUM((F$3&gt;='Gastos com Pessoal'!$E$513:$E$522)*(F$3&lt;='Gastos com Pessoal'!$F$513:$F$522)*(IF('Gastos com Pessoal'!$Y$513:$Y$522&lt;=F$3,1,0))*OFFSET('Gastos com Pessoal'!$H$512,1,MATCH(4&amp;$B31,'Gastos com Pessoal'!$I$532:$AJ$532&amp;'Gastos com Pessoal'!$I$512:$AJ$512,0),10,1)),0)
+_xlfn.IFNA(SUM((F$3&gt;='Gastos com Pessoal'!$E$513:$E$522)*(F$3&lt;='Gastos com Pessoal'!$F$513:$F$522)*(IF('Gastos com Pessoal'!$AE$513:$AE$522&lt;=F$3,1,0))*OFFSET('Gastos com Pessoal'!$H$512,1,MATCH(5&amp;$B31,'Gastos com Pessoal'!$I$532:$AJ$532&amp;'Gastos com Pessoal'!$I$512:$AJ$512,0),10,1)),0)</f>
        <v>31750</v>
      </c>
      <c r="G31" s="32">
        <f t="array" aca="1" ref="G31" ca="1">_xlfn.IFNA(SUM((G$3&gt;='Gastos com Pessoal'!$E$7:$E$506)*(G$3&lt;='Gastos com Pessoal'!$F$7:$F$506)*OFFSET('Encargos e Benefícios'!$D$5,1,MATCH($B31,'Encargos e Benefícios'!$E$5:$AB$5,0),500,1)),0)
+_xlfn.IFNA(SUM((G$3&gt;='Gastos com Pessoal'!$E$513:$E$522)*(G$3&lt;='Gastos com Pessoal'!$F$513:$F$522)*OFFSET('Encargos e Benefícios'!$D$511,1,MATCH($B31,'Encargos e Benefícios'!$E$511:$AB$511,0),10,1)),0)
+_xlfn.IFNA(SUM((G$3&gt;='Gastos com Pessoal'!$E$7:$E$506)*(G$3&lt;='Gastos com Pessoal'!$F$7:$F$506)*(IF('Gastos com Pessoal'!$G$7:$G$506&lt;=G$3,1,0))*OFFSET('Gastos com Pessoal'!$H$6,1,MATCH(1&amp;$B31,'Gastos com Pessoal'!$I$532:$AJ$532&amp;'Gastos com Pessoal'!$I$6:$AJ$6,0),500,1)),0)
+_xlfn.IFNA(SUM((G$3&gt;='Gastos com Pessoal'!$E$7:$E$506)*(G$3&lt;='Gastos com Pessoal'!$F$7:$F$506)*(IF('Gastos com Pessoal'!$M$7:$M$506&lt;=G$3,1,0))*OFFSET('Gastos com Pessoal'!$H$6,1,MATCH(2&amp;$B31,'Gastos com Pessoal'!$I$532:$AJ$532&amp;'Gastos com Pessoal'!$I$6:$AJ$6,0),500,1)),0)
+_xlfn.IFNA(SUM((G$3&gt;='Gastos com Pessoal'!$E$7:$E$506)*(G$3&lt;='Gastos com Pessoal'!$F$7:$F$506)*(IF('Gastos com Pessoal'!$S$7:$S$506&lt;=G$3,1,0))*OFFSET('Gastos com Pessoal'!$H$6,1,MATCH(3&amp;$B31,'Gastos com Pessoal'!$I$532:$AJ$532&amp;'Gastos com Pessoal'!$I$6:$AJ$6,0),500,1)),0)
+_xlfn.IFNA(SUM((G$3&gt;='Gastos com Pessoal'!$E$7:$E$506)*(G$3&lt;='Gastos com Pessoal'!$F$7:$F$506)*(IF('Gastos com Pessoal'!$Y$7:$Y$506&lt;=G$3,1,0))*OFFSET('Gastos com Pessoal'!$H$6,1,MATCH(4&amp;$B31,'Gastos com Pessoal'!$I$532:$AJ$532&amp;'Gastos com Pessoal'!$I$6:$AJ$6,0),500,1)),0)
+_xlfn.IFNA(SUM((G$3&gt;='Gastos com Pessoal'!$E$7:$E$506)*(G$3&lt;='Gastos com Pessoal'!$F$7:$F$506)*(IF('Gastos com Pessoal'!$AE$7:$AE$506&lt;=G$3,1,0))*OFFSET('Gastos com Pessoal'!$H$6,1,MATCH(5&amp;$B31,'Gastos com Pessoal'!$I$532:$AJ$532&amp;'Gastos com Pessoal'!$I$6:$AJ$6,0),500,1)),0)
+_xlfn.IFNA(SUM((G$3&gt;='Gastos com Pessoal'!$E$513:$E$522)*(G$3&lt;='Gastos com Pessoal'!$F$513:$F$522)*(IF('Gastos com Pessoal'!$G$513:$G$522&lt;=G$3,1,0))*OFFSET('Gastos com Pessoal'!$H$512,1,MATCH(1&amp;$B31,'Gastos com Pessoal'!$I$532:$AJ$532&amp;'Gastos com Pessoal'!$I$512:$AJ$512,0),10,1)),0)
+_xlfn.IFNA(SUM((G$3&gt;='Gastos com Pessoal'!$E$513:$E$522)*(G$3&lt;='Gastos com Pessoal'!$F$513:$F$522)*(IF('Gastos com Pessoal'!$M$513:$M$522&lt;=G$3,1,0))*OFFSET('Gastos com Pessoal'!$H$512,1,MATCH(2&amp;$B31,'Gastos com Pessoal'!$I$532:$AJ$532&amp;'Gastos com Pessoal'!$I$512:$AJ$512,0),10,1)),0)
+_xlfn.IFNA(SUM((G$3&gt;='Gastos com Pessoal'!$E$513:$E$522)*(G$3&lt;='Gastos com Pessoal'!$F$513:$F$522)*(IF('Gastos com Pessoal'!$S$513:$S$522&lt;=G$3,1,0))*OFFSET('Gastos com Pessoal'!$H$512,1,MATCH(3&amp;$B31,'Gastos com Pessoal'!$I$532:$AJ$532&amp;'Gastos com Pessoal'!$I$512:$AJ$512,0),10,1)),0)
+_xlfn.IFNA(SUM((G$3&gt;='Gastos com Pessoal'!$E$513:$E$522)*(G$3&lt;='Gastos com Pessoal'!$F$513:$F$522)*(IF('Gastos com Pessoal'!$Y$513:$Y$522&lt;=G$3,1,0))*OFFSET('Gastos com Pessoal'!$H$512,1,MATCH(4&amp;$B31,'Gastos com Pessoal'!$I$532:$AJ$532&amp;'Gastos com Pessoal'!$I$512:$AJ$512,0),10,1)),0)
+_xlfn.IFNA(SUM((G$3&gt;='Gastos com Pessoal'!$E$513:$E$522)*(G$3&lt;='Gastos com Pessoal'!$F$513:$F$522)*(IF('Gastos com Pessoal'!$AE$513:$AE$522&lt;=G$3,1,0))*OFFSET('Gastos com Pessoal'!$H$512,1,MATCH(5&amp;$B31,'Gastos com Pessoal'!$I$532:$AJ$532&amp;'Gastos com Pessoal'!$I$512:$AJ$512,0),10,1)),0)</f>
        <v>31750</v>
      </c>
      <c r="H31" s="32">
        <f t="array" aca="1" ref="H31" ca="1">_xlfn.IFNA(SUM((H$3&gt;='Gastos com Pessoal'!$E$7:$E$506)*(H$3&lt;='Gastos com Pessoal'!$F$7:$F$506)*OFFSET('Encargos e Benefícios'!$D$5,1,MATCH($B31,'Encargos e Benefícios'!$E$5:$AB$5,0),500,1)),0)
+_xlfn.IFNA(SUM((H$3&gt;='Gastos com Pessoal'!$E$513:$E$522)*(H$3&lt;='Gastos com Pessoal'!$F$513:$F$522)*OFFSET('Encargos e Benefícios'!$D$511,1,MATCH($B31,'Encargos e Benefícios'!$E$511:$AB$511,0),10,1)),0)
+_xlfn.IFNA(SUM((H$3&gt;='Gastos com Pessoal'!$E$7:$E$506)*(H$3&lt;='Gastos com Pessoal'!$F$7:$F$506)*(IF('Gastos com Pessoal'!$G$7:$G$506&lt;=H$3,1,0))*OFFSET('Gastos com Pessoal'!$H$6,1,MATCH(1&amp;$B31,'Gastos com Pessoal'!$I$532:$AJ$532&amp;'Gastos com Pessoal'!$I$6:$AJ$6,0),500,1)),0)
+_xlfn.IFNA(SUM((H$3&gt;='Gastos com Pessoal'!$E$7:$E$506)*(H$3&lt;='Gastos com Pessoal'!$F$7:$F$506)*(IF('Gastos com Pessoal'!$M$7:$M$506&lt;=H$3,1,0))*OFFSET('Gastos com Pessoal'!$H$6,1,MATCH(2&amp;$B31,'Gastos com Pessoal'!$I$532:$AJ$532&amp;'Gastos com Pessoal'!$I$6:$AJ$6,0),500,1)),0)
+_xlfn.IFNA(SUM((H$3&gt;='Gastos com Pessoal'!$E$7:$E$506)*(H$3&lt;='Gastos com Pessoal'!$F$7:$F$506)*(IF('Gastos com Pessoal'!$S$7:$S$506&lt;=H$3,1,0))*OFFSET('Gastos com Pessoal'!$H$6,1,MATCH(3&amp;$B31,'Gastos com Pessoal'!$I$532:$AJ$532&amp;'Gastos com Pessoal'!$I$6:$AJ$6,0),500,1)),0)
+_xlfn.IFNA(SUM((H$3&gt;='Gastos com Pessoal'!$E$7:$E$506)*(H$3&lt;='Gastos com Pessoal'!$F$7:$F$506)*(IF('Gastos com Pessoal'!$Y$7:$Y$506&lt;=H$3,1,0))*OFFSET('Gastos com Pessoal'!$H$6,1,MATCH(4&amp;$B31,'Gastos com Pessoal'!$I$532:$AJ$532&amp;'Gastos com Pessoal'!$I$6:$AJ$6,0),500,1)),0)
+_xlfn.IFNA(SUM((H$3&gt;='Gastos com Pessoal'!$E$7:$E$506)*(H$3&lt;='Gastos com Pessoal'!$F$7:$F$506)*(IF('Gastos com Pessoal'!$AE$7:$AE$506&lt;=H$3,1,0))*OFFSET('Gastos com Pessoal'!$H$6,1,MATCH(5&amp;$B31,'Gastos com Pessoal'!$I$532:$AJ$532&amp;'Gastos com Pessoal'!$I$6:$AJ$6,0),500,1)),0)
+_xlfn.IFNA(SUM((H$3&gt;='Gastos com Pessoal'!$E$513:$E$522)*(H$3&lt;='Gastos com Pessoal'!$F$513:$F$522)*(IF('Gastos com Pessoal'!$G$513:$G$522&lt;=H$3,1,0))*OFFSET('Gastos com Pessoal'!$H$512,1,MATCH(1&amp;$B31,'Gastos com Pessoal'!$I$532:$AJ$532&amp;'Gastos com Pessoal'!$I$512:$AJ$512,0),10,1)),0)
+_xlfn.IFNA(SUM((H$3&gt;='Gastos com Pessoal'!$E$513:$E$522)*(H$3&lt;='Gastos com Pessoal'!$F$513:$F$522)*(IF('Gastos com Pessoal'!$M$513:$M$522&lt;=H$3,1,0))*OFFSET('Gastos com Pessoal'!$H$512,1,MATCH(2&amp;$B31,'Gastos com Pessoal'!$I$532:$AJ$532&amp;'Gastos com Pessoal'!$I$512:$AJ$512,0),10,1)),0)
+_xlfn.IFNA(SUM((H$3&gt;='Gastos com Pessoal'!$E$513:$E$522)*(H$3&lt;='Gastos com Pessoal'!$F$513:$F$522)*(IF('Gastos com Pessoal'!$S$513:$S$522&lt;=H$3,1,0))*OFFSET('Gastos com Pessoal'!$H$512,1,MATCH(3&amp;$B31,'Gastos com Pessoal'!$I$532:$AJ$532&amp;'Gastos com Pessoal'!$I$512:$AJ$512,0),10,1)),0)
+_xlfn.IFNA(SUM((H$3&gt;='Gastos com Pessoal'!$E$513:$E$522)*(H$3&lt;='Gastos com Pessoal'!$F$513:$F$522)*(IF('Gastos com Pessoal'!$Y$513:$Y$522&lt;=H$3,1,0))*OFFSET('Gastos com Pessoal'!$H$512,1,MATCH(4&amp;$B31,'Gastos com Pessoal'!$I$532:$AJ$532&amp;'Gastos com Pessoal'!$I$512:$AJ$512,0),10,1)),0)
+_xlfn.IFNA(SUM((H$3&gt;='Gastos com Pessoal'!$E$513:$E$522)*(H$3&lt;='Gastos com Pessoal'!$F$513:$F$522)*(IF('Gastos com Pessoal'!$AE$513:$AE$522&lt;=H$3,1,0))*OFFSET('Gastos com Pessoal'!$H$512,1,MATCH(5&amp;$B31,'Gastos com Pessoal'!$I$532:$AJ$532&amp;'Gastos com Pessoal'!$I$512:$AJ$512,0),10,1)),0)</f>
        <v>31750</v>
      </c>
      <c r="I31" s="32">
        <f t="array" aca="1" ref="I31" ca="1">_xlfn.IFNA(SUM((I$3&gt;='Gastos com Pessoal'!$E$7:$E$506)*(I$3&lt;='Gastos com Pessoal'!$F$7:$F$506)*OFFSET('Encargos e Benefícios'!$D$5,1,MATCH($B31,'Encargos e Benefícios'!$E$5:$AB$5,0),500,1)),0)
+_xlfn.IFNA(SUM((I$3&gt;='Gastos com Pessoal'!$E$513:$E$522)*(I$3&lt;='Gastos com Pessoal'!$F$513:$F$522)*OFFSET('Encargos e Benefícios'!$D$511,1,MATCH($B31,'Encargos e Benefícios'!$E$511:$AB$511,0),10,1)),0)
+_xlfn.IFNA(SUM((I$3&gt;='Gastos com Pessoal'!$E$7:$E$506)*(I$3&lt;='Gastos com Pessoal'!$F$7:$F$506)*(IF('Gastos com Pessoal'!$G$7:$G$506&lt;=I$3,1,0))*OFFSET('Gastos com Pessoal'!$H$6,1,MATCH(1&amp;$B31,'Gastos com Pessoal'!$I$532:$AJ$532&amp;'Gastos com Pessoal'!$I$6:$AJ$6,0),500,1)),0)
+_xlfn.IFNA(SUM((I$3&gt;='Gastos com Pessoal'!$E$7:$E$506)*(I$3&lt;='Gastos com Pessoal'!$F$7:$F$506)*(IF('Gastos com Pessoal'!$M$7:$M$506&lt;=I$3,1,0))*OFFSET('Gastos com Pessoal'!$H$6,1,MATCH(2&amp;$B31,'Gastos com Pessoal'!$I$532:$AJ$532&amp;'Gastos com Pessoal'!$I$6:$AJ$6,0),500,1)),0)
+_xlfn.IFNA(SUM((I$3&gt;='Gastos com Pessoal'!$E$7:$E$506)*(I$3&lt;='Gastos com Pessoal'!$F$7:$F$506)*(IF('Gastos com Pessoal'!$S$7:$S$506&lt;=I$3,1,0))*OFFSET('Gastos com Pessoal'!$H$6,1,MATCH(3&amp;$B31,'Gastos com Pessoal'!$I$532:$AJ$532&amp;'Gastos com Pessoal'!$I$6:$AJ$6,0),500,1)),0)
+_xlfn.IFNA(SUM((I$3&gt;='Gastos com Pessoal'!$E$7:$E$506)*(I$3&lt;='Gastos com Pessoal'!$F$7:$F$506)*(IF('Gastos com Pessoal'!$Y$7:$Y$506&lt;=I$3,1,0))*OFFSET('Gastos com Pessoal'!$H$6,1,MATCH(4&amp;$B31,'Gastos com Pessoal'!$I$532:$AJ$532&amp;'Gastos com Pessoal'!$I$6:$AJ$6,0),500,1)),0)
+_xlfn.IFNA(SUM((I$3&gt;='Gastos com Pessoal'!$E$7:$E$506)*(I$3&lt;='Gastos com Pessoal'!$F$7:$F$506)*(IF('Gastos com Pessoal'!$AE$7:$AE$506&lt;=I$3,1,0))*OFFSET('Gastos com Pessoal'!$H$6,1,MATCH(5&amp;$B31,'Gastos com Pessoal'!$I$532:$AJ$532&amp;'Gastos com Pessoal'!$I$6:$AJ$6,0),500,1)),0)
+_xlfn.IFNA(SUM((I$3&gt;='Gastos com Pessoal'!$E$513:$E$522)*(I$3&lt;='Gastos com Pessoal'!$F$513:$F$522)*(IF('Gastos com Pessoal'!$G$513:$G$522&lt;=I$3,1,0))*OFFSET('Gastos com Pessoal'!$H$512,1,MATCH(1&amp;$B31,'Gastos com Pessoal'!$I$532:$AJ$532&amp;'Gastos com Pessoal'!$I$512:$AJ$512,0),10,1)),0)
+_xlfn.IFNA(SUM((I$3&gt;='Gastos com Pessoal'!$E$513:$E$522)*(I$3&lt;='Gastos com Pessoal'!$F$513:$F$522)*(IF('Gastos com Pessoal'!$M$513:$M$522&lt;=I$3,1,0))*OFFSET('Gastos com Pessoal'!$H$512,1,MATCH(2&amp;$B31,'Gastos com Pessoal'!$I$532:$AJ$532&amp;'Gastos com Pessoal'!$I$512:$AJ$512,0),10,1)),0)
+_xlfn.IFNA(SUM((I$3&gt;='Gastos com Pessoal'!$E$513:$E$522)*(I$3&lt;='Gastos com Pessoal'!$F$513:$F$522)*(IF('Gastos com Pessoal'!$S$513:$S$522&lt;=I$3,1,0))*OFFSET('Gastos com Pessoal'!$H$512,1,MATCH(3&amp;$B31,'Gastos com Pessoal'!$I$532:$AJ$532&amp;'Gastos com Pessoal'!$I$512:$AJ$512,0),10,1)),0)
+_xlfn.IFNA(SUM((I$3&gt;='Gastos com Pessoal'!$E$513:$E$522)*(I$3&lt;='Gastos com Pessoal'!$F$513:$F$522)*(IF('Gastos com Pessoal'!$Y$513:$Y$522&lt;=I$3,1,0))*OFFSET('Gastos com Pessoal'!$H$512,1,MATCH(4&amp;$B31,'Gastos com Pessoal'!$I$532:$AJ$532&amp;'Gastos com Pessoal'!$I$512:$AJ$512,0),10,1)),0)
+_xlfn.IFNA(SUM((I$3&gt;='Gastos com Pessoal'!$E$513:$E$522)*(I$3&lt;='Gastos com Pessoal'!$F$513:$F$522)*(IF('Gastos com Pessoal'!$AE$513:$AE$522&lt;=I$3,1,0))*OFFSET('Gastos com Pessoal'!$H$512,1,MATCH(5&amp;$B31,'Gastos com Pessoal'!$I$532:$AJ$532&amp;'Gastos com Pessoal'!$I$512:$AJ$512,0),10,1)),0)</f>
        <v>31750</v>
      </c>
      <c r="J31" s="32">
        <f t="array" aca="1" ref="J31" ca="1">_xlfn.IFNA(SUM((J$3&gt;='Gastos com Pessoal'!$E$7:$E$506)*(J$3&lt;='Gastos com Pessoal'!$F$7:$F$506)*OFFSET('Encargos e Benefícios'!$D$5,1,MATCH($B31,'Encargos e Benefícios'!$E$5:$AB$5,0),500,1)),0)
+_xlfn.IFNA(SUM((J$3&gt;='Gastos com Pessoal'!$E$513:$E$522)*(J$3&lt;='Gastos com Pessoal'!$F$513:$F$522)*OFFSET('Encargos e Benefícios'!$D$511,1,MATCH($B31,'Encargos e Benefícios'!$E$511:$AB$511,0),10,1)),0)
+_xlfn.IFNA(SUM((J$3&gt;='Gastos com Pessoal'!$E$7:$E$506)*(J$3&lt;='Gastos com Pessoal'!$F$7:$F$506)*(IF('Gastos com Pessoal'!$G$7:$G$506&lt;=J$3,1,0))*OFFSET('Gastos com Pessoal'!$H$6,1,MATCH(1&amp;$B31,'Gastos com Pessoal'!$I$532:$AJ$532&amp;'Gastos com Pessoal'!$I$6:$AJ$6,0),500,1)),0)
+_xlfn.IFNA(SUM((J$3&gt;='Gastos com Pessoal'!$E$7:$E$506)*(J$3&lt;='Gastos com Pessoal'!$F$7:$F$506)*(IF('Gastos com Pessoal'!$M$7:$M$506&lt;=J$3,1,0))*OFFSET('Gastos com Pessoal'!$H$6,1,MATCH(2&amp;$B31,'Gastos com Pessoal'!$I$532:$AJ$532&amp;'Gastos com Pessoal'!$I$6:$AJ$6,0),500,1)),0)
+_xlfn.IFNA(SUM((J$3&gt;='Gastos com Pessoal'!$E$7:$E$506)*(J$3&lt;='Gastos com Pessoal'!$F$7:$F$506)*(IF('Gastos com Pessoal'!$S$7:$S$506&lt;=J$3,1,0))*OFFSET('Gastos com Pessoal'!$H$6,1,MATCH(3&amp;$B31,'Gastos com Pessoal'!$I$532:$AJ$532&amp;'Gastos com Pessoal'!$I$6:$AJ$6,0),500,1)),0)
+_xlfn.IFNA(SUM((J$3&gt;='Gastos com Pessoal'!$E$7:$E$506)*(J$3&lt;='Gastos com Pessoal'!$F$7:$F$506)*(IF('Gastos com Pessoal'!$Y$7:$Y$506&lt;=J$3,1,0))*OFFSET('Gastos com Pessoal'!$H$6,1,MATCH(4&amp;$B31,'Gastos com Pessoal'!$I$532:$AJ$532&amp;'Gastos com Pessoal'!$I$6:$AJ$6,0),500,1)),0)
+_xlfn.IFNA(SUM((J$3&gt;='Gastos com Pessoal'!$E$7:$E$506)*(J$3&lt;='Gastos com Pessoal'!$F$7:$F$506)*(IF('Gastos com Pessoal'!$AE$7:$AE$506&lt;=J$3,1,0))*OFFSET('Gastos com Pessoal'!$H$6,1,MATCH(5&amp;$B31,'Gastos com Pessoal'!$I$532:$AJ$532&amp;'Gastos com Pessoal'!$I$6:$AJ$6,0),500,1)),0)
+_xlfn.IFNA(SUM((J$3&gt;='Gastos com Pessoal'!$E$513:$E$522)*(J$3&lt;='Gastos com Pessoal'!$F$513:$F$522)*(IF('Gastos com Pessoal'!$G$513:$G$522&lt;=J$3,1,0))*OFFSET('Gastos com Pessoal'!$H$512,1,MATCH(1&amp;$B31,'Gastos com Pessoal'!$I$532:$AJ$532&amp;'Gastos com Pessoal'!$I$512:$AJ$512,0),10,1)),0)
+_xlfn.IFNA(SUM((J$3&gt;='Gastos com Pessoal'!$E$513:$E$522)*(J$3&lt;='Gastos com Pessoal'!$F$513:$F$522)*(IF('Gastos com Pessoal'!$M$513:$M$522&lt;=J$3,1,0))*OFFSET('Gastos com Pessoal'!$H$512,1,MATCH(2&amp;$B31,'Gastos com Pessoal'!$I$532:$AJ$532&amp;'Gastos com Pessoal'!$I$512:$AJ$512,0),10,1)),0)
+_xlfn.IFNA(SUM((J$3&gt;='Gastos com Pessoal'!$E$513:$E$522)*(J$3&lt;='Gastos com Pessoal'!$F$513:$F$522)*(IF('Gastos com Pessoal'!$S$513:$S$522&lt;=J$3,1,0))*OFFSET('Gastos com Pessoal'!$H$512,1,MATCH(3&amp;$B31,'Gastos com Pessoal'!$I$532:$AJ$532&amp;'Gastos com Pessoal'!$I$512:$AJ$512,0),10,1)),0)
+_xlfn.IFNA(SUM((J$3&gt;='Gastos com Pessoal'!$E$513:$E$522)*(J$3&lt;='Gastos com Pessoal'!$F$513:$F$522)*(IF('Gastos com Pessoal'!$Y$513:$Y$522&lt;=J$3,1,0))*OFFSET('Gastos com Pessoal'!$H$512,1,MATCH(4&amp;$B31,'Gastos com Pessoal'!$I$532:$AJ$532&amp;'Gastos com Pessoal'!$I$512:$AJ$512,0),10,1)),0)
+_xlfn.IFNA(SUM((J$3&gt;='Gastos com Pessoal'!$E$513:$E$522)*(J$3&lt;='Gastos com Pessoal'!$F$513:$F$522)*(IF('Gastos com Pessoal'!$AE$513:$AE$522&lt;=J$3,1,0))*OFFSET('Gastos com Pessoal'!$H$512,1,MATCH(5&amp;$B31,'Gastos com Pessoal'!$I$532:$AJ$532&amp;'Gastos com Pessoal'!$I$512:$AJ$512,0),10,1)),0)</f>
        <v>31750</v>
      </c>
      <c r="K31" s="32">
        <f t="array" aca="1" ref="K31" ca="1">_xlfn.IFNA(SUM((K$3&gt;='Gastos com Pessoal'!$E$7:$E$506)*(K$3&lt;='Gastos com Pessoal'!$F$7:$F$506)*OFFSET('Encargos e Benefícios'!$D$5,1,MATCH($B31,'Encargos e Benefícios'!$E$5:$AB$5,0),500,1)),0)
+_xlfn.IFNA(SUM((K$3&gt;='Gastos com Pessoal'!$E$513:$E$522)*(K$3&lt;='Gastos com Pessoal'!$F$513:$F$522)*OFFSET('Encargos e Benefícios'!$D$511,1,MATCH($B31,'Encargos e Benefícios'!$E$511:$AB$511,0),10,1)),0)
+_xlfn.IFNA(SUM((K$3&gt;='Gastos com Pessoal'!$E$7:$E$506)*(K$3&lt;='Gastos com Pessoal'!$F$7:$F$506)*(IF('Gastos com Pessoal'!$G$7:$G$506&lt;=K$3,1,0))*OFFSET('Gastos com Pessoal'!$H$6,1,MATCH(1&amp;$B31,'Gastos com Pessoal'!$I$532:$AJ$532&amp;'Gastos com Pessoal'!$I$6:$AJ$6,0),500,1)),0)
+_xlfn.IFNA(SUM((K$3&gt;='Gastos com Pessoal'!$E$7:$E$506)*(K$3&lt;='Gastos com Pessoal'!$F$7:$F$506)*(IF('Gastos com Pessoal'!$M$7:$M$506&lt;=K$3,1,0))*OFFSET('Gastos com Pessoal'!$H$6,1,MATCH(2&amp;$B31,'Gastos com Pessoal'!$I$532:$AJ$532&amp;'Gastos com Pessoal'!$I$6:$AJ$6,0),500,1)),0)
+_xlfn.IFNA(SUM((K$3&gt;='Gastos com Pessoal'!$E$7:$E$506)*(K$3&lt;='Gastos com Pessoal'!$F$7:$F$506)*(IF('Gastos com Pessoal'!$S$7:$S$506&lt;=K$3,1,0))*OFFSET('Gastos com Pessoal'!$H$6,1,MATCH(3&amp;$B31,'Gastos com Pessoal'!$I$532:$AJ$532&amp;'Gastos com Pessoal'!$I$6:$AJ$6,0),500,1)),0)
+_xlfn.IFNA(SUM((K$3&gt;='Gastos com Pessoal'!$E$7:$E$506)*(K$3&lt;='Gastos com Pessoal'!$F$7:$F$506)*(IF('Gastos com Pessoal'!$Y$7:$Y$506&lt;=K$3,1,0))*OFFSET('Gastos com Pessoal'!$H$6,1,MATCH(4&amp;$B31,'Gastos com Pessoal'!$I$532:$AJ$532&amp;'Gastos com Pessoal'!$I$6:$AJ$6,0),500,1)),0)
+_xlfn.IFNA(SUM((K$3&gt;='Gastos com Pessoal'!$E$7:$E$506)*(K$3&lt;='Gastos com Pessoal'!$F$7:$F$506)*(IF('Gastos com Pessoal'!$AE$7:$AE$506&lt;=K$3,1,0))*OFFSET('Gastos com Pessoal'!$H$6,1,MATCH(5&amp;$B31,'Gastos com Pessoal'!$I$532:$AJ$532&amp;'Gastos com Pessoal'!$I$6:$AJ$6,0),500,1)),0)
+_xlfn.IFNA(SUM((K$3&gt;='Gastos com Pessoal'!$E$513:$E$522)*(K$3&lt;='Gastos com Pessoal'!$F$513:$F$522)*(IF('Gastos com Pessoal'!$G$513:$G$522&lt;=K$3,1,0))*OFFSET('Gastos com Pessoal'!$H$512,1,MATCH(1&amp;$B31,'Gastos com Pessoal'!$I$532:$AJ$532&amp;'Gastos com Pessoal'!$I$512:$AJ$512,0),10,1)),0)
+_xlfn.IFNA(SUM((K$3&gt;='Gastos com Pessoal'!$E$513:$E$522)*(K$3&lt;='Gastos com Pessoal'!$F$513:$F$522)*(IF('Gastos com Pessoal'!$M$513:$M$522&lt;=K$3,1,0))*OFFSET('Gastos com Pessoal'!$H$512,1,MATCH(2&amp;$B31,'Gastos com Pessoal'!$I$532:$AJ$532&amp;'Gastos com Pessoal'!$I$512:$AJ$512,0),10,1)),0)
+_xlfn.IFNA(SUM((K$3&gt;='Gastos com Pessoal'!$E$513:$E$522)*(K$3&lt;='Gastos com Pessoal'!$F$513:$F$522)*(IF('Gastos com Pessoal'!$S$513:$S$522&lt;=K$3,1,0))*OFFSET('Gastos com Pessoal'!$H$512,1,MATCH(3&amp;$B31,'Gastos com Pessoal'!$I$532:$AJ$532&amp;'Gastos com Pessoal'!$I$512:$AJ$512,0),10,1)),0)
+_xlfn.IFNA(SUM((K$3&gt;='Gastos com Pessoal'!$E$513:$E$522)*(K$3&lt;='Gastos com Pessoal'!$F$513:$F$522)*(IF('Gastos com Pessoal'!$Y$513:$Y$522&lt;=K$3,1,0))*OFFSET('Gastos com Pessoal'!$H$512,1,MATCH(4&amp;$B31,'Gastos com Pessoal'!$I$532:$AJ$532&amp;'Gastos com Pessoal'!$I$512:$AJ$512,0),10,1)),0)
+_xlfn.IFNA(SUM((K$3&gt;='Gastos com Pessoal'!$E$513:$E$522)*(K$3&lt;='Gastos com Pessoal'!$F$513:$F$522)*(IF('Gastos com Pessoal'!$AE$513:$AE$522&lt;=K$3,1,0))*OFFSET('Gastos com Pessoal'!$H$512,1,MATCH(5&amp;$B31,'Gastos com Pessoal'!$I$532:$AJ$532&amp;'Gastos com Pessoal'!$I$512:$AJ$512,0),10,1)),0)</f>
        <v>31750</v>
      </c>
      <c r="L31" s="32">
        <f t="array" aca="1" ref="L31" ca="1">_xlfn.IFNA(SUM((L$3&gt;='Gastos com Pessoal'!$E$7:$E$506)*(L$3&lt;='Gastos com Pessoal'!$F$7:$F$506)*OFFSET('Encargos e Benefícios'!$D$5,1,MATCH($B31,'Encargos e Benefícios'!$E$5:$AB$5,0),500,1)),0)
+_xlfn.IFNA(SUM((L$3&gt;='Gastos com Pessoal'!$E$513:$E$522)*(L$3&lt;='Gastos com Pessoal'!$F$513:$F$522)*OFFSET('Encargos e Benefícios'!$D$511,1,MATCH($B31,'Encargos e Benefícios'!$E$511:$AB$511,0),10,1)),0)
+_xlfn.IFNA(SUM((L$3&gt;='Gastos com Pessoal'!$E$7:$E$506)*(L$3&lt;='Gastos com Pessoal'!$F$7:$F$506)*(IF('Gastos com Pessoal'!$G$7:$G$506&lt;=L$3,1,0))*OFFSET('Gastos com Pessoal'!$H$6,1,MATCH(1&amp;$B31,'Gastos com Pessoal'!$I$532:$AJ$532&amp;'Gastos com Pessoal'!$I$6:$AJ$6,0),500,1)),0)
+_xlfn.IFNA(SUM((L$3&gt;='Gastos com Pessoal'!$E$7:$E$506)*(L$3&lt;='Gastos com Pessoal'!$F$7:$F$506)*(IF('Gastos com Pessoal'!$M$7:$M$506&lt;=L$3,1,0))*OFFSET('Gastos com Pessoal'!$H$6,1,MATCH(2&amp;$B31,'Gastos com Pessoal'!$I$532:$AJ$532&amp;'Gastos com Pessoal'!$I$6:$AJ$6,0),500,1)),0)
+_xlfn.IFNA(SUM((L$3&gt;='Gastos com Pessoal'!$E$7:$E$506)*(L$3&lt;='Gastos com Pessoal'!$F$7:$F$506)*(IF('Gastos com Pessoal'!$S$7:$S$506&lt;=L$3,1,0))*OFFSET('Gastos com Pessoal'!$H$6,1,MATCH(3&amp;$B31,'Gastos com Pessoal'!$I$532:$AJ$532&amp;'Gastos com Pessoal'!$I$6:$AJ$6,0),500,1)),0)
+_xlfn.IFNA(SUM((L$3&gt;='Gastos com Pessoal'!$E$7:$E$506)*(L$3&lt;='Gastos com Pessoal'!$F$7:$F$506)*(IF('Gastos com Pessoal'!$Y$7:$Y$506&lt;=L$3,1,0))*OFFSET('Gastos com Pessoal'!$H$6,1,MATCH(4&amp;$B31,'Gastos com Pessoal'!$I$532:$AJ$532&amp;'Gastos com Pessoal'!$I$6:$AJ$6,0),500,1)),0)
+_xlfn.IFNA(SUM((L$3&gt;='Gastos com Pessoal'!$E$7:$E$506)*(L$3&lt;='Gastos com Pessoal'!$F$7:$F$506)*(IF('Gastos com Pessoal'!$AE$7:$AE$506&lt;=L$3,1,0))*OFFSET('Gastos com Pessoal'!$H$6,1,MATCH(5&amp;$B31,'Gastos com Pessoal'!$I$532:$AJ$532&amp;'Gastos com Pessoal'!$I$6:$AJ$6,0),500,1)),0)
+_xlfn.IFNA(SUM((L$3&gt;='Gastos com Pessoal'!$E$513:$E$522)*(L$3&lt;='Gastos com Pessoal'!$F$513:$F$522)*(IF('Gastos com Pessoal'!$G$513:$G$522&lt;=L$3,1,0))*OFFSET('Gastos com Pessoal'!$H$512,1,MATCH(1&amp;$B31,'Gastos com Pessoal'!$I$532:$AJ$532&amp;'Gastos com Pessoal'!$I$512:$AJ$512,0),10,1)),0)
+_xlfn.IFNA(SUM((L$3&gt;='Gastos com Pessoal'!$E$513:$E$522)*(L$3&lt;='Gastos com Pessoal'!$F$513:$F$522)*(IF('Gastos com Pessoal'!$M$513:$M$522&lt;=L$3,1,0))*OFFSET('Gastos com Pessoal'!$H$512,1,MATCH(2&amp;$B31,'Gastos com Pessoal'!$I$532:$AJ$532&amp;'Gastos com Pessoal'!$I$512:$AJ$512,0),10,1)),0)
+_xlfn.IFNA(SUM((L$3&gt;='Gastos com Pessoal'!$E$513:$E$522)*(L$3&lt;='Gastos com Pessoal'!$F$513:$F$522)*(IF('Gastos com Pessoal'!$S$513:$S$522&lt;=L$3,1,0))*OFFSET('Gastos com Pessoal'!$H$512,1,MATCH(3&amp;$B31,'Gastos com Pessoal'!$I$532:$AJ$532&amp;'Gastos com Pessoal'!$I$512:$AJ$512,0),10,1)),0)
+_xlfn.IFNA(SUM((L$3&gt;='Gastos com Pessoal'!$E$513:$E$522)*(L$3&lt;='Gastos com Pessoal'!$F$513:$F$522)*(IF('Gastos com Pessoal'!$Y$513:$Y$522&lt;=L$3,1,0))*OFFSET('Gastos com Pessoal'!$H$512,1,MATCH(4&amp;$B31,'Gastos com Pessoal'!$I$532:$AJ$532&amp;'Gastos com Pessoal'!$I$512:$AJ$512,0),10,1)),0)
+_xlfn.IFNA(SUM((L$3&gt;='Gastos com Pessoal'!$E$513:$E$522)*(L$3&lt;='Gastos com Pessoal'!$F$513:$F$522)*(IF('Gastos com Pessoal'!$AE$513:$AE$522&lt;=L$3,1,0))*OFFSET('Gastos com Pessoal'!$H$512,1,MATCH(5&amp;$B31,'Gastos com Pessoal'!$I$532:$AJ$532&amp;'Gastos com Pessoal'!$I$512:$AJ$512,0),10,1)),0)</f>
        <v>31750</v>
      </c>
      <c r="M31" s="32">
        <f t="array" aca="1" ref="M31" ca="1">_xlfn.IFNA(SUM((M$3&gt;='Gastos com Pessoal'!$E$7:$E$506)*(M$3&lt;='Gastos com Pessoal'!$F$7:$F$506)*OFFSET('Encargos e Benefícios'!$D$5,1,MATCH($B31,'Encargos e Benefícios'!$E$5:$AB$5,0),500,1)),0)
+_xlfn.IFNA(SUM((M$3&gt;='Gastos com Pessoal'!$E$513:$E$522)*(M$3&lt;='Gastos com Pessoal'!$F$513:$F$522)*OFFSET('Encargos e Benefícios'!$D$511,1,MATCH($B31,'Encargos e Benefícios'!$E$511:$AB$511,0),10,1)),0)
+_xlfn.IFNA(SUM((M$3&gt;='Gastos com Pessoal'!$E$7:$E$506)*(M$3&lt;='Gastos com Pessoal'!$F$7:$F$506)*(IF('Gastos com Pessoal'!$G$7:$G$506&lt;=M$3,1,0))*OFFSET('Gastos com Pessoal'!$H$6,1,MATCH(1&amp;$B31,'Gastos com Pessoal'!$I$532:$AJ$532&amp;'Gastos com Pessoal'!$I$6:$AJ$6,0),500,1)),0)
+_xlfn.IFNA(SUM((M$3&gt;='Gastos com Pessoal'!$E$7:$E$506)*(M$3&lt;='Gastos com Pessoal'!$F$7:$F$506)*(IF('Gastos com Pessoal'!$M$7:$M$506&lt;=M$3,1,0))*OFFSET('Gastos com Pessoal'!$H$6,1,MATCH(2&amp;$B31,'Gastos com Pessoal'!$I$532:$AJ$532&amp;'Gastos com Pessoal'!$I$6:$AJ$6,0),500,1)),0)
+_xlfn.IFNA(SUM((M$3&gt;='Gastos com Pessoal'!$E$7:$E$506)*(M$3&lt;='Gastos com Pessoal'!$F$7:$F$506)*(IF('Gastos com Pessoal'!$S$7:$S$506&lt;=M$3,1,0))*OFFSET('Gastos com Pessoal'!$H$6,1,MATCH(3&amp;$B31,'Gastos com Pessoal'!$I$532:$AJ$532&amp;'Gastos com Pessoal'!$I$6:$AJ$6,0),500,1)),0)
+_xlfn.IFNA(SUM((M$3&gt;='Gastos com Pessoal'!$E$7:$E$506)*(M$3&lt;='Gastos com Pessoal'!$F$7:$F$506)*(IF('Gastos com Pessoal'!$Y$7:$Y$506&lt;=M$3,1,0))*OFFSET('Gastos com Pessoal'!$H$6,1,MATCH(4&amp;$B31,'Gastos com Pessoal'!$I$532:$AJ$532&amp;'Gastos com Pessoal'!$I$6:$AJ$6,0),500,1)),0)
+_xlfn.IFNA(SUM((M$3&gt;='Gastos com Pessoal'!$E$7:$E$506)*(M$3&lt;='Gastos com Pessoal'!$F$7:$F$506)*(IF('Gastos com Pessoal'!$AE$7:$AE$506&lt;=M$3,1,0))*OFFSET('Gastos com Pessoal'!$H$6,1,MATCH(5&amp;$B31,'Gastos com Pessoal'!$I$532:$AJ$532&amp;'Gastos com Pessoal'!$I$6:$AJ$6,0),500,1)),0)
+_xlfn.IFNA(SUM((M$3&gt;='Gastos com Pessoal'!$E$513:$E$522)*(M$3&lt;='Gastos com Pessoal'!$F$513:$F$522)*(IF('Gastos com Pessoal'!$G$513:$G$522&lt;=M$3,1,0))*OFFSET('Gastos com Pessoal'!$H$512,1,MATCH(1&amp;$B31,'Gastos com Pessoal'!$I$532:$AJ$532&amp;'Gastos com Pessoal'!$I$512:$AJ$512,0),10,1)),0)
+_xlfn.IFNA(SUM((M$3&gt;='Gastos com Pessoal'!$E$513:$E$522)*(M$3&lt;='Gastos com Pessoal'!$F$513:$F$522)*(IF('Gastos com Pessoal'!$M$513:$M$522&lt;=M$3,1,0))*OFFSET('Gastos com Pessoal'!$H$512,1,MATCH(2&amp;$B31,'Gastos com Pessoal'!$I$532:$AJ$532&amp;'Gastos com Pessoal'!$I$512:$AJ$512,0),10,1)),0)
+_xlfn.IFNA(SUM((M$3&gt;='Gastos com Pessoal'!$E$513:$E$522)*(M$3&lt;='Gastos com Pessoal'!$F$513:$F$522)*(IF('Gastos com Pessoal'!$S$513:$S$522&lt;=M$3,1,0))*OFFSET('Gastos com Pessoal'!$H$512,1,MATCH(3&amp;$B31,'Gastos com Pessoal'!$I$532:$AJ$532&amp;'Gastos com Pessoal'!$I$512:$AJ$512,0),10,1)),0)
+_xlfn.IFNA(SUM((M$3&gt;='Gastos com Pessoal'!$E$513:$E$522)*(M$3&lt;='Gastos com Pessoal'!$F$513:$F$522)*(IF('Gastos com Pessoal'!$Y$513:$Y$522&lt;=M$3,1,0))*OFFSET('Gastos com Pessoal'!$H$512,1,MATCH(4&amp;$B31,'Gastos com Pessoal'!$I$532:$AJ$532&amp;'Gastos com Pessoal'!$I$512:$AJ$512,0),10,1)),0)
+_xlfn.IFNA(SUM((M$3&gt;='Gastos com Pessoal'!$E$513:$E$522)*(M$3&lt;='Gastos com Pessoal'!$F$513:$F$522)*(IF('Gastos com Pessoal'!$AE$513:$AE$522&lt;=M$3,1,0))*OFFSET('Gastos com Pessoal'!$H$512,1,MATCH(5&amp;$B31,'Gastos com Pessoal'!$I$532:$AJ$532&amp;'Gastos com Pessoal'!$I$512:$AJ$512,0),10,1)),0)</f>
        <v>31750</v>
      </c>
      <c r="N31" s="32">
        <f t="array" aca="1" ref="N31" ca="1">_xlfn.IFNA(SUM((N$3&gt;='Gastos com Pessoal'!$E$7:$E$506)*(N$3&lt;='Gastos com Pessoal'!$F$7:$F$506)*OFFSET('Encargos e Benefícios'!$D$5,1,MATCH($B31,'Encargos e Benefícios'!$E$5:$AB$5,0),500,1)),0)
+_xlfn.IFNA(SUM((N$3&gt;='Gastos com Pessoal'!$E$513:$E$522)*(N$3&lt;='Gastos com Pessoal'!$F$513:$F$522)*OFFSET('Encargos e Benefícios'!$D$511,1,MATCH($B31,'Encargos e Benefícios'!$E$511:$AB$511,0),10,1)),0)
+_xlfn.IFNA(SUM((N$3&gt;='Gastos com Pessoal'!$E$7:$E$506)*(N$3&lt;='Gastos com Pessoal'!$F$7:$F$506)*(IF('Gastos com Pessoal'!$G$7:$G$506&lt;=N$3,1,0))*OFFSET('Gastos com Pessoal'!$H$6,1,MATCH(1&amp;$B31,'Gastos com Pessoal'!$I$532:$AJ$532&amp;'Gastos com Pessoal'!$I$6:$AJ$6,0),500,1)),0)
+_xlfn.IFNA(SUM((N$3&gt;='Gastos com Pessoal'!$E$7:$E$506)*(N$3&lt;='Gastos com Pessoal'!$F$7:$F$506)*(IF('Gastos com Pessoal'!$M$7:$M$506&lt;=N$3,1,0))*OFFSET('Gastos com Pessoal'!$H$6,1,MATCH(2&amp;$B31,'Gastos com Pessoal'!$I$532:$AJ$532&amp;'Gastos com Pessoal'!$I$6:$AJ$6,0),500,1)),0)
+_xlfn.IFNA(SUM((N$3&gt;='Gastos com Pessoal'!$E$7:$E$506)*(N$3&lt;='Gastos com Pessoal'!$F$7:$F$506)*(IF('Gastos com Pessoal'!$S$7:$S$506&lt;=N$3,1,0))*OFFSET('Gastos com Pessoal'!$H$6,1,MATCH(3&amp;$B31,'Gastos com Pessoal'!$I$532:$AJ$532&amp;'Gastos com Pessoal'!$I$6:$AJ$6,0),500,1)),0)
+_xlfn.IFNA(SUM((N$3&gt;='Gastos com Pessoal'!$E$7:$E$506)*(N$3&lt;='Gastos com Pessoal'!$F$7:$F$506)*(IF('Gastos com Pessoal'!$Y$7:$Y$506&lt;=N$3,1,0))*OFFSET('Gastos com Pessoal'!$H$6,1,MATCH(4&amp;$B31,'Gastos com Pessoal'!$I$532:$AJ$532&amp;'Gastos com Pessoal'!$I$6:$AJ$6,0),500,1)),0)
+_xlfn.IFNA(SUM((N$3&gt;='Gastos com Pessoal'!$E$7:$E$506)*(N$3&lt;='Gastos com Pessoal'!$F$7:$F$506)*(IF('Gastos com Pessoal'!$AE$7:$AE$506&lt;=N$3,1,0))*OFFSET('Gastos com Pessoal'!$H$6,1,MATCH(5&amp;$B31,'Gastos com Pessoal'!$I$532:$AJ$532&amp;'Gastos com Pessoal'!$I$6:$AJ$6,0),500,1)),0)
+_xlfn.IFNA(SUM((N$3&gt;='Gastos com Pessoal'!$E$513:$E$522)*(N$3&lt;='Gastos com Pessoal'!$F$513:$F$522)*(IF('Gastos com Pessoal'!$G$513:$G$522&lt;=N$3,1,0))*OFFSET('Gastos com Pessoal'!$H$512,1,MATCH(1&amp;$B31,'Gastos com Pessoal'!$I$532:$AJ$532&amp;'Gastos com Pessoal'!$I$512:$AJ$512,0),10,1)),0)
+_xlfn.IFNA(SUM((N$3&gt;='Gastos com Pessoal'!$E$513:$E$522)*(N$3&lt;='Gastos com Pessoal'!$F$513:$F$522)*(IF('Gastos com Pessoal'!$M$513:$M$522&lt;=N$3,1,0))*OFFSET('Gastos com Pessoal'!$H$512,1,MATCH(2&amp;$B31,'Gastos com Pessoal'!$I$532:$AJ$532&amp;'Gastos com Pessoal'!$I$512:$AJ$512,0),10,1)),0)
+_xlfn.IFNA(SUM((N$3&gt;='Gastos com Pessoal'!$E$513:$E$522)*(N$3&lt;='Gastos com Pessoal'!$F$513:$F$522)*(IF('Gastos com Pessoal'!$S$513:$S$522&lt;=N$3,1,0))*OFFSET('Gastos com Pessoal'!$H$512,1,MATCH(3&amp;$B31,'Gastos com Pessoal'!$I$532:$AJ$532&amp;'Gastos com Pessoal'!$I$512:$AJ$512,0),10,1)),0)
+_xlfn.IFNA(SUM((N$3&gt;='Gastos com Pessoal'!$E$513:$E$522)*(N$3&lt;='Gastos com Pessoal'!$F$513:$F$522)*(IF('Gastos com Pessoal'!$Y$513:$Y$522&lt;=N$3,1,0))*OFFSET('Gastos com Pessoal'!$H$512,1,MATCH(4&amp;$B31,'Gastos com Pessoal'!$I$532:$AJ$532&amp;'Gastos com Pessoal'!$I$512:$AJ$512,0),10,1)),0)
+_xlfn.IFNA(SUM((N$3&gt;='Gastos com Pessoal'!$E$513:$E$522)*(N$3&lt;='Gastos com Pessoal'!$F$513:$F$522)*(IF('Gastos com Pessoal'!$AE$513:$AE$522&lt;=N$3,1,0))*OFFSET('Gastos com Pessoal'!$H$512,1,MATCH(5&amp;$B31,'Gastos com Pessoal'!$I$532:$AJ$532&amp;'Gastos com Pessoal'!$I$512:$AJ$512,0),10,1)),0)</f>
        <v>31750</v>
      </c>
      <c r="O31" s="32">
        <f t="array" aca="1" ref="O31" ca="1">_xlfn.IFNA(SUM((O$3&gt;='Gastos com Pessoal'!$E$7:$E$506)*(O$3&lt;='Gastos com Pessoal'!$F$7:$F$506)*OFFSET('Encargos e Benefícios'!$D$5,1,MATCH($B31,'Encargos e Benefícios'!$E$5:$AB$5,0),500,1)),0)
+_xlfn.IFNA(SUM((O$3&gt;='Gastos com Pessoal'!$E$513:$E$522)*(O$3&lt;='Gastos com Pessoal'!$F$513:$F$522)*OFFSET('Encargos e Benefícios'!$D$511,1,MATCH($B31,'Encargos e Benefícios'!$E$511:$AB$511,0),10,1)),0)
+_xlfn.IFNA(SUM((O$3&gt;='Gastos com Pessoal'!$E$7:$E$506)*(O$3&lt;='Gastos com Pessoal'!$F$7:$F$506)*(IF('Gastos com Pessoal'!$G$7:$G$506&lt;=O$3,1,0))*OFFSET('Gastos com Pessoal'!$H$6,1,MATCH(1&amp;$B31,'Gastos com Pessoal'!$I$532:$AJ$532&amp;'Gastos com Pessoal'!$I$6:$AJ$6,0),500,1)),0)
+_xlfn.IFNA(SUM((O$3&gt;='Gastos com Pessoal'!$E$7:$E$506)*(O$3&lt;='Gastos com Pessoal'!$F$7:$F$506)*(IF('Gastos com Pessoal'!$M$7:$M$506&lt;=O$3,1,0))*OFFSET('Gastos com Pessoal'!$H$6,1,MATCH(2&amp;$B31,'Gastos com Pessoal'!$I$532:$AJ$532&amp;'Gastos com Pessoal'!$I$6:$AJ$6,0),500,1)),0)
+_xlfn.IFNA(SUM((O$3&gt;='Gastos com Pessoal'!$E$7:$E$506)*(O$3&lt;='Gastos com Pessoal'!$F$7:$F$506)*(IF('Gastos com Pessoal'!$S$7:$S$506&lt;=O$3,1,0))*OFFSET('Gastos com Pessoal'!$H$6,1,MATCH(3&amp;$B31,'Gastos com Pessoal'!$I$532:$AJ$532&amp;'Gastos com Pessoal'!$I$6:$AJ$6,0),500,1)),0)
+_xlfn.IFNA(SUM((O$3&gt;='Gastos com Pessoal'!$E$7:$E$506)*(O$3&lt;='Gastos com Pessoal'!$F$7:$F$506)*(IF('Gastos com Pessoal'!$Y$7:$Y$506&lt;=O$3,1,0))*OFFSET('Gastos com Pessoal'!$H$6,1,MATCH(4&amp;$B31,'Gastos com Pessoal'!$I$532:$AJ$532&amp;'Gastos com Pessoal'!$I$6:$AJ$6,0),500,1)),0)
+_xlfn.IFNA(SUM((O$3&gt;='Gastos com Pessoal'!$E$7:$E$506)*(O$3&lt;='Gastos com Pessoal'!$F$7:$F$506)*(IF('Gastos com Pessoal'!$AE$7:$AE$506&lt;=O$3,1,0))*OFFSET('Gastos com Pessoal'!$H$6,1,MATCH(5&amp;$B31,'Gastos com Pessoal'!$I$532:$AJ$532&amp;'Gastos com Pessoal'!$I$6:$AJ$6,0),500,1)),0)
+_xlfn.IFNA(SUM((O$3&gt;='Gastos com Pessoal'!$E$513:$E$522)*(O$3&lt;='Gastos com Pessoal'!$F$513:$F$522)*(IF('Gastos com Pessoal'!$G$513:$G$522&lt;=O$3,1,0))*OFFSET('Gastos com Pessoal'!$H$512,1,MATCH(1&amp;$B31,'Gastos com Pessoal'!$I$532:$AJ$532&amp;'Gastos com Pessoal'!$I$512:$AJ$512,0),10,1)),0)
+_xlfn.IFNA(SUM((O$3&gt;='Gastos com Pessoal'!$E$513:$E$522)*(O$3&lt;='Gastos com Pessoal'!$F$513:$F$522)*(IF('Gastos com Pessoal'!$M$513:$M$522&lt;=O$3,1,0))*OFFSET('Gastos com Pessoal'!$H$512,1,MATCH(2&amp;$B31,'Gastos com Pessoal'!$I$532:$AJ$532&amp;'Gastos com Pessoal'!$I$512:$AJ$512,0),10,1)),0)
+_xlfn.IFNA(SUM((O$3&gt;='Gastos com Pessoal'!$E$513:$E$522)*(O$3&lt;='Gastos com Pessoal'!$F$513:$F$522)*(IF('Gastos com Pessoal'!$S$513:$S$522&lt;=O$3,1,0))*OFFSET('Gastos com Pessoal'!$H$512,1,MATCH(3&amp;$B31,'Gastos com Pessoal'!$I$532:$AJ$532&amp;'Gastos com Pessoal'!$I$512:$AJ$512,0),10,1)),0)
+_xlfn.IFNA(SUM((O$3&gt;='Gastos com Pessoal'!$E$513:$E$522)*(O$3&lt;='Gastos com Pessoal'!$F$513:$F$522)*(IF('Gastos com Pessoal'!$Y$513:$Y$522&lt;=O$3,1,0))*OFFSET('Gastos com Pessoal'!$H$512,1,MATCH(4&amp;$B31,'Gastos com Pessoal'!$I$532:$AJ$532&amp;'Gastos com Pessoal'!$I$512:$AJ$512,0),10,1)),0)
+_xlfn.IFNA(SUM((O$3&gt;='Gastos com Pessoal'!$E$513:$E$522)*(O$3&lt;='Gastos com Pessoal'!$F$513:$F$522)*(IF('Gastos com Pessoal'!$AE$513:$AE$522&lt;=O$3,1,0))*OFFSET('Gastos com Pessoal'!$H$512,1,MATCH(5&amp;$B31,'Gastos com Pessoal'!$I$532:$AJ$532&amp;'Gastos com Pessoal'!$I$512:$AJ$512,0),10,1)),0)</f>
        <v>31750</v>
      </c>
      <c r="P31" s="32">
        <f t="array" aca="1" ref="P31" ca="1">_xlfn.IFNA(SUM((P$3&gt;='Gastos com Pessoal'!$E$7:$E$506)*(P$3&lt;='Gastos com Pessoal'!$F$7:$F$506)*OFFSET('Encargos e Benefícios'!$D$5,1,MATCH($B31,'Encargos e Benefícios'!$E$5:$AB$5,0),500,1)),0)
+_xlfn.IFNA(SUM((P$3&gt;='Gastos com Pessoal'!$E$513:$E$522)*(P$3&lt;='Gastos com Pessoal'!$F$513:$F$522)*OFFSET('Encargos e Benefícios'!$D$511,1,MATCH($B31,'Encargos e Benefícios'!$E$511:$AB$511,0),10,1)),0)
+_xlfn.IFNA(SUM((P$3&gt;='Gastos com Pessoal'!$E$7:$E$506)*(P$3&lt;='Gastos com Pessoal'!$F$7:$F$506)*(IF('Gastos com Pessoal'!$G$7:$G$506&lt;=P$3,1,0))*OFFSET('Gastos com Pessoal'!$H$6,1,MATCH(1&amp;$B31,'Gastos com Pessoal'!$I$532:$AJ$532&amp;'Gastos com Pessoal'!$I$6:$AJ$6,0),500,1)),0)
+_xlfn.IFNA(SUM((P$3&gt;='Gastos com Pessoal'!$E$7:$E$506)*(P$3&lt;='Gastos com Pessoal'!$F$7:$F$506)*(IF('Gastos com Pessoal'!$M$7:$M$506&lt;=P$3,1,0))*OFFSET('Gastos com Pessoal'!$H$6,1,MATCH(2&amp;$B31,'Gastos com Pessoal'!$I$532:$AJ$532&amp;'Gastos com Pessoal'!$I$6:$AJ$6,0),500,1)),0)
+_xlfn.IFNA(SUM((P$3&gt;='Gastos com Pessoal'!$E$7:$E$506)*(P$3&lt;='Gastos com Pessoal'!$F$7:$F$506)*(IF('Gastos com Pessoal'!$S$7:$S$506&lt;=P$3,1,0))*OFFSET('Gastos com Pessoal'!$H$6,1,MATCH(3&amp;$B31,'Gastos com Pessoal'!$I$532:$AJ$532&amp;'Gastos com Pessoal'!$I$6:$AJ$6,0),500,1)),0)
+_xlfn.IFNA(SUM((P$3&gt;='Gastos com Pessoal'!$E$7:$E$506)*(P$3&lt;='Gastos com Pessoal'!$F$7:$F$506)*(IF('Gastos com Pessoal'!$Y$7:$Y$506&lt;=P$3,1,0))*OFFSET('Gastos com Pessoal'!$H$6,1,MATCH(4&amp;$B31,'Gastos com Pessoal'!$I$532:$AJ$532&amp;'Gastos com Pessoal'!$I$6:$AJ$6,0),500,1)),0)
+_xlfn.IFNA(SUM((P$3&gt;='Gastos com Pessoal'!$E$7:$E$506)*(P$3&lt;='Gastos com Pessoal'!$F$7:$F$506)*(IF('Gastos com Pessoal'!$AE$7:$AE$506&lt;=P$3,1,0))*OFFSET('Gastos com Pessoal'!$H$6,1,MATCH(5&amp;$B31,'Gastos com Pessoal'!$I$532:$AJ$532&amp;'Gastos com Pessoal'!$I$6:$AJ$6,0),500,1)),0)
+_xlfn.IFNA(SUM((P$3&gt;='Gastos com Pessoal'!$E$513:$E$522)*(P$3&lt;='Gastos com Pessoal'!$F$513:$F$522)*(IF('Gastos com Pessoal'!$G$513:$G$522&lt;=P$3,1,0))*OFFSET('Gastos com Pessoal'!$H$512,1,MATCH(1&amp;$B31,'Gastos com Pessoal'!$I$532:$AJ$532&amp;'Gastos com Pessoal'!$I$512:$AJ$512,0),10,1)),0)
+_xlfn.IFNA(SUM((P$3&gt;='Gastos com Pessoal'!$E$513:$E$522)*(P$3&lt;='Gastos com Pessoal'!$F$513:$F$522)*(IF('Gastos com Pessoal'!$M$513:$M$522&lt;=P$3,1,0))*OFFSET('Gastos com Pessoal'!$H$512,1,MATCH(2&amp;$B31,'Gastos com Pessoal'!$I$532:$AJ$532&amp;'Gastos com Pessoal'!$I$512:$AJ$512,0),10,1)),0)
+_xlfn.IFNA(SUM((P$3&gt;='Gastos com Pessoal'!$E$513:$E$522)*(P$3&lt;='Gastos com Pessoal'!$F$513:$F$522)*(IF('Gastos com Pessoal'!$S$513:$S$522&lt;=P$3,1,0))*OFFSET('Gastos com Pessoal'!$H$512,1,MATCH(3&amp;$B31,'Gastos com Pessoal'!$I$532:$AJ$532&amp;'Gastos com Pessoal'!$I$512:$AJ$512,0),10,1)),0)
+_xlfn.IFNA(SUM((P$3&gt;='Gastos com Pessoal'!$E$513:$E$522)*(P$3&lt;='Gastos com Pessoal'!$F$513:$F$522)*(IF('Gastos com Pessoal'!$Y$513:$Y$522&lt;=P$3,1,0))*OFFSET('Gastos com Pessoal'!$H$512,1,MATCH(4&amp;$B31,'Gastos com Pessoal'!$I$532:$AJ$532&amp;'Gastos com Pessoal'!$I$512:$AJ$512,0),10,1)),0)
+_xlfn.IFNA(SUM((P$3&gt;='Gastos com Pessoal'!$E$513:$E$522)*(P$3&lt;='Gastos com Pessoal'!$F$513:$F$522)*(IF('Gastos com Pessoal'!$AE$513:$AE$522&lt;=P$3,1,0))*OFFSET('Gastos com Pessoal'!$H$512,1,MATCH(5&amp;$B31,'Gastos com Pessoal'!$I$532:$AJ$532&amp;'Gastos com Pessoal'!$I$512:$AJ$512,0),10,1)),0)</f>
        <v>0</v>
      </c>
      <c r="Q31" s="32">
        <f t="array" aca="1" ref="Q31" ca="1">_xlfn.IFNA(SUM((Q$3&gt;='Gastos com Pessoal'!$E$7:$E$506)*(Q$3&lt;='Gastos com Pessoal'!$F$7:$F$506)*OFFSET('Encargos e Benefícios'!$D$5,1,MATCH($B31,'Encargos e Benefícios'!$E$5:$AB$5,0),500,1)),0)
+_xlfn.IFNA(SUM((Q$3&gt;='Gastos com Pessoal'!$E$513:$E$522)*(Q$3&lt;='Gastos com Pessoal'!$F$513:$F$522)*OFFSET('Encargos e Benefícios'!$D$511,1,MATCH($B31,'Encargos e Benefícios'!$E$511:$AB$511,0),10,1)),0)
+_xlfn.IFNA(SUM((Q$3&gt;='Gastos com Pessoal'!$E$7:$E$506)*(Q$3&lt;='Gastos com Pessoal'!$F$7:$F$506)*(IF('Gastos com Pessoal'!$G$7:$G$506&lt;=Q$3,1,0))*OFFSET('Gastos com Pessoal'!$H$6,1,MATCH(1&amp;$B31,'Gastos com Pessoal'!$I$532:$AJ$532&amp;'Gastos com Pessoal'!$I$6:$AJ$6,0),500,1)),0)
+_xlfn.IFNA(SUM((Q$3&gt;='Gastos com Pessoal'!$E$7:$E$506)*(Q$3&lt;='Gastos com Pessoal'!$F$7:$F$506)*(IF('Gastos com Pessoal'!$M$7:$M$506&lt;=Q$3,1,0))*OFFSET('Gastos com Pessoal'!$H$6,1,MATCH(2&amp;$B31,'Gastos com Pessoal'!$I$532:$AJ$532&amp;'Gastos com Pessoal'!$I$6:$AJ$6,0),500,1)),0)
+_xlfn.IFNA(SUM((Q$3&gt;='Gastos com Pessoal'!$E$7:$E$506)*(Q$3&lt;='Gastos com Pessoal'!$F$7:$F$506)*(IF('Gastos com Pessoal'!$S$7:$S$506&lt;=Q$3,1,0))*OFFSET('Gastos com Pessoal'!$H$6,1,MATCH(3&amp;$B31,'Gastos com Pessoal'!$I$532:$AJ$532&amp;'Gastos com Pessoal'!$I$6:$AJ$6,0),500,1)),0)
+_xlfn.IFNA(SUM((Q$3&gt;='Gastos com Pessoal'!$E$7:$E$506)*(Q$3&lt;='Gastos com Pessoal'!$F$7:$F$506)*(IF('Gastos com Pessoal'!$Y$7:$Y$506&lt;=Q$3,1,0))*OFFSET('Gastos com Pessoal'!$H$6,1,MATCH(4&amp;$B31,'Gastos com Pessoal'!$I$532:$AJ$532&amp;'Gastos com Pessoal'!$I$6:$AJ$6,0),500,1)),0)
+_xlfn.IFNA(SUM((Q$3&gt;='Gastos com Pessoal'!$E$7:$E$506)*(Q$3&lt;='Gastos com Pessoal'!$F$7:$F$506)*(IF('Gastos com Pessoal'!$AE$7:$AE$506&lt;=Q$3,1,0))*OFFSET('Gastos com Pessoal'!$H$6,1,MATCH(5&amp;$B31,'Gastos com Pessoal'!$I$532:$AJ$532&amp;'Gastos com Pessoal'!$I$6:$AJ$6,0),500,1)),0)
+_xlfn.IFNA(SUM((Q$3&gt;='Gastos com Pessoal'!$E$513:$E$522)*(Q$3&lt;='Gastos com Pessoal'!$F$513:$F$522)*(IF('Gastos com Pessoal'!$G$513:$G$522&lt;=Q$3,1,0))*OFFSET('Gastos com Pessoal'!$H$512,1,MATCH(1&amp;$B31,'Gastos com Pessoal'!$I$532:$AJ$532&amp;'Gastos com Pessoal'!$I$512:$AJ$512,0),10,1)),0)
+_xlfn.IFNA(SUM((Q$3&gt;='Gastos com Pessoal'!$E$513:$E$522)*(Q$3&lt;='Gastos com Pessoal'!$F$513:$F$522)*(IF('Gastos com Pessoal'!$M$513:$M$522&lt;=Q$3,1,0))*OFFSET('Gastos com Pessoal'!$H$512,1,MATCH(2&amp;$B31,'Gastos com Pessoal'!$I$532:$AJ$532&amp;'Gastos com Pessoal'!$I$512:$AJ$512,0),10,1)),0)
+_xlfn.IFNA(SUM((Q$3&gt;='Gastos com Pessoal'!$E$513:$E$522)*(Q$3&lt;='Gastos com Pessoal'!$F$513:$F$522)*(IF('Gastos com Pessoal'!$S$513:$S$522&lt;=Q$3,1,0))*OFFSET('Gastos com Pessoal'!$H$512,1,MATCH(3&amp;$B31,'Gastos com Pessoal'!$I$532:$AJ$532&amp;'Gastos com Pessoal'!$I$512:$AJ$512,0),10,1)),0)
+_xlfn.IFNA(SUM((Q$3&gt;='Gastos com Pessoal'!$E$513:$E$522)*(Q$3&lt;='Gastos com Pessoal'!$F$513:$F$522)*(IF('Gastos com Pessoal'!$Y$513:$Y$522&lt;=Q$3,1,0))*OFFSET('Gastos com Pessoal'!$H$512,1,MATCH(4&amp;$B31,'Gastos com Pessoal'!$I$532:$AJ$532&amp;'Gastos com Pessoal'!$I$512:$AJ$512,0),10,1)),0)
+_xlfn.IFNA(SUM((Q$3&gt;='Gastos com Pessoal'!$E$513:$E$522)*(Q$3&lt;='Gastos com Pessoal'!$F$513:$F$522)*(IF('Gastos com Pessoal'!$AE$513:$AE$522&lt;=Q$3,1,0))*OFFSET('Gastos com Pessoal'!$H$512,1,MATCH(5&amp;$B31,'Gastos com Pessoal'!$I$532:$AJ$532&amp;'Gastos com Pessoal'!$I$512:$AJ$512,0),10,1)),0)</f>
        <v>0</v>
      </c>
      <c r="R31" s="32">
        <f t="array" aca="1" ref="R31" ca="1">_xlfn.IFNA(SUM((R$3&gt;='Gastos com Pessoal'!$E$7:$E$506)*(R$3&lt;='Gastos com Pessoal'!$F$7:$F$506)*OFFSET('Encargos e Benefícios'!$D$5,1,MATCH($B31,'Encargos e Benefícios'!$E$5:$AB$5,0),500,1)),0)
+_xlfn.IFNA(SUM((R$3&gt;='Gastos com Pessoal'!$E$513:$E$522)*(R$3&lt;='Gastos com Pessoal'!$F$513:$F$522)*OFFSET('Encargos e Benefícios'!$D$511,1,MATCH($B31,'Encargos e Benefícios'!$E$511:$AB$511,0),10,1)),0)
+_xlfn.IFNA(SUM((R$3&gt;='Gastos com Pessoal'!$E$7:$E$506)*(R$3&lt;='Gastos com Pessoal'!$F$7:$F$506)*(IF('Gastos com Pessoal'!$G$7:$G$506&lt;=R$3,1,0))*OFFSET('Gastos com Pessoal'!$H$6,1,MATCH(1&amp;$B31,'Gastos com Pessoal'!$I$532:$AJ$532&amp;'Gastos com Pessoal'!$I$6:$AJ$6,0),500,1)),0)
+_xlfn.IFNA(SUM((R$3&gt;='Gastos com Pessoal'!$E$7:$E$506)*(R$3&lt;='Gastos com Pessoal'!$F$7:$F$506)*(IF('Gastos com Pessoal'!$M$7:$M$506&lt;=R$3,1,0))*OFFSET('Gastos com Pessoal'!$H$6,1,MATCH(2&amp;$B31,'Gastos com Pessoal'!$I$532:$AJ$532&amp;'Gastos com Pessoal'!$I$6:$AJ$6,0),500,1)),0)
+_xlfn.IFNA(SUM((R$3&gt;='Gastos com Pessoal'!$E$7:$E$506)*(R$3&lt;='Gastos com Pessoal'!$F$7:$F$506)*(IF('Gastos com Pessoal'!$S$7:$S$506&lt;=R$3,1,0))*OFFSET('Gastos com Pessoal'!$H$6,1,MATCH(3&amp;$B31,'Gastos com Pessoal'!$I$532:$AJ$532&amp;'Gastos com Pessoal'!$I$6:$AJ$6,0),500,1)),0)
+_xlfn.IFNA(SUM((R$3&gt;='Gastos com Pessoal'!$E$7:$E$506)*(R$3&lt;='Gastos com Pessoal'!$F$7:$F$506)*(IF('Gastos com Pessoal'!$Y$7:$Y$506&lt;=R$3,1,0))*OFFSET('Gastos com Pessoal'!$H$6,1,MATCH(4&amp;$B31,'Gastos com Pessoal'!$I$532:$AJ$532&amp;'Gastos com Pessoal'!$I$6:$AJ$6,0),500,1)),0)
+_xlfn.IFNA(SUM((R$3&gt;='Gastos com Pessoal'!$E$7:$E$506)*(R$3&lt;='Gastos com Pessoal'!$F$7:$F$506)*(IF('Gastos com Pessoal'!$AE$7:$AE$506&lt;=R$3,1,0))*OFFSET('Gastos com Pessoal'!$H$6,1,MATCH(5&amp;$B31,'Gastos com Pessoal'!$I$532:$AJ$532&amp;'Gastos com Pessoal'!$I$6:$AJ$6,0),500,1)),0)
+_xlfn.IFNA(SUM((R$3&gt;='Gastos com Pessoal'!$E$513:$E$522)*(R$3&lt;='Gastos com Pessoal'!$F$513:$F$522)*(IF('Gastos com Pessoal'!$G$513:$G$522&lt;=R$3,1,0))*OFFSET('Gastos com Pessoal'!$H$512,1,MATCH(1&amp;$B31,'Gastos com Pessoal'!$I$532:$AJ$532&amp;'Gastos com Pessoal'!$I$512:$AJ$512,0),10,1)),0)
+_xlfn.IFNA(SUM((R$3&gt;='Gastos com Pessoal'!$E$513:$E$522)*(R$3&lt;='Gastos com Pessoal'!$F$513:$F$522)*(IF('Gastos com Pessoal'!$M$513:$M$522&lt;=R$3,1,0))*OFFSET('Gastos com Pessoal'!$H$512,1,MATCH(2&amp;$B31,'Gastos com Pessoal'!$I$532:$AJ$532&amp;'Gastos com Pessoal'!$I$512:$AJ$512,0),10,1)),0)
+_xlfn.IFNA(SUM((R$3&gt;='Gastos com Pessoal'!$E$513:$E$522)*(R$3&lt;='Gastos com Pessoal'!$F$513:$F$522)*(IF('Gastos com Pessoal'!$S$513:$S$522&lt;=R$3,1,0))*OFFSET('Gastos com Pessoal'!$H$512,1,MATCH(3&amp;$B31,'Gastos com Pessoal'!$I$532:$AJ$532&amp;'Gastos com Pessoal'!$I$512:$AJ$512,0),10,1)),0)
+_xlfn.IFNA(SUM((R$3&gt;='Gastos com Pessoal'!$E$513:$E$522)*(R$3&lt;='Gastos com Pessoal'!$F$513:$F$522)*(IF('Gastos com Pessoal'!$Y$513:$Y$522&lt;=R$3,1,0))*OFFSET('Gastos com Pessoal'!$H$512,1,MATCH(4&amp;$B31,'Gastos com Pessoal'!$I$532:$AJ$532&amp;'Gastos com Pessoal'!$I$512:$AJ$512,0),10,1)),0)
+_xlfn.IFNA(SUM((R$3&gt;='Gastos com Pessoal'!$E$513:$E$522)*(R$3&lt;='Gastos com Pessoal'!$F$513:$F$522)*(IF('Gastos com Pessoal'!$AE$513:$AE$522&lt;=R$3,1,0))*OFFSET('Gastos com Pessoal'!$H$512,1,MATCH(5&amp;$B31,'Gastos com Pessoal'!$I$532:$AJ$532&amp;'Gastos com Pessoal'!$I$512:$AJ$512,0),10,1)),0)</f>
        <v>0</v>
      </c>
      <c r="S31" s="32">
        <f t="array" aca="1" ref="S31" ca="1">_xlfn.IFNA(SUM((S$3&gt;='Gastos com Pessoal'!$E$7:$E$506)*(S$3&lt;='Gastos com Pessoal'!$F$7:$F$506)*OFFSET('Encargos e Benefícios'!$D$5,1,MATCH($B31,'Encargos e Benefícios'!$E$5:$AB$5,0),500,1)),0)
+_xlfn.IFNA(SUM((S$3&gt;='Gastos com Pessoal'!$E$513:$E$522)*(S$3&lt;='Gastos com Pessoal'!$F$513:$F$522)*OFFSET('Encargos e Benefícios'!$D$511,1,MATCH($B31,'Encargos e Benefícios'!$E$511:$AB$511,0),10,1)),0)
+_xlfn.IFNA(SUM((S$3&gt;='Gastos com Pessoal'!$E$7:$E$506)*(S$3&lt;='Gastos com Pessoal'!$F$7:$F$506)*(IF('Gastos com Pessoal'!$G$7:$G$506&lt;=S$3,1,0))*OFFSET('Gastos com Pessoal'!$H$6,1,MATCH(1&amp;$B31,'Gastos com Pessoal'!$I$532:$AJ$532&amp;'Gastos com Pessoal'!$I$6:$AJ$6,0),500,1)),0)
+_xlfn.IFNA(SUM((S$3&gt;='Gastos com Pessoal'!$E$7:$E$506)*(S$3&lt;='Gastos com Pessoal'!$F$7:$F$506)*(IF('Gastos com Pessoal'!$M$7:$M$506&lt;=S$3,1,0))*OFFSET('Gastos com Pessoal'!$H$6,1,MATCH(2&amp;$B31,'Gastos com Pessoal'!$I$532:$AJ$532&amp;'Gastos com Pessoal'!$I$6:$AJ$6,0),500,1)),0)
+_xlfn.IFNA(SUM((S$3&gt;='Gastos com Pessoal'!$E$7:$E$506)*(S$3&lt;='Gastos com Pessoal'!$F$7:$F$506)*(IF('Gastos com Pessoal'!$S$7:$S$506&lt;=S$3,1,0))*OFFSET('Gastos com Pessoal'!$H$6,1,MATCH(3&amp;$B31,'Gastos com Pessoal'!$I$532:$AJ$532&amp;'Gastos com Pessoal'!$I$6:$AJ$6,0),500,1)),0)
+_xlfn.IFNA(SUM((S$3&gt;='Gastos com Pessoal'!$E$7:$E$506)*(S$3&lt;='Gastos com Pessoal'!$F$7:$F$506)*(IF('Gastos com Pessoal'!$Y$7:$Y$506&lt;=S$3,1,0))*OFFSET('Gastos com Pessoal'!$H$6,1,MATCH(4&amp;$B31,'Gastos com Pessoal'!$I$532:$AJ$532&amp;'Gastos com Pessoal'!$I$6:$AJ$6,0),500,1)),0)
+_xlfn.IFNA(SUM((S$3&gt;='Gastos com Pessoal'!$E$7:$E$506)*(S$3&lt;='Gastos com Pessoal'!$F$7:$F$506)*(IF('Gastos com Pessoal'!$AE$7:$AE$506&lt;=S$3,1,0))*OFFSET('Gastos com Pessoal'!$H$6,1,MATCH(5&amp;$B31,'Gastos com Pessoal'!$I$532:$AJ$532&amp;'Gastos com Pessoal'!$I$6:$AJ$6,0),500,1)),0)
+_xlfn.IFNA(SUM((S$3&gt;='Gastos com Pessoal'!$E$513:$E$522)*(S$3&lt;='Gastos com Pessoal'!$F$513:$F$522)*(IF('Gastos com Pessoal'!$G$513:$G$522&lt;=S$3,1,0))*OFFSET('Gastos com Pessoal'!$H$512,1,MATCH(1&amp;$B31,'Gastos com Pessoal'!$I$532:$AJ$532&amp;'Gastos com Pessoal'!$I$512:$AJ$512,0),10,1)),0)
+_xlfn.IFNA(SUM((S$3&gt;='Gastos com Pessoal'!$E$513:$E$522)*(S$3&lt;='Gastos com Pessoal'!$F$513:$F$522)*(IF('Gastos com Pessoal'!$M$513:$M$522&lt;=S$3,1,0))*OFFSET('Gastos com Pessoal'!$H$512,1,MATCH(2&amp;$B31,'Gastos com Pessoal'!$I$532:$AJ$532&amp;'Gastos com Pessoal'!$I$512:$AJ$512,0),10,1)),0)
+_xlfn.IFNA(SUM((S$3&gt;='Gastos com Pessoal'!$E$513:$E$522)*(S$3&lt;='Gastos com Pessoal'!$F$513:$F$522)*(IF('Gastos com Pessoal'!$S$513:$S$522&lt;=S$3,1,0))*OFFSET('Gastos com Pessoal'!$H$512,1,MATCH(3&amp;$B31,'Gastos com Pessoal'!$I$532:$AJ$532&amp;'Gastos com Pessoal'!$I$512:$AJ$512,0),10,1)),0)
+_xlfn.IFNA(SUM((S$3&gt;='Gastos com Pessoal'!$E$513:$E$522)*(S$3&lt;='Gastos com Pessoal'!$F$513:$F$522)*(IF('Gastos com Pessoal'!$Y$513:$Y$522&lt;=S$3,1,0))*OFFSET('Gastos com Pessoal'!$H$512,1,MATCH(4&amp;$B31,'Gastos com Pessoal'!$I$532:$AJ$532&amp;'Gastos com Pessoal'!$I$512:$AJ$512,0),10,1)),0)
+_xlfn.IFNA(SUM((S$3&gt;='Gastos com Pessoal'!$E$513:$E$522)*(S$3&lt;='Gastos com Pessoal'!$F$513:$F$522)*(IF('Gastos com Pessoal'!$AE$513:$AE$522&lt;=S$3,1,0))*OFFSET('Gastos com Pessoal'!$H$512,1,MATCH(5&amp;$B31,'Gastos com Pessoal'!$I$532:$AJ$532&amp;'Gastos com Pessoal'!$I$512:$AJ$512,0),10,1)),0)</f>
        <v>0</v>
      </c>
      <c r="T31" s="32">
        <f t="array" aca="1" ref="T31" ca="1">_xlfn.IFNA(SUM((T$3&gt;='Gastos com Pessoal'!$E$7:$E$506)*(T$3&lt;='Gastos com Pessoal'!$F$7:$F$506)*OFFSET('Encargos e Benefícios'!$D$5,1,MATCH($B31,'Encargos e Benefícios'!$E$5:$AB$5,0),500,1)),0)
+_xlfn.IFNA(SUM((T$3&gt;='Gastos com Pessoal'!$E$513:$E$522)*(T$3&lt;='Gastos com Pessoal'!$F$513:$F$522)*OFFSET('Encargos e Benefícios'!$D$511,1,MATCH($B31,'Encargos e Benefícios'!$E$511:$AB$511,0),10,1)),0)
+_xlfn.IFNA(SUM((T$3&gt;='Gastos com Pessoal'!$E$7:$E$506)*(T$3&lt;='Gastos com Pessoal'!$F$7:$F$506)*(IF('Gastos com Pessoal'!$G$7:$G$506&lt;=T$3,1,0))*OFFSET('Gastos com Pessoal'!$H$6,1,MATCH(1&amp;$B31,'Gastos com Pessoal'!$I$532:$AJ$532&amp;'Gastos com Pessoal'!$I$6:$AJ$6,0),500,1)),0)
+_xlfn.IFNA(SUM((T$3&gt;='Gastos com Pessoal'!$E$7:$E$506)*(T$3&lt;='Gastos com Pessoal'!$F$7:$F$506)*(IF('Gastos com Pessoal'!$M$7:$M$506&lt;=T$3,1,0))*OFFSET('Gastos com Pessoal'!$H$6,1,MATCH(2&amp;$B31,'Gastos com Pessoal'!$I$532:$AJ$532&amp;'Gastos com Pessoal'!$I$6:$AJ$6,0),500,1)),0)
+_xlfn.IFNA(SUM((T$3&gt;='Gastos com Pessoal'!$E$7:$E$506)*(T$3&lt;='Gastos com Pessoal'!$F$7:$F$506)*(IF('Gastos com Pessoal'!$S$7:$S$506&lt;=T$3,1,0))*OFFSET('Gastos com Pessoal'!$H$6,1,MATCH(3&amp;$B31,'Gastos com Pessoal'!$I$532:$AJ$532&amp;'Gastos com Pessoal'!$I$6:$AJ$6,0),500,1)),0)
+_xlfn.IFNA(SUM((T$3&gt;='Gastos com Pessoal'!$E$7:$E$506)*(T$3&lt;='Gastos com Pessoal'!$F$7:$F$506)*(IF('Gastos com Pessoal'!$Y$7:$Y$506&lt;=T$3,1,0))*OFFSET('Gastos com Pessoal'!$H$6,1,MATCH(4&amp;$B31,'Gastos com Pessoal'!$I$532:$AJ$532&amp;'Gastos com Pessoal'!$I$6:$AJ$6,0),500,1)),0)
+_xlfn.IFNA(SUM((T$3&gt;='Gastos com Pessoal'!$E$7:$E$506)*(T$3&lt;='Gastos com Pessoal'!$F$7:$F$506)*(IF('Gastos com Pessoal'!$AE$7:$AE$506&lt;=T$3,1,0))*OFFSET('Gastos com Pessoal'!$H$6,1,MATCH(5&amp;$B31,'Gastos com Pessoal'!$I$532:$AJ$532&amp;'Gastos com Pessoal'!$I$6:$AJ$6,0),500,1)),0)
+_xlfn.IFNA(SUM((T$3&gt;='Gastos com Pessoal'!$E$513:$E$522)*(T$3&lt;='Gastos com Pessoal'!$F$513:$F$522)*(IF('Gastos com Pessoal'!$G$513:$G$522&lt;=T$3,1,0))*OFFSET('Gastos com Pessoal'!$H$512,1,MATCH(1&amp;$B31,'Gastos com Pessoal'!$I$532:$AJ$532&amp;'Gastos com Pessoal'!$I$512:$AJ$512,0),10,1)),0)
+_xlfn.IFNA(SUM((T$3&gt;='Gastos com Pessoal'!$E$513:$E$522)*(T$3&lt;='Gastos com Pessoal'!$F$513:$F$522)*(IF('Gastos com Pessoal'!$M$513:$M$522&lt;=T$3,1,0))*OFFSET('Gastos com Pessoal'!$H$512,1,MATCH(2&amp;$B31,'Gastos com Pessoal'!$I$532:$AJ$532&amp;'Gastos com Pessoal'!$I$512:$AJ$512,0),10,1)),0)
+_xlfn.IFNA(SUM((T$3&gt;='Gastos com Pessoal'!$E$513:$E$522)*(T$3&lt;='Gastos com Pessoal'!$F$513:$F$522)*(IF('Gastos com Pessoal'!$S$513:$S$522&lt;=T$3,1,0))*OFFSET('Gastos com Pessoal'!$H$512,1,MATCH(3&amp;$B31,'Gastos com Pessoal'!$I$532:$AJ$532&amp;'Gastos com Pessoal'!$I$512:$AJ$512,0),10,1)),0)
+_xlfn.IFNA(SUM((T$3&gt;='Gastos com Pessoal'!$E$513:$E$522)*(T$3&lt;='Gastos com Pessoal'!$F$513:$F$522)*(IF('Gastos com Pessoal'!$Y$513:$Y$522&lt;=T$3,1,0))*OFFSET('Gastos com Pessoal'!$H$512,1,MATCH(4&amp;$B31,'Gastos com Pessoal'!$I$532:$AJ$532&amp;'Gastos com Pessoal'!$I$512:$AJ$512,0),10,1)),0)
+_xlfn.IFNA(SUM((T$3&gt;='Gastos com Pessoal'!$E$513:$E$522)*(T$3&lt;='Gastos com Pessoal'!$F$513:$F$522)*(IF('Gastos com Pessoal'!$AE$513:$AE$522&lt;=T$3,1,0))*OFFSET('Gastos com Pessoal'!$H$512,1,MATCH(5&amp;$B31,'Gastos com Pessoal'!$I$532:$AJ$532&amp;'Gastos com Pessoal'!$I$512:$AJ$512,0),10,1)),0)</f>
        <v>0</v>
      </c>
      <c r="U31" s="32">
        <f t="array" aca="1" ref="U31" ca="1">_xlfn.IFNA(SUM((U$3&gt;='Gastos com Pessoal'!$E$7:$E$506)*(U$3&lt;='Gastos com Pessoal'!$F$7:$F$506)*OFFSET('Encargos e Benefícios'!$D$5,1,MATCH($B31,'Encargos e Benefícios'!$E$5:$AB$5,0),500,1)),0)
+_xlfn.IFNA(SUM((U$3&gt;='Gastos com Pessoal'!$E$513:$E$522)*(U$3&lt;='Gastos com Pessoal'!$F$513:$F$522)*OFFSET('Encargos e Benefícios'!$D$511,1,MATCH($B31,'Encargos e Benefícios'!$E$511:$AB$511,0),10,1)),0)
+_xlfn.IFNA(SUM((U$3&gt;='Gastos com Pessoal'!$E$7:$E$506)*(U$3&lt;='Gastos com Pessoal'!$F$7:$F$506)*(IF('Gastos com Pessoal'!$G$7:$G$506&lt;=U$3,1,0))*OFFSET('Gastos com Pessoal'!$H$6,1,MATCH(1&amp;$B31,'Gastos com Pessoal'!$I$532:$AJ$532&amp;'Gastos com Pessoal'!$I$6:$AJ$6,0),500,1)),0)
+_xlfn.IFNA(SUM((U$3&gt;='Gastos com Pessoal'!$E$7:$E$506)*(U$3&lt;='Gastos com Pessoal'!$F$7:$F$506)*(IF('Gastos com Pessoal'!$M$7:$M$506&lt;=U$3,1,0))*OFFSET('Gastos com Pessoal'!$H$6,1,MATCH(2&amp;$B31,'Gastos com Pessoal'!$I$532:$AJ$532&amp;'Gastos com Pessoal'!$I$6:$AJ$6,0),500,1)),0)
+_xlfn.IFNA(SUM((U$3&gt;='Gastos com Pessoal'!$E$7:$E$506)*(U$3&lt;='Gastos com Pessoal'!$F$7:$F$506)*(IF('Gastos com Pessoal'!$S$7:$S$506&lt;=U$3,1,0))*OFFSET('Gastos com Pessoal'!$H$6,1,MATCH(3&amp;$B31,'Gastos com Pessoal'!$I$532:$AJ$532&amp;'Gastos com Pessoal'!$I$6:$AJ$6,0),500,1)),0)
+_xlfn.IFNA(SUM((U$3&gt;='Gastos com Pessoal'!$E$7:$E$506)*(U$3&lt;='Gastos com Pessoal'!$F$7:$F$506)*(IF('Gastos com Pessoal'!$Y$7:$Y$506&lt;=U$3,1,0))*OFFSET('Gastos com Pessoal'!$H$6,1,MATCH(4&amp;$B31,'Gastos com Pessoal'!$I$532:$AJ$532&amp;'Gastos com Pessoal'!$I$6:$AJ$6,0),500,1)),0)
+_xlfn.IFNA(SUM((U$3&gt;='Gastos com Pessoal'!$E$7:$E$506)*(U$3&lt;='Gastos com Pessoal'!$F$7:$F$506)*(IF('Gastos com Pessoal'!$AE$7:$AE$506&lt;=U$3,1,0))*OFFSET('Gastos com Pessoal'!$H$6,1,MATCH(5&amp;$B31,'Gastos com Pessoal'!$I$532:$AJ$532&amp;'Gastos com Pessoal'!$I$6:$AJ$6,0),500,1)),0)
+_xlfn.IFNA(SUM((U$3&gt;='Gastos com Pessoal'!$E$513:$E$522)*(U$3&lt;='Gastos com Pessoal'!$F$513:$F$522)*(IF('Gastos com Pessoal'!$G$513:$G$522&lt;=U$3,1,0))*OFFSET('Gastos com Pessoal'!$H$512,1,MATCH(1&amp;$B31,'Gastos com Pessoal'!$I$532:$AJ$532&amp;'Gastos com Pessoal'!$I$512:$AJ$512,0),10,1)),0)
+_xlfn.IFNA(SUM((U$3&gt;='Gastos com Pessoal'!$E$513:$E$522)*(U$3&lt;='Gastos com Pessoal'!$F$513:$F$522)*(IF('Gastos com Pessoal'!$M$513:$M$522&lt;=U$3,1,0))*OFFSET('Gastos com Pessoal'!$H$512,1,MATCH(2&amp;$B31,'Gastos com Pessoal'!$I$532:$AJ$532&amp;'Gastos com Pessoal'!$I$512:$AJ$512,0),10,1)),0)
+_xlfn.IFNA(SUM((U$3&gt;='Gastos com Pessoal'!$E$513:$E$522)*(U$3&lt;='Gastos com Pessoal'!$F$513:$F$522)*(IF('Gastos com Pessoal'!$S$513:$S$522&lt;=U$3,1,0))*OFFSET('Gastos com Pessoal'!$H$512,1,MATCH(3&amp;$B31,'Gastos com Pessoal'!$I$532:$AJ$532&amp;'Gastos com Pessoal'!$I$512:$AJ$512,0),10,1)),0)
+_xlfn.IFNA(SUM((U$3&gt;='Gastos com Pessoal'!$E$513:$E$522)*(U$3&lt;='Gastos com Pessoal'!$F$513:$F$522)*(IF('Gastos com Pessoal'!$Y$513:$Y$522&lt;=U$3,1,0))*OFFSET('Gastos com Pessoal'!$H$512,1,MATCH(4&amp;$B31,'Gastos com Pessoal'!$I$532:$AJ$532&amp;'Gastos com Pessoal'!$I$512:$AJ$512,0),10,1)),0)
+_xlfn.IFNA(SUM((U$3&gt;='Gastos com Pessoal'!$E$513:$E$522)*(U$3&lt;='Gastos com Pessoal'!$F$513:$F$522)*(IF('Gastos com Pessoal'!$AE$513:$AE$522&lt;=U$3,1,0))*OFFSET('Gastos com Pessoal'!$H$512,1,MATCH(5&amp;$B31,'Gastos com Pessoal'!$I$532:$AJ$532&amp;'Gastos com Pessoal'!$I$512:$AJ$512,0),10,1)),0)</f>
        <v>0</v>
      </c>
      <c r="V31" s="32">
        <f t="array" aca="1" ref="V31" ca="1">_xlfn.IFNA(SUM((V$3&gt;='Gastos com Pessoal'!$E$7:$E$506)*(V$3&lt;='Gastos com Pessoal'!$F$7:$F$506)*OFFSET('Encargos e Benefícios'!$D$5,1,MATCH($B31,'Encargos e Benefícios'!$E$5:$AB$5,0),500,1)),0)
+_xlfn.IFNA(SUM((V$3&gt;='Gastos com Pessoal'!$E$513:$E$522)*(V$3&lt;='Gastos com Pessoal'!$F$513:$F$522)*OFFSET('Encargos e Benefícios'!$D$511,1,MATCH($B31,'Encargos e Benefícios'!$E$511:$AB$511,0),10,1)),0)
+_xlfn.IFNA(SUM((V$3&gt;='Gastos com Pessoal'!$E$7:$E$506)*(V$3&lt;='Gastos com Pessoal'!$F$7:$F$506)*(IF('Gastos com Pessoal'!$G$7:$G$506&lt;=V$3,1,0))*OFFSET('Gastos com Pessoal'!$H$6,1,MATCH(1&amp;$B31,'Gastos com Pessoal'!$I$532:$AJ$532&amp;'Gastos com Pessoal'!$I$6:$AJ$6,0),500,1)),0)
+_xlfn.IFNA(SUM((V$3&gt;='Gastos com Pessoal'!$E$7:$E$506)*(V$3&lt;='Gastos com Pessoal'!$F$7:$F$506)*(IF('Gastos com Pessoal'!$M$7:$M$506&lt;=V$3,1,0))*OFFSET('Gastos com Pessoal'!$H$6,1,MATCH(2&amp;$B31,'Gastos com Pessoal'!$I$532:$AJ$532&amp;'Gastos com Pessoal'!$I$6:$AJ$6,0),500,1)),0)
+_xlfn.IFNA(SUM((V$3&gt;='Gastos com Pessoal'!$E$7:$E$506)*(V$3&lt;='Gastos com Pessoal'!$F$7:$F$506)*(IF('Gastos com Pessoal'!$S$7:$S$506&lt;=V$3,1,0))*OFFSET('Gastos com Pessoal'!$H$6,1,MATCH(3&amp;$B31,'Gastos com Pessoal'!$I$532:$AJ$532&amp;'Gastos com Pessoal'!$I$6:$AJ$6,0),500,1)),0)
+_xlfn.IFNA(SUM((V$3&gt;='Gastos com Pessoal'!$E$7:$E$506)*(V$3&lt;='Gastos com Pessoal'!$F$7:$F$506)*(IF('Gastos com Pessoal'!$Y$7:$Y$506&lt;=V$3,1,0))*OFFSET('Gastos com Pessoal'!$H$6,1,MATCH(4&amp;$B31,'Gastos com Pessoal'!$I$532:$AJ$532&amp;'Gastos com Pessoal'!$I$6:$AJ$6,0),500,1)),0)
+_xlfn.IFNA(SUM((V$3&gt;='Gastos com Pessoal'!$E$7:$E$506)*(V$3&lt;='Gastos com Pessoal'!$F$7:$F$506)*(IF('Gastos com Pessoal'!$AE$7:$AE$506&lt;=V$3,1,0))*OFFSET('Gastos com Pessoal'!$H$6,1,MATCH(5&amp;$B31,'Gastos com Pessoal'!$I$532:$AJ$532&amp;'Gastos com Pessoal'!$I$6:$AJ$6,0),500,1)),0)
+_xlfn.IFNA(SUM((V$3&gt;='Gastos com Pessoal'!$E$513:$E$522)*(V$3&lt;='Gastos com Pessoal'!$F$513:$F$522)*(IF('Gastos com Pessoal'!$G$513:$G$522&lt;=V$3,1,0))*OFFSET('Gastos com Pessoal'!$H$512,1,MATCH(1&amp;$B31,'Gastos com Pessoal'!$I$532:$AJ$532&amp;'Gastos com Pessoal'!$I$512:$AJ$512,0),10,1)),0)
+_xlfn.IFNA(SUM((V$3&gt;='Gastos com Pessoal'!$E$513:$E$522)*(V$3&lt;='Gastos com Pessoal'!$F$513:$F$522)*(IF('Gastos com Pessoal'!$M$513:$M$522&lt;=V$3,1,0))*OFFSET('Gastos com Pessoal'!$H$512,1,MATCH(2&amp;$B31,'Gastos com Pessoal'!$I$532:$AJ$532&amp;'Gastos com Pessoal'!$I$512:$AJ$512,0),10,1)),0)
+_xlfn.IFNA(SUM((V$3&gt;='Gastos com Pessoal'!$E$513:$E$522)*(V$3&lt;='Gastos com Pessoal'!$F$513:$F$522)*(IF('Gastos com Pessoal'!$S$513:$S$522&lt;=V$3,1,0))*OFFSET('Gastos com Pessoal'!$H$512,1,MATCH(3&amp;$B31,'Gastos com Pessoal'!$I$532:$AJ$532&amp;'Gastos com Pessoal'!$I$512:$AJ$512,0),10,1)),0)
+_xlfn.IFNA(SUM((V$3&gt;='Gastos com Pessoal'!$E$513:$E$522)*(V$3&lt;='Gastos com Pessoal'!$F$513:$F$522)*(IF('Gastos com Pessoal'!$Y$513:$Y$522&lt;=V$3,1,0))*OFFSET('Gastos com Pessoal'!$H$512,1,MATCH(4&amp;$B31,'Gastos com Pessoal'!$I$532:$AJ$532&amp;'Gastos com Pessoal'!$I$512:$AJ$512,0),10,1)),0)
+_xlfn.IFNA(SUM((V$3&gt;='Gastos com Pessoal'!$E$513:$E$522)*(V$3&lt;='Gastos com Pessoal'!$F$513:$F$522)*(IF('Gastos com Pessoal'!$AE$513:$AE$522&lt;=V$3,1,0))*OFFSET('Gastos com Pessoal'!$H$512,1,MATCH(5&amp;$B31,'Gastos com Pessoal'!$I$532:$AJ$532&amp;'Gastos com Pessoal'!$I$512:$AJ$512,0),10,1)),0)</f>
        <v>0</v>
      </c>
      <c r="W31" s="32">
        <f t="array" aca="1" ref="W31" ca="1">_xlfn.IFNA(SUM((W$3&gt;='Gastos com Pessoal'!$E$7:$E$506)*(W$3&lt;='Gastos com Pessoal'!$F$7:$F$506)*OFFSET('Encargos e Benefícios'!$D$5,1,MATCH($B31,'Encargos e Benefícios'!$E$5:$AB$5,0),500,1)),0)
+_xlfn.IFNA(SUM((W$3&gt;='Gastos com Pessoal'!$E$513:$E$522)*(W$3&lt;='Gastos com Pessoal'!$F$513:$F$522)*OFFSET('Encargos e Benefícios'!$D$511,1,MATCH($B31,'Encargos e Benefícios'!$E$511:$AB$511,0),10,1)),0)
+_xlfn.IFNA(SUM((W$3&gt;='Gastos com Pessoal'!$E$7:$E$506)*(W$3&lt;='Gastos com Pessoal'!$F$7:$F$506)*(IF('Gastos com Pessoal'!$G$7:$G$506&lt;=W$3,1,0))*OFFSET('Gastos com Pessoal'!$H$6,1,MATCH(1&amp;$B31,'Gastos com Pessoal'!$I$532:$AJ$532&amp;'Gastos com Pessoal'!$I$6:$AJ$6,0),500,1)),0)
+_xlfn.IFNA(SUM((W$3&gt;='Gastos com Pessoal'!$E$7:$E$506)*(W$3&lt;='Gastos com Pessoal'!$F$7:$F$506)*(IF('Gastos com Pessoal'!$M$7:$M$506&lt;=W$3,1,0))*OFFSET('Gastos com Pessoal'!$H$6,1,MATCH(2&amp;$B31,'Gastos com Pessoal'!$I$532:$AJ$532&amp;'Gastos com Pessoal'!$I$6:$AJ$6,0),500,1)),0)
+_xlfn.IFNA(SUM((W$3&gt;='Gastos com Pessoal'!$E$7:$E$506)*(W$3&lt;='Gastos com Pessoal'!$F$7:$F$506)*(IF('Gastos com Pessoal'!$S$7:$S$506&lt;=W$3,1,0))*OFFSET('Gastos com Pessoal'!$H$6,1,MATCH(3&amp;$B31,'Gastos com Pessoal'!$I$532:$AJ$532&amp;'Gastos com Pessoal'!$I$6:$AJ$6,0),500,1)),0)
+_xlfn.IFNA(SUM((W$3&gt;='Gastos com Pessoal'!$E$7:$E$506)*(W$3&lt;='Gastos com Pessoal'!$F$7:$F$506)*(IF('Gastos com Pessoal'!$Y$7:$Y$506&lt;=W$3,1,0))*OFFSET('Gastos com Pessoal'!$H$6,1,MATCH(4&amp;$B31,'Gastos com Pessoal'!$I$532:$AJ$532&amp;'Gastos com Pessoal'!$I$6:$AJ$6,0),500,1)),0)
+_xlfn.IFNA(SUM((W$3&gt;='Gastos com Pessoal'!$E$7:$E$506)*(W$3&lt;='Gastos com Pessoal'!$F$7:$F$506)*(IF('Gastos com Pessoal'!$AE$7:$AE$506&lt;=W$3,1,0))*OFFSET('Gastos com Pessoal'!$H$6,1,MATCH(5&amp;$B31,'Gastos com Pessoal'!$I$532:$AJ$532&amp;'Gastos com Pessoal'!$I$6:$AJ$6,0),500,1)),0)
+_xlfn.IFNA(SUM((W$3&gt;='Gastos com Pessoal'!$E$513:$E$522)*(W$3&lt;='Gastos com Pessoal'!$F$513:$F$522)*(IF('Gastos com Pessoal'!$G$513:$G$522&lt;=W$3,1,0))*OFFSET('Gastos com Pessoal'!$H$512,1,MATCH(1&amp;$B31,'Gastos com Pessoal'!$I$532:$AJ$532&amp;'Gastos com Pessoal'!$I$512:$AJ$512,0),10,1)),0)
+_xlfn.IFNA(SUM((W$3&gt;='Gastos com Pessoal'!$E$513:$E$522)*(W$3&lt;='Gastos com Pessoal'!$F$513:$F$522)*(IF('Gastos com Pessoal'!$M$513:$M$522&lt;=W$3,1,0))*OFFSET('Gastos com Pessoal'!$H$512,1,MATCH(2&amp;$B31,'Gastos com Pessoal'!$I$532:$AJ$532&amp;'Gastos com Pessoal'!$I$512:$AJ$512,0),10,1)),0)
+_xlfn.IFNA(SUM((W$3&gt;='Gastos com Pessoal'!$E$513:$E$522)*(W$3&lt;='Gastos com Pessoal'!$F$513:$F$522)*(IF('Gastos com Pessoal'!$S$513:$S$522&lt;=W$3,1,0))*OFFSET('Gastos com Pessoal'!$H$512,1,MATCH(3&amp;$B31,'Gastos com Pessoal'!$I$532:$AJ$532&amp;'Gastos com Pessoal'!$I$512:$AJ$512,0),10,1)),0)
+_xlfn.IFNA(SUM((W$3&gt;='Gastos com Pessoal'!$E$513:$E$522)*(W$3&lt;='Gastos com Pessoal'!$F$513:$F$522)*(IF('Gastos com Pessoal'!$Y$513:$Y$522&lt;=W$3,1,0))*OFFSET('Gastos com Pessoal'!$H$512,1,MATCH(4&amp;$B31,'Gastos com Pessoal'!$I$532:$AJ$532&amp;'Gastos com Pessoal'!$I$512:$AJ$512,0),10,1)),0)
+_xlfn.IFNA(SUM((W$3&gt;='Gastos com Pessoal'!$E$513:$E$522)*(W$3&lt;='Gastos com Pessoal'!$F$513:$F$522)*(IF('Gastos com Pessoal'!$AE$513:$AE$522&lt;=W$3,1,0))*OFFSET('Gastos com Pessoal'!$H$512,1,MATCH(5&amp;$B31,'Gastos com Pessoal'!$I$532:$AJ$532&amp;'Gastos com Pessoal'!$I$512:$AJ$512,0),10,1)),0)</f>
        <v>0</v>
      </c>
      <c r="X31" s="32">
        <f t="array" aca="1" ref="X31" ca="1">_xlfn.IFNA(SUM((X$3&gt;='Gastos com Pessoal'!$E$7:$E$506)*(X$3&lt;='Gastos com Pessoal'!$F$7:$F$506)*OFFSET('Encargos e Benefícios'!$D$5,1,MATCH($B31,'Encargos e Benefícios'!$E$5:$AB$5,0),500,1)),0)
+_xlfn.IFNA(SUM((X$3&gt;='Gastos com Pessoal'!$E$513:$E$522)*(X$3&lt;='Gastos com Pessoal'!$F$513:$F$522)*OFFSET('Encargos e Benefícios'!$D$511,1,MATCH($B31,'Encargos e Benefícios'!$E$511:$AB$511,0),10,1)),0)
+_xlfn.IFNA(SUM((X$3&gt;='Gastos com Pessoal'!$E$7:$E$506)*(X$3&lt;='Gastos com Pessoal'!$F$7:$F$506)*(IF('Gastos com Pessoal'!$G$7:$G$506&lt;=X$3,1,0))*OFFSET('Gastos com Pessoal'!$H$6,1,MATCH(1&amp;$B31,'Gastos com Pessoal'!$I$532:$AJ$532&amp;'Gastos com Pessoal'!$I$6:$AJ$6,0),500,1)),0)
+_xlfn.IFNA(SUM((X$3&gt;='Gastos com Pessoal'!$E$7:$E$506)*(X$3&lt;='Gastos com Pessoal'!$F$7:$F$506)*(IF('Gastos com Pessoal'!$M$7:$M$506&lt;=X$3,1,0))*OFFSET('Gastos com Pessoal'!$H$6,1,MATCH(2&amp;$B31,'Gastos com Pessoal'!$I$532:$AJ$532&amp;'Gastos com Pessoal'!$I$6:$AJ$6,0),500,1)),0)
+_xlfn.IFNA(SUM((X$3&gt;='Gastos com Pessoal'!$E$7:$E$506)*(X$3&lt;='Gastos com Pessoal'!$F$7:$F$506)*(IF('Gastos com Pessoal'!$S$7:$S$506&lt;=X$3,1,0))*OFFSET('Gastos com Pessoal'!$H$6,1,MATCH(3&amp;$B31,'Gastos com Pessoal'!$I$532:$AJ$532&amp;'Gastos com Pessoal'!$I$6:$AJ$6,0),500,1)),0)
+_xlfn.IFNA(SUM((X$3&gt;='Gastos com Pessoal'!$E$7:$E$506)*(X$3&lt;='Gastos com Pessoal'!$F$7:$F$506)*(IF('Gastos com Pessoal'!$Y$7:$Y$506&lt;=X$3,1,0))*OFFSET('Gastos com Pessoal'!$H$6,1,MATCH(4&amp;$B31,'Gastos com Pessoal'!$I$532:$AJ$532&amp;'Gastos com Pessoal'!$I$6:$AJ$6,0),500,1)),0)
+_xlfn.IFNA(SUM((X$3&gt;='Gastos com Pessoal'!$E$7:$E$506)*(X$3&lt;='Gastos com Pessoal'!$F$7:$F$506)*(IF('Gastos com Pessoal'!$AE$7:$AE$506&lt;=X$3,1,0))*OFFSET('Gastos com Pessoal'!$H$6,1,MATCH(5&amp;$B31,'Gastos com Pessoal'!$I$532:$AJ$532&amp;'Gastos com Pessoal'!$I$6:$AJ$6,0),500,1)),0)
+_xlfn.IFNA(SUM((X$3&gt;='Gastos com Pessoal'!$E$513:$E$522)*(X$3&lt;='Gastos com Pessoal'!$F$513:$F$522)*(IF('Gastos com Pessoal'!$G$513:$G$522&lt;=X$3,1,0))*OFFSET('Gastos com Pessoal'!$H$512,1,MATCH(1&amp;$B31,'Gastos com Pessoal'!$I$532:$AJ$532&amp;'Gastos com Pessoal'!$I$512:$AJ$512,0),10,1)),0)
+_xlfn.IFNA(SUM((X$3&gt;='Gastos com Pessoal'!$E$513:$E$522)*(X$3&lt;='Gastos com Pessoal'!$F$513:$F$522)*(IF('Gastos com Pessoal'!$M$513:$M$522&lt;=X$3,1,0))*OFFSET('Gastos com Pessoal'!$H$512,1,MATCH(2&amp;$B31,'Gastos com Pessoal'!$I$532:$AJ$532&amp;'Gastos com Pessoal'!$I$512:$AJ$512,0),10,1)),0)
+_xlfn.IFNA(SUM((X$3&gt;='Gastos com Pessoal'!$E$513:$E$522)*(X$3&lt;='Gastos com Pessoal'!$F$513:$F$522)*(IF('Gastos com Pessoal'!$S$513:$S$522&lt;=X$3,1,0))*OFFSET('Gastos com Pessoal'!$H$512,1,MATCH(3&amp;$B31,'Gastos com Pessoal'!$I$532:$AJ$532&amp;'Gastos com Pessoal'!$I$512:$AJ$512,0),10,1)),0)
+_xlfn.IFNA(SUM((X$3&gt;='Gastos com Pessoal'!$E$513:$E$522)*(X$3&lt;='Gastos com Pessoal'!$F$513:$F$522)*(IF('Gastos com Pessoal'!$Y$513:$Y$522&lt;=X$3,1,0))*OFFSET('Gastos com Pessoal'!$H$512,1,MATCH(4&amp;$B31,'Gastos com Pessoal'!$I$532:$AJ$532&amp;'Gastos com Pessoal'!$I$512:$AJ$512,0),10,1)),0)
+_xlfn.IFNA(SUM((X$3&gt;='Gastos com Pessoal'!$E$513:$E$522)*(X$3&lt;='Gastos com Pessoal'!$F$513:$F$522)*(IF('Gastos com Pessoal'!$AE$513:$AE$522&lt;=X$3,1,0))*OFFSET('Gastos com Pessoal'!$H$512,1,MATCH(5&amp;$B31,'Gastos com Pessoal'!$I$532:$AJ$532&amp;'Gastos com Pessoal'!$I$512:$AJ$512,0),10,1)),0)</f>
        <v>0</v>
      </c>
      <c r="Y31" s="32">
        <f t="array" aca="1" ref="Y31" ca="1">_xlfn.IFNA(SUM((Y$3&gt;='Gastos com Pessoal'!$E$7:$E$506)*(Y$3&lt;='Gastos com Pessoal'!$F$7:$F$506)*OFFSET('Encargos e Benefícios'!$D$5,1,MATCH($B31,'Encargos e Benefícios'!$E$5:$AB$5,0),500,1)),0)
+_xlfn.IFNA(SUM((Y$3&gt;='Gastos com Pessoal'!$E$513:$E$522)*(Y$3&lt;='Gastos com Pessoal'!$F$513:$F$522)*OFFSET('Encargos e Benefícios'!$D$511,1,MATCH($B31,'Encargos e Benefícios'!$E$511:$AB$511,0),10,1)),0)
+_xlfn.IFNA(SUM((Y$3&gt;='Gastos com Pessoal'!$E$7:$E$506)*(Y$3&lt;='Gastos com Pessoal'!$F$7:$F$506)*(IF('Gastos com Pessoal'!$G$7:$G$506&lt;=Y$3,1,0))*OFFSET('Gastos com Pessoal'!$H$6,1,MATCH(1&amp;$B31,'Gastos com Pessoal'!$I$532:$AJ$532&amp;'Gastos com Pessoal'!$I$6:$AJ$6,0),500,1)),0)
+_xlfn.IFNA(SUM((Y$3&gt;='Gastos com Pessoal'!$E$7:$E$506)*(Y$3&lt;='Gastos com Pessoal'!$F$7:$F$506)*(IF('Gastos com Pessoal'!$M$7:$M$506&lt;=Y$3,1,0))*OFFSET('Gastos com Pessoal'!$H$6,1,MATCH(2&amp;$B31,'Gastos com Pessoal'!$I$532:$AJ$532&amp;'Gastos com Pessoal'!$I$6:$AJ$6,0),500,1)),0)
+_xlfn.IFNA(SUM((Y$3&gt;='Gastos com Pessoal'!$E$7:$E$506)*(Y$3&lt;='Gastos com Pessoal'!$F$7:$F$506)*(IF('Gastos com Pessoal'!$S$7:$S$506&lt;=Y$3,1,0))*OFFSET('Gastos com Pessoal'!$H$6,1,MATCH(3&amp;$B31,'Gastos com Pessoal'!$I$532:$AJ$532&amp;'Gastos com Pessoal'!$I$6:$AJ$6,0),500,1)),0)
+_xlfn.IFNA(SUM((Y$3&gt;='Gastos com Pessoal'!$E$7:$E$506)*(Y$3&lt;='Gastos com Pessoal'!$F$7:$F$506)*(IF('Gastos com Pessoal'!$Y$7:$Y$506&lt;=Y$3,1,0))*OFFSET('Gastos com Pessoal'!$H$6,1,MATCH(4&amp;$B31,'Gastos com Pessoal'!$I$532:$AJ$532&amp;'Gastos com Pessoal'!$I$6:$AJ$6,0),500,1)),0)
+_xlfn.IFNA(SUM((Y$3&gt;='Gastos com Pessoal'!$E$7:$E$506)*(Y$3&lt;='Gastos com Pessoal'!$F$7:$F$506)*(IF('Gastos com Pessoal'!$AE$7:$AE$506&lt;=Y$3,1,0))*OFFSET('Gastos com Pessoal'!$H$6,1,MATCH(5&amp;$B31,'Gastos com Pessoal'!$I$532:$AJ$532&amp;'Gastos com Pessoal'!$I$6:$AJ$6,0),500,1)),0)
+_xlfn.IFNA(SUM((Y$3&gt;='Gastos com Pessoal'!$E$513:$E$522)*(Y$3&lt;='Gastos com Pessoal'!$F$513:$F$522)*(IF('Gastos com Pessoal'!$G$513:$G$522&lt;=Y$3,1,0))*OFFSET('Gastos com Pessoal'!$H$512,1,MATCH(1&amp;$B31,'Gastos com Pessoal'!$I$532:$AJ$532&amp;'Gastos com Pessoal'!$I$512:$AJ$512,0),10,1)),0)
+_xlfn.IFNA(SUM((Y$3&gt;='Gastos com Pessoal'!$E$513:$E$522)*(Y$3&lt;='Gastos com Pessoal'!$F$513:$F$522)*(IF('Gastos com Pessoal'!$M$513:$M$522&lt;=Y$3,1,0))*OFFSET('Gastos com Pessoal'!$H$512,1,MATCH(2&amp;$B31,'Gastos com Pessoal'!$I$532:$AJ$532&amp;'Gastos com Pessoal'!$I$512:$AJ$512,0),10,1)),0)
+_xlfn.IFNA(SUM((Y$3&gt;='Gastos com Pessoal'!$E$513:$E$522)*(Y$3&lt;='Gastos com Pessoal'!$F$513:$F$522)*(IF('Gastos com Pessoal'!$S$513:$S$522&lt;=Y$3,1,0))*OFFSET('Gastos com Pessoal'!$H$512,1,MATCH(3&amp;$B31,'Gastos com Pessoal'!$I$532:$AJ$532&amp;'Gastos com Pessoal'!$I$512:$AJ$512,0),10,1)),0)
+_xlfn.IFNA(SUM((Y$3&gt;='Gastos com Pessoal'!$E$513:$E$522)*(Y$3&lt;='Gastos com Pessoal'!$F$513:$F$522)*(IF('Gastos com Pessoal'!$Y$513:$Y$522&lt;=Y$3,1,0))*OFFSET('Gastos com Pessoal'!$H$512,1,MATCH(4&amp;$B31,'Gastos com Pessoal'!$I$532:$AJ$532&amp;'Gastos com Pessoal'!$I$512:$AJ$512,0),10,1)),0)
+_xlfn.IFNA(SUM((Y$3&gt;='Gastos com Pessoal'!$E$513:$E$522)*(Y$3&lt;='Gastos com Pessoal'!$F$513:$F$522)*(IF('Gastos com Pessoal'!$AE$513:$AE$522&lt;=Y$3,1,0))*OFFSET('Gastos com Pessoal'!$H$512,1,MATCH(5&amp;$B31,'Gastos com Pessoal'!$I$532:$AJ$532&amp;'Gastos com Pessoal'!$I$512:$AJ$512,0),10,1)),0)</f>
        <v>0</v>
      </c>
      <c r="Z31" s="32">
        <f t="array" aca="1" ref="Z31" ca="1">_xlfn.IFNA(SUM((Z$3&gt;='Gastos com Pessoal'!$E$7:$E$506)*(Z$3&lt;='Gastos com Pessoal'!$F$7:$F$506)*OFFSET('Encargos e Benefícios'!$D$5,1,MATCH($B31,'Encargos e Benefícios'!$E$5:$AB$5,0),500,1)),0)
+_xlfn.IFNA(SUM((Z$3&gt;='Gastos com Pessoal'!$E$513:$E$522)*(Z$3&lt;='Gastos com Pessoal'!$F$513:$F$522)*OFFSET('Encargos e Benefícios'!$D$511,1,MATCH($B31,'Encargos e Benefícios'!$E$511:$AB$511,0),10,1)),0)
+_xlfn.IFNA(SUM((Z$3&gt;='Gastos com Pessoal'!$E$7:$E$506)*(Z$3&lt;='Gastos com Pessoal'!$F$7:$F$506)*(IF('Gastos com Pessoal'!$G$7:$G$506&lt;=Z$3,1,0))*OFFSET('Gastos com Pessoal'!$H$6,1,MATCH(1&amp;$B31,'Gastos com Pessoal'!$I$532:$AJ$532&amp;'Gastos com Pessoal'!$I$6:$AJ$6,0),500,1)),0)
+_xlfn.IFNA(SUM((Z$3&gt;='Gastos com Pessoal'!$E$7:$E$506)*(Z$3&lt;='Gastos com Pessoal'!$F$7:$F$506)*(IF('Gastos com Pessoal'!$M$7:$M$506&lt;=Z$3,1,0))*OFFSET('Gastos com Pessoal'!$H$6,1,MATCH(2&amp;$B31,'Gastos com Pessoal'!$I$532:$AJ$532&amp;'Gastos com Pessoal'!$I$6:$AJ$6,0),500,1)),0)
+_xlfn.IFNA(SUM((Z$3&gt;='Gastos com Pessoal'!$E$7:$E$506)*(Z$3&lt;='Gastos com Pessoal'!$F$7:$F$506)*(IF('Gastos com Pessoal'!$S$7:$S$506&lt;=Z$3,1,0))*OFFSET('Gastos com Pessoal'!$H$6,1,MATCH(3&amp;$B31,'Gastos com Pessoal'!$I$532:$AJ$532&amp;'Gastos com Pessoal'!$I$6:$AJ$6,0),500,1)),0)
+_xlfn.IFNA(SUM((Z$3&gt;='Gastos com Pessoal'!$E$7:$E$506)*(Z$3&lt;='Gastos com Pessoal'!$F$7:$F$506)*(IF('Gastos com Pessoal'!$Y$7:$Y$506&lt;=Z$3,1,0))*OFFSET('Gastos com Pessoal'!$H$6,1,MATCH(4&amp;$B31,'Gastos com Pessoal'!$I$532:$AJ$532&amp;'Gastos com Pessoal'!$I$6:$AJ$6,0),500,1)),0)
+_xlfn.IFNA(SUM((Z$3&gt;='Gastos com Pessoal'!$E$7:$E$506)*(Z$3&lt;='Gastos com Pessoal'!$F$7:$F$506)*(IF('Gastos com Pessoal'!$AE$7:$AE$506&lt;=Z$3,1,0))*OFFSET('Gastos com Pessoal'!$H$6,1,MATCH(5&amp;$B31,'Gastos com Pessoal'!$I$532:$AJ$532&amp;'Gastos com Pessoal'!$I$6:$AJ$6,0),500,1)),0)
+_xlfn.IFNA(SUM((Z$3&gt;='Gastos com Pessoal'!$E$513:$E$522)*(Z$3&lt;='Gastos com Pessoal'!$F$513:$F$522)*(IF('Gastos com Pessoal'!$G$513:$G$522&lt;=Z$3,1,0))*OFFSET('Gastos com Pessoal'!$H$512,1,MATCH(1&amp;$B31,'Gastos com Pessoal'!$I$532:$AJ$532&amp;'Gastos com Pessoal'!$I$512:$AJ$512,0),10,1)),0)
+_xlfn.IFNA(SUM((Z$3&gt;='Gastos com Pessoal'!$E$513:$E$522)*(Z$3&lt;='Gastos com Pessoal'!$F$513:$F$522)*(IF('Gastos com Pessoal'!$M$513:$M$522&lt;=Z$3,1,0))*OFFSET('Gastos com Pessoal'!$H$512,1,MATCH(2&amp;$B31,'Gastos com Pessoal'!$I$532:$AJ$532&amp;'Gastos com Pessoal'!$I$512:$AJ$512,0),10,1)),0)
+_xlfn.IFNA(SUM((Z$3&gt;='Gastos com Pessoal'!$E$513:$E$522)*(Z$3&lt;='Gastos com Pessoal'!$F$513:$F$522)*(IF('Gastos com Pessoal'!$S$513:$S$522&lt;=Z$3,1,0))*OFFSET('Gastos com Pessoal'!$H$512,1,MATCH(3&amp;$B31,'Gastos com Pessoal'!$I$532:$AJ$532&amp;'Gastos com Pessoal'!$I$512:$AJ$512,0),10,1)),0)
+_xlfn.IFNA(SUM((Z$3&gt;='Gastos com Pessoal'!$E$513:$E$522)*(Z$3&lt;='Gastos com Pessoal'!$F$513:$F$522)*(IF('Gastos com Pessoal'!$Y$513:$Y$522&lt;=Z$3,1,0))*OFFSET('Gastos com Pessoal'!$H$512,1,MATCH(4&amp;$B31,'Gastos com Pessoal'!$I$532:$AJ$532&amp;'Gastos com Pessoal'!$I$512:$AJ$512,0),10,1)),0)
+_xlfn.IFNA(SUM((Z$3&gt;='Gastos com Pessoal'!$E$513:$E$522)*(Z$3&lt;='Gastos com Pessoal'!$F$513:$F$522)*(IF('Gastos com Pessoal'!$AE$513:$AE$522&lt;=Z$3,1,0))*OFFSET('Gastos com Pessoal'!$H$512,1,MATCH(5&amp;$B31,'Gastos com Pessoal'!$I$532:$AJ$532&amp;'Gastos com Pessoal'!$I$512:$AJ$512,0),10,1)),0)</f>
        <v>0</v>
      </c>
      <c r="AA31" s="32">
        <f t="array" aca="1" ref="AA31" ca="1">_xlfn.IFNA(SUM((AA$3&gt;='Gastos com Pessoal'!$E$7:$E$506)*(AA$3&lt;='Gastos com Pessoal'!$F$7:$F$506)*OFFSET('Encargos e Benefícios'!$D$5,1,MATCH($B31,'Encargos e Benefícios'!$E$5:$AB$5,0),500,1)),0)
+_xlfn.IFNA(SUM((AA$3&gt;='Gastos com Pessoal'!$E$513:$E$522)*(AA$3&lt;='Gastos com Pessoal'!$F$513:$F$522)*OFFSET('Encargos e Benefícios'!$D$511,1,MATCH($B31,'Encargos e Benefícios'!$E$511:$AB$511,0),10,1)),0)
+_xlfn.IFNA(SUM((AA$3&gt;='Gastos com Pessoal'!$E$7:$E$506)*(AA$3&lt;='Gastos com Pessoal'!$F$7:$F$506)*(IF('Gastos com Pessoal'!$G$7:$G$506&lt;=AA$3,1,0))*OFFSET('Gastos com Pessoal'!$H$6,1,MATCH(1&amp;$B31,'Gastos com Pessoal'!$I$532:$AJ$532&amp;'Gastos com Pessoal'!$I$6:$AJ$6,0),500,1)),0)
+_xlfn.IFNA(SUM((AA$3&gt;='Gastos com Pessoal'!$E$7:$E$506)*(AA$3&lt;='Gastos com Pessoal'!$F$7:$F$506)*(IF('Gastos com Pessoal'!$M$7:$M$506&lt;=AA$3,1,0))*OFFSET('Gastos com Pessoal'!$H$6,1,MATCH(2&amp;$B31,'Gastos com Pessoal'!$I$532:$AJ$532&amp;'Gastos com Pessoal'!$I$6:$AJ$6,0),500,1)),0)
+_xlfn.IFNA(SUM((AA$3&gt;='Gastos com Pessoal'!$E$7:$E$506)*(AA$3&lt;='Gastos com Pessoal'!$F$7:$F$506)*(IF('Gastos com Pessoal'!$S$7:$S$506&lt;=AA$3,1,0))*OFFSET('Gastos com Pessoal'!$H$6,1,MATCH(3&amp;$B31,'Gastos com Pessoal'!$I$532:$AJ$532&amp;'Gastos com Pessoal'!$I$6:$AJ$6,0),500,1)),0)
+_xlfn.IFNA(SUM((AA$3&gt;='Gastos com Pessoal'!$E$7:$E$506)*(AA$3&lt;='Gastos com Pessoal'!$F$7:$F$506)*(IF('Gastos com Pessoal'!$Y$7:$Y$506&lt;=AA$3,1,0))*OFFSET('Gastos com Pessoal'!$H$6,1,MATCH(4&amp;$B31,'Gastos com Pessoal'!$I$532:$AJ$532&amp;'Gastos com Pessoal'!$I$6:$AJ$6,0),500,1)),0)
+_xlfn.IFNA(SUM((AA$3&gt;='Gastos com Pessoal'!$E$7:$E$506)*(AA$3&lt;='Gastos com Pessoal'!$F$7:$F$506)*(IF('Gastos com Pessoal'!$AE$7:$AE$506&lt;=AA$3,1,0))*OFFSET('Gastos com Pessoal'!$H$6,1,MATCH(5&amp;$B31,'Gastos com Pessoal'!$I$532:$AJ$532&amp;'Gastos com Pessoal'!$I$6:$AJ$6,0),500,1)),0)
+_xlfn.IFNA(SUM((AA$3&gt;='Gastos com Pessoal'!$E$513:$E$522)*(AA$3&lt;='Gastos com Pessoal'!$F$513:$F$522)*(IF('Gastos com Pessoal'!$G$513:$G$522&lt;=AA$3,1,0))*OFFSET('Gastos com Pessoal'!$H$512,1,MATCH(1&amp;$B31,'Gastos com Pessoal'!$I$532:$AJ$532&amp;'Gastos com Pessoal'!$I$512:$AJ$512,0),10,1)),0)
+_xlfn.IFNA(SUM((AA$3&gt;='Gastos com Pessoal'!$E$513:$E$522)*(AA$3&lt;='Gastos com Pessoal'!$F$513:$F$522)*(IF('Gastos com Pessoal'!$M$513:$M$522&lt;=AA$3,1,0))*OFFSET('Gastos com Pessoal'!$H$512,1,MATCH(2&amp;$B31,'Gastos com Pessoal'!$I$532:$AJ$532&amp;'Gastos com Pessoal'!$I$512:$AJ$512,0),10,1)),0)
+_xlfn.IFNA(SUM((AA$3&gt;='Gastos com Pessoal'!$E$513:$E$522)*(AA$3&lt;='Gastos com Pessoal'!$F$513:$F$522)*(IF('Gastos com Pessoal'!$S$513:$S$522&lt;=AA$3,1,0))*OFFSET('Gastos com Pessoal'!$H$512,1,MATCH(3&amp;$B31,'Gastos com Pessoal'!$I$532:$AJ$532&amp;'Gastos com Pessoal'!$I$512:$AJ$512,0),10,1)),0)
+_xlfn.IFNA(SUM((AA$3&gt;='Gastos com Pessoal'!$E$513:$E$522)*(AA$3&lt;='Gastos com Pessoal'!$F$513:$F$522)*(IF('Gastos com Pessoal'!$Y$513:$Y$522&lt;=AA$3,1,0))*OFFSET('Gastos com Pessoal'!$H$512,1,MATCH(4&amp;$B31,'Gastos com Pessoal'!$I$532:$AJ$532&amp;'Gastos com Pessoal'!$I$512:$AJ$512,0),10,1)),0)
+_xlfn.IFNA(SUM((AA$3&gt;='Gastos com Pessoal'!$E$513:$E$522)*(AA$3&lt;='Gastos com Pessoal'!$F$513:$F$522)*(IF('Gastos com Pessoal'!$AE$513:$AE$522&lt;=AA$3,1,0))*OFFSET('Gastos com Pessoal'!$H$512,1,MATCH(5&amp;$B31,'Gastos com Pessoal'!$I$532:$AJ$532&amp;'Gastos com Pessoal'!$I$512:$AJ$512,0),10,1)),0)</f>
        <v>0</v>
      </c>
      <c r="AB31" s="32">
        <f t="array" aca="1" ref="AB31" ca="1">_xlfn.IFNA(SUM((AB$3&gt;='Gastos com Pessoal'!$E$7:$E$506)*(AB$3&lt;='Gastos com Pessoal'!$F$7:$F$506)*OFFSET('Encargos e Benefícios'!$D$5,1,MATCH($B31,'Encargos e Benefícios'!$E$5:$AB$5,0),500,1)),0)
+_xlfn.IFNA(SUM((AB$3&gt;='Gastos com Pessoal'!$E$513:$E$522)*(AB$3&lt;='Gastos com Pessoal'!$F$513:$F$522)*OFFSET('Encargos e Benefícios'!$D$511,1,MATCH($B31,'Encargos e Benefícios'!$E$511:$AB$511,0),10,1)),0)
+_xlfn.IFNA(SUM((AB$3&gt;='Gastos com Pessoal'!$E$7:$E$506)*(AB$3&lt;='Gastos com Pessoal'!$F$7:$F$506)*(IF('Gastos com Pessoal'!$G$7:$G$506&lt;=AB$3,1,0))*OFFSET('Gastos com Pessoal'!$H$6,1,MATCH(1&amp;$B31,'Gastos com Pessoal'!$I$532:$AJ$532&amp;'Gastos com Pessoal'!$I$6:$AJ$6,0),500,1)),0)
+_xlfn.IFNA(SUM((AB$3&gt;='Gastos com Pessoal'!$E$7:$E$506)*(AB$3&lt;='Gastos com Pessoal'!$F$7:$F$506)*(IF('Gastos com Pessoal'!$M$7:$M$506&lt;=AB$3,1,0))*OFFSET('Gastos com Pessoal'!$H$6,1,MATCH(2&amp;$B31,'Gastos com Pessoal'!$I$532:$AJ$532&amp;'Gastos com Pessoal'!$I$6:$AJ$6,0),500,1)),0)
+_xlfn.IFNA(SUM((AB$3&gt;='Gastos com Pessoal'!$E$7:$E$506)*(AB$3&lt;='Gastos com Pessoal'!$F$7:$F$506)*(IF('Gastos com Pessoal'!$S$7:$S$506&lt;=AB$3,1,0))*OFFSET('Gastos com Pessoal'!$H$6,1,MATCH(3&amp;$B31,'Gastos com Pessoal'!$I$532:$AJ$532&amp;'Gastos com Pessoal'!$I$6:$AJ$6,0),500,1)),0)
+_xlfn.IFNA(SUM((AB$3&gt;='Gastos com Pessoal'!$E$7:$E$506)*(AB$3&lt;='Gastos com Pessoal'!$F$7:$F$506)*(IF('Gastos com Pessoal'!$Y$7:$Y$506&lt;=AB$3,1,0))*OFFSET('Gastos com Pessoal'!$H$6,1,MATCH(4&amp;$B31,'Gastos com Pessoal'!$I$532:$AJ$532&amp;'Gastos com Pessoal'!$I$6:$AJ$6,0),500,1)),0)
+_xlfn.IFNA(SUM((AB$3&gt;='Gastos com Pessoal'!$E$7:$E$506)*(AB$3&lt;='Gastos com Pessoal'!$F$7:$F$506)*(IF('Gastos com Pessoal'!$AE$7:$AE$506&lt;=AB$3,1,0))*OFFSET('Gastos com Pessoal'!$H$6,1,MATCH(5&amp;$B31,'Gastos com Pessoal'!$I$532:$AJ$532&amp;'Gastos com Pessoal'!$I$6:$AJ$6,0),500,1)),0)
+_xlfn.IFNA(SUM((AB$3&gt;='Gastos com Pessoal'!$E$513:$E$522)*(AB$3&lt;='Gastos com Pessoal'!$F$513:$F$522)*(IF('Gastos com Pessoal'!$G$513:$G$522&lt;=AB$3,1,0))*OFFSET('Gastos com Pessoal'!$H$512,1,MATCH(1&amp;$B31,'Gastos com Pessoal'!$I$532:$AJ$532&amp;'Gastos com Pessoal'!$I$512:$AJ$512,0),10,1)),0)
+_xlfn.IFNA(SUM((AB$3&gt;='Gastos com Pessoal'!$E$513:$E$522)*(AB$3&lt;='Gastos com Pessoal'!$F$513:$F$522)*(IF('Gastos com Pessoal'!$M$513:$M$522&lt;=AB$3,1,0))*OFFSET('Gastos com Pessoal'!$H$512,1,MATCH(2&amp;$B31,'Gastos com Pessoal'!$I$532:$AJ$532&amp;'Gastos com Pessoal'!$I$512:$AJ$512,0),10,1)),0)
+_xlfn.IFNA(SUM((AB$3&gt;='Gastos com Pessoal'!$E$513:$E$522)*(AB$3&lt;='Gastos com Pessoal'!$F$513:$F$522)*(IF('Gastos com Pessoal'!$S$513:$S$522&lt;=AB$3,1,0))*OFFSET('Gastos com Pessoal'!$H$512,1,MATCH(3&amp;$B31,'Gastos com Pessoal'!$I$532:$AJ$532&amp;'Gastos com Pessoal'!$I$512:$AJ$512,0),10,1)),0)
+_xlfn.IFNA(SUM((AB$3&gt;='Gastos com Pessoal'!$E$513:$E$522)*(AB$3&lt;='Gastos com Pessoal'!$F$513:$F$522)*(IF('Gastos com Pessoal'!$Y$513:$Y$522&lt;=AB$3,1,0))*OFFSET('Gastos com Pessoal'!$H$512,1,MATCH(4&amp;$B31,'Gastos com Pessoal'!$I$532:$AJ$532&amp;'Gastos com Pessoal'!$I$512:$AJ$512,0),10,1)),0)
+_xlfn.IFNA(SUM((AB$3&gt;='Gastos com Pessoal'!$E$513:$E$522)*(AB$3&lt;='Gastos com Pessoal'!$F$513:$F$522)*(IF('Gastos com Pessoal'!$AE$513:$AE$522&lt;=AB$3,1,0))*OFFSET('Gastos com Pessoal'!$H$512,1,MATCH(5&amp;$B31,'Gastos com Pessoal'!$I$532:$AJ$532&amp;'Gastos com Pessoal'!$I$512:$AJ$512,0),10,1)),0)</f>
        <v>0</v>
      </c>
      <c r="AC31" s="32">
        <f t="array" aca="1" ref="AC31" ca="1">_xlfn.IFNA(SUM((AC$3&gt;='Gastos com Pessoal'!$E$7:$E$506)*(AC$3&lt;='Gastos com Pessoal'!$F$7:$F$506)*OFFSET('Encargos e Benefícios'!$D$5,1,MATCH($B31,'Encargos e Benefícios'!$E$5:$AB$5,0),500,1)),0)
+_xlfn.IFNA(SUM((AC$3&gt;='Gastos com Pessoal'!$E$513:$E$522)*(AC$3&lt;='Gastos com Pessoal'!$F$513:$F$522)*OFFSET('Encargos e Benefícios'!$D$511,1,MATCH($B31,'Encargos e Benefícios'!$E$511:$AB$511,0),10,1)),0)
+_xlfn.IFNA(SUM((AC$3&gt;='Gastos com Pessoal'!$E$7:$E$506)*(AC$3&lt;='Gastos com Pessoal'!$F$7:$F$506)*(IF('Gastos com Pessoal'!$G$7:$G$506&lt;=AC$3,1,0))*OFFSET('Gastos com Pessoal'!$H$6,1,MATCH(1&amp;$B31,'Gastos com Pessoal'!$I$532:$AJ$532&amp;'Gastos com Pessoal'!$I$6:$AJ$6,0),500,1)),0)
+_xlfn.IFNA(SUM((AC$3&gt;='Gastos com Pessoal'!$E$7:$E$506)*(AC$3&lt;='Gastos com Pessoal'!$F$7:$F$506)*(IF('Gastos com Pessoal'!$M$7:$M$506&lt;=AC$3,1,0))*OFFSET('Gastos com Pessoal'!$H$6,1,MATCH(2&amp;$B31,'Gastos com Pessoal'!$I$532:$AJ$532&amp;'Gastos com Pessoal'!$I$6:$AJ$6,0),500,1)),0)
+_xlfn.IFNA(SUM((AC$3&gt;='Gastos com Pessoal'!$E$7:$E$506)*(AC$3&lt;='Gastos com Pessoal'!$F$7:$F$506)*(IF('Gastos com Pessoal'!$S$7:$S$506&lt;=AC$3,1,0))*OFFSET('Gastos com Pessoal'!$H$6,1,MATCH(3&amp;$B31,'Gastos com Pessoal'!$I$532:$AJ$532&amp;'Gastos com Pessoal'!$I$6:$AJ$6,0),500,1)),0)
+_xlfn.IFNA(SUM((AC$3&gt;='Gastos com Pessoal'!$E$7:$E$506)*(AC$3&lt;='Gastos com Pessoal'!$F$7:$F$506)*(IF('Gastos com Pessoal'!$Y$7:$Y$506&lt;=AC$3,1,0))*OFFSET('Gastos com Pessoal'!$H$6,1,MATCH(4&amp;$B31,'Gastos com Pessoal'!$I$532:$AJ$532&amp;'Gastos com Pessoal'!$I$6:$AJ$6,0),500,1)),0)
+_xlfn.IFNA(SUM((AC$3&gt;='Gastos com Pessoal'!$E$7:$E$506)*(AC$3&lt;='Gastos com Pessoal'!$F$7:$F$506)*(IF('Gastos com Pessoal'!$AE$7:$AE$506&lt;=AC$3,1,0))*OFFSET('Gastos com Pessoal'!$H$6,1,MATCH(5&amp;$B31,'Gastos com Pessoal'!$I$532:$AJ$532&amp;'Gastos com Pessoal'!$I$6:$AJ$6,0),500,1)),0)
+_xlfn.IFNA(SUM((AC$3&gt;='Gastos com Pessoal'!$E$513:$E$522)*(AC$3&lt;='Gastos com Pessoal'!$F$513:$F$522)*(IF('Gastos com Pessoal'!$G$513:$G$522&lt;=AC$3,1,0))*OFFSET('Gastos com Pessoal'!$H$512,1,MATCH(1&amp;$B31,'Gastos com Pessoal'!$I$532:$AJ$532&amp;'Gastos com Pessoal'!$I$512:$AJ$512,0),10,1)),0)
+_xlfn.IFNA(SUM((AC$3&gt;='Gastos com Pessoal'!$E$513:$E$522)*(AC$3&lt;='Gastos com Pessoal'!$F$513:$F$522)*(IF('Gastos com Pessoal'!$M$513:$M$522&lt;=AC$3,1,0))*OFFSET('Gastos com Pessoal'!$H$512,1,MATCH(2&amp;$B31,'Gastos com Pessoal'!$I$532:$AJ$532&amp;'Gastos com Pessoal'!$I$512:$AJ$512,0),10,1)),0)
+_xlfn.IFNA(SUM((AC$3&gt;='Gastos com Pessoal'!$E$513:$E$522)*(AC$3&lt;='Gastos com Pessoal'!$F$513:$F$522)*(IF('Gastos com Pessoal'!$S$513:$S$522&lt;=AC$3,1,0))*OFFSET('Gastos com Pessoal'!$H$512,1,MATCH(3&amp;$B31,'Gastos com Pessoal'!$I$532:$AJ$532&amp;'Gastos com Pessoal'!$I$512:$AJ$512,0),10,1)),0)
+_xlfn.IFNA(SUM((AC$3&gt;='Gastos com Pessoal'!$E$513:$E$522)*(AC$3&lt;='Gastos com Pessoal'!$F$513:$F$522)*(IF('Gastos com Pessoal'!$Y$513:$Y$522&lt;=AC$3,1,0))*OFFSET('Gastos com Pessoal'!$H$512,1,MATCH(4&amp;$B31,'Gastos com Pessoal'!$I$532:$AJ$532&amp;'Gastos com Pessoal'!$I$512:$AJ$512,0),10,1)),0)
+_xlfn.IFNA(SUM((AC$3&gt;='Gastos com Pessoal'!$E$513:$E$522)*(AC$3&lt;='Gastos com Pessoal'!$F$513:$F$522)*(IF('Gastos com Pessoal'!$AE$513:$AE$522&lt;=AC$3,1,0))*OFFSET('Gastos com Pessoal'!$H$512,1,MATCH(5&amp;$B31,'Gastos com Pessoal'!$I$532:$AJ$532&amp;'Gastos com Pessoal'!$I$512:$AJ$512,0),10,1)),0)</f>
        <v>0</v>
      </c>
      <c r="AD31" s="32">
        <f t="array" aca="1" ref="AD31" ca="1">_xlfn.IFNA(SUM((AD$3&gt;='Gastos com Pessoal'!$E$7:$E$506)*(AD$3&lt;='Gastos com Pessoal'!$F$7:$F$506)*OFFSET('Encargos e Benefícios'!$D$5,1,MATCH($B31,'Encargos e Benefícios'!$E$5:$AB$5,0),500,1)),0)
+_xlfn.IFNA(SUM((AD$3&gt;='Gastos com Pessoal'!$E$513:$E$522)*(AD$3&lt;='Gastos com Pessoal'!$F$513:$F$522)*OFFSET('Encargos e Benefícios'!$D$511,1,MATCH($B31,'Encargos e Benefícios'!$E$511:$AB$511,0),10,1)),0)
+_xlfn.IFNA(SUM((AD$3&gt;='Gastos com Pessoal'!$E$7:$E$506)*(AD$3&lt;='Gastos com Pessoal'!$F$7:$F$506)*(IF('Gastos com Pessoal'!$G$7:$G$506&lt;=AD$3,1,0))*OFFSET('Gastos com Pessoal'!$H$6,1,MATCH(1&amp;$B31,'Gastos com Pessoal'!$I$532:$AJ$532&amp;'Gastos com Pessoal'!$I$6:$AJ$6,0),500,1)),0)
+_xlfn.IFNA(SUM((AD$3&gt;='Gastos com Pessoal'!$E$7:$E$506)*(AD$3&lt;='Gastos com Pessoal'!$F$7:$F$506)*(IF('Gastos com Pessoal'!$M$7:$M$506&lt;=AD$3,1,0))*OFFSET('Gastos com Pessoal'!$H$6,1,MATCH(2&amp;$B31,'Gastos com Pessoal'!$I$532:$AJ$532&amp;'Gastos com Pessoal'!$I$6:$AJ$6,0),500,1)),0)
+_xlfn.IFNA(SUM((AD$3&gt;='Gastos com Pessoal'!$E$7:$E$506)*(AD$3&lt;='Gastos com Pessoal'!$F$7:$F$506)*(IF('Gastos com Pessoal'!$S$7:$S$506&lt;=AD$3,1,0))*OFFSET('Gastos com Pessoal'!$H$6,1,MATCH(3&amp;$B31,'Gastos com Pessoal'!$I$532:$AJ$532&amp;'Gastos com Pessoal'!$I$6:$AJ$6,0),500,1)),0)
+_xlfn.IFNA(SUM((AD$3&gt;='Gastos com Pessoal'!$E$7:$E$506)*(AD$3&lt;='Gastos com Pessoal'!$F$7:$F$506)*(IF('Gastos com Pessoal'!$Y$7:$Y$506&lt;=AD$3,1,0))*OFFSET('Gastos com Pessoal'!$H$6,1,MATCH(4&amp;$B31,'Gastos com Pessoal'!$I$532:$AJ$532&amp;'Gastos com Pessoal'!$I$6:$AJ$6,0),500,1)),0)
+_xlfn.IFNA(SUM((AD$3&gt;='Gastos com Pessoal'!$E$7:$E$506)*(AD$3&lt;='Gastos com Pessoal'!$F$7:$F$506)*(IF('Gastos com Pessoal'!$AE$7:$AE$506&lt;=AD$3,1,0))*OFFSET('Gastos com Pessoal'!$H$6,1,MATCH(5&amp;$B31,'Gastos com Pessoal'!$I$532:$AJ$532&amp;'Gastos com Pessoal'!$I$6:$AJ$6,0),500,1)),0)
+_xlfn.IFNA(SUM((AD$3&gt;='Gastos com Pessoal'!$E$513:$E$522)*(AD$3&lt;='Gastos com Pessoal'!$F$513:$F$522)*(IF('Gastos com Pessoal'!$G$513:$G$522&lt;=AD$3,1,0))*OFFSET('Gastos com Pessoal'!$H$512,1,MATCH(1&amp;$B31,'Gastos com Pessoal'!$I$532:$AJ$532&amp;'Gastos com Pessoal'!$I$512:$AJ$512,0),10,1)),0)
+_xlfn.IFNA(SUM((AD$3&gt;='Gastos com Pessoal'!$E$513:$E$522)*(AD$3&lt;='Gastos com Pessoal'!$F$513:$F$522)*(IF('Gastos com Pessoal'!$M$513:$M$522&lt;=AD$3,1,0))*OFFSET('Gastos com Pessoal'!$H$512,1,MATCH(2&amp;$B31,'Gastos com Pessoal'!$I$532:$AJ$532&amp;'Gastos com Pessoal'!$I$512:$AJ$512,0),10,1)),0)
+_xlfn.IFNA(SUM((AD$3&gt;='Gastos com Pessoal'!$E$513:$E$522)*(AD$3&lt;='Gastos com Pessoal'!$F$513:$F$522)*(IF('Gastos com Pessoal'!$S$513:$S$522&lt;=AD$3,1,0))*OFFSET('Gastos com Pessoal'!$H$512,1,MATCH(3&amp;$B31,'Gastos com Pessoal'!$I$532:$AJ$532&amp;'Gastos com Pessoal'!$I$512:$AJ$512,0),10,1)),0)
+_xlfn.IFNA(SUM((AD$3&gt;='Gastos com Pessoal'!$E$513:$E$522)*(AD$3&lt;='Gastos com Pessoal'!$F$513:$F$522)*(IF('Gastos com Pessoal'!$Y$513:$Y$522&lt;=AD$3,1,0))*OFFSET('Gastos com Pessoal'!$H$512,1,MATCH(4&amp;$B31,'Gastos com Pessoal'!$I$532:$AJ$532&amp;'Gastos com Pessoal'!$I$512:$AJ$512,0),10,1)),0)
+_xlfn.IFNA(SUM((AD$3&gt;='Gastos com Pessoal'!$E$513:$E$522)*(AD$3&lt;='Gastos com Pessoal'!$F$513:$F$522)*(IF('Gastos com Pessoal'!$AE$513:$AE$522&lt;=AD$3,1,0))*OFFSET('Gastos com Pessoal'!$H$512,1,MATCH(5&amp;$B31,'Gastos com Pessoal'!$I$532:$AJ$532&amp;'Gastos com Pessoal'!$I$512:$AJ$512,0),10,1)),0)</f>
        <v>0</v>
      </c>
      <c r="AE31" s="32">
        <f t="array" aca="1" ref="AE31" ca="1">_xlfn.IFNA(SUM((AE$3&gt;='Gastos com Pessoal'!$E$7:$E$506)*(AE$3&lt;='Gastos com Pessoal'!$F$7:$F$506)*OFFSET('Encargos e Benefícios'!$D$5,1,MATCH($B31,'Encargos e Benefícios'!$E$5:$AB$5,0),500,1)),0)
+_xlfn.IFNA(SUM((AE$3&gt;='Gastos com Pessoal'!$E$513:$E$522)*(AE$3&lt;='Gastos com Pessoal'!$F$513:$F$522)*OFFSET('Encargos e Benefícios'!$D$511,1,MATCH($B31,'Encargos e Benefícios'!$E$511:$AB$511,0),10,1)),0)
+_xlfn.IFNA(SUM((AE$3&gt;='Gastos com Pessoal'!$E$7:$E$506)*(AE$3&lt;='Gastos com Pessoal'!$F$7:$F$506)*(IF('Gastos com Pessoal'!$G$7:$G$506&lt;=AE$3,1,0))*OFFSET('Gastos com Pessoal'!$H$6,1,MATCH(1&amp;$B31,'Gastos com Pessoal'!$I$532:$AJ$532&amp;'Gastos com Pessoal'!$I$6:$AJ$6,0),500,1)),0)
+_xlfn.IFNA(SUM((AE$3&gt;='Gastos com Pessoal'!$E$7:$E$506)*(AE$3&lt;='Gastos com Pessoal'!$F$7:$F$506)*(IF('Gastos com Pessoal'!$M$7:$M$506&lt;=AE$3,1,0))*OFFSET('Gastos com Pessoal'!$H$6,1,MATCH(2&amp;$B31,'Gastos com Pessoal'!$I$532:$AJ$532&amp;'Gastos com Pessoal'!$I$6:$AJ$6,0),500,1)),0)
+_xlfn.IFNA(SUM((AE$3&gt;='Gastos com Pessoal'!$E$7:$E$506)*(AE$3&lt;='Gastos com Pessoal'!$F$7:$F$506)*(IF('Gastos com Pessoal'!$S$7:$S$506&lt;=AE$3,1,0))*OFFSET('Gastos com Pessoal'!$H$6,1,MATCH(3&amp;$B31,'Gastos com Pessoal'!$I$532:$AJ$532&amp;'Gastos com Pessoal'!$I$6:$AJ$6,0),500,1)),0)
+_xlfn.IFNA(SUM((AE$3&gt;='Gastos com Pessoal'!$E$7:$E$506)*(AE$3&lt;='Gastos com Pessoal'!$F$7:$F$506)*(IF('Gastos com Pessoal'!$Y$7:$Y$506&lt;=AE$3,1,0))*OFFSET('Gastos com Pessoal'!$H$6,1,MATCH(4&amp;$B31,'Gastos com Pessoal'!$I$532:$AJ$532&amp;'Gastos com Pessoal'!$I$6:$AJ$6,0),500,1)),0)
+_xlfn.IFNA(SUM((AE$3&gt;='Gastos com Pessoal'!$E$7:$E$506)*(AE$3&lt;='Gastos com Pessoal'!$F$7:$F$506)*(IF('Gastos com Pessoal'!$AE$7:$AE$506&lt;=AE$3,1,0))*OFFSET('Gastos com Pessoal'!$H$6,1,MATCH(5&amp;$B31,'Gastos com Pessoal'!$I$532:$AJ$532&amp;'Gastos com Pessoal'!$I$6:$AJ$6,0),500,1)),0)
+_xlfn.IFNA(SUM((AE$3&gt;='Gastos com Pessoal'!$E$513:$E$522)*(AE$3&lt;='Gastos com Pessoal'!$F$513:$F$522)*(IF('Gastos com Pessoal'!$G$513:$G$522&lt;=AE$3,1,0))*OFFSET('Gastos com Pessoal'!$H$512,1,MATCH(1&amp;$B31,'Gastos com Pessoal'!$I$532:$AJ$532&amp;'Gastos com Pessoal'!$I$512:$AJ$512,0),10,1)),0)
+_xlfn.IFNA(SUM((AE$3&gt;='Gastos com Pessoal'!$E$513:$E$522)*(AE$3&lt;='Gastos com Pessoal'!$F$513:$F$522)*(IF('Gastos com Pessoal'!$M$513:$M$522&lt;=AE$3,1,0))*OFFSET('Gastos com Pessoal'!$H$512,1,MATCH(2&amp;$B31,'Gastos com Pessoal'!$I$532:$AJ$532&amp;'Gastos com Pessoal'!$I$512:$AJ$512,0),10,1)),0)
+_xlfn.IFNA(SUM((AE$3&gt;='Gastos com Pessoal'!$E$513:$E$522)*(AE$3&lt;='Gastos com Pessoal'!$F$513:$F$522)*(IF('Gastos com Pessoal'!$S$513:$S$522&lt;=AE$3,1,0))*OFFSET('Gastos com Pessoal'!$H$512,1,MATCH(3&amp;$B31,'Gastos com Pessoal'!$I$532:$AJ$532&amp;'Gastos com Pessoal'!$I$512:$AJ$512,0),10,1)),0)
+_xlfn.IFNA(SUM((AE$3&gt;='Gastos com Pessoal'!$E$513:$E$522)*(AE$3&lt;='Gastos com Pessoal'!$F$513:$F$522)*(IF('Gastos com Pessoal'!$Y$513:$Y$522&lt;=AE$3,1,0))*OFFSET('Gastos com Pessoal'!$H$512,1,MATCH(4&amp;$B31,'Gastos com Pessoal'!$I$532:$AJ$532&amp;'Gastos com Pessoal'!$I$512:$AJ$512,0),10,1)),0)
+_xlfn.IFNA(SUM((AE$3&gt;='Gastos com Pessoal'!$E$513:$E$522)*(AE$3&lt;='Gastos com Pessoal'!$F$513:$F$522)*(IF('Gastos com Pessoal'!$AE$513:$AE$522&lt;=AE$3,1,0))*OFFSET('Gastos com Pessoal'!$H$512,1,MATCH(5&amp;$B31,'Gastos com Pessoal'!$I$532:$AJ$532&amp;'Gastos com Pessoal'!$I$512:$AJ$512,0),10,1)),0)</f>
        <v>0</v>
      </c>
      <c r="AF31" s="32">
        <f t="array" aca="1" ref="AF31" ca="1">_xlfn.IFNA(SUM((AF$3&gt;='Gastos com Pessoal'!$E$7:$E$506)*(AF$3&lt;='Gastos com Pessoal'!$F$7:$F$506)*OFFSET('Encargos e Benefícios'!$D$5,1,MATCH($B31,'Encargos e Benefícios'!$E$5:$AB$5,0),500,1)),0)
+_xlfn.IFNA(SUM((AF$3&gt;='Gastos com Pessoal'!$E$513:$E$522)*(AF$3&lt;='Gastos com Pessoal'!$F$513:$F$522)*OFFSET('Encargos e Benefícios'!$D$511,1,MATCH($B31,'Encargos e Benefícios'!$E$511:$AB$511,0),10,1)),0)
+_xlfn.IFNA(SUM((AF$3&gt;='Gastos com Pessoal'!$E$7:$E$506)*(AF$3&lt;='Gastos com Pessoal'!$F$7:$F$506)*(IF('Gastos com Pessoal'!$G$7:$G$506&lt;=AF$3,1,0))*OFFSET('Gastos com Pessoal'!$H$6,1,MATCH(1&amp;$B31,'Gastos com Pessoal'!$I$532:$AJ$532&amp;'Gastos com Pessoal'!$I$6:$AJ$6,0),500,1)),0)
+_xlfn.IFNA(SUM((AF$3&gt;='Gastos com Pessoal'!$E$7:$E$506)*(AF$3&lt;='Gastos com Pessoal'!$F$7:$F$506)*(IF('Gastos com Pessoal'!$M$7:$M$506&lt;=AF$3,1,0))*OFFSET('Gastos com Pessoal'!$H$6,1,MATCH(2&amp;$B31,'Gastos com Pessoal'!$I$532:$AJ$532&amp;'Gastos com Pessoal'!$I$6:$AJ$6,0),500,1)),0)
+_xlfn.IFNA(SUM((AF$3&gt;='Gastos com Pessoal'!$E$7:$E$506)*(AF$3&lt;='Gastos com Pessoal'!$F$7:$F$506)*(IF('Gastos com Pessoal'!$S$7:$S$506&lt;=AF$3,1,0))*OFFSET('Gastos com Pessoal'!$H$6,1,MATCH(3&amp;$B31,'Gastos com Pessoal'!$I$532:$AJ$532&amp;'Gastos com Pessoal'!$I$6:$AJ$6,0),500,1)),0)
+_xlfn.IFNA(SUM((AF$3&gt;='Gastos com Pessoal'!$E$7:$E$506)*(AF$3&lt;='Gastos com Pessoal'!$F$7:$F$506)*(IF('Gastos com Pessoal'!$Y$7:$Y$506&lt;=AF$3,1,0))*OFFSET('Gastos com Pessoal'!$H$6,1,MATCH(4&amp;$B31,'Gastos com Pessoal'!$I$532:$AJ$532&amp;'Gastos com Pessoal'!$I$6:$AJ$6,0),500,1)),0)
+_xlfn.IFNA(SUM((AF$3&gt;='Gastos com Pessoal'!$E$7:$E$506)*(AF$3&lt;='Gastos com Pessoal'!$F$7:$F$506)*(IF('Gastos com Pessoal'!$AE$7:$AE$506&lt;=AF$3,1,0))*OFFSET('Gastos com Pessoal'!$H$6,1,MATCH(5&amp;$B31,'Gastos com Pessoal'!$I$532:$AJ$532&amp;'Gastos com Pessoal'!$I$6:$AJ$6,0),500,1)),0)
+_xlfn.IFNA(SUM((AF$3&gt;='Gastos com Pessoal'!$E$513:$E$522)*(AF$3&lt;='Gastos com Pessoal'!$F$513:$F$522)*(IF('Gastos com Pessoal'!$G$513:$G$522&lt;=AF$3,1,0))*OFFSET('Gastos com Pessoal'!$H$512,1,MATCH(1&amp;$B31,'Gastos com Pessoal'!$I$532:$AJ$532&amp;'Gastos com Pessoal'!$I$512:$AJ$512,0),10,1)),0)
+_xlfn.IFNA(SUM((AF$3&gt;='Gastos com Pessoal'!$E$513:$E$522)*(AF$3&lt;='Gastos com Pessoal'!$F$513:$F$522)*(IF('Gastos com Pessoal'!$M$513:$M$522&lt;=AF$3,1,0))*OFFSET('Gastos com Pessoal'!$H$512,1,MATCH(2&amp;$B31,'Gastos com Pessoal'!$I$532:$AJ$532&amp;'Gastos com Pessoal'!$I$512:$AJ$512,0),10,1)),0)
+_xlfn.IFNA(SUM((AF$3&gt;='Gastos com Pessoal'!$E$513:$E$522)*(AF$3&lt;='Gastos com Pessoal'!$F$513:$F$522)*(IF('Gastos com Pessoal'!$S$513:$S$522&lt;=AF$3,1,0))*OFFSET('Gastos com Pessoal'!$H$512,1,MATCH(3&amp;$B31,'Gastos com Pessoal'!$I$532:$AJ$532&amp;'Gastos com Pessoal'!$I$512:$AJ$512,0),10,1)),0)
+_xlfn.IFNA(SUM((AF$3&gt;='Gastos com Pessoal'!$E$513:$E$522)*(AF$3&lt;='Gastos com Pessoal'!$F$513:$F$522)*(IF('Gastos com Pessoal'!$Y$513:$Y$522&lt;=AF$3,1,0))*OFFSET('Gastos com Pessoal'!$H$512,1,MATCH(4&amp;$B31,'Gastos com Pessoal'!$I$532:$AJ$532&amp;'Gastos com Pessoal'!$I$512:$AJ$512,0),10,1)),0)
+_xlfn.IFNA(SUM((AF$3&gt;='Gastos com Pessoal'!$E$513:$E$522)*(AF$3&lt;='Gastos com Pessoal'!$F$513:$F$522)*(IF('Gastos com Pessoal'!$AE$513:$AE$522&lt;=AF$3,1,0))*OFFSET('Gastos com Pessoal'!$H$512,1,MATCH(5&amp;$B31,'Gastos com Pessoal'!$I$532:$AJ$532&amp;'Gastos com Pessoal'!$I$512:$AJ$512,0),10,1)),0)</f>
        <v>0</v>
      </c>
      <c r="AG31" s="32">
        <f t="array" aca="1" ref="AG31" ca="1">_xlfn.IFNA(SUM((AG$3&gt;='Gastos com Pessoal'!$E$7:$E$506)*(AG$3&lt;='Gastos com Pessoal'!$F$7:$F$506)*OFFSET('Encargos e Benefícios'!$D$5,1,MATCH($B31,'Encargos e Benefícios'!$E$5:$AB$5,0),500,1)),0)
+_xlfn.IFNA(SUM((AG$3&gt;='Gastos com Pessoal'!$E$513:$E$522)*(AG$3&lt;='Gastos com Pessoal'!$F$513:$F$522)*OFFSET('Encargos e Benefícios'!$D$511,1,MATCH($B31,'Encargos e Benefícios'!$E$511:$AB$511,0),10,1)),0)
+_xlfn.IFNA(SUM((AG$3&gt;='Gastos com Pessoal'!$E$7:$E$506)*(AG$3&lt;='Gastos com Pessoal'!$F$7:$F$506)*(IF('Gastos com Pessoal'!$G$7:$G$506&lt;=AG$3,1,0))*OFFSET('Gastos com Pessoal'!$H$6,1,MATCH(1&amp;$B31,'Gastos com Pessoal'!$I$532:$AJ$532&amp;'Gastos com Pessoal'!$I$6:$AJ$6,0),500,1)),0)
+_xlfn.IFNA(SUM((AG$3&gt;='Gastos com Pessoal'!$E$7:$E$506)*(AG$3&lt;='Gastos com Pessoal'!$F$7:$F$506)*(IF('Gastos com Pessoal'!$M$7:$M$506&lt;=AG$3,1,0))*OFFSET('Gastos com Pessoal'!$H$6,1,MATCH(2&amp;$B31,'Gastos com Pessoal'!$I$532:$AJ$532&amp;'Gastos com Pessoal'!$I$6:$AJ$6,0),500,1)),0)
+_xlfn.IFNA(SUM((AG$3&gt;='Gastos com Pessoal'!$E$7:$E$506)*(AG$3&lt;='Gastos com Pessoal'!$F$7:$F$506)*(IF('Gastos com Pessoal'!$S$7:$S$506&lt;=AG$3,1,0))*OFFSET('Gastos com Pessoal'!$H$6,1,MATCH(3&amp;$B31,'Gastos com Pessoal'!$I$532:$AJ$532&amp;'Gastos com Pessoal'!$I$6:$AJ$6,0),500,1)),0)
+_xlfn.IFNA(SUM((AG$3&gt;='Gastos com Pessoal'!$E$7:$E$506)*(AG$3&lt;='Gastos com Pessoal'!$F$7:$F$506)*(IF('Gastos com Pessoal'!$Y$7:$Y$506&lt;=AG$3,1,0))*OFFSET('Gastos com Pessoal'!$H$6,1,MATCH(4&amp;$B31,'Gastos com Pessoal'!$I$532:$AJ$532&amp;'Gastos com Pessoal'!$I$6:$AJ$6,0),500,1)),0)
+_xlfn.IFNA(SUM((AG$3&gt;='Gastos com Pessoal'!$E$7:$E$506)*(AG$3&lt;='Gastos com Pessoal'!$F$7:$F$506)*(IF('Gastos com Pessoal'!$AE$7:$AE$506&lt;=AG$3,1,0))*OFFSET('Gastos com Pessoal'!$H$6,1,MATCH(5&amp;$B31,'Gastos com Pessoal'!$I$532:$AJ$532&amp;'Gastos com Pessoal'!$I$6:$AJ$6,0),500,1)),0)
+_xlfn.IFNA(SUM((AG$3&gt;='Gastos com Pessoal'!$E$513:$E$522)*(AG$3&lt;='Gastos com Pessoal'!$F$513:$F$522)*(IF('Gastos com Pessoal'!$G$513:$G$522&lt;=AG$3,1,0))*OFFSET('Gastos com Pessoal'!$H$512,1,MATCH(1&amp;$B31,'Gastos com Pessoal'!$I$532:$AJ$532&amp;'Gastos com Pessoal'!$I$512:$AJ$512,0),10,1)),0)
+_xlfn.IFNA(SUM((AG$3&gt;='Gastos com Pessoal'!$E$513:$E$522)*(AG$3&lt;='Gastos com Pessoal'!$F$513:$F$522)*(IF('Gastos com Pessoal'!$M$513:$M$522&lt;=AG$3,1,0))*OFFSET('Gastos com Pessoal'!$H$512,1,MATCH(2&amp;$B31,'Gastos com Pessoal'!$I$532:$AJ$532&amp;'Gastos com Pessoal'!$I$512:$AJ$512,0),10,1)),0)
+_xlfn.IFNA(SUM((AG$3&gt;='Gastos com Pessoal'!$E$513:$E$522)*(AG$3&lt;='Gastos com Pessoal'!$F$513:$F$522)*(IF('Gastos com Pessoal'!$S$513:$S$522&lt;=AG$3,1,0))*OFFSET('Gastos com Pessoal'!$H$512,1,MATCH(3&amp;$B31,'Gastos com Pessoal'!$I$532:$AJ$532&amp;'Gastos com Pessoal'!$I$512:$AJ$512,0),10,1)),0)
+_xlfn.IFNA(SUM((AG$3&gt;='Gastos com Pessoal'!$E$513:$E$522)*(AG$3&lt;='Gastos com Pessoal'!$F$513:$F$522)*(IF('Gastos com Pessoal'!$Y$513:$Y$522&lt;=AG$3,1,0))*OFFSET('Gastos com Pessoal'!$H$512,1,MATCH(4&amp;$B31,'Gastos com Pessoal'!$I$532:$AJ$532&amp;'Gastos com Pessoal'!$I$512:$AJ$512,0),10,1)),0)
+_xlfn.IFNA(SUM((AG$3&gt;='Gastos com Pessoal'!$E$513:$E$522)*(AG$3&lt;='Gastos com Pessoal'!$F$513:$F$522)*(IF('Gastos com Pessoal'!$AE$513:$AE$522&lt;=AG$3,1,0))*OFFSET('Gastos com Pessoal'!$H$512,1,MATCH(5&amp;$B31,'Gastos com Pessoal'!$I$532:$AJ$532&amp;'Gastos com Pessoal'!$I$512:$AJ$512,0),10,1)),0)</f>
        <v>0</v>
      </c>
      <c r="AH31" s="32">
        <f t="array" aca="1" ref="AH31" ca="1">_xlfn.IFNA(SUM((AH$3&gt;='Gastos com Pessoal'!$E$7:$E$506)*(AH$3&lt;='Gastos com Pessoal'!$F$7:$F$506)*OFFSET('Encargos e Benefícios'!$D$5,1,MATCH($B31,'Encargos e Benefícios'!$E$5:$AB$5,0),500,1)),0)
+_xlfn.IFNA(SUM((AH$3&gt;='Gastos com Pessoal'!$E$513:$E$522)*(AH$3&lt;='Gastos com Pessoal'!$F$513:$F$522)*OFFSET('Encargos e Benefícios'!$D$511,1,MATCH($B31,'Encargos e Benefícios'!$E$511:$AB$511,0),10,1)),0)
+_xlfn.IFNA(SUM((AH$3&gt;='Gastos com Pessoal'!$E$7:$E$506)*(AH$3&lt;='Gastos com Pessoal'!$F$7:$F$506)*(IF('Gastos com Pessoal'!$G$7:$G$506&lt;=AH$3,1,0))*OFFSET('Gastos com Pessoal'!$H$6,1,MATCH(1&amp;$B31,'Gastos com Pessoal'!$I$532:$AJ$532&amp;'Gastos com Pessoal'!$I$6:$AJ$6,0),500,1)),0)
+_xlfn.IFNA(SUM((AH$3&gt;='Gastos com Pessoal'!$E$7:$E$506)*(AH$3&lt;='Gastos com Pessoal'!$F$7:$F$506)*(IF('Gastos com Pessoal'!$M$7:$M$506&lt;=AH$3,1,0))*OFFSET('Gastos com Pessoal'!$H$6,1,MATCH(2&amp;$B31,'Gastos com Pessoal'!$I$532:$AJ$532&amp;'Gastos com Pessoal'!$I$6:$AJ$6,0),500,1)),0)
+_xlfn.IFNA(SUM((AH$3&gt;='Gastos com Pessoal'!$E$7:$E$506)*(AH$3&lt;='Gastos com Pessoal'!$F$7:$F$506)*(IF('Gastos com Pessoal'!$S$7:$S$506&lt;=AH$3,1,0))*OFFSET('Gastos com Pessoal'!$H$6,1,MATCH(3&amp;$B31,'Gastos com Pessoal'!$I$532:$AJ$532&amp;'Gastos com Pessoal'!$I$6:$AJ$6,0),500,1)),0)
+_xlfn.IFNA(SUM((AH$3&gt;='Gastos com Pessoal'!$E$7:$E$506)*(AH$3&lt;='Gastos com Pessoal'!$F$7:$F$506)*(IF('Gastos com Pessoal'!$Y$7:$Y$506&lt;=AH$3,1,0))*OFFSET('Gastos com Pessoal'!$H$6,1,MATCH(4&amp;$B31,'Gastos com Pessoal'!$I$532:$AJ$532&amp;'Gastos com Pessoal'!$I$6:$AJ$6,0),500,1)),0)
+_xlfn.IFNA(SUM((AH$3&gt;='Gastos com Pessoal'!$E$7:$E$506)*(AH$3&lt;='Gastos com Pessoal'!$F$7:$F$506)*(IF('Gastos com Pessoal'!$AE$7:$AE$506&lt;=AH$3,1,0))*OFFSET('Gastos com Pessoal'!$H$6,1,MATCH(5&amp;$B31,'Gastos com Pessoal'!$I$532:$AJ$532&amp;'Gastos com Pessoal'!$I$6:$AJ$6,0),500,1)),0)
+_xlfn.IFNA(SUM((AH$3&gt;='Gastos com Pessoal'!$E$513:$E$522)*(AH$3&lt;='Gastos com Pessoal'!$F$513:$F$522)*(IF('Gastos com Pessoal'!$G$513:$G$522&lt;=AH$3,1,0))*OFFSET('Gastos com Pessoal'!$H$512,1,MATCH(1&amp;$B31,'Gastos com Pessoal'!$I$532:$AJ$532&amp;'Gastos com Pessoal'!$I$512:$AJ$512,0),10,1)),0)
+_xlfn.IFNA(SUM((AH$3&gt;='Gastos com Pessoal'!$E$513:$E$522)*(AH$3&lt;='Gastos com Pessoal'!$F$513:$F$522)*(IF('Gastos com Pessoal'!$M$513:$M$522&lt;=AH$3,1,0))*OFFSET('Gastos com Pessoal'!$H$512,1,MATCH(2&amp;$B31,'Gastos com Pessoal'!$I$532:$AJ$532&amp;'Gastos com Pessoal'!$I$512:$AJ$512,0),10,1)),0)
+_xlfn.IFNA(SUM((AH$3&gt;='Gastos com Pessoal'!$E$513:$E$522)*(AH$3&lt;='Gastos com Pessoal'!$F$513:$F$522)*(IF('Gastos com Pessoal'!$S$513:$S$522&lt;=AH$3,1,0))*OFFSET('Gastos com Pessoal'!$H$512,1,MATCH(3&amp;$B31,'Gastos com Pessoal'!$I$532:$AJ$532&amp;'Gastos com Pessoal'!$I$512:$AJ$512,0),10,1)),0)
+_xlfn.IFNA(SUM((AH$3&gt;='Gastos com Pessoal'!$E$513:$E$522)*(AH$3&lt;='Gastos com Pessoal'!$F$513:$F$522)*(IF('Gastos com Pessoal'!$Y$513:$Y$522&lt;=AH$3,1,0))*OFFSET('Gastos com Pessoal'!$H$512,1,MATCH(4&amp;$B31,'Gastos com Pessoal'!$I$532:$AJ$532&amp;'Gastos com Pessoal'!$I$512:$AJ$512,0),10,1)),0)
+_xlfn.IFNA(SUM((AH$3&gt;='Gastos com Pessoal'!$E$513:$E$522)*(AH$3&lt;='Gastos com Pessoal'!$F$513:$F$522)*(IF('Gastos com Pessoal'!$AE$513:$AE$522&lt;=AH$3,1,0))*OFFSET('Gastos com Pessoal'!$H$512,1,MATCH(5&amp;$B31,'Gastos com Pessoal'!$I$532:$AJ$532&amp;'Gastos com Pessoal'!$I$512:$AJ$512,0),10,1)),0)</f>
        <v>0</v>
      </c>
      <c r="AI31" s="32">
        <f t="array" aca="1" ref="AI31" ca="1">_xlfn.IFNA(SUM((AI$3&gt;='Gastos com Pessoal'!$E$7:$E$506)*(AI$3&lt;='Gastos com Pessoal'!$F$7:$F$506)*OFFSET('Encargos e Benefícios'!$D$5,1,MATCH($B31,'Encargos e Benefícios'!$E$5:$AB$5,0),500,1)),0)
+_xlfn.IFNA(SUM((AI$3&gt;='Gastos com Pessoal'!$E$513:$E$522)*(AI$3&lt;='Gastos com Pessoal'!$F$513:$F$522)*OFFSET('Encargos e Benefícios'!$D$511,1,MATCH($B31,'Encargos e Benefícios'!$E$511:$AB$511,0),10,1)),0)
+_xlfn.IFNA(SUM((AI$3&gt;='Gastos com Pessoal'!$E$7:$E$506)*(AI$3&lt;='Gastos com Pessoal'!$F$7:$F$506)*(IF('Gastos com Pessoal'!$G$7:$G$506&lt;=AI$3,1,0))*OFFSET('Gastos com Pessoal'!$H$6,1,MATCH(1&amp;$B31,'Gastos com Pessoal'!$I$532:$AJ$532&amp;'Gastos com Pessoal'!$I$6:$AJ$6,0),500,1)),0)
+_xlfn.IFNA(SUM((AI$3&gt;='Gastos com Pessoal'!$E$7:$E$506)*(AI$3&lt;='Gastos com Pessoal'!$F$7:$F$506)*(IF('Gastos com Pessoal'!$M$7:$M$506&lt;=AI$3,1,0))*OFFSET('Gastos com Pessoal'!$H$6,1,MATCH(2&amp;$B31,'Gastos com Pessoal'!$I$532:$AJ$532&amp;'Gastos com Pessoal'!$I$6:$AJ$6,0),500,1)),0)
+_xlfn.IFNA(SUM((AI$3&gt;='Gastos com Pessoal'!$E$7:$E$506)*(AI$3&lt;='Gastos com Pessoal'!$F$7:$F$506)*(IF('Gastos com Pessoal'!$S$7:$S$506&lt;=AI$3,1,0))*OFFSET('Gastos com Pessoal'!$H$6,1,MATCH(3&amp;$B31,'Gastos com Pessoal'!$I$532:$AJ$532&amp;'Gastos com Pessoal'!$I$6:$AJ$6,0),500,1)),0)
+_xlfn.IFNA(SUM((AI$3&gt;='Gastos com Pessoal'!$E$7:$E$506)*(AI$3&lt;='Gastos com Pessoal'!$F$7:$F$506)*(IF('Gastos com Pessoal'!$Y$7:$Y$506&lt;=AI$3,1,0))*OFFSET('Gastos com Pessoal'!$H$6,1,MATCH(4&amp;$B31,'Gastos com Pessoal'!$I$532:$AJ$532&amp;'Gastos com Pessoal'!$I$6:$AJ$6,0),500,1)),0)
+_xlfn.IFNA(SUM((AI$3&gt;='Gastos com Pessoal'!$E$7:$E$506)*(AI$3&lt;='Gastos com Pessoal'!$F$7:$F$506)*(IF('Gastos com Pessoal'!$AE$7:$AE$506&lt;=AI$3,1,0))*OFFSET('Gastos com Pessoal'!$H$6,1,MATCH(5&amp;$B31,'Gastos com Pessoal'!$I$532:$AJ$532&amp;'Gastos com Pessoal'!$I$6:$AJ$6,0),500,1)),0)
+_xlfn.IFNA(SUM((AI$3&gt;='Gastos com Pessoal'!$E$513:$E$522)*(AI$3&lt;='Gastos com Pessoal'!$F$513:$F$522)*(IF('Gastos com Pessoal'!$G$513:$G$522&lt;=AI$3,1,0))*OFFSET('Gastos com Pessoal'!$H$512,1,MATCH(1&amp;$B31,'Gastos com Pessoal'!$I$532:$AJ$532&amp;'Gastos com Pessoal'!$I$512:$AJ$512,0),10,1)),0)
+_xlfn.IFNA(SUM((AI$3&gt;='Gastos com Pessoal'!$E$513:$E$522)*(AI$3&lt;='Gastos com Pessoal'!$F$513:$F$522)*(IF('Gastos com Pessoal'!$M$513:$M$522&lt;=AI$3,1,0))*OFFSET('Gastos com Pessoal'!$H$512,1,MATCH(2&amp;$B31,'Gastos com Pessoal'!$I$532:$AJ$532&amp;'Gastos com Pessoal'!$I$512:$AJ$512,0),10,1)),0)
+_xlfn.IFNA(SUM((AI$3&gt;='Gastos com Pessoal'!$E$513:$E$522)*(AI$3&lt;='Gastos com Pessoal'!$F$513:$F$522)*(IF('Gastos com Pessoal'!$S$513:$S$522&lt;=AI$3,1,0))*OFFSET('Gastos com Pessoal'!$H$512,1,MATCH(3&amp;$B31,'Gastos com Pessoal'!$I$532:$AJ$532&amp;'Gastos com Pessoal'!$I$512:$AJ$512,0),10,1)),0)
+_xlfn.IFNA(SUM((AI$3&gt;='Gastos com Pessoal'!$E$513:$E$522)*(AI$3&lt;='Gastos com Pessoal'!$F$513:$F$522)*(IF('Gastos com Pessoal'!$Y$513:$Y$522&lt;=AI$3,1,0))*OFFSET('Gastos com Pessoal'!$H$512,1,MATCH(4&amp;$B31,'Gastos com Pessoal'!$I$532:$AJ$532&amp;'Gastos com Pessoal'!$I$512:$AJ$512,0),10,1)),0)
+_xlfn.IFNA(SUM((AI$3&gt;='Gastos com Pessoal'!$E$513:$E$522)*(AI$3&lt;='Gastos com Pessoal'!$F$513:$F$522)*(IF('Gastos com Pessoal'!$AE$513:$AE$522&lt;=AI$3,1,0))*OFFSET('Gastos com Pessoal'!$H$512,1,MATCH(5&amp;$B31,'Gastos com Pessoal'!$I$532:$AJ$532&amp;'Gastos com Pessoal'!$I$512:$AJ$512,0),10,1)),0)</f>
        <v>0</v>
      </c>
      <c r="AJ31" s="32">
        <f t="array" aca="1" ref="AJ31" ca="1">_xlfn.IFNA(SUM((AJ$3&gt;='Gastos com Pessoal'!$E$7:$E$506)*(AJ$3&lt;='Gastos com Pessoal'!$F$7:$F$506)*OFFSET('Encargos e Benefícios'!$D$5,1,MATCH($B31,'Encargos e Benefícios'!$E$5:$AB$5,0),500,1)),0)
+_xlfn.IFNA(SUM((AJ$3&gt;='Gastos com Pessoal'!$E$513:$E$522)*(AJ$3&lt;='Gastos com Pessoal'!$F$513:$F$522)*OFFSET('Encargos e Benefícios'!$D$511,1,MATCH($B31,'Encargos e Benefícios'!$E$511:$AB$511,0),10,1)),0)
+_xlfn.IFNA(SUM((AJ$3&gt;='Gastos com Pessoal'!$E$7:$E$506)*(AJ$3&lt;='Gastos com Pessoal'!$F$7:$F$506)*(IF('Gastos com Pessoal'!$G$7:$G$506&lt;=AJ$3,1,0))*OFFSET('Gastos com Pessoal'!$H$6,1,MATCH(1&amp;$B31,'Gastos com Pessoal'!$I$532:$AJ$532&amp;'Gastos com Pessoal'!$I$6:$AJ$6,0),500,1)),0)
+_xlfn.IFNA(SUM((AJ$3&gt;='Gastos com Pessoal'!$E$7:$E$506)*(AJ$3&lt;='Gastos com Pessoal'!$F$7:$F$506)*(IF('Gastos com Pessoal'!$M$7:$M$506&lt;=AJ$3,1,0))*OFFSET('Gastos com Pessoal'!$H$6,1,MATCH(2&amp;$B31,'Gastos com Pessoal'!$I$532:$AJ$532&amp;'Gastos com Pessoal'!$I$6:$AJ$6,0),500,1)),0)
+_xlfn.IFNA(SUM((AJ$3&gt;='Gastos com Pessoal'!$E$7:$E$506)*(AJ$3&lt;='Gastos com Pessoal'!$F$7:$F$506)*(IF('Gastos com Pessoal'!$S$7:$S$506&lt;=AJ$3,1,0))*OFFSET('Gastos com Pessoal'!$H$6,1,MATCH(3&amp;$B31,'Gastos com Pessoal'!$I$532:$AJ$532&amp;'Gastos com Pessoal'!$I$6:$AJ$6,0),500,1)),0)
+_xlfn.IFNA(SUM((AJ$3&gt;='Gastos com Pessoal'!$E$7:$E$506)*(AJ$3&lt;='Gastos com Pessoal'!$F$7:$F$506)*(IF('Gastos com Pessoal'!$Y$7:$Y$506&lt;=AJ$3,1,0))*OFFSET('Gastos com Pessoal'!$H$6,1,MATCH(4&amp;$B31,'Gastos com Pessoal'!$I$532:$AJ$532&amp;'Gastos com Pessoal'!$I$6:$AJ$6,0),500,1)),0)
+_xlfn.IFNA(SUM((AJ$3&gt;='Gastos com Pessoal'!$E$7:$E$506)*(AJ$3&lt;='Gastos com Pessoal'!$F$7:$F$506)*(IF('Gastos com Pessoal'!$AE$7:$AE$506&lt;=AJ$3,1,0))*OFFSET('Gastos com Pessoal'!$H$6,1,MATCH(5&amp;$B31,'Gastos com Pessoal'!$I$532:$AJ$532&amp;'Gastos com Pessoal'!$I$6:$AJ$6,0),500,1)),0)
+_xlfn.IFNA(SUM((AJ$3&gt;='Gastos com Pessoal'!$E$513:$E$522)*(AJ$3&lt;='Gastos com Pessoal'!$F$513:$F$522)*(IF('Gastos com Pessoal'!$G$513:$G$522&lt;=AJ$3,1,0))*OFFSET('Gastos com Pessoal'!$H$512,1,MATCH(1&amp;$B31,'Gastos com Pessoal'!$I$532:$AJ$532&amp;'Gastos com Pessoal'!$I$512:$AJ$512,0),10,1)),0)
+_xlfn.IFNA(SUM((AJ$3&gt;='Gastos com Pessoal'!$E$513:$E$522)*(AJ$3&lt;='Gastos com Pessoal'!$F$513:$F$522)*(IF('Gastos com Pessoal'!$M$513:$M$522&lt;=AJ$3,1,0))*OFFSET('Gastos com Pessoal'!$H$512,1,MATCH(2&amp;$B31,'Gastos com Pessoal'!$I$532:$AJ$532&amp;'Gastos com Pessoal'!$I$512:$AJ$512,0),10,1)),0)
+_xlfn.IFNA(SUM((AJ$3&gt;='Gastos com Pessoal'!$E$513:$E$522)*(AJ$3&lt;='Gastos com Pessoal'!$F$513:$F$522)*(IF('Gastos com Pessoal'!$S$513:$S$522&lt;=AJ$3,1,0))*OFFSET('Gastos com Pessoal'!$H$512,1,MATCH(3&amp;$B31,'Gastos com Pessoal'!$I$532:$AJ$532&amp;'Gastos com Pessoal'!$I$512:$AJ$512,0),10,1)),0)
+_xlfn.IFNA(SUM((AJ$3&gt;='Gastos com Pessoal'!$E$513:$E$522)*(AJ$3&lt;='Gastos com Pessoal'!$F$513:$F$522)*(IF('Gastos com Pessoal'!$Y$513:$Y$522&lt;=AJ$3,1,0))*OFFSET('Gastos com Pessoal'!$H$512,1,MATCH(4&amp;$B31,'Gastos com Pessoal'!$I$532:$AJ$532&amp;'Gastos com Pessoal'!$I$512:$AJ$512,0),10,1)),0)
+_xlfn.IFNA(SUM((AJ$3&gt;='Gastos com Pessoal'!$E$513:$E$522)*(AJ$3&lt;='Gastos com Pessoal'!$F$513:$F$522)*(IF('Gastos com Pessoal'!$AE$513:$AE$522&lt;=AJ$3,1,0))*OFFSET('Gastos com Pessoal'!$H$512,1,MATCH(5&amp;$B31,'Gastos com Pessoal'!$I$532:$AJ$532&amp;'Gastos com Pessoal'!$I$512:$AJ$512,0),10,1)),0)</f>
        <v>0</v>
      </c>
      <c r="AK31" s="32">
        <f t="array" aca="1" ref="AK31" ca="1">_xlfn.IFNA(SUM((AK$3&gt;='Gastos com Pessoal'!$E$7:$E$506)*(AK$3&lt;='Gastos com Pessoal'!$F$7:$F$506)*OFFSET('Encargos e Benefícios'!$D$5,1,MATCH($B31,'Encargos e Benefícios'!$E$5:$AB$5,0),500,1)),0)
+_xlfn.IFNA(SUM((AK$3&gt;='Gastos com Pessoal'!$E$513:$E$522)*(AK$3&lt;='Gastos com Pessoal'!$F$513:$F$522)*OFFSET('Encargos e Benefícios'!$D$511,1,MATCH($B31,'Encargos e Benefícios'!$E$511:$AB$511,0),10,1)),0)
+_xlfn.IFNA(SUM((AK$3&gt;='Gastos com Pessoal'!$E$7:$E$506)*(AK$3&lt;='Gastos com Pessoal'!$F$7:$F$506)*(IF('Gastos com Pessoal'!$G$7:$G$506&lt;=AK$3,1,0))*OFFSET('Gastos com Pessoal'!$H$6,1,MATCH(1&amp;$B31,'Gastos com Pessoal'!$I$532:$AJ$532&amp;'Gastos com Pessoal'!$I$6:$AJ$6,0),500,1)),0)
+_xlfn.IFNA(SUM((AK$3&gt;='Gastos com Pessoal'!$E$7:$E$506)*(AK$3&lt;='Gastos com Pessoal'!$F$7:$F$506)*(IF('Gastos com Pessoal'!$M$7:$M$506&lt;=AK$3,1,0))*OFFSET('Gastos com Pessoal'!$H$6,1,MATCH(2&amp;$B31,'Gastos com Pessoal'!$I$532:$AJ$532&amp;'Gastos com Pessoal'!$I$6:$AJ$6,0),500,1)),0)
+_xlfn.IFNA(SUM((AK$3&gt;='Gastos com Pessoal'!$E$7:$E$506)*(AK$3&lt;='Gastos com Pessoal'!$F$7:$F$506)*(IF('Gastos com Pessoal'!$S$7:$S$506&lt;=AK$3,1,0))*OFFSET('Gastos com Pessoal'!$H$6,1,MATCH(3&amp;$B31,'Gastos com Pessoal'!$I$532:$AJ$532&amp;'Gastos com Pessoal'!$I$6:$AJ$6,0),500,1)),0)
+_xlfn.IFNA(SUM((AK$3&gt;='Gastos com Pessoal'!$E$7:$E$506)*(AK$3&lt;='Gastos com Pessoal'!$F$7:$F$506)*(IF('Gastos com Pessoal'!$Y$7:$Y$506&lt;=AK$3,1,0))*OFFSET('Gastos com Pessoal'!$H$6,1,MATCH(4&amp;$B31,'Gastos com Pessoal'!$I$532:$AJ$532&amp;'Gastos com Pessoal'!$I$6:$AJ$6,0),500,1)),0)
+_xlfn.IFNA(SUM((AK$3&gt;='Gastos com Pessoal'!$E$7:$E$506)*(AK$3&lt;='Gastos com Pessoal'!$F$7:$F$506)*(IF('Gastos com Pessoal'!$AE$7:$AE$506&lt;=AK$3,1,0))*OFFSET('Gastos com Pessoal'!$H$6,1,MATCH(5&amp;$B31,'Gastos com Pessoal'!$I$532:$AJ$532&amp;'Gastos com Pessoal'!$I$6:$AJ$6,0),500,1)),0)
+_xlfn.IFNA(SUM((AK$3&gt;='Gastos com Pessoal'!$E$513:$E$522)*(AK$3&lt;='Gastos com Pessoal'!$F$513:$F$522)*(IF('Gastos com Pessoal'!$G$513:$G$522&lt;=AK$3,1,0))*OFFSET('Gastos com Pessoal'!$H$512,1,MATCH(1&amp;$B31,'Gastos com Pessoal'!$I$532:$AJ$532&amp;'Gastos com Pessoal'!$I$512:$AJ$512,0),10,1)),0)
+_xlfn.IFNA(SUM((AK$3&gt;='Gastos com Pessoal'!$E$513:$E$522)*(AK$3&lt;='Gastos com Pessoal'!$F$513:$F$522)*(IF('Gastos com Pessoal'!$M$513:$M$522&lt;=AK$3,1,0))*OFFSET('Gastos com Pessoal'!$H$512,1,MATCH(2&amp;$B31,'Gastos com Pessoal'!$I$532:$AJ$532&amp;'Gastos com Pessoal'!$I$512:$AJ$512,0),10,1)),0)
+_xlfn.IFNA(SUM((AK$3&gt;='Gastos com Pessoal'!$E$513:$E$522)*(AK$3&lt;='Gastos com Pessoal'!$F$513:$F$522)*(IF('Gastos com Pessoal'!$S$513:$S$522&lt;=AK$3,1,0))*OFFSET('Gastos com Pessoal'!$H$512,1,MATCH(3&amp;$B31,'Gastos com Pessoal'!$I$532:$AJ$532&amp;'Gastos com Pessoal'!$I$512:$AJ$512,0),10,1)),0)
+_xlfn.IFNA(SUM((AK$3&gt;='Gastos com Pessoal'!$E$513:$E$522)*(AK$3&lt;='Gastos com Pessoal'!$F$513:$F$522)*(IF('Gastos com Pessoal'!$Y$513:$Y$522&lt;=AK$3,1,0))*OFFSET('Gastos com Pessoal'!$H$512,1,MATCH(4&amp;$B31,'Gastos com Pessoal'!$I$532:$AJ$532&amp;'Gastos com Pessoal'!$I$512:$AJ$512,0),10,1)),0)
+_xlfn.IFNA(SUM((AK$3&gt;='Gastos com Pessoal'!$E$513:$E$522)*(AK$3&lt;='Gastos com Pessoal'!$F$513:$F$522)*(IF('Gastos com Pessoal'!$AE$513:$AE$522&lt;=AK$3,1,0))*OFFSET('Gastos com Pessoal'!$H$512,1,MATCH(5&amp;$B31,'Gastos com Pessoal'!$I$532:$AJ$532&amp;'Gastos com Pessoal'!$I$512:$AJ$512,0),10,1)),0)</f>
        <v>0</v>
      </c>
      <c r="AL31" s="32">
        <f t="array" aca="1" ref="AL31" ca="1">_xlfn.IFNA(SUM((AL$3&gt;='Gastos com Pessoal'!$E$7:$E$506)*(AL$3&lt;='Gastos com Pessoal'!$F$7:$F$506)*OFFSET('Encargos e Benefícios'!$D$5,1,MATCH($B31,'Encargos e Benefícios'!$E$5:$AB$5,0),500,1)),0)
+_xlfn.IFNA(SUM((AL$3&gt;='Gastos com Pessoal'!$E$513:$E$522)*(AL$3&lt;='Gastos com Pessoal'!$F$513:$F$522)*OFFSET('Encargos e Benefícios'!$D$511,1,MATCH($B31,'Encargos e Benefícios'!$E$511:$AB$511,0),10,1)),0)
+_xlfn.IFNA(SUM((AL$3&gt;='Gastos com Pessoal'!$E$7:$E$506)*(AL$3&lt;='Gastos com Pessoal'!$F$7:$F$506)*(IF('Gastos com Pessoal'!$G$7:$G$506&lt;=AL$3,1,0))*OFFSET('Gastos com Pessoal'!$H$6,1,MATCH(1&amp;$B31,'Gastos com Pessoal'!$I$532:$AJ$532&amp;'Gastos com Pessoal'!$I$6:$AJ$6,0),500,1)),0)
+_xlfn.IFNA(SUM((AL$3&gt;='Gastos com Pessoal'!$E$7:$E$506)*(AL$3&lt;='Gastos com Pessoal'!$F$7:$F$506)*(IF('Gastos com Pessoal'!$M$7:$M$506&lt;=AL$3,1,0))*OFFSET('Gastos com Pessoal'!$H$6,1,MATCH(2&amp;$B31,'Gastos com Pessoal'!$I$532:$AJ$532&amp;'Gastos com Pessoal'!$I$6:$AJ$6,0),500,1)),0)
+_xlfn.IFNA(SUM((AL$3&gt;='Gastos com Pessoal'!$E$7:$E$506)*(AL$3&lt;='Gastos com Pessoal'!$F$7:$F$506)*(IF('Gastos com Pessoal'!$S$7:$S$506&lt;=AL$3,1,0))*OFFSET('Gastos com Pessoal'!$H$6,1,MATCH(3&amp;$B31,'Gastos com Pessoal'!$I$532:$AJ$532&amp;'Gastos com Pessoal'!$I$6:$AJ$6,0),500,1)),0)
+_xlfn.IFNA(SUM((AL$3&gt;='Gastos com Pessoal'!$E$7:$E$506)*(AL$3&lt;='Gastos com Pessoal'!$F$7:$F$506)*(IF('Gastos com Pessoal'!$Y$7:$Y$506&lt;=AL$3,1,0))*OFFSET('Gastos com Pessoal'!$H$6,1,MATCH(4&amp;$B31,'Gastos com Pessoal'!$I$532:$AJ$532&amp;'Gastos com Pessoal'!$I$6:$AJ$6,0),500,1)),0)
+_xlfn.IFNA(SUM((AL$3&gt;='Gastos com Pessoal'!$E$7:$E$506)*(AL$3&lt;='Gastos com Pessoal'!$F$7:$F$506)*(IF('Gastos com Pessoal'!$AE$7:$AE$506&lt;=AL$3,1,0))*OFFSET('Gastos com Pessoal'!$H$6,1,MATCH(5&amp;$B31,'Gastos com Pessoal'!$I$532:$AJ$532&amp;'Gastos com Pessoal'!$I$6:$AJ$6,0),500,1)),0)
+_xlfn.IFNA(SUM((AL$3&gt;='Gastos com Pessoal'!$E$513:$E$522)*(AL$3&lt;='Gastos com Pessoal'!$F$513:$F$522)*(IF('Gastos com Pessoal'!$G$513:$G$522&lt;=AL$3,1,0))*OFFSET('Gastos com Pessoal'!$H$512,1,MATCH(1&amp;$B31,'Gastos com Pessoal'!$I$532:$AJ$532&amp;'Gastos com Pessoal'!$I$512:$AJ$512,0),10,1)),0)
+_xlfn.IFNA(SUM((AL$3&gt;='Gastos com Pessoal'!$E$513:$E$522)*(AL$3&lt;='Gastos com Pessoal'!$F$513:$F$522)*(IF('Gastos com Pessoal'!$M$513:$M$522&lt;=AL$3,1,0))*OFFSET('Gastos com Pessoal'!$H$512,1,MATCH(2&amp;$B31,'Gastos com Pessoal'!$I$532:$AJ$532&amp;'Gastos com Pessoal'!$I$512:$AJ$512,0),10,1)),0)
+_xlfn.IFNA(SUM((AL$3&gt;='Gastos com Pessoal'!$E$513:$E$522)*(AL$3&lt;='Gastos com Pessoal'!$F$513:$F$522)*(IF('Gastos com Pessoal'!$S$513:$S$522&lt;=AL$3,1,0))*OFFSET('Gastos com Pessoal'!$H$512,1,MATCH(3&amp;$B31,'Gastos com Pessoal'!$I$532:$AJ$532&amp;'Gastos com Pessoal'!$I$512:$AJ$512,0),10,1)),0)
+_xlfn.IFNA(SUM((AL$3&gt;='Gastos com Pessoal'!$E$513:$E$522)*(AL$3&lt;='Gastos com Pessoal'!$F$513:$F$522)*(IF('Gastos com Pessoal'!$Y$513:$Y$522&lt;=AL$3,1,0))*OFFSET('Gastos com Pessoal'!$H$512,1,MATCH(4&amp;$B31,'Gastos com Pessoal'!$I$532:$AJ$532&amp;'Gastos com Pessoal'!$I$512:$AJ$512,0),10,1)),0)
+_xlfn.IFNA(SUM((AL$3&gt;='Gastos com Pessoal'!$E$513:$E$522)*(AL$3&lt;='Gastos com Pessoal'!$F$513:$F$522)*(IF('Gastos com Pessoal'!$AE$513:$AE$522&lt;=AL$3,1,0))*OFFSET('Gastos com Pessoal'!$H$512,1,MATCH(5&amp;$B31,'Gastos com Pessoal'!$I$532:$AJ$532&amp;'Gastos com Pessoal'!$I$512:$AJ$512,0),10,1)),0)</f>
        <v>0</v>
      </c>
      <c r="AM31" s="32">
        <f t="array" aca="1" ref="AM31" ca="1">_xlfn.IFNA(SUM((AM$3&gt;='Gastos com Pessoal'!$E$7:$E$506)*(AM$3&lt;='Gastos com Pessoal'!$F$7:$F$506)*OFFSET('Encargos e Benefícios'!$D$5,1,MATCH($B31,'Encargos e Benefícios'!$E$5:$AB$5,0),500,1)),0)
+_xlfn.IFNA(SUM((AM$3&gt;='Gastos com Pessoal'!$E$513:$E$522)*(AM$3&lt;='Gastos com Pessoal'!$F$513:$F$522)*OFFSET('Encargos e Benefícios'!$D$511,1,MATCH($B31,'Encargos e Benefícios'!$E$511:$AB$511,0),10,1)),0)
+_xlfn.IFNA(SUM((AM$3&gt;='Gastos com Pessoal'!$E$7:$E$506)*(AM$3&lt;='Gastos com Pessoal'!$F$7:$F$506)*(IF('Gastos com Pessoal'!$G$7:$G$506&lt;=AM$3,1,0))*OFFSET('Gastos com Pessoal'!$H$6,1,MATCH(1&amp;$B31,'Gastos com Pessoal'!$I$532:$AJ$532&amp;'Gastos com Pessoal'!$I$6:$AJ$6,0),500,1)),0)
+_xlfn.IFNA(SUM((AM$3&gt;='Gastos com Pessoal'!$E$7:$E$506)*(AM$3&lt;='Gastos com Pessoal'!$F$7:$F$506)*(IF('Gastos com Pessoal'!$M$7:$M$506&lt;=AM$3,1,0))*OFFSET('Gastos com Pessoal'!$H$6,1,MATCH(2&amp;$B31,'Gastos com Pessoal'!$I$532:$AJ$532&amp;'Gastos com Pessoal'!$I$6:$AJ$6,0),500,1)),0)
+_xlfn.IFNA(SUM((AM$3&gt;='Gastos com Pessoal'!$E$7:$E$506)*(AM$3&lt;='Gastos com Pessoal'!$F$7:$F$506)*(IF('Gastos com Pessoal'!$S$7:$S$506&lt;=AM$3,1,0))*OFFSET('Gastos com Pessoal'!$H$6,1,MATCH(3&amp;$B31,'Gastos com Pessoal'!$I$532:$AJ$532&amp;'Gastos com Pessoal'!$I$6:$AJ$6,0),500,1)),0)
+_xlfn.IFNA(SUM((AM$3&gt;='Gastos com Pessoal'!$E$7:$E$506)*(AM$3&lt;='Gastos com Pessoal'!$F$7:$F$506)*(IF('Gastos com Pessoal'!$Y$7:$Y$506&lt;=AM$3,1,0))*OFFSET('Gastos com Pessoal'!$H$6,1,MATCH(4&amp;$B31,'Gastos com Pessoal'!$I$532:$AJ$532&amp;'Gastos com Pessoal'!$I$6:$AJ$6,0),500,1)),0)
+_xlfn.IFNA(SUM((AM$3&gt;='Gastos com Pessoal'!$E$7:$E$506)*(AM$3&lt;='Gastos com Pessoal'!$F$7:$F$506)*(IF('Gastos com Pessoal'!$AE$7:$AE$506&lt;=AM$3,1,0))*OFFSET('Gastos com Pessoal'!$H$6,1,MATCH(5&amp;$B31,'Gastos com Pessoal'!$I$532:$AJ$532&amp;'Gastos com Pessoal'!$I$6:$AJ$6,0),500,1)),0)
+_xlfn.IFNA(SUM((AM$3&gt;='Gastos com Pessoal'!$E$513:$E$522)*(AM$3&lt;='Gastos com Pessoal'!$F$513:$F$522)*(IF('Gastos com Pessoal'!$G$513:$G$522&lt;=AM$3,1,0))*OFFSET('Gastos com Pessoal'!$H$512,1,MATCH(1&amp;$B31,'Gastos com Pessoal'!$I$532:$AJ$532&amp;'Gastos com Pessoal'!$I$512:$AJ$512,0),10,1)),0)
+_xlfn.IFNA(SUM((AM$3&gt;='Gastos com Pessoal'!$E$513:$E$522)*(AM$3&lt;='Gastos com Pessoal'!$F$513:$F$522)*(IF('Gastos com Pessoal'!$M$513:$M$522&lt;=AM$3,1,0))*OFFSET('Gastos com Pessoal'!$H$512,1,MATCH(2&amp;$B31,'Gastos com Pessoal'!$I$532:$AJ$532&amp;'Gastos com Pessoal'!$I$512:$AJ$512,0),10,1)),0)
+_xlfn.IFNA(SUM((AM$3&gt;='Gastos com Pessoal'!$E$513:$E$522)*(AM$3&lt;='Gastos com Pessoal'!$F$513:$F$522)*(IF('Gastos com Pessoal'!$S$513:$S$522&lt;=AM$3,1,0))*OFFSET('Gastos com Pessoal'!$H$512,1,MATCH(3&amp;$B31,'Gastos com Pessoal'!$I$532:$AJ$532&amp;'Gastos com Pessoal'!$I$512:$AJ$512,0),10,1)),0)
+_xlfn.IFNA(SUM((AM$3&gt;='Gastos com Pessoal'!$E$513:$E$522)*(AM$3&lt;='Gastos com Pessoal'!$F$513:$F$522)*(IF('Gastos com Pessoal'!$Y$513:$Y$522&lt;=AM$3,1,0))*OFFSET('Gastos com Pessoal'!$H$512,1,MATCH(4&amp;$B31,'Gastos com Pessoal'!$I$532:$AJ$532&amp;'Gastos com Pessoal'!$I$512:$AJ$512,0),10,1)),0)
+_xlfn.IFNA(SUM((AM$3&gt;='Gastos com Pessoal'!$E$513:$E$522)*(AM$3&lt;='Gastos com Pessoal'!$F$513:$F$522)*(IF('Gastos com Pessoal'!$AE$513:$AE$522&lt;=AM$3,1,0))*OFFSET('Gastos com Pessoal'!$H$512,1,MATCH(5&amp;$B31,'Gastos com Pessoal'!$I$532:$AJ$532&amp;'Gastos com Pessoal'!$I$512:$AJ$512,0),10,1)),0)</f>
        <v>0</v>
      </c>
      <c r="AN31" s="32">
        <f t="array" aca="1" ref="AN31" ca="1">_xlfn.IFNA(SUM((AN$3&gt;='Gastos com Pessoal'!$E$7:$E$506)*(AN$3&lt;='Gastos com Pessoal'!$F$7:$F$506)*OFFSET('Encargos e Benefícios'!$D$5,1,MATCH($B31,'Encargos e Benefícios'!$E$5:$AB$5,0),500,1)),0)
+_xlfn.IFNA(SUM((AN$3&gt;='Gastos com Pessoal'!$E$513:$E$522)*(AN$3&lt;='Gastos com Pessoal'!$F$513:$F$522)*OFFSET('Encargos e Benefícios'!$D$511,1,MATCH($B31,'Encargos e Benefícios'!$E$511:$AB$511,0),10,1)),0)
+_xlfn.IFNA(SUM((AN$3&gt;='Gastos com Pessoal'!$E$7:$E$506)*(AN$3&lt;='Gastos com Pessoal'!$F$7:$F$506)*(IF('Gastos com Pessoal'!$G$7:$G$506&lt;=AN$3,1,0))*OFFSET('Gastos com Pessoal'!$H$6,1,MATCH(1&amp;$B31,'Gastos com Pessoal'!$I$532:$AJ$532&amp;'Gastos com Pessoal'!$I$6:$AJ$6,0),500,1)),0)
+_xlfn.IFNA(SUM((AN$3&gt;='Gastos com Pessoal'!$E$7:$E$506)*(AN$3&lt;='Gastos com Pessoal'!$F$7:$F$506)*(IF('Gastos com Pessoal'!$M$7:$M$506&lt;=AN$3,1,0))*OFFSET('Gastos com Pessoal'!$H$6,1,MATCH(2&amp;$B31,'Gastos com Pessoal'!$I$532:$AJ$532&amp;'Gastos com Pessoal'!$I$6:$AJ$6,0),500,1)),0)
+_xlfn.IFNA(SUM((AN$3&gt;='Gastos com Pessoal'!$E$7:$E$506)*(AN$3&lt;='Gastos com Pessoal'!$F$7:$F$506)*(IF('Gastos com Pessoal'!$S$7:$S$506&lt;=AN$3,1,0))*OFFSET('Gastos com Pessoal'!$H$6,1,MATCH(3&amp;$B31,'Gastos com Pessoal'!$I$532:$AJ$532&amp;'Gastos com Pessoal'!$I$6:$AJ$6,0),500,1)),0)
+_xlfn.IFNA(SUM((AN$3&gt;='Gastos com Pessoal'!$E$7:$E$506)*(AN$3&lt;='Gastos com Pessoal'!$F$7:$F$506)*(IF('Gastos com Pessoal'!$Y$7:$Y$506&lt;=AN$3,1,0))*OFFSET('Gastos com Pessoal'!$H$6,1,MATCH(4&amp;$B31,'Gastos com Pessoal'!$I$532:$AJ$532&amp;'Gastos com Pessoal'!$I$6:$AJ$6,0),500,1)),0)
+_xlfn.IFNA(SUM((AN$3&gt;='Gastos com Pessoal'!$E$7:$E$506)*(AN$3&lt;='Gastos com Pessoal'!$F$7:$F$506)*(IF('Gastos com Pessoal'!$AE$7:$AE$506&lt;=AN$3,1,0))*OFFSET('Gastos com Pessoal'!$H$6,1,MATCH(5&amp;$B31,'Gastos com Pessoal'!$I$532:$AJ$532&amp;'Gastos com Pessoal'!$I$6:$AJ$6,0),500,1)),0)
+_xlfn.IFNA(SUM((AN$3&gt;='Gastos com Pessoal'!$E$513:$E$522)*(AN$3&lt;='Gastos com Pessoal'!$F$513:$F$522)*(IF('Gastos com Pessoal'!$G$513:$G$522&lt;=AN$3,1,0))*OFFSET('Gastos com Pessoal'!$H$512,1,MATCH(1&amp;$B31,'Gastos com Pessoal'!$I$532:$AJ$532&amp;'Gastos com Pessoal'!$I$512:$AJ$512,0),10,1)),0)
+_xlfn.IFNA(SUM((AN$3&gt;='Gastos com Pessoal'!$E$513:$E$522)*(AN$3&lt;='Gastos com Pessoal'!$F$513:$F$522)*(IF('Gastos com Pessoal'!$M$513:$M$522&lt;=AN$3,1,0))*OFFSET('Gastos com Pessoal'!$H$512,1,MATCH(2&amp;$B31,'Gastos com Pessoal'!$I$532:$AJ$532&amp;'Gastos com Pessoal'!$I$512:$AJ$512,0),10,1)),0)
+_xlfn.IFNA(SUM((AN$3&gt;='Gastos com Pessoal'!$E$513:$E$522)*(AN$3&lt;='Gastos com Pessoal'!$F$513:$F$522)*(IF('Gastos com Pessoal'!$S$513:$S$522&lt;=AN$3,1,0))*OFFSET('Gastos com Pessoal'!$H$512,1,MATCH(3&amp;$B31,'Gastos com Pessoal'!$I$532:$AJ$532&amp;'Gastos com Pessoal'!$I$512:$AJ$512,0),10,1)),0)
+_xlfn.IFNA(SUM((AN$3&gt;='Gastos com Pessoal'!$E$513:$E$522)*(AN$3&lt;='Gastos com Pessoal'!$F$513:$F$522)*(IF('Gastos com Pessoal'!$Y$513:$Y$522&lt;=AN$3,1,0))*OFFSET('Gastos com Pessoal'!$H$512,1,MATCH(4&amp;$B31,'Gastos com Pessoal'!$I$532:$AJ$532&amp;'Gastos com Pessoal'!$I$512:$AJ$512,0),10,1)),0)
+_xlfn.IFNA(SUM((AN$3&gt;='Gastos com Pessoal'!$E$513:$E$522)*(AN$3&lt;='Gastos com Pessoal'!$F$513:$F$522)*(IF('Gastos com Pessoal'!$AE$513:$AE$522&lt;=AN$3,1,0))*OFFSET('Gastos com Pessoal'!$H$512,1,MATCH(5&amp;$B31,'Gastos com Pessoal'!$I$532:$AJ$532&amp;'Gastos com Pessoal'!$I$512:$AJ$512,0),10,1)),0)</f>
        <v>0</v>
      </c>
      <c r="AO31" s="32">
        <f t="array" aca="1" ref="AO31" ca="1">_xlfn.IFNA(SUM((AO$3&gt;='Gastos com Pessoal'!$E$7:$E$506)*(AO$3&lt;='Gastos com Pessoal'!$F$7:$F$506)*OFFSET('Encargos e Benefícios'!$D$5,1,MATCH($B31,'Encargos e Benefícios'!$E$5:$AB$5,0),500,1)),0)
+_xlfn.IFNA(SUM((AO$3&gt;='Gastos com Pessoal'!$E$513:$E$522)*(AO$3&lt;='Gastos com Pessoal'!$F$513:$F$522)*OFFSET('Encargos e Benefícios'!$D$511,1,MATCH($B31,'Encargos e Benefícios'!$E$511:$AB$511,0),10,1)),0)
+_xlfn.IFNA(SUM((AO$3&gt;='Gastos com Pessoal'!$E$7:$E$506)*(AO$3&lt;='Gastos com Pessoal'!$F$7:$F$506)*(IF('Gastos com Pessoal'!$G$7:$G$506&lt;=AO$3,1,0))*OFFSET('Gastos com Pessoal'!$H$6,1,MATCH(1&amp;$B31,'Gastos com Pessoal'!$I$532:$AJ$532&amp;'Gastos com Pessoal'!$I$6:$AJ$6,0),500,1)),0)
+_xlfn.IFNA(SUM((AO$3&gt;='Gastos com Pessoal'!$E$7:$E$506)*(AO$3&lt;='Gastos com Pessoal'!$F$7:$F$506)*(IF('Gastos com Pessoal'!$M$7:$M$506&lt;=AO$3,1,0))*OFFSET('Gastos com Pessoal'!$H$6,1,MATCH(2&amp;$B31,'Gastos com Pessoal'!$I$532:$AJ$532&amp;'Gastos com Pessoal'!$I$6:$AJ$6,0),500,1)),0)
+_xlfn.IFNA(SUM((AO$3&gt;='Gastos com Pessoal'!$E$7:$E$506)*(AO$3&lt;='Gastos com Pessoal'!$F$7:$F$506)*(IF('Gastos com Pessoal'!$S$7:$S$506&lt;=AO$3,1,0))*OFFSET('Gastos com Pessoal'!$H$6,1,MATCH(3&amp;$B31,'Gastos com Pessoal'!$I$532:$AJ$532&amp;'Gastos com Pessoal'!$I$6:$AJ$6,0),500,1)),0)
+_xlfn.IFNA(SUM((AO$3&gt;='Gastos com Pessoal'!$E$7:$E$506)*(AO$3&lt;='Gastos com Pessoal'!$F$7:$F$506)*(IF('Gastos com Pessoal'!$Y$7:$Y$506&lt;=AO$3,1,0))*OFFSET('Gastos com Pessoal'!$H$6,1,MATCH(4&amp;$B31,'Gastos com Pessoal'!$I$532:$AJ$532&amp;'Gastos com Pessoal'!$I$6:$AJ$6,0),500,1)),0)
+_xlfn.IFNA(SUM((AO$3&gt;='Gastos com Pessoal'!$E$7:$E$506)*(AO$3&lt;='Gastos com Pessoal'!$F$7:$F$506)*(IF('Gastos com Pessoal'!$AE$7:$AE$506&lt;=AO$3,1,0))*OFFSET('Gastos com Pessoal'!$H$6,1,MATCH(5&amp;$B31,'Gastos com Pessoal'!$I$532:$AJ$532&amp;'Gastos com Pessoal'!$I$6:$AJ$6,0),500,1)),0)
+_xlfn.IFNA(SUM((AO$3&gt;='Gastos com Pessoal'!$E$513:$E$522)*(AO$3&lt;='Gastos com Pessoal'!$F$513:$F$522)*(IF('Gastos com Pessoal'!$G$513:$G$522&lt;=AO$3,1,0))*OFFSET('Gastos com Pessoal'!$H$512,1,MATCH(1&amp;$B31,'Gastos com Pessoal'!$I$532:$AJ$532&amp;'Gastos com Pessoal'!$I$512:$AJ$512,0),10,1)),0)
+_xlfn.IFNA(SUM((AO$3&gt;='Gastos com Pessoal'!$E$513:$E$522)*(AO$3&lt;='Gastos com Pessoal'!$F$513:$F$522)*(IF('Gastos com Pessoal'!$M$513:$M$522&lt;=AO$3,1,0))*OFFSET('Gastos com Pessoal'!$H$512,1,MATCH(2&amp;$B31,'Gastos com Pessoal'!$I$532:$AJ$532&amp;'Gastos com Pessoal'!$I$512:$AJ$512,0),10,1)),0)
+_xlfn.IFNA(SUM((AO$3&gt;='Gastos com Pessoal'!$E$513:$E$522)*(AO$3&lt;='Gastos com Pessoal'!$F$513:$F$522)*(IF('Gastos com Pessoal'!$S$513:$S$522&lt;=AO$3,1,0))*OFFSET('Gastos com Pessoal'!$H$512,1,MATCH(3&amp;$B31,'Gastos com Pessoal'!$I$532:$AJ$532&amp;'Gastos com Pessoal'!$I$512:$AJ$512,0),10,1)),0)
+_xlfn.IFNA(SUM((AO$3&gt;='Gastos com Pessoal'!$E$513:$E$522)*(AO$3&lt;='Gastos com Pessoal'!$F$513:$F$522)*(IF('Gastos com Pessoal'!$Y$513:$Y$522&lt;=AO$3,1,0))*OFFSET('Gastos com Pessoal'!$H$512,1,MATCH(4&amp;$B31,'Gastos com Pessoal'!$I$532:$AJ$532&amp;'Gastos com Pessoal'!$I$512:$AJ$512,0),10,1)),0)
+_xlfn.IFNA(SUM((AO$3&gt;='Gastos com Pessoal'!$E$513:$E$522)*(AO$3&lt;='Gastos com Pessoal'!$F$513:$F$522)*(IF('Gastos com Pessoal'!$AE$513:$AE$522&lt;=AO$3,1,0))*OFFSET('Gastos com Pessoal'!$H$512,1,MATCH(5&amp;$B31,'Gastos com Pessoal'!$I$532:$AJ$532&amp;'Gastos com Pessoal'!$I$512:$AJ$512,0),10,1)),0)</f>
        <v>0</v>
      </c>
      <c r="AP31" s="32">
        <f t="array" aca="1" ref="AP31" ca="1">_xlfn.IFNA(SUM((AP$3&gt;='Gastos com Pessoal'!$E$7:$E$506)*(AP$3&lt;='Gastos com Pessoal'!$F$7:$F$506)*OFFSET('Encargos e Benefícios'!$D$5,1,MATCH($B31,'Encargos e Benefícios'!$E$5:$AB$5,0),500,1)),0)
+_xlfn.IFNA(SUM((AP$3&gt;='Gastos com Pessoal'!$E$513:$E$522)*(AP$3&lt;='Gastos com Pessoal'!$F$513:$F$522)*OFFSET('Encargos e Benefícios'!$D$511,1,MATCH($B31,'Encargos e Benefícios'!$E$511:$AB$511,0),10,1)),0)
+_xlfn.IFNA(SUM((AP$3&gt;='Gastos com Pessoal'!$E$7:$E$506)*(AP$3&lt;='Gastos com Pessoal'!$F$7:$F$506)*(IF('Gastos com Pessoal'!$G$7:$G$506&lt;=AP$3,1,0))*OFFSET('Gastos com Pessoal'!$H$6,1,MATCH(1&amp;$B31,'Gastos com Pessoal'!$I$532:$AJ$532&amp;'Gastos com Pessoal'!$I$6:$AJ$6,0),500,1)),0)
+_xlfn.IFNA(SUM((AP$3&gt;='Gastos com Pessoal'!$E$7:$E$506)*(AP$3&lt;='Gastos com Pessoal'!$F$7:$F$506)*(IF('Gastos com Pessoal'!$M$7:$M$506&lt;=AP$3,1,0))*OFFSET('Gastos com Pessoal'!$H$6,1,MATCH(2&amp;$B31,'Gastos com Pessoal'!$I$532:$AJ$532&amp;'Gastos com Pessoal'!$I$6:$AJ$6,0),500,1)),0)
+_xlfn.IFNA(SUM((AP$3&gt;='Gastos com Pessoal'!$E$7:$E$506)*(AP$3&lt;='Gastos com Pessoal'!$F$7:$F$506)*(IF('Gastos com Pessoal'!$S$7:$S$506&lt;=AP$3,1,0))*OFFSET('Gastos com Pessoal'!$H$6,1,MATCH(3&amp;$B31,'Gastos com Pessoal'!$I$532:$AJ$532&amp;'Gastos com Pessoal'!$I$6:$AJ$6,0),500,1)),0)
+_xlfn.IFNA(SUM((AP$3&gt;='Gastos com Pessoal'!$E$7:$E$506)*(AP$3&lt;='Gastos com Pessoal'!$F$7:$F$506)*(IF('Gastos com Pessoal'!$Y$7:$Y$506&lt;=AP$3,1,0))*OFFSET('Gastos com Pessoal'!$H$6,1,MATCH(4&amp;$B31,'Gastos com Pessoal'!$I$532:$AJ$532&amp;'Gastos com Pessoal'!$I$6:$AJ$6,0),500,1)),0)
+_xlfn.IFNA(SUM((AP$3&gt;='Gastos com Pessoal'!$E$7:$E$506)*(AP$3&lt;='Gastos com Pessoal'!$F$7:$F$506)*(IF('Gastos com Pessoal'!$AE$7:$AE$506&lt;=AP$3,1,0))*OFFSET('Gastos com Pessoal'!$H$6,1,MATCH(5&amp;$B31,'Gastos com Pessoal'!$I$532:$AJ$532&amp;'Gastos com Pessoal'!$I$6:$AJ$6,0),500,1)),0)
+_xlfn.IFNA(SUM((AP$3&gt;='Gastos com Pessoal'!$E$513:$E$522)*(AP$3&lt;='Gastos com Pessoal'!$F$513:$F$522)*(IF('Gastos com Pessoal'!$G$513:$G$522&lt;=AP$3,1,0))*OFFSET('Gastos com Pessoal'!$H$512,1,MATCH(1&amp;$B31,'Gastos com Pessoal'!$I$532:$AJ$532&amp;'Gastos com Pessoal'!$I$512:$AJ$512,0),10,1)),0)
+_xlfn.IFNA(SUM((AP$3&gt;='Gastos com Pessoal'!$E$513:$E$522)*(AP$3&lt;='Gastos com Pessoal'!$F$513:$F$522)*(IF('Gastos com Pessoal'!$M$513:$M$522&lt;=AP$3,1,0))*OFFSET('Gastos com Pessoal'!$H$512,1,MATCH(2&amp;$B31,'Gastos com Pessoal'!$I$532:$AJ$532&amp;'Gastos com Pessoal'!$I$512:$AJ$512,0),10,1)),0)
+_xlfn.IFNA(SUM((AP$3&gt;='Gastos com Pessoal'!$E$513:$E$522)*(AP$3&lt;='Gastos com Pessoal'!$F$513:$F$522)*(IF('Gastos com Pessoal'!$S$513:$S$522&lt;=AP$3,1,0))*OFFSET('Gastos com Pessoal'!$H$512,1,MATCH(3&amp;$B31,'Gastos com Pessoal'!$I$532:$AJ$532&amp;'Gastos com Pessoal'!$I$512:$AJ$512,0),10,1)),0)
+_xlfn.IFNA(SUM((AP$3&gt;='Gastos com Pessoal'!$E$513:$E$522)*(AP$3&lt;='Gastos com Pessoal'!$F$513:$F$522)*(IF('Gastos com Pessoal'!$Y$513:$Y$522&lt;=AP$3,1,0))*OFFSET('Gastos com Pessoal'!$H$512,1,MATCH(4&amp;$B31,'Gastos com Pessoal'!$I$532:$AJ$532&amp;'Gastos com Pessoal'!$I$512:$AJ$512,0),10,1)),0)
+_xlfn.IFNA(SUM((AP$3&gt;='Gastos com Pessoal'!$E$513:$E$522)*(AP$3&lt;='Gastos com Pessoal'!$F$513:$F$522)*(IF('Gastos com Pessoal'!$AE$513:$AE$522&lt;=AP$3,1,0))*OFFSET('Gastos com Pessoal'!$H$512,1,MATCH(5&amp;$B31,'Gastos com Pessoal'!$I$532:$AJ$532&amp;'Gastos com Pessoal'!$I$512:$AJ$512,0),10,1)),0)</f>
        <v>0</v>
      </c>
      <c r="AQ31" s="32">
        <f t="array" aca="1" ref="AQ31" ca="1">_xlfn.IFNA(SUM((AQ$3&gt;='Gastos com Pessoal'!$E$7:$E$506)*(AQ$3&lt;='Gastos com Pessoal'!$F$7:$F$506)*OFFSET('Encargos e Benefícios'!$D$5,1,MATCH($B31,'Encargos e Benefícios'!$E$5:$AB$5,0),500,1)),0)
+_xlfn.IFNA(SUM((AQ$3&gt;='Gastos com Pessoal'!$E$513:$E$522)*(AQ$3&lt;='Gastos com Pessoal'!$F$513:$F$522)*OFFSET('Encargos e Benefícios'!$D$511,1,MATCH($B31,'Encargos e Benefícios'!$E$511:$AB$511,0),10,1)),0)
+_xlfn.IFNA(SUM((AQ$3&gt;='Gastos com Pessoal'!$E$7:$E$506)*(AQ$3&lt;='Gastos com Pessoal'!$F$7:$F$506)*(IF('Gastos com Pessoal'!$G$7:$G$506&lt;=AQ$3,1,0))*OFFSET('Gastos com Pessoal'!$H$6,1,MATCH(1&amp;$B31,'Gastos com Pessoal'!$I$532:$AJ$532&amp;'Gastos com Pessoal'!$I$6:$AJ$6,0),500,1)),0)
+_xlfn.IFNA(SUM((AQ$3&gt;='Gastos com Pessoal'!$E$7:$E$506)*(AQ$3&lt;='Gastos com Pessoal'!$F$7:$F$506)*(IF('Gastos com Pessoal'!$M$7:$M$506&lt;=AQ$3,1,0))*OFFSET('Gastos com Pessoal'!$H$6,1,MATCH(2&amp;$B31,'Gastos com Pessoal'!$I$532:$AJ$532&amp;'Gastos com Pessoal'!$I$6:$AJ$6,0),500,1)),0)
+_xlfn.IFNA(SUM((AQ$3&gt;='Gastos com Pessoal'!$E$7:$E$506)*(AQ$3&lt;='Gastos com Pessoal'!$F$7:$F$506)*(IF('Gastos com Pessoal'!$S$7:$S$506&lt;=AQ$3,1,0))*OFFSET('Gastos com Pessoal'!$H$6,1,MATCH(3&amp;$B31,'Gastos com Pessoal'!$I$532:$AJ$532&amp;'Gastos com Pessoal'!$I$6:$AJ$6,0),500,1)),0)
+_xlfn.IFNA(SUM((AQ$3&gt;='Gastos com Pessoal'!$E$7:$E$506)*(AQ$3&lt;='Gastos com Pessoal'!$F$7:$F$506)*(IF('Gastos com Pessoal'!$Y$7:$Y$506&lt;=AQ$3,1,0))*OFFSET('Gastos com Pessoal'!$H$6,1,MATCH(4&amp;$B31,'Gastos com Pessoal'!$I$532:$AJ$532&amp;'Gastos com Pessoal'!$I$6:$AJ$6,0),500,1)),0)
+_xlfn.IFNA(SUM((AQ$3&gt;='Gastos com Pessoal'!$E$7:$E$506)*(AQ$3&lt;='Gastos com Pessoal'!$F$7:$F$506)*(IF('Gastos com Pessoal'!$AE$7:$AE$506&lt;=AQ$3,1,0))*OFFSET('Gastos com Pessoal'!$H$6,1,MATCH(5&amp;$B31,'Gastos com Pessoal'!$I$532:$AJ$532&amp;'Gastos com Pessoal'!$I$6:$AJ$6,0),500,1)),0)
+_xlfn.IFNA(SUM((AQ$3&gt;='Gastos com Pessoal'!$E$513:$E$522)*(AQ$3&lt;='Gastos com Pessoal'!$F$513:$F$522)*(IF('Gastos com Pessoal'!$G$513:$G$522&lt;=AQ$3,1,0))*OFFSET('Gastos com Pessoal'!$H$512,1,MATCH(1&amp;$B31,'Gastos com Pessoal'!$I$532:$AJ$532&amp;'Gastos com Pessoal'!$I$512:$AJ$512,0),10,1)),0)
+_xlfn.IFNA(SUM((AQ$3&gt;='Gastos com Pessoal'!$E$513:$E$522)*(AQ$3&lt;='Gastos com Pessoal'!$F$513:$F$522)*(IF('Gastos com Pessoal'!$M$513:$M$522&lt;=AQ$3,1,0))*OFFSET('Gastos com Pessoal'!$H$512,1,MATCH(2&amp;$B31,'Gastos com Pessoal'!$I$532:$AJ$532&amp;'Gastos com Pessoal'!$I$512:$AJ$512,0),10,1)),0)
+_xlfn.IFNA(SUM((AQ$3&gt;='Gastos com Pessoal'!$E$513:$E$522)*(AQ$3&lt;='Gastos com Pessoal'!$F$513:$F$522)*(IF('Gastos com Pessoal'!$S$513:$S$522&lt;=AQ$3,1,0))*OFFSET('Gastos com Pessoal'!$H$512,1,MATCH(3&amp;$B31,'Gastos com Pessoal'!$I$532:$AJ$532&amp;'Gastos com Pessoal'!$I$512:$AJ$512,0),10,1)),0)
+_xlfn.IFNA(SUM((AQ$3&gt;='Gastos com Pessoal'!$E$513:$E$522)*(AQ$3&lt;='Gastos com Pessoal'!$F$513:$F$522)*(IF('Gastos com Pessoal'!$Y$513:$Y$522&lt;=AQ$3,1,0))*OFFSET('Gastos com Pessoal'!$H$512,1,MATCH(4&amp;$B31,'Gastos com Pessoal'!$I$532:$AJ$532&amp;'Gastos com Pessoal'!$I$512:$AJ$512,0),10,1)),0)
+_xlfn.IFNA(SUM((AQ$3&gt;='Gastos com Pessoal'!$E$513:$E$522)*(AQ$3&lt;='Gastos com Pessoal'!$F$513:$F$522)*(IF('Gastos com Pessoal'!$AE$513:$AE$522&lt;=AQ$3,1,0))*OFFSET('Gastos com Pessoal'!$H$512,1,MATCH(5&amp;$B31,'Gastos com Pessoal'!$I$532:$AJ$532&amp;'Gastos com Pessoal'!$I$512:$AJ$512,0),10,1)),0)</f>
        <v>0</v>
      </c>
      <c r="AR31" s="32">
        <f t="array" aca="1" ref="AR31" ca="1">_xlfn.IFNA(SUM((AR$3&gt;='Gastos com Pessoal'!$E$7:$E$506)*(AR$3&lt;='Gastos com Pessoal'!$F$7:$F$506)*OFFSET('Encargos e Benefícios'!$D$5,1,MATCH($B31,'Encargos e Benefícios'!$E$5:$AB$5,0),500,1)),0)
+_xlfn.IFNA(SUM((AR$3&gt;='Gastos com Pessoal'!$E$513:$E$522)*(AR$3&lt;='Gastos com Pessoal'!$F$513:$F$522)*OFFSET('Encargos e Benefícios'!$D$511,1,MATCH($B31,'Encargos e Benefícios'!$E$511:$AB$511,0),10,1)),0)
+_xlfn.IFNA(SUM((AR$3&gt;='Gastos com Pessoal'!$E$7:$E$506)*(AR$3&lt;='Gastos com Pessoal'!$F$7:$F$506)*(IF('Gastos com Pessoal'!$G$7:$G$506&lt;=AR$3,1,0))*OFFSET('Gastos com Pessoal'!$H$6,1,MATCH(1&amp;$B31,'Gastos com Pessoal'!$I$532:$AJ$532&amp;'Gastos com Pessoal'!$I$6:$AJ$6,0),500,1)),0)
+_xlfn.IFNA(SUM((AR$3&gt;='Gastos com Pessoal'!$E$7:$E$506)*(AR$3&lt;='Gastos com Pessoal'!$F$7:$F$506)*(IF('Gastos com Pessoal'!$M$7:$M$506&lt;=AR$3,1,0))*OFFSET('Gastos com Pessoal'!$H$6,1,MATCH(2&amp;$B31,'Gastos com Pessoal'!$I$532:$AJ$532&amp;'Gastos com Pessoal'!$I$6:$AJ$6,0),500,1)),0)
+_xlfn.IFNA(SUM((AR$3&gt;='Gastos com Pessoal'!$E$7:$E$506)*(AR$3&lt;='Gastos com Pessoal'!$F$7:$F$506)*(IF('Gastos com Pessoal'!$S$7:$S$506&lt;=AR$3,1,0))*OFFSET('Gastos com Pessoal'!$H$6,1,MATCH(3&amp;$B31,'Gastos com Pessoal'!$I$532:$AJ$532&amp;'Gastos com Pessoal'!$I$6:$AJ$6,0),500,1)),0)
+_xlfn.IFNA(SUM((AR$3&gt;='Gastos com Pessoal'!$E$7:$E$506)*(AR$3&lt;='Gastos com Pessoal'!$F$7:$F$506)*(IF('Gastos com Pessoal'!$Y$7:$Y$506&lt;=AR$3,1,0))*OFFSET('Gastos com Pessoal'!$H$6,1,MATCH(4&amp;$B31,'Gastos com Pessoal'!$I$532:$AJ$532&amp;'Gastos com Pessoal'!$I$6:$AJ$6,0),500,1)),0)
+_xlfn.IFNA(SUM((AR$3&gt;='Gastos com Pessoal'!$E$7:$E$506)*(AR$3&lt;='Gastos com Pessoal'!$F$7:$F$506)*(IF('Gastos com Pessoal'!$AE$7:$AE$506&lt;=AR$3,1,0))*OFFSET('Gastos com Pessoal'!$H$6,1,MATCH(5&amp;$B31,'Gastos com Pessoal'!$I$532:$AJ$532&amp;'Gastos com Pessoal'!$I$6:$AJ$6,0),500,1)),0)
+_xlfn.IFNA(SUM((AR$3&gt;='Gastos com Pessoal'!$E$513:$E$522)*(AR$3&lt;='Gastos com Pessoal'!$F$513:$F$522)*(IF('Gastos com Pessoal'!$G$513:$G$522&lt;=AR$3,1,0))*OFFSET('Gastos com Pessoal'!$H$512,1,MATCH(1&amp;$B31,'Gastos com Pessoal'!$I$532:$AJ$532&amp;'Gastos com Pessoal'!$I$512:$AJ$512,0),10,1)),0)
+_xlfn.IFNA(SUM((AR$3&gt;='Gastos com Pessoal'!$E$513:$E$522)*(AR$3&lt;='Gastos com Pessoal'!$F$513:$F$522)*(IF('Gastos com Pessoal'!$M$513:$M$522&lt;=AR$3,1,0))*OFFSET('Gastos com Pessoal'!$H$512,1,MATCH(2&amp;$B31,'Gastos com Pessoal'!$I$532:$AJ$532&amp;'Gastos com Pessoal'!$I$512:$AJ$512,0),10,1)),0)
+_xlfn.IFNA(SUM((AR$3&gt;='Gastos com Pessoal'!$E$513:$E$522)*(AR$3&lt;='Gastos com Pessoal'!$F$513:$F$522)*(IF('Gastos com Pessoal'!$S$513:$S$522&lt;=AR$3,1,0))*OFFSET('Gastos com Pessoal'!$H$512,1,MATCH(3&amp;$B31,'Gastos com Pessoal'!$I$532:$AJ$532&amp;'Gastos com Pessoal'!$I$512:$AJ$512,0),10,1)),0)
+_xlfn.IFNA(SUM((AR$3&gt;='Gastos com Pessoal'!$E$513:$E$522)*(AR$3&lt;='Gastos com Pessoal'!$F$513:$F$522)*(IF('Gastos com Pessoal'!$Y$513:$Y$522&lt;=AR$3,1,0))*OFFSET('Gastos com Pessoal'!$H$512,1,MATCH(4&amp;$B31,'Gastos com Pessoal'!$I$532:$AJ$532&amp;'Gastos com Pessoal'!$I$512:$AJ$512,0),10,1)),0)
+_xlfn.IFNA(SUM((AR$3&gt;='Gastos com Pessoal'!$E$513:$E$522)*(AR$3&lt;='Gastos com Pessoal'!$F$513:$F$522)*(IF('Gastos com Pessoal'!$AE$513:$AE$522&lt;=AR$3,1,0))*OFFSET('Gastos com Pessoal'!$H$512,1,MATCH(5&amp;$B31,'Gastos com Pessoal'!$I$532:$AJ$532&amp;'Gastos com Pessoal'!$I$512:$AJ$512,0),10,1)),0)</f>
        <v>0</v>
      </c>
      <c r="AS31" s="32">
        <f t="array" aca="1" ref="AS31" ca="1">_xlfn.IFNA(SUM((AS$3&gt;='Gastos com Pessoal'!$E$7:$E$506)*(AS$3&lt;='Gastos com Pessoal'!$F$7:$F$506)*OFFSET('Encargos e Benefícios'!$D$5,1,MATCH($B31,'Encargos e Benefícios'!$E$5:$AB$5,0),500,1)),0)
+_xlfn.IFNA(SUM((AS$3&gt;='Gastos com Pessoal'!$E$513:$E$522)*(AS$3&lt;='Gastos com Pessoal'!$F$513:$F$522)*OFFSET('Encargos e Benefícios'!$D$511,1,MATCH($B31,'Encargos e Benefícios'!$E$511:$AB$511,0),10,1)),0)
+_xlfn.IFNA(SUM((AS$3&gt;='Gastos com Pessoal'!$E$7:$E$506)*(AS$3&lt;='Gastos com Pessoal'!$F$7:$F$506)*(IF('Gastos com Pessoal'!$G$7:$G$506&lt;=AS$3,1,0))*OFFSET('Gastos com Pessoal'!$H$6,1,MATCH(1&amp;$B31,'Gastos com Pessoal'!$I$532:$AJ$532&amp;'Gastos com Pessoal'!$I$6:$AJ$6,0),500,1)),0)
+_xlfn.IFNA(SUM((AS$3&gt;='Gastos com Pessoal'!$E$7:$E$506)*(AS$3&lt;='Gastos com Pessoal'!$F$7:$F$506)*(IF('Gastos com Pessoal'!$M$7:$M$506&lt;=AS$3,1,0))*OFFSET('Gastos com Pessoal'!$H$6,1,MATCH(2&amp;$B31,'Gastos com Pessoal'!$I$532:$AJ$532&amp;'Gastos com Pessoal'!$I$6:$AJ$6,0),500,1)),0)
+_xlfn.IFNA(SUM((AS$3&gt;='Gastos com Pessoal'!$E$7:$E$506)*(AS$3&lt;='Gastos com Pessoal'!$F$7:$F$506)*(IF('Gastos com Pessoal'!$S$7:$S$506&lt;=AS$3,1,0))*OFFSET('Gastos com Pessoal'!$H$6,1,MATCH(3&amp;$B31,'Gastos com Pessoal'!$I$532:$AJ$532&amp;'Gastos com Pessoal'!$I$6:$AJ$6,0),500,1)),0)
+_xlfn.IFNA(SUM((AS$3&gt;='Gastos com Pessoal'!$E$7:$E$506)*(AS$3&lt;='Gastos com Pessoal'!$F$7:$F$506)*(IF('Gastos com Pessoal'!$Y$7:$Y$506&lt;=AS$3,1,0))*OFFSET('Gastos com Pessoal'!$H$6,1,MATCH(4&amp;$B31,'Gastos com Pessoal'!$I$532:$AJ$532&amp;'Gastos com Pessoal'!$I$6:$AJ$6,0),500,1)),0)
+_xlfn.IFNA(SUM((AS$3&gt;='Gastos com Pessoal'!$E$7:$E$506)*(AS$3&lt;='Gastos com Pessoal'!$F$7:$F$506)*(IF('Gastos com Pessoal'!$AE$7:$AE$506&lt;=AS$3,1,0))*OFFSET('Gastos com Pessoal'!$H$6,1,MATCH(5&amp;$B31,'Gastos com Pessoal'!$I$532:$AJ$532&amp;'Gastos com Pessoal'!$I$6:$AJ$6,0),500,1)),0)
+_xlfn.IFNA(SUM((AS$3&gt;='Gastos com Pessoal'!$E$513:$E$522)*(AS$3&lt;='Gastos com Pessoal'!$F$513:$F$522)*(IF('Gastos com Pessoal'!$G$513:$G$522&lt;=AS$3,1,0))*OFFSET('Gastos com Pessoal'!$H$512,1,MATCH(1&amp;$B31,'Gastos com Pessoal'!$I$532:$AJ$532&amp;'Gastos com Pessoal'!$I$512:$AJ$512,0),10,1)),0)
+_xlfn.IFNA(SUM((AS$3&gt;='Gastos com Pessoal'!$E$513:$E$522)*(AS$3&lt;='Gastos com Pessoal'!$F$513:$F$522)*(IF('Gastos com Pessoal'!$M$513:$M$522&lt;=AS$3,1,0))*OFFSET('Gastos com Pessoal'!$H$512,1,MATCH(2&amp;$B31,'Gastos com Pessoal'!$I$532:$AJ$532&amp;'Gastos com Pessoal'!$I$512:$AJ$512,0),10,1)),0)
+_xlfn.IFNA(SUM((AS$3&gt;='Gastos com Pessoal'!$E$513:$E$522)*(AS$3&lt;='Gastos com Pessoal'!$F$513:$F$522)*(IF('Gastos com Pessoal'!$S$513:$S$522&lt;=AS$3,1,0))*OFFSET('Gastos com Pessoal'!$H$512,1,MATCH(3&amp;$B31,'Gastos com Pessoal'!$I$532:$AJ$532&amp;'Gastos com Pessoal'!$I$512:$AJ$512,0),10,1)),0)
+_xlfn.IFNA(SUM((AS$3&gt;='Gastos com Pessoal'!$E$513:$E$522)*(AS$3&lt;='Gastos com Pessoal'!$F$513:$F$522)*(IF('Gastos com Pessoal'!$Y$513:$Y$522&lt;=AS$3,1,0))*OFFSET('Gastos com Pessoal'!$H$512,1,MATCH(4&amp;$B31,'Gastos com Pessoal'!$I$532:$AJ$532&amp;'Gastos com Pessoal'!$I$512:$AJ$512,0),10,1)),0)
+_xlfn.IFNA(SUM((AS$3&gt;='Gastos com Pessoal'!$E$513:$E$522)*(AS$3&lt;='Gastos com Pessoal'!$F$513:$F$522)*(IF('Gastos com Pessoal'!$AE$513:$AE$522&lt;=AS$3,1,0))*OFFSET('Gastos com Pessoal'!$H$512,1,MATCH(5&amp;$B31,'Gastos com Pessoal'!$I$532:$AJ$532&amp;'Gastos com Pessoal'!$I$512:$AJ$512,0),10,1)),0)</f>
        <v>0</v>
      </c>
      <c r="AT31" s="32">
        <f t="array" aca="1" ref="AT31" ca="1">_xlfn.IFNA(SUM((AT$3&gt;='Gastos com Pessoal'!$E$7:$E$506)*(AT$3&lt;='Gastos com Pessoal'!$F$7:$F$506)*OFFSET('Encargos e Benefícios'!$D$5,1,MATCH($B31,'Encargos e Benefícios'!$E$5:$AB$5,0),500,1)),0)
+_xlfn.IFNA(SUM((AT$3&gt;='Gastos com Pessoal'!$E$513:$E$522)*(AT$3&lt;='Gastos com Pessoal'!$F$513:$F$522)*OFFSET('Encargos e Benefícios'!$D$511,1,MATCH($B31,'Encargos e Benefícios'!$E$511:$AB$511,0),10,1)),0)
+_xlfn.IFNA(SUM((AT$3&gt;='Gastos com Pessoal'!$E$7:$E$506)*(AT$3&lt;='Gastos com Pessoal'!$F$7:$F$506)*(IF('Gastos com Pessoal'!$G$7:$G$506&lt;=AT$3,1,0))*OFFSET('Gastos com Pessoal'!$H$6,1,MATCH(1&amp;$B31,'Gastos com Pessoal'!$I$532:$AJ$532&amp;'Gastos com Pessoal'!$I$6:$AJ$6,0),500,1)),0)
+_xlfn.IFNA(SUM((AT$3&gt;='Gastos com Pessoal'!$E$7:$E$506)*(AT$3&lt;='Gastos com Pessoal'!$F$7:$F$506)*(IF('Gastos com Pessoal'!$M$7:$M$506&lt;=AT$3,1,0))*OFFSET('Gastos com Pessoal'!$H$6,1,MATCH(2&amp;$B31,'Gastos com Pessoal'!$I$532:$AJ$532&amp;'Gastos com Pessoal'!$I$6:$AJ$6,0),500,1)),0)
+_xlfn.IFNA(SUM((AT$3&gt;='Gastos com Pessoal'!$E$7:$E$506)*(AT$3&lt;='Gastos com Pessoal'!$F$7:$F$506)*(IF('Gastos com Pessoal'!$S$7:$S$506&lt;=AT$3,1,0))*OFFSET('Gastos com Pessoal'!$H$6,1,MATCH(3&amp;$B31,'Gastos com Pessoal'!$I$532:$AJ$532&amp;'Gastos com Pessoal'!$I$6:$AJ$6,0),500,1)),0)
+_xlfn.IFNA(SUM((AT$3&gt;='Gastos com Pessoal'!$E$7:$E$506)*(AT$3&lt;='Gastos com Pessoal'!$F$7:$F$506)*(IF('Gastos com Pessoal'!$Y$7:$Y$506&lt;=AT$3,1,0))*OFFSET('Gastos com Pessoal'!$H$6,1,MATCH(4&amp;$B31,'Gastos com Pessoal'!$I$532:$AJ$532&amp;'Gastos com Pessoal'!$I$6:$AJ$6,0),500,1)),0)
+_xlfn.IFNA(SUM((AT$3&gt;='Gastos com Pessoal'!$E$7:$E$506)*(AT$3&lt;='Gastos com Pessoal'!$F$7:$F$506)*(IF('Gastos com Pessoal'!$AE$7:$AE$506&lt;=AT$3,1,0))*OFFSET('Gastos com Pessoal'!$H$6,1,MATCH(5&amp;$B31,'Gastos com Pessoal'!$I$532:$AJ$532&amp;'Gastos com Pessoal'!$I$6:$AJ$6,0),500,1)),0)
+_xlfn.IFNA(SUM((AT$3&gt;='Gastos com Pessoal'!$E$513:$E$522)*(AT$3&lt;='Gastos com Pessoal'!$F$513:$F$522)*(IF('Gastos com Pessoal'!$G$513:$G$522&lt;=AT$3,1,0))*OFFSET('Gastos com Pessoal'!$H$512,1,MATCH(1&amp;$B31,'Gastos com Pessoal'!$I$532:$AJ$532&amp;'Gastos com Pessoal'!$I$512:$AJ$512,0),10,1)),0)
+_xlfn.IFNA(SUM((AT$3&gt;='Gastos com Pessoal'!$E$513:$E$522)*(AT$3&lt;='Gastos com Pessoal'!$F$513:$F$522)*(IF('Gastos com Pessoal'!$M$513:$M$522&lt;=AT$3,1,0))*OFFSET('Gastos com Pessoal'!$H$512,1,MATCH(2&amp;$B31,'Gastos com Pessoal'!$I$532:$AJ$532&amp;'Gastos com Pessoal'!$I$512:$AJ$512,0),10,1)),0)
+_xlfn.IFNA(SUM((AT$3&gt;='Gastos com Pessoal'!$E$513:$E$522)*(AT$3&lt;='Gastos com Pessoal'!$F$513:$F$522)*(IF('Gastos com Pessoal'!$S$513:$S$522&lt;=AT$3,1,0))*OFFSET('Gastos com Pessoal'!$H$512,1,MATCH(3&amp;$B31,'Gastos com Pessoal'!$I$532:$AJ$532&amp;'Gastos com Pessoal'!$I$512:$AJ$512,0),10,1)),0)
+_xlfn.IFNA(SUM((AT$3&gt;='Gastos com Pessoal'!$E$513:$E$522)*(AT$3&lt;='Gastos com Pessoal'!$F$513:$F$522)*(IF('Gastos com Pessoal'!$Y$513:$Y$522&lt;=AT$3,1,0))*OFFSET('Gastos com Pessoal'!$H$512,1,MATCH(4&amp;$B31,'Gastos com Pessoal'!$I$532:$AJ$532&amp;'Gastos com Pessoal'!$I$512:$AJ$512,0),10,1)),0)
+_xlfn.IFNA(SUM((AT$3&gt;='Gastos com Pessoal'!$E$513:$E$522)*(AT$3&lt;='Gastos com Pessoal'!$F$513:$F$522)*(IF('Gastos com Pessoal'!$AE$513:$AE$522&lt;=AT$3,1,0))*OFFSET('Gastos com Pessoal'!$H$512,1,MATCH(5&amp;$B31,'Gastos com Pessoal'!$I$532:$AJ$532&amp;'Gastos com Pessoal'!$I$512:$AJ$512,0),10,1)),0)</f>
        <v>0</v>
      </c>
      <c r="AU31" s="32">
        <f t="array" aca="1" ref="AU31" ca="1">_xlfn.IFNA(SUM((AU$3&gt;='Gastos com Pessoal'!$E$7:$E$506)*(AU$3&lt;='Gastos com Pessoal'!$F$7:$F$506)*OFFSET('Encargos e Benefícios'!$D$5,1,MATCH($B31,'Encargos e Benefícios'!$E$5:$AB$5,0),500,1)),0)
+_xlfn.IFNA(SUM((AU$3&gt;='Gastos com Pessoal'!$E$513:$E$522)*(AU$3&lt;='Gastos com Pessoal'!$F$513:$F$522)*OFFSET('Encargos e Benefícios'!$D$511,1,MATCH($B31,'Encargos e Benefícios'!$E$511:$AB$511,0),10,1)),0)
+_xlfn.IFNA(SUM((AU$3&gt;='Gastos com Pessoal'!$E$7:$E$506)*(AU$3&lt;='Gastos com Pessoal'!$F$7:$F$506)*(IF('Gastos com Pessoal'!$G$7:$G$506&lt;=AU$3,1,0))*OFFSET('Gastos com Pessoal'!$H$6,1,MATCH(1&amp;$B31,'Gastos com Pessoal'!$I$532:$AJ$532&amp;'Gastos com Pessoal'!$I$6:$AJ$6,0),500,1)),0)
+_xlfn.IFNA(SUM((AU$3&gt;='Gastos com Pessoal'!$E$7:$E$506)*(AU$3&lt;='Gastos com Pessoal'!$F$7:$F$506)*(IF('Gastos com Pessoal'!$M$7:$M$506&lt;=AU$3,1,0))*OFFSET('Gastos com Pessoal'!$H$6,1,MATCH(2&amp;$B31,'Gastos com Pessoal'!$I$532:$AJ$532&amp;'Gastos com Pessoal'!$I$6:$AJ$6,0),500,1)),0)
+_xlfn.IFNA(SUM((AU$3&gt;='Gastos com Pessoal'!$E$7:$E$506)*(AU$3&lt;='Gastos com Pessoal'!$F$7:$F$506)*(IF('Gastos com Pessoal'!$S$7:$S$506&lt;=AU$3,1,0))*OFFSET('Gastos com Pessoal'!$H$6,1,MATCH(3&amp;$B31,'Gastos com Pessoal'!$I$532:$AJ$532&amp;'Gastos com Pessoal'!$I$6:$AJ$6,0),500,1)),0)
+_xlfn.IFNA(SUM((AU$3&gt;='Gastos com Pessoal'!$E$7:$E$506)*(AU$3&lt;='Gastos com Pessoal'!$F$7:$F$506)*(IF('Gastos com Pessoal'!$Y$7:$Y$506&lt;=AU$3,1,0))*OFFSET('Gastos com Pessoal'!$H$6,1,MATCH(4&amp;$B31,'Gastos com Pessoal'!$I$532:$AJ$532&amp;'Gastos com Pessoal'!$I$6:$AJ$6,0),500,1)),0)
+_xlfn.IFNA(SUM((AU$3&gt;='Gastos com Pessoal'!$E$7:$E$506)*(AU$3&lt;='Gastos com Pessoal'!$F$7:$F$506)*(IF('Gastos com Pessoal'!$AE$7:$AE$506&lt;=AU$3,1,0))*OFFSET('Gastos com Pessoal'!$H$6,1,MATCH(5&amp;$B31,'Gastos com Pessoal'!$I$532:$AJ$532&amp;'Gastos com Pessoal'!$I$6:$AJ$6,0),500,1)),0)
+_xlfn.IFNA(SUM((AU$3&gt;='Gastos com Pessoal'!$E$513:$E$522)*(AU$3&lt;='Gastos com Pessoal'!$F$513:$F$522)*(IF('Gastos com Pessoal'!$G$513:$G$522&lt;=AU$3,1,0))*OFFSET('Gastos com Pessoal'!$H$512,1,MATCH(1&amp;$B31,'Gastos com Pessoal'!$I$532:$AJ$532&amp;'Gastos com Pessoal'!$I$512:$AJ$512,0),10,1)),0)
+_xlfn.IFNA(SUM((AU$3&gt;='Gastos com Pessoal'!$E$513:$E$522)*(AU$3&lt;='Gastos com Pessoal'!$F$513:$F$522)*(IF('Gastos com Pessoal'!$M$513:$M$522&lt;=AU$3,1,0))*OFFSET('Gastos com Pessoal'!$H$512,1,MATCH(2&amp;$B31,'Gastos com Pessoal'!$I$532:$AJ$532&amp;'Gastos com Pessoal'!$I$512:$AJ$512,0),10,1)),0)
+_xlfn.IFNA(SUM((AU$3&gt;='Gastos com Pessoal'!$E$513:$E$522)*(AU$3&lt;='Gastos com Pessoal'!$F$513:$F$522)*(IF('Gastos com Pessoal'!$S$513:$S$522&lt;=AU$3,1,0))*OFFSET('Gastos com Pessoal'!$H$512,1,MATCH(3&amp;$B31,'Gastos com Pessoal'!$I$532:$AJ$532&amp;'Gastos com Pessoal'!$I$512:$AJ$512,0),10,1)),0)
+_xlfn.IFNA(SUM((AU$3&gt;='Gastos com Pessoal'!$E$513:$E$522)*(AU$3&lt;='Gastos com Pessoal'!$F$513:$F$522)*(IF('Gastos com Pessoal'!$Y$513:$Y$522&lt;=AU$3,1,0))*OFFSET('Gastos com Pessoal'!$H$512,1,MATCH(4&amp;$B31,'Gastos com Pessoal'!$I$532:$AJ$532&amp;'Gastos com Pessoal'!$I$512:$AJ$512,0),10,1)),0)
+_xlfn.IFNA(SUM((AU$3&gt;='Gastos com Pessoal'!$E$513:$E$522)*(AU$3&lt;='Gastos com Pessoal'!$F$513:$F$522)*(IF('Gastos com Pessoal'!$AE$513:$AE$522&lt;=AU$3,1,0))*OFFSET('Gastos com Pessoal'!$H$512,1,MATCH(5&amp;$B31,'Gastos com Pessoal'!$I$532:$AJ$532&amp;'Gastos com Pessoal'!$I$512:$AJ$512,0),10,1)),0)</f>
        <v>0</v>
      </c>
      <c r="AV31" s="32">
        <f t="array" aca="1" ref="AV31" ca="1">_xlfn.IFNA(SUM((AV$3&gt;='Gastos com Pessoal'!$E$7:$E$506)*(AV$3&lt;='Gastos com Pessoal'!$F$7:$F$506)*OFFSET('Encargos e Benefícios'!$D$5,1,MATCH($B31,'Encargos e Benefícios'!$E$5:$AB$5,0),500,1)),0)
+_xlfn.IFNA(SUM((AV$3&gt;='Gastos com Pessoal'!$E$513:$E$522)*(AV$3&lt;='Gastos com Pessoal'!$F$513:$F$522)*OFFSET('Encargos e Benefícios'!$D$511,1,MATCH($B31,'Encargos e Benefícios'!$E$511:$AB$511,0),10,1)),0)
+_xlfn.IFNA(SUM((AV$3&gt;='Gastos com Pessoal'!$E$7:$E$506)*(AV$3&lt;='Gastos com Pessoal'!$F$7:$F$506)*(IF('Gastos com Pessoal'!$G$7:$G$506&lt;=AV$3,1,0))*OFFSET('Gastos com Pessoal'!$H$6,1,MATCH(1&amp;$B31,'Gastos com Pessoal'!$I$532:$AJ$532&amp;'Gastos com Pessoal'!$I$6:$AJ$6,0),500,1)),0)
+_xlfn.IFNA(SUM((AV$3&gt;='Gastos com Pessoal'!$E$7:$E$506)*(AV$3&lt;='Gastos com Pessoal'!$F$7:$F$506)*(IF('Gastos com Pessoal'!$M$7:$M$506&lt;=AV$3,1,0))*OFFSET('Gastos com Pessoal'!$H$6,1,MATCH(2&amp;$B31,'Gastos com Pessoal'!$I$532:$AJ$532&amp;'Gastos com Pessoal'!$I$6:$AJ$6,0),500,1)),0)
+_xlfn.IFNA(SUM((AV$3&gt;='Gastos com Pessoal'!$E$7:$E$506)*(AV$3&lt;='Gastos com Pessoal'!$F$7:$F$506)*(IF('Gastos com Pessoal'!$S$7:$S$506&lt;=AV$3,1,0))*OFFSET('Gastos com Pessoal'!$H$6,1,MATCH(3&amp;$B31,'Gastos com Pessoal'!$I$532:$AJ$532&amp;'Gastos com Pessoal'!$I$6:$AJ$6,0),500,1)),0)
+_xlfn.IFNA(SUM((AV$3&gt;='Gastos com Pessoal'!$E$7:$E$506)*(AV$3&lt;='Gastos com Pessoal'!$F$7:$F$506)*(IF('Gastos com Pessoal'!$Y$7:$Y$506&lt;=AV$3,1,0))*OFFSET('Gastos com Pessoal'!$H$6,1,MATCH(4&amp;$B31,'Gastos com Pessoal'!$I$532:$AJ$532&amp;'Gastos com Pessoal'!$I$6:$AJ$6,0),500,1)),0)
+_xlfn.IFNA(SUM((AV$3&gt;='Gastos com Pessoal'!$E$7:$E$506)*(AV$3&lt;='Gastos com Pessoal'!$F$7:$F$506)*(IF('Gastos com Pessoal'!$AE$7:$AE$506&lt;=AV$3,1,0))*OFFSET('Gastos com Pessoal'!$H$6,1,MATCH(5&amp;$B31,'Gastos com Pessoal'!$I$532:$AJ$532&amp;'Gastos com Pessoal'!$I$6:$AJ$6,0),500,1)),0)
+_xlfn.IFNA(SUM((AV$3&gt;='Gastos com Pessoal'!$E$513:$E$522)*(AV$3&lt;='Gastos com Pessoal'!$F$513:$F$522)*(IF('Gastos com Pessoal'!$G$513:$G$522&lt;=AV$3,1,0))*OFFSET('Gastos com Pessoal'!$H$512,1,MATCH(1&amp;$B31,'Gastos com Pessoal'!$I$532:$AJ$532&amp;'Gastos com Pessoal'!$I$512:$AJ$512,0),10,1)),0)
+_xlfn.IFNA(SUM((AV$3&gt;='Gastos com Pessoal'!$E$513:$E$522)*(AV$3&lt;='Gastos com Pessoal'!$F$513:$F$522)*(IF('Gastos com Pessoal'!$M$513:$M$522&lt;=AV$3,1,0))*OFFSET('Gastos com Pessoal'!$H$512,1,MATCH(2&amp;$B31,'Gastos com Pessoal'!$I$532:$AJ$532&amp;'Gastos com Pessoal'!$I$512:$AJ$512,0),10,1)),0)
+_xlfn.IFNA(SUM((AV$3&gt;='Gastos com Pessoal'!$E$513:$E$522)*(AV$3&lt;='Gastos com Pessoal'!$F$513:$F$522)*(IF('Gastos com Pessoal'!$S$513:$S$522&lt;=AV$3,1,0))*OFFSET('Gastos com Pessoal'!$H$512,1,MATCH(3&amp;$B31,'Gastos com Pessoal'!$I$532:$AJ$532&amp;'Gastos com Pessoal'!$I$512:$AJ$512,0),10,1)),0)
+_xlfn.IFNA(SUM((AV$3&gt;='Gastos com Pessoal'!$E$513:$E$522)*(AV$3&lt;='Gastos com Pessoal'!$F$513:$F$522)*(IF('Gastos com Pessoal'!$Y$513:$Y$522&lt;=AV$3,1,0))*OFFSET('Gastos com Pessoal'!$H$512,1,MATCH(4&amp;$B31,'Gastos com Pessoal'!$I$532:$AJ$532&amp;'Gastos com Pessoal'!$I$512:$AJ$512,0),10,1)),0)
+_xlfn.IFNA(SUM((AV$3&gt;='Gastos com Pessoal'!$E$513:$E$522)*(AV$3&lt;='Gastos com Pessoal'!$F$513:$F$522)*(IF('Gastos com Pessoal'!$AE$513:$AE$522&lt;=AV$3,1,0))*OFFSET('Gastos com Pessoal'!$H$512,1,MATCH(5&amp;$B31,'Gastos com Pessoal'!$I$532:$AJ$532&amp;'Gastos com Pessoal'!$I$512:$AJ$512,0),10,1)),0)</f>
        <v>0</v>
      </c>
      <c r="AW31" s="32">
        <f t="array" aca="1" ref="AW31" ca="1">_xlfn.IFNA(SUM((AW$3&gt;='Gastos com Pessoal'!$E$7:$E$506)*(AW$3&lt;='Gastos com Pessoal'!$F$7:$F$506)*OFFSET('Encargos e Benefícios'!$D$5,1,MATCH($B31,'Encargos e Benefícios'!$E$5:$AB$5,0),500,1)),0)
+_xlfn.IFNA(SUM((AW$3&gt;='Gastos com Pessoal'!$E$513:$E$522)*(AW$3&lt;='Gastos com Pessoal'!$F$513:$F$522)*OFFSET('Encargos e Benefícios'!$D$511,1,MATCH($B31,'Encargos e Benefícios'!$E$511:$AB$511,0),10,1)),0)
+_xlfn.IFNA(SUM((AW$3&gt;='Gastos com Pessoal'!$E$7:$E$506)*(AW$3&lt;='Gastos com Pessoal'!$F$7:$F$506)*(IF('Gastos com Pessoal'!$G$7:$G$506&lt;=AW$3,1,0))*OFFSET('Gastos com Pessoal'!$H$6,1,MATCH(1&amp;$B31,'Gastos com Pessoal'!$I$532:$AJ$532&amp;'Gastos com Pessoal'!$I$6:$AJ$6,0),500,1)),0)
+_xlfn.IFNA(SUM((AW$3&gt;='Gastos com Pessoal'!$E$7:$E$506)*(AW$3&lt;='Gastos com Pessoal'!$F$7:$F$506)*(IF('Gastos com Pessoal'!$M$7:$M$506&lt;=AW$3,1,0))*OFFSET('Gastos com Pessoal'!$H$6,1,MATCH(2&amp;$B31,'Gastos com Pessoal'!$I$532:$AJ$532&amp;'Gastos com Pessoal'!$I$6:$AJ$6,0),500,1)),0)
+_xlfn.IFNA(SUM((AW$3&gt;='Gastos com Pessoal'!$E$7:$E$506)*(AW$3&lt;='Gastos com Pessoal'!$F$7:$F$506)*(IF('Gastos com Pessoal'!$S$7:$S$506&lt;=AW$3,1,0))*OFFSET('Gastos com Pessoal'!$H$6,1,MATCH(3&amp;$B31,'Gastos com Pessoal'!$I$532:$AJ$532&amp;'Gastos com Pessoal'!$I$6:$AJ$6,0),500,1)),0)
+_xlfn.IFNA(SUM((AW$3&gt;='Gastos com Pessoal'!$E$7:$E$506)*(AW$3&lt;='Gastos com Pessoal'!$F$7:$F$506)*(IF('Gastos com Pessoal'!$Y$7:$Y$506&lt;=AW$3,1,0))*OFFSET('Gastos com Pessoal'!$H$6,1,MATCH(4&amp;$B31,'Gastos com Pessoal'!$I$532:$AJ$532&amp;'Gastos com Pessoal'!$I$6:$AJ$6,0),500,1)),0)
+_xlfn.IFNA(SUM((AW$3&gt;='Gastos com Pessoal'!$E$7:$E$506)*(AW$3&lt;='Gastos com Pessoal'!$F$7:$F$506)*(IF('Gastos com Pessoal'!$AE$7:$AE$506&lt;=AW$3,1,0))*OFFSET('Gastos com Pessoal'!$H$6,1,MATCH(5&amp;$B31,'Gastos com Pessoal'!$I$532:$AJ$532&amp;'Gastos com Pessoal'!$I$6:$AJ$6,0),500,1)),0)
+_xlfn.IFNA(SUM((AW$3&gt;='Gastos com Pessoal'!$E$513:$E$522)*(AW$3&lt;='Gastos com Pessoal'!$F$513:$F$522)*(IF('Gastos com Pessoal'!$G$513:$G$522&lt;=AW$3,1,0))*OFFSET('Gastos com Pessoal'!$H$512,1,MATCH(1&amp;$B31,'Gastos com Pessoal'!$I$532:$AJ$532&amp;'Gastos com Pessoal'!$I$512:$AJ$512,0),10,1)),0)
+_xlfn.IFNA(SUM((AW$3&gt;='Gastos com Pessoal'!$E$513:$E$522)*(AW$3&lt;='Gastos com Pessoal'!$F$513:$F$522)*(IF('Gastos com Pessoal'!$M$513:$M$522&lt;=AW$3,1,0))*OFFSET('Gastos com Pessoal'!$H$512,1,MATCH(2&amp;$B31,'Gastos com Pessoal'!$I$532:$AJ$532&amp;'Gastos com Pessoal'!$I$512:$AJ$512,0),10,1)),0)
+_xlfn.IFNA(SUM((AW$3&gt;='Gastos com Pessoal'!$E$513:$E$522)*(AW$3&lt;='Gastos com Pessoal'!$F$513:$F$522)*(IF('Gastos com Pessoal'!$S$513:$S$522&lt;=AW$3,1,0))*OFFSET('Gastos com Pessoal'!$H$512,1,MATCH(3&amp;$B31,'Gastos com Pessoal'!$I$532:$AJ$532&amp;'Gastos com Pessoal'!$I$512:$AJ$512,0),10,1)),0)
+_xlfn.IFNA(SUM((AW$3&gt;='Gastos com Pessoal'!$E$513:$E$522)*(AW$3&lt;='Gastos com Pessoal'!$F$513:$F$522)*(IF('Gastos com Pessoal'!$Y$513:$Y$522&lt;=AW$3,1,0))*OFFSET('Gastos com Pessoal'!$H$512,1,MATCH(4&amp;$B31,'Gastos com Pessoal'!$I$532:$AJ$532&amp;'Gastos com Pessoal'!$I$512:$AJ$512,0),10,1)),0)
+_xlfn.IFNA(SUM((AW$3&gt;='Gastos com Pessoal'!$E$513:$E$522)*(AW$3&lt;='Gastos com Pessoal'!$F$513:$F$522)*(IF('Gastos com Pessoal'!$AE$513:$AE$522&lt;=AW$3,1,0))*OFFSET('Gastos com Pessoal'!$H$512,1,MATCH(5&amp;$B31,'Gastos com Pessoal'!$I$532:$AJ$532&amp;'Gastos com Pessoal'!$I$512:$AJ$512,0),10,1)),0)</f>
        <v>0</v>
      </c>
      <c r="AX31" s="32">
        <f t="array" aca="1" ref="AX31" ca="1">_xlfn.IFNA(SUM((AX$3&gt;='Gastos com Pessoal'!$E$7:$E$506)*(AX$3&lt;='Gastos com Pessoal'!$F$7:$F$506)*OFFSET('Encargos e Benefícios'!$D$5,1,MATCH($B31,'Encargos e Benefícios'!$E$5:$AB$5,0),500,1)),0)
+_xlfn.IFNA(SUM((AX$3&gt;='Gastos com Pessoal'!$E$513:$E$522)*(AX$3&lt;='Gastos com Pessoal'!$F$513:$F$522)*OFFSET('Encargos e Benefícios'!$D$511,1,MATCH($B31,'Encargos e Benefícios'!$E$511:$AB$511,0),10,1)),0)
+_xlfn.IFNA(SUM((AX$3&gt;='Gastos com Pessoal'!$E$7:$E$506)*(AX$3&lt;='Gastos com Pessoal'!$F$7:$F$506)*(IF('Gastos com Pessoal'!$G$7:$G$506&lt;=AX$3,1,0))*OFFSET('Gastos com Pessoal'!$H$6,1,MATCH(1&amp;$B31,'Gastos com Pessoal'!$I$532:$AJ$532&amp;'Gastos com Pessoal'!$I$6:$AJ$6,0),500,1)),0)
+_xlfn.IFNA(SUM((AX$3&gt;='Gastos com Pessoal'!$E$7:$E$506)*(AX$3&lt;='Gastos com Pessoal'!$F$7:$F$506)*(IF('Gastos com Pessoal'!$M$7:$M$506&lt;=AX$3,1,0))*OFFSET('Gastos com Pessoal'!$H$6,1,MATCH(2&amp;$B31,'Gastos com Pessoal'!$I$532:$AJ$532&amp;'Gastos com Pessoal'!$I$6:$AJ$6,0),500,1)),0)
+_xlfn.IFNA(SUM((AX$3&gt;='Gastos com Pessoal'!$E$7:$E$506)*(AX$3&lt;='Gastos com Pessoal'!$F$7:$F$506)*(IF('Gastos com Pessoal'!$S$7:$S$506&lt;=AX$3,1,0))*OFFSET('Gastos com Pessoal'!$H$6,1,MATCH(3&amp;$B31,'Gastos com Pessoal'!$I$532:$AJ$532&amp;'Gastos com Pessoal'!$I$6:$AJ$6,0),500,1)),0)
+_xlfn.IFNA(SUM((AX$3&gt;='Gastos com Pessoal'!$E$7:$E$506)*(AX$3&lt;='Gastos com Pessoal'!$F$7:$F$506)*(IF('Gastos com Pessoal'!$Y$7:$Y$506&lt;=AX$3,1,0))*OFFSET('Gastos com Pessoal'!$H$6,1,MATCH(4&amp;$B31,'Gastos com Pessoal'!$I$532:$AJ$532&amp;'Gastos com Pessoal'!$I$6:$AJ$6,0),500,1)),0)
+_xlfn.IFNA(SUM((AX$3&gt;='Gastos com Pessoal'!$E$7:$E$506)*(AX$3&lt;='Gastos com Pessoal'!$F$7:$F$506)*(IF('Gastos com Pessoal'!$AE$7:$AE$506&lt;=AX$3,1,0))*OFFSET('Gastos com Pessoal'!$H$6,1,MATCH(5&amp;$B31,'Gastos com Pessoal'!$I$532:$AJ$532&amp;'Gastos com Pessoal'!$I$6:$AJ$6,0),500,1)),0)
+_xlfn.IFNA(SUM((AX$3&gt;='Gastos com Pessoal'!$E$513:$E$522)*(AX$3&lt;='Gastos com Pessoal'!$F$513:$F$522)*(IF('Gastos com Pessoal'!$G$513:$G$522&lt;=AX$3,1,0))*OFFSET('Gastos com Pessoal'!$H$512,1,MATCH(1&amp;$B31,'Gastos com Pessoal'!$I$532:$AJ$532&amp;'Gastos com Pessoal'!$I$512:$AJ$512,0),10,1)),0)
+_xlfn.IFNA(SUM((AX$3&gt;='Gastos com Pessoal'!$E$513:$E$522)*(AX$3&lt;='Gastos com Pessoal'!$F$513:$F$522)*(IF('Gastos com Pessoal'!$M$513:$M$522&lt;=AX$3,1,0))*OFFSET('Gastos com Pessoal'!$H$512,1,MATCH(2&amp;$B31,'Gastos com Pessoal'!$I$532:$AJ$532&amp;'Gastos com Pessoal'!$I$512:$AJ$512,0),10,1)),0)
+_xlfn.IFNA(SUM((AX$3&gt;='Gastos com Pessoal'!$E$513:$E$522)*(AX$3&lt;='Gastos com Pessoal'!$F$513:$F$522)*(IF('Gastos com Pessoal'!$S$513:$S$522&lt;=AX$3,1,0))*OFFSET('Gastos com Pessoal'!$H$512,1,MATCH(3&amp;$B31,'Gastos com Pessoal'!$I$532:$AJ$532&amp;'Gastos com Pessoal'!$I$512:$AJ$512,0),10,1)),0)
+_xlfn.IFNA(SUM((AX$3&gt;='Gastos com Pessoal'!$E$513:$E$522)*(AX$3&lt;='Gastos com Pessoal'!$F$513:$F$522)*(IF('Gastos com Pessoal'!$Y$513:$Y$522&lt;=AX$3,1,0))*OFFSET('Gastos com Pessoal'!$H$512,1,MATCH(4&amp;$B31,'Gastos com Pessoal'!$I$532:$AJ$532&amp;'Gastos com Pessoal'!$I$512:$AJ$512,0),10,1)),0)
+_xlfn.IFNA(SUM((AX$3&gt;='Gastos com Pessoal'!$E$513:$E$522)*(AX$3&lt;='Gastos com Pessoal'!$F$513:$F$522)*(IF('Gastos com Pessoal'!$AE$513:$AE$522&lt;=AX$3,1,0))*OFFSET('Gastos com Pessoal'!$H$512,1,MATCH(5&amp;$B31,'Gastos com Pessoal'!$I$532:$AJ$532&amp;'Gastos com Pessoal'!$I$512:$AJ$512,0),10,1)),0)</f>
        <v>0</v>
      </c>
      <c r="AY31" s="32">
        <f t="array" aca="1" ref="AY31" ca="1">_xlfn.IFNA(SUM((AY$3&gt;='Gastos com Pessoal'!$E$7:$E$506)*(AY$3&lt;='Gastos com Pessoal'!$F$7:$F$506)*OFFSET('Encargos e Benefícios'!$D$5,1,MATCH($B31,'Encargos e Benefícios'!$E$5:$AB$5,0),500,1)),0)
+_xlfn.IFNA(SUM((AY$3&gt;='Gastos com Pessoal'!$E$513:$E$522)*(AY$3&lt;='Gastos com Pessoal'!$F$513:$F$522)*OFFSET('Encargos e Benefícios'!$D$511,1,MATCH($B31,'Encargos e Benefícios'!$E$511:$AB$511,0),10,1)),0)
+_xlfn.IFNA(SUM((AY$3&gt;='Gastos com Pessoal'!$E$7:$E$506)*(AY$3&lt;='Gastos com Pessoal'!$F$7:$F$506)*(IF('Gastos com Pessoal'!$G$7:$G$506&lt;=AY$3,1,0))*OFFSET('Gastos com Pessoal'!$H$6,1,MATCH(1&amp;$B31,'Gastos com Pessoal'!$I$532:$AJ$532&amp;'Gastos com Pessoal'!$I$6:$AJ$6,0),500,1)),0)
+_xlfn.IFNA(SUM((AY$3&gt;='Gastos com Pessoal'!$E$7:$E$506)*(AY$3&lt;='Gastos com Pessoal'!$F$7:$F$506)*(IF('Gastos com Pessoal'!$M$7:$M$506&lt;=AY$3,1,0))*OFFSET('Gastos com Pessoal'!$H$6,1,MATCH(2&amp;$B31,'Gastos com Pessoal'!$I$532:$AJ$532&amp;'Gastos com Pessoal'!$I$6:$AJ$6,0),500,1)),0)
+_xlfn.IFNA(SUM((AY$3&gt;='Gastos com Pessoal'!$E$7:$E$506)*(AY$3&lt;='Gastos com Pessoal'!$F$7:$F$506)*(IF('Gastos com Pessoal'!$S$7:$S$506&lt;=AY$3,1,0))*OFFSET('Gastos com Pessoal'!$H$6,1,MATCH(3&amp;$B31,'Gastos com Pessoal'!$I$532:$AJ$532&amp;'Gastos com Pessoal'!$I$6:$AJ$6,0),500,1)),0)
+_xlfn.IFNA(SUM((AY$3&gt;='Gastos com Pessoal'!$E$7:$E$506)*(AY$3&lt;='Gastos com Pessoal'!$F$7:$F$506)*(IF('Gastos com Pessoal'!$Y$7:$Y$506&lt;=AY$3,1,0))*OFFSET('Gastos com Pessoal'!$H$6,1,MATCH(4&amp;$B31,'Gastos com Pessoal'!$I$532:$AJ$532&amp;'Gastos com Pessoal'!$I$6:$AJ$6,0),500,1)),0)
+_xlfn.IFNA(SUM((AY$3&gt;='Gastos com Pessoal'!$E$7:$E$506)*(AY$3&lt;='Gastos com Pessoal'!$F$7:$F$506)*(IF('Gastos com Pessoal'!$AE$7:$AE$506&lt;=AY$3,1,0))*OFFSET('Gastos com Pessoal'!$H$6,1,MATCH(5&amp;$B31,'Gastos com Pessoal'!$I$532:$AJ$532&amp;'Gastos com Pessoal'!$I$6:$AJ$6,0),500,1)),0)
+_xlfn.IFNA(SUM((AY$3&gt;='Gastos com Pessoal'!$E$513:$E$522)*(AY$3&lt;='Gastos com Pessoal'!$F$513:$F$522)*(IF('Gastos com Pessoal'!$G$513:$G$522&lt;=AY$3,1,0))*OFFSET('Gastos com Pessoal'!$H$512,1,MATCH(1&amp;$B31,'Gastos com Pessoal'!$I$532:$AJ$532&amp;'Gastos com Pessoal'!$I$512:$AJ$512,0),10,1)),0)
+_xlfn.IFNA(SUM((AY$3&gt;='Gastos com Pessoal'!$E$513:$E$522)*(AY$3&lt;='Gastos com Pessoal'!$F$513:$F$522)*(IF('Gastos com Pessoal'!$M$513:$M$522&lt;=AY$3,1,0))*OFFSET('Gastos com Pessoal'!$H$512,1,MATCH(2&amp;$B31,'Gastos com Pessoal'!$I$532:$AJ$532&amp;'Gastos com Pessoal'!$I$512:$AJ$512,0),10,1)),0)
+_xlfn.IFNA(SUM((AY$3&gt;='Gastos com Pessoal'!$E$513:$E$522)*(AY$3&lt;='Gastos com Pessoal'!$F$513:$F$522)*(IF('Gastos com Pessoal'!$S$513:$S$522&lt;=AY$3,1,0))*OFFSET('Gastos com Pessoal'!$H$512,1,MATCH(3&amp;$B31,'Gastos com Pessoal'!$I$532:$AJ$532&amp;'Gastos com Pessoal'!$I$512:$AJ$512,0),10,1)),0)
+_xlfn.IFNA(SUM((AY$3&gt;='Gastos com Pessoal'!$E$513:$E$522)*(AY$3&lt;='Gastos com Pessoal'!$F$513:$F$522)*(IF('Gastos com Pessoal'!$Y$513:$Y$522&lt;=AY$3,1,0))*OFFSET('Gastos com Pessoal'!$H$512,1,MATCH(4&amp;$B31,'Gastos com Pessoal'!$I$532:$AJ$532&amp;'Gastos com Pessoal'!$I$512:$AJ$512,0),10,1)),0)
+_xlfn.IFNA(SUM((AY$3&gt;='Gastos com Pessoal'!$E$513:$E$522)*(AY$3&lt;='Gastos com Pessoal'!$F$513:$F$522)*(IF('Gastos com Pessoal'!$AE$513:$AE$522&lt;=AY$3,1,0))*OFFSET('Gastos com Pessoal'!$H$512,1,MATCH(5&amp;$B31,'Gastos com Pessoal'!$I$532:$AJ$532&amp;'Gastos com Pessoal'!$I$512:$AJ$512,0),10,1)),0)</f>
        <v>0</v>
      </c>
      <c r="AZ31" s="32">
        <f t="array" aca="1" ref="AZ31" ca="1">_xlfn.IFNA(SUM((AZ$3&gt;='Gastos com Pessoal'!$E$7:$E$506)*(AZ$3&lt;='Gastos com Pessoal'!$F$7:$F$506)*OFFSET('Encargos e Benefícios'!$D$5,1,MATCH($B31,'Encargos e Benefícios'!$E$5:$AB$5,0),500,1)),0)
+_xlfn.IFNA(SUM((AZ$3&gt;='Gastos com Pessoal'!$E$513:$E$522)*(AZ$3&lt;='Gastos com Pessoal'!$F$513:$F$522)*OFFSET('Encargos e Benefícios'!$D$511,1,MATCH($B31,'Encargos e Benefícios'!$E$511:$AB$511,0),10,1)),0)
+_xlfn.IFNA(SUM((AZ$3&gt;='Gastos com Pessoal'!$E$7:$E$506)*(AZ$3&lt;='Gastos com Pessoal'!$F$7:$F$506)*(IF('Gastos com Pessoal'!$G$7:$G$506&lt;=AZ$3,1,0))*OFFSET('Gastos com Pessoal'!$H$6,1,MATCH(1&amp;$B31,'Gastos com Pessoal'!$I$532:$AJ$532&amp;'Gastos com Pessoal'!$I$6:$AJ$6,0),500,1)),0)
+_xlfn.IFNA(SUM((AZ$3&gt;='Gastos com Pessoal'!$E$7:$E$506)*(AZ$3&lt;='Gastos com Pessoal'!$F$7:$F$506)*(IF('Gastos com Pessoal'!$M$7:$M$506&lt;=AZ$3,1,0))*OFFSET('Gastos com Pessoal'!$H$6,1,MATCH(2&amp;$B31,'Gastos com Pessoal'!$I$532:$AJ$532&amp;'Gastos com Pessoal'!$I$6:$AJ$6,0),500,1)),0)
+_xlfn.IFNA(SUM((AZ$3&gt;='Gastos com Pessoal'!$E$7:$E$506)*(AZ$3&lt;='Gastos com Pessoal'!$F$7:$F$506)*(IF('Gastos com Pessoal'!$S$7:$S$506&lt;=AZ$3,1,0))*OFFSET('Gastos com Pessoal'!$H$6,1,MATCH(3&amp;$B31,'Gastos com Pessoal'!$I$532:$AJ$532&amp;'Gastos com Pessoal'!$I$6:$AJ$6,0),500,1)),0)
+_xlfn.IFNA(SUM((AZ$3&gt;='Gastos com Pessoal'!$E$7:$E$506)*(AZ$3&lt;='Gastos com Pessoal'!$F$7:$F$506)*(IF('Gastos com Pessoal'!$Y$7:$Y$506&lt;=AZ$3,1,0))*OFFSET('Gastos com Pessoal'!$H$6,1,MATCH(4&amp;$B31,'Gastos com Pessoal'!$I$532:$AJ$532&amp;'Gastos com Pessoal'!$I$6:$AJ$6,0),500,1)),0)
+_xlfn.IFNA(SUM((AZ$3&gt;='Gastos com Pessoal'!$E$7:$E$506)*(AZ$3&lt;='Gastos com Pessoal'!$F$7:$F$506)*(IF('Gastos com Pessoal'!$AE$7:$AE$506&lt;=AZ$3,1,0))*OFFSET('Gastos com Pessoal'!$H$6,1,MATCH(5&amp;$B31,'Gastos com Pessoal'!$I$532:$AJ$532&amp;'Gastos com Pessoal'!$I$6:$AJ$6,0),500,1)),0)
+_xlfn.IFNA(SUM((AZ$3&gt;='Gastos com Pessoal'!$E$513:$E$522)*(AZ$3&lt;='Gastos com Pessoal'!$F$513:$F$522)*(IF('Gastos com Pessoal'!$G$513:$G$522&lt;=AZ$3,1,0))*OFFSET('Gastos com Pessoal'!$H$512,1,MATCH(1&amp;$B31,'Gastos com Pessoal'!$I$532:$AJ$532&amp;'Gastos com Pessoal'!$I$512:$AJ$512,0),10,1)),0)
+_xlfn.IFNA(SUM((AZ$3&gt;='Gastos com Pessoal'!$E$513:$E$522)*(AZ$3&lt;='Gastos com Pessoal'!$F$513:$F$522)*(IF('Gastos com Pessoal'!$M$513:$M$522&lt;=AZ$3,1,0))*OFFSET('Gastos com Pessoal'!$H$512,1,MATCH(2&amp;$B31,'Gastos com Pessoal'!$I$532:$AJ$532&amp;'Gastos com Pessoal'!$I$512:$AJ$512,0),10,1)),0)
+_xlfn.IFNA(SUM((AZ$3&gt;='Gastos com Pessoal'!$E$513:$E$522)*(AZ$3&lt;='Gastos com Pessoal'!$F$513:$F$522)*(IF('Gastos com Pessoal'!$S$513:$S$522&lt;=AZ$3,1,0))*OFFSET('Gastos com Pessoal'!$H$512,1,MATCH(3&amp;$B31,'Gastos com Pessoal'!$I$532:$AJ$532&amp;'Gastos com Pessoal'!$I$512:$AJ$512,0),10,1)),0)
+_xlfn.IFNA(SUM((AZ$3&gt;='Gastos com Pessoal'!$E$513:$E$522)*(AZ$3&lt;='Gastos com Pessoal'!$F$513:$F$522)*(IF('Gastos com Pessoal'!$Y$513:$Y$522&lt;=AZ$3,1,0))*OFFSET('Gastos com Pessoal'!$H$512,1,MATCH(4&amp;$B31,'Gastos com Pessoal'!$I$532:$AJ$532&amp;'Gastos com Pessoal'!$I$512:$AJ$512,0),10,1)),0)
+_xlfn.IFNA(SUM((AZ$3&gt;='Gastos com Pessoal'!$E$513:$E$522)*(AZ$3&lt;='Gastos com Pessoal'!$F$513:$F$522)*(IF('Gastos com Pessoal'!$AE$513:$AE$522&lt;=AZ$3,1,0))*OFFSET('Gastos com Pessoal'!$H$512,1,MATCH(5&amp;$B31,'Gastos com Pessoal'!$I$532:$AJ$532&amp;'Gastos com Pessoal'!$I$512:$AJ$512,0),10,1)),0)</f>
        <v>0</v>
      </c>
      <c r="BA31" s="32">
        <f t="array" aca="1" ref="BA31" ca="1">_xlfn.IFNA(SUM((BA$3&gt;='Gastos com Pessoal'!$E$7:$E$506)*(BA$3&lt;='Gastos com Pessoal'!$F$7:$F$506)*OFFSET('Encargos e Benefícios'!$D$5,1,MATCH($B31,'Encargos e Benefícios'!$E$5:$AB$5,0),500,1)),0)
+_xlfn.IFNA(SUM((BA$3&gt;='Gastos com Pessoal'!$E$513:$E$522)*(BA$3&lt;='Gastos com Pessoal'!$F$513:$F$522)*OFFSET('Encargos e Benefícios'!$D$511,1,MATCH($B31,'Encargos e Benefícios'!$E$511:$AB$511,0),10,1)),0)
+_xlfn.IFNA(SUM((BA$3&gt;='Gastos com Pessoal'!$E$7:$E$506)*(BA$3&lt;='Gastos com Pessoal'!$F$7:$F$506)*(IF('Gastos com Pessoal'!$G$7:$G$506&lt;=BA$3,1,0))*OFFSET('Gastos com Pessoal'!$H$6,1,MATCH(1&amp;$B31,'Gastos com Pessoal'!$I$532:$AJ$532&amp;'Gastos com Pessoal'!$I$6:$AJ$6,0),500,1)),0)
+_xlfn.IFNA(SUM((BA$3&gt;='Gastos com Pessoal'!$E$7:$E$506)*(BA$3&lt;='Gastos com Pessoal'!$F$7:$F$506)*(IF('Gastos com Pessoal'!$M$7:$M$506&lt;=BA$3,1,0))*OFFSET('Gastos com Pessoal'!$H$6,1,MATCH(2&amp;$B31,'Gastos com Pessoal'!$I$532:$AJ$532&amp;'Gastos com Pessoal'!$I$6:$AJ$6,0),500,1)),0)
+_xlfn.IFNA(SUM((BA$3&gt;='Gastos com Pessoal'!$E$7:$E$506)*(BA$3&lt;='Gastos com Pessoal'!$F$7:$F$506)*(IF('Gastos com Pessoal'!$S$7:$S$506&lt;=BA$3,1,0))*OFFSET('Gastos com Pessoal'!$H$6,1,MATCH(3&amp;$B31,'Gastos com Pessoal'!$I$532:$AJ$532&amp;'Gastos com Pessoal'!$I$6:$AJ$6,0),500,1)),0)
+_xlfn.IFNA(SUM((BA$3&gt;='Gastos com Pessoal'!$E$7:$E$506)*(BA$3&lt;='Gastos com Pessoal'!$F$7:$F$506)*(IF('Gastos com Pessoal'!$Y$7:$Y$506&lt;=BA$3,1,0))*OFFSET('Gastos com Pessoal'!$H$6,1,MATCH(4&amp;$B31,'Gastos com Pessoal'!$I$532:$AJ$532&amp;'Gastos com Pessoal'!$I$6:$AJ$6,0),500,1)),0)
+_xlfn.IFNA(SUM((BA$3&gt;='Gastos com Pessoal'!$E$7:$E$506)*(BA$3&lt;='Gastos com Pessoal'!$F$7:$F$506)*(IF('Gastos com Pessoal'!$AE$7:$AE$506&lt;=BA$3,1,0))*OFFSET('Gastos com Pessoal'!$H$6,1,MATCH(5&amp;$B31,'Gastos com Pessoal'!$I$532:$AJ$532&amp;'Gastos com Pessoal'!$I$6:$AJ$6,0),500,1)),0)
+_xlfn.IFNA(SUM((BA$3&gt;='Gastos com Pessoal'!$E$513:$E$522)*(BA$3&lt;='Gastos com Pessoal'!$F$513:$F$522)*(IF('Gastos com Pessoal'!$G$513:$G$522&lt;=BA$3,1,0))*OFFSET('Gastos com Pessoal'!$H$512,1,MATCH(1&amp;$B31,'Gastos com Pessoal'!$I$532:$AJ$532&amp;'Gastos com Pessoal'!$I$512:$AJ$512,0),10,1)),0)
+_xlfn.IFNA(SUM((BA$3&gt;='Gastos com Pessoal'!$E$513:$E$522)*(BA$3&lt;='Gastos com Pessoal'!$F$513:$F$522)*(IF('Gastos com Pessoal'!$M$513:$M$522&lt;=BA$3,1,0))*OFFSET('Gastos com Pessoal'!$H$512,1,MATCH(2&amp;$B31,'Gastos com Pessoal'!$I$532:$AJ$532&amp;'Gastos com Pessoal'!$I$512:$AJ$512,0),10,1)),0)
+_xlfn.IFNA(SUM((BA$3&gt;='Gastos com Pessoal'!$E$513:$E$522)*(BA$3&lt;='Gastos com Pessoal'!$F$513:$F$522)*(IF('Gastos com Pessoal'!$S$513:$S$522&lt;=BA$3,1,0))*OFFSET('Gastos com Pessoal'!$H$512,1,MATCH(3&amp;$B31,'Gastos com Pessoal'!$I$532:$AJ$532&amp;'Gastos com Pessoal'!$I$512:$AJ$512,0),10,1)),0)
+_xlfn.IFNA(SUM((BA$3&gt;='Gastos com Pessoal'!$E$513:$E$522)*(BA$3&lt;='Gastos com Pessoal'!$F$513:$F$522)*(IF('Gastos com Pessoal'!$Y$513:$Y$522&lt;=BA$3,1,0))*OFFSET('Gastos com Pessoal'!$H$512,1,MATCH(4&amp;$B31,'Gastos com Pessoal'!$I$532:$AJ$532&amp;'Gastos com Pessoal'!$I$512:$AJ$512,0),10,1)),0)
+_xlfn.IFNA(SUM((BA$3&gt;='Gastos com Pessoal'!$E$513:$E$522)*(BA$3&lt;='Gastos com Pessoal'!$F$513:$F$522)*(IF('Gastos com Pessoal'!$AE$513:$AE$522&lt;=BA$3,1,0))*OFFSET('Gastos com Pessoal'!$H$512,1,MATCH(5&amp;$B31,'Gastos com Pessoal'!$I$532:$AJ$532&amp;'Gastos com Pessoal'!$I$512:$AJ$512,0),10,1)),0)</f>
        <v>0</v>
      </c>
      <c r="BB31" s="32">
        <f t="array" aca="1" ref="BB31" ca="1">_xlfn.IFNA(SUM((BB$3&gt;='Gastos com Pessoal'!$E$7:$E$506)*(BB$3&lt;='Gastos com Pessoal'!$F$7:$F$506)*OFFSET('Encargos e Benefícios'!$D$5,1,MATCH($B31,'Encargos e Benefícios'!$E$5:$AB$5,0),500,1)),0)
+_xlfn.IFNA(SUM((BB$3&gt;='Gastos com Pessoal'!$E$513:$E$522)*(BB$3&lt;='Gastos com Pessoal'!$F$513:$F$522)*OFFSET('Encargos e Benefícios'!$D$511,1,MATCH($B31,'Encargos e Benefícios'!$E$511:$AB$511,0),10,1)),0)
+_xlfn.IFNA(SUM((BB$3&gt;='Gastos com Pessoal'!$E$7:$E$506)*(BB$3&lt;='Gastos com Pessoal'!$F$7:$F$506)*(IF('Gastos com Pessoal'!$G$7:$G$506&lt;=BB$3,1,0))*OFFSET('Gastos com Pessoal'!$H$6,1,MATCH(1&amp;$B31,'Gastos com Pessoal'!$I$532:$AJ$532&amp;'Gastos com Pessoal'!$I$6:$AJ$6,0),500,1)),0)
+_xlfn.IFNA(SUM((BB$3&gt;='Gastos com Pessoal'!$E$7:$E$506)*(BB$3&lt;='Gastos com Pessoal'!$F$7:$F$506)*(IF('Gastos com Pessoal'!$M$7:$M$506&lt;=BB$3,1,0))*OFFSET('Gastos com Pessoal'!$H$6,1,MATCH(2&amp;$B31,'Gastos com Pessoal'!$I$532:$AJ$532&amp;'Gastos com Pessoal'!$I$6:$AJ$6,0),500,1)),0)
+_xlfn.IFNA(SUM((BB$3&gt;='Gastos com Pessoal'!$E$7:$E$506)*(BB$3&lt;='Gastos com Pessoal'!$F$7:$F$506)*(IF('Gastos com Pessoal'!$S$7:$S$506&lt;=BB$3,1,0))*OFFSET('Gastos com Pessoal'!$H$6,1,MATCH(3&amp;$B31,'Gastos com Pessoal'!$I$532:$AJ$532&amp;'Gastos com Pessoal'!$I$6:$AJ$6,0),500,1)),0)
+_xlfn.IFNA(SUM((BB$3&gt;='Gastos com Pessoal'!$E$7:$E$506)*(BB$3&lt;='Gastos com Pessoal'!$F$7:$F$506)*(IF('Gastos com Pessoal'!$Y$7:$Y$506&lt;=BB$3,1,0))*OFFSET('Gastos com Pessoal'!$H$6,1,MATCH(4&amp;$B31,'Gastos com Pessoal'!$I$532:$AJ$532&amp;'Gastos com Pessoal'!$I$6:$AJ$6,0),500,1)),0)
+_xlfn.IFNA(SUM((BB$3&gt;='Gastos com Pessoal'!$E$7:$E$506)*(BB$3&lt;='Gastos com Pessoal'!$F$7:$F$506)*(IF('Gastos com Pessoal'!$AE$7:$AE$506&lt;=BB$3,1,0))*OFFSET('Gastos com Pessoal'!$H$6,1,MATCH(5&amp;$B31,'Gastos com Pessoal'!$I$532:$AJ$532&amp;'Gastos com Pessoal'!$I$6:$AJ$6,0),500,1)),0)
+_xlfn.IFNA(SUM((BB$3&gt;='Gastos com Pessoal'!$E$513:$E$522)*(BB$3&lt;='Gastos com Pessoal'!$F$513:$F$522)*(IF('Gastos com Pessoal'!$G$513:$G$522&lt;=BB$3,1,0))*OFFSET('Gastos com Pessoal'!$H$512,1,MATCH(1&amp;$B31,'Gastos com Pessoal'!$I$532:$AJ$532&amp;'Gastos com Pessoal'!$I$512:$AJ$512,0),10,1)),0)
+_xlfn.IFNA(SUM((BB$3&gt;='Gastos com Pessoal'!$E$513:$E$522)*(BB$3&lt;='Gastos com Pessoal'!$F$513:$F$522)*(IF('Gastos com Pessoal'!$M$513:$M$522&lt;=BB$3,1,0))*OFFSET('Gastos com Pessoal'!$H$512,1,MATCH(2&amp;$B31,'Gastos com Pessoal'!$I$532:$AJ$532&amp;'Gastos com Pessoal'!$I$512:$AJ$512,0),10,1)),0)
+_xlfn.IFNA(SUM((BB$3&gt;='Gastos com Pessoal'!$E$513:$E$522)*(BB$3&lt;='Gastos com Pessoal'!$F$513:$F$522)*(IF('Gastos com Pessoal'!$S$513:$S$522&lt;=BB$3,1,0))*OFFSET('Gastos com Pessoal'!$H$512,1,MATCH(3&amp;$B31,'Gastos com Pessoal'!$I$532:$AJ$532&amp;'Gastos com Pessoal'!$I$512:$AJ$512,0),10,1)),0)
+_xlfn.IFNA(SUM((BB$3&gt;='Gastos com Pessoal'!$E$513:$E$522)*(BB$3&lt;='Gastos com Pessoal'!$F$513:$F$522)*(IF('Gastos com Pessoal'!$Y$513:$Y$522&lt;=BB$3,1,0))*OFFSET('Gastos com Pessoal'!$H$512,1,MATCH(4&amp;$B31,'Gastos com Pessoal'!$I$532:$AJ$532&amp;'Gastos com Pessoal'!$I$512:$AJ$512,0),10,1)),0)
+_xlfn.IFNA(SUM((BB$3&gt;='Gastos com Pessoal'!$E$513:$E$522)*(BB$3&lt;='Gastos com Pessoal'!$F$513:$F$522)*(IF('Gastos com Pessoal'!$AE$513:$AE$522&lt;=BB$3,1,0))*OFFSET('Gastos com Pessoal'!$H$512,1,MATCH(5&amp;$B31,'Gastos com Pessoal'!$I$532:$AJ$532&amp;'Gastos com Pessoal'!$I$512:$AJ$512,0),10,1)),0)</f>
        <v>0</v>
      </c>
      <c r="BC31" s="32">
        <f t="array" aca="1" ref="BC31" ca="1">_xlfn.IFNA(SUM((BC$3&gt;='Gastos com Pessoal'!$E$7:$E$506)*(BC$3&lt;='Gastos com Pessoal'!$F$7:$F$506)*OFFSET('Encargos e Benefícios'!$D$5,1,MATCH($B31,'Encargos e Benefícios'!$E$5:$AB$5,0),500,1)),0)
+_xlfn.IFNA(SUM((BC$3&gt;='Gastos com Pessoal'!$E$513:$E$522)*(BC$3&lt;='Gastos com Pessoal'!$F$513:$F$522)*OFFSET('Encargos e Benefícios'!$D$511,1,MATCH($B31,'Encargos e Benefícios'!$E$511:$AB$511,0),10,1)),0)
+_xlfn.IFNA(SUM((BC$3&gt;='Gastos com Pessoal'!$E$7:$E$506)*(BC$3&lt;='Gastos com Pessoal'!$F$7:$F$506)*(IF('Gastos com Pessoal'!$G$7:$G$506&lt;=BC$3,1,0))*OFFSET('Gastos com Pessoal'!$H$6,1,MATCH(1&amp;$B31,'Gastos com Pessoal'!$I$532:$AJ$532&amp;'Gastos com Pessoal'!$I$6:$AJ$6,0),500,1)),0)
+_xlfn.IFNA(SUM((BC$3&gt;='Gastos com Pessoal'!$E$7:$E$506)*(BC$3&lt;='Gastos com Pessoal'!$F$7:$F$506)*(IF('Gastos com Pessoal'!$M$7:$M$506&lt;=BC$3,1,0))*OFFSET('Gastos com Pessoal'!$H$6,1,MATCH(2&amp;$B31,'Gastos com Pessoal'!$I$532:$AJ$532&amp;'Gastos com Pessoal'!$I$6:$AJ$6,0),500,1)),0)
+_xlfn.IFNA(SUM((BC$3&gt;='Gastos com Pessoal'!$E$7:$E$506)*(BC$3&lt;='Gastos com Pessoal'!$F$7:$F$506)*(IF('Gastos com Pessoal'!$S$7:$S$506&lt;=BC$3,1,0))*OFFSET('Gastos com Pessoal'!$H$6,1,MATCH(3&amp;$B31,'Gastos com Pessoal'!$I$532:$AJ$532&amp;'Gastos com Pessoal'!$I$6:$AJ$6,0),500,1)),0)
+_xlfn.IFNA(SUM((BC$3&gt;='Gastos com Pessoal'!$E$7:$E$506)*(BC$3&lt;='Gastos com Pessoal'!$F$7:$F$506)*(IF('Gastos com Pessoal'!$Y$7:$Y$506&lt;=BC$3,1,0))*OFFSET('Gastos com Pessoal'!$H$6,1,MATCH(4&amp;$B31,'Gastos com Pessoal'!$I$532:$AJ$532&amp;'Gastos com Pessoal'!$I$6:$AJ$6,0),500,1)),0)
+_xlfn.IFNA(SUM((BC$3&gt;='Gastos com Pessoal'!$E$7:$E$506)*(BC$3&lt;='Gastos com Pessoal'!$F$7:$F$506)*(IF('Gastos com Pessoal'!$AE$7:$AE$506&lt;=BC$3,1,0))*OFFSET('Gastos com Pessoal'!$H$6,1,MATCH(5&amp;$B31,'Gastos com Pessoal'!$I$532:$AJ$532&amp;'Gastos com Pessoal'!$I$6:$AJ$6,0),500,1)),0)
+_xlfn.IFNA(SUM((BC$3&gt;='Gastos com Pessoal'!$E$513:$E$522)*(BC$3&lt;='Gastos com Pessoal'!$F$513:$F$522)*(IF('Gastos com Pessoal'!$G$513:$G$522&lt;=BC$3,1,0))*OFFSET('Gastos com Pessoal'!$H$512,1,MATCH(1&amp;$B31,'Gastos com Pessoal'!$I$532:$AJ$532&amp;'Gastos com Pessoal'!$I$512:$AJ$512,0),10,1)),0)
+_xlfn.IFNA(SUM((BC$3&gt;='Gastos com Pessoal'!$E$513:$E$522)*(BC$3&lt;='Gastos com Pessoal'!$F$513:$F$522)*(IF('Gastos com Pessoal'!$M$513:$M$522&lt;=BC$3,1,0))*OFFSET('Gastos com Pessoal'!$H$512,1,MATCH(2&amp;$B31,'Gastos com Pessoal'!$I$532:$AJ$532&amp;'Gastos com Pessoal'!$I$512:$AJ$512,0),10,1)),0)
+_xlfn.IFNA(SUM((BC$3&gt;='Gastos com Pessoal'!$E$513:$E$522)*(BC$3&lt;='Gastos com Pessoal'!$F$513:$F$522)*(IF('Gastos com Pessoal'!$S$513:$S$522&lt;=BC$3,1,0))*OFFSET('Gastos com Pessoal'!$H$512,1,MATCH(3&amp;$B31,'Gastos com Pessoal'!$I$532:$AJ$532&amp;'Gastos com Pessoal'!$I$512:$AJ$512,0),10,1)),0)
+_xlfn.IFNA(SUM((BC$3&gt;='Gastos com Pessoal'!$E$513:$E$522)*(BC$3&lt;='Gastos com Pessoal'!$F$513:$F$522)*(IF('Gastos com Pessoal'!$Y$513:$Y$522&lt;=BC$3,1,0))*OFFSET('Gastos com Pessoal'!$H$512,1,MATCH(4&amp;$B31,'Gastos com Pessoal'!$I$532:$AJ$532&amp;'Gastos com Pessoal'!$I$512:$AJ$512,0),10,1)),0)
+_xlfn.IFNA(SUM((BC$3&gt;='Gastos com Pessoal'!$E$513:$E$522)*(BC$3&lt;='Gastos com Pessoal'!$F$513:$F$522)*(IF('Gastos com Pessoal'!$AE$513:$AE$522&lt;=BC$3,1,0))*OFFSET('Gastos com Pessoal'!$H$512,1,MATCH(5&amp;$B31,'Gastos com Pessoal'!$I$532:$AJ$532&amp;'Gastos com Pessoal'!$I$512:$AJ$512,0),10,1)),0)</f>
        <v>0</v>
      </c>
      <c r="BD31" s="32">
        <f t="array" aca="1" ref="BD31" ca="1">_xlfn.IFNA(SUM((BD$3&gt;='Gastos com Pessoal'!$E$7:$E$506)*(BD$3&lt;='Gastos com Pessoal'!$F$7:$F$506)*OFFSET('Encargos e Benefícios'!$D$5,1,MATCH($B31,'Encargos e Benefícios'!$E$5:$AB$5,0),500,1)),0)
+_xlfn.IFNA(SUM((BD$3&gt;='Gastos com Pessoal'!$E$513:$E$522)*(BD$3&lt;='Gastos com Pessoal'!$F$513:$F$522)*OFFSET('Encargos e Benefícios'!$D$511,1,MATCH($B31,'Encargos e Benefícios'!$E$511:$AB$511,0),10,1)),0)
+_xlfn.IFNA(SUM((BD$3&gt;='Gastos com Pessoal'!$E$7:$E$506)*(BD$3&lt;='Gastos com Pessoal'!$F$7:$F$506)*(IF('Gastos com Pessoal'!$G$7:$G$506&lt;=BD$3,1,0))*OFFSET('Gastos com Pessoal'!$H$6,1,MATCH(1&amp;$B31,'Gastos com Pessoal'!$I$532:$AJ$532&amp;'Gastos com Pessoal'!$I$6:$AJ$6,0),500,1)),0)
+_xlfn.IFNA(SUM((BD$3&gt;='Gastos com Pessoal'!$E$7:$E$506)*(BD$3&lt;='Gastos com Pessoal'!$F$7:$F$506)*(IF('Gastos com Pessoal'!$M$7:$M$506&lt;=BD$3,1,0))*OFFSET('Gastos com Pessoal'!$H$6,1,MATCH(2&amp;$B31,'Gastos com Pessoal'!$I$532:$AJ$532&amp;'Gastos com Pessoal'!$I$6:$AJ$6,0),500,1)),0)
+_xlfn.IFNA(SUM((BD$3&gt;='Gastos com Pessoal'!$E$7:$E$506)*(BD$3&lt;='Gastos com Pessoal'!$F$7:$F$506)*(IF('Gastos com Pessoal'!$S$7:$S$506&lt;=BD$3,1,0))*OFFSET('Gastos com Pessoal'!$H$6,1,MATCH(3&amp;$B31,'Gastos com Pessoal'!$I$532:$AJ$532&amp;'Gastos com Pessoal'!$I$6:$AJ$6,0),500,1)),0)
+_xlfn.IFNA(SUM((BD$3&gt;='Gastos com Pessoal'!$E$7:$E$506)*(BD$3&lt;='Gastos com Pessoal'!$F$7:$F$506)*(IF('Gastos com Pessoal'!$Y$7:$Y$506&lt;=BD$3,1,0))*OFFSET('Gastos com Pessoal'!$H$6,1,MATCH(4&amp;$B31,'Gastos com Pessoal'!$I$532:$AJ$532&amp;'Gastos com Pessoal'!$I$6:$AJ$6,0),500,1)),0)
+_xlfn.IFNA(SUM((BD$3&gt;='Gastos com Pessoal'!$E$7:$E$506)*(BD$3&lt;='Gastos com Pessoal'!$F$7:$F$506)*(IF('Gastos com Pessoal'!$AE$7:$AE$506&lt;=BD$3,1,0))*OFFSET('Gastos com Pessoal'!$H$6,1,MATCH(5&amp;$B31,'Gastos com Pessoal'!$I$532:$AJ$532&amp;'Gastos com Pessoal'!$I$6:$AJ$6,0),500,1)),0)
+_xlfn.IFNA(SUM((BD$3&gt;='Gastos com Pessoal'!$E$513:$E$522)*(BD$3&lt;='Gastos com Pessoal'!$F$513:$F$522)*(IF('Gastos com Pessoal'!$G$513:$G$522&lt;=BD$3,1,0))*OFFSET('Gastos com Pessoal'!$H$512,1,MATCH(1&amp;$B31,'Gastos com Pessoal'!$I$532:$AJ$532&amp;'Gastos com Pessoal'!$I$512:$AJ$512,0),10,1)),0)
+_xlfn.IFNA(SUM((BD$3&gt;='Gastos com Pessoal'!$E$513:$E$522)*(BD$3&lt;='Gastos com Pessoal'!$F$513:$F$522)*(IF('Gastos com Pessoal'!$M$513:$M$522&lt;=BD$3,1,0))*OFFSET('Gastos com Pessoal'!$H$512,1,MATCH(2&amp;$B31,'Gastos com Pessoal'!$I$532:$AJ$532&amp;'Gastos com Pessoal'!$I$512:$AJ$512,0),10,1)),0)
+_xlfn.IFNA(SUM((BD$3&gt;='Gastos com Pessoal'!$E$513:$E$522)*(BD$3&lt;='Gastos com Pessoal'!$F$513:$F$522)*(IF('Gastos com Pessoal'!$S$513:$S$522&lt;=BD$3,1,0))*OFFSET('Gastos com Pessoal'!$H$512,1,MATCH(3&amp;$B31,'Gastos com Pessoal'!$I$532:$AJ$532&amp;'Gastos com Pessoal'!$I$512:$AJ$512,0),10,1)),0)
+_xlfn.IFNA(SUM((BD$3&gt;='Gastos com Pessoal'!$E$513:$E$522)*(BD$3&lt;='Gastos com Pessoal'!$F$513:$F$522)*(IF('Gastos com Pessoal'!$Y$513:$Y$522&lt;=BD$3,1,0))*OFFSET('Gastos com Pessoal'!$H$512,1,MATCH(4&amp;$B31,'Gastos com Pessoal'!$I$532:$AJ$532&amp;'Gastos com Pessoal'!$I$512:$AJ$512,0),10,1)),0)
+_xlfn.IFNA(SUM((BD$3&gt;='Gastos com Pessoal'!$E$513:$E$522)*(BD$3&lt;='Gastos com Pessoal'!$F$513:$F$522)*(IF('Gastos com Pessoal'!$AE$513:$AE$522&lt;=BD$3,1,0))*OFFSET('Gastos com Pessoal'!$H$512,1,MATCH(5&amp;$B31,'Gastos com Pessoal'!$I$532:$AJ$532&amp;'Gastos com Pessoal'!$I$512:$AJ$512,0),10,1)),0)</f>
        <v>0</v>
      </c>
      <c r="BE31" s="32">
        <f t="array" aca="1" ref="BE31" ca="1">_xlfn.IFNA(SUM((BE$3&gt;='Gastos com Pessoal'!$E$7:$E$506)*(BE$3&lt;='Gastos com Pessoal'!$F$7:$F$506)*OFFSET('Encargos e Benefícios'!$D$5,1,MATCH($B31,'Encargos e Benefícios'!$E$5:$AB$5,0),500,1)),0)
+_xlfn.IFNA(SUM((BE$3&gt;='Gastos com Pessoal'!$E$513:$E$522)*(BE$3&lt;='Gastos com Pessoal'!$F$513:$F$522)*OFFSET('Encargos e Benefícios'!$D$511,1,MATCH($B31,'Encargos e Benefícios'!$E$511:$AB$511,0),10,1)),0)
+_xlfn.IFNA(SUM((BE$3&gt;='Gastos com Pessoal'!$E$7:$E$506)*(BE$3&lt;='Gastos com Pessoal'!$F$7:$F$506)*(IF('Gastos com Pessoal'!$G$7:$G$506&lt;=BE$3,1,0))*OFFSET('Gastos com Pessoal'!$H$6,1,MATCH(1&amp;$B31,'Gastos com Pessoal'!$I$532:$AJ$532&amp;'Gastos com Pessoal'!$I$6:$AJ$6,0),500,1)),0)
+_xlfn.IFNA(SUM((BE$3&gt;='Gastos com Pessoal'!$E$7:$E$506)*(BE$3&lt;='Gastos com Pessoal'!$F$7:$F$506)*(IF('Gastos com Pessoal'!$M$7:$M$506&lt;=BE$3,1,0))*OFFSET('Gastos com Pessoal'!$H$6,1,MATCH(2&amp;$B31,'Gastos com Pessoal'!$I$532:$AJ$532&amp;'Gastos com Pessoal'!$I$6:$AJ$6,0),500,1)),0)
+_xlfn.IFNA(SUM((BE$3&gt;='Gastos com Pessoal'!$E$7:$E$506)*(BE$3&lt;='Gastos com Pessoal'!$F$7:$F$506)*(IF('Gastos com Pessoal'!$S$7:$S$506&lt;=BE$3,1,0))*OFFSET('Gastos com Pessoal'!$H$6,1,MATCH(3&amp;$B31,'Gastos com Pessoal'!$I$532:$AJ$532&amp;'Gastos com Pessoal'!$I$6:$AJ$6,0),500,1)),0)
+_xlfn.IFNA(SUM((BE$3&gt;='Gastos com Pessoal'!$E$7:$E$506)*(BE$3&lt;='Gastos com Pessoal'!$F$7:$F$506)*(IF('Gastos com Pessoal'!$Y$7:$Y$506&lt;=BE$3,1,0))*OFFSET('Gastos com Pessoal'!$H$6,1,MATCH(4&amp;$B31,'Gastos com Pessoal'!$I$532:$AJ$532&amp;'Gastos com Pessoal'!$I$6:$AJ$6,0),500,1)),0)
+_xlfn.IFNA(SUM((BE$3&gt;='Gastos com Pessoal'!$E$7:$E$506)*(BE$3&lt;='Gastos com Pessoal'!$F$7:$F$506)*(IF('Gastos com Pessoal'!$AE$7:$AE$506&lt;=BE$3,1,0))*OFFSET('Gastos com Pessoal'!$H$6,1,MATCH(5&amp;$B31,'Gastos com Pessoal'!$I$532:$AJ$532&amp;'Gastos com Pessoal'!$I$6:$AJ$6,0),500,1)),0)
+_xlfn.IFNA(SUM((BE$3&gt;='Gastos com Pessoal'!$E$513:$E$522)*(BE$3&lt;='Gastos com Pessoal'!$F$513:$F$522)*(IF('Gastos com Pessoal'!$G$513:$G$522&lt;=BE$3,1,0))*OFFSET('Gastos com Pessoal'!$H$512,1,MATCH(1&amp;$B31,'Gastos com Pessoal'!$I$532:$AJ$532&amp;'Gastos com Pessoal'!$I$512:$AJ$512,0),10,1)),0)
+_xlfn.IFNA(SUM((BE$3&gt;='Gastos com Pessoal'!$E$513:$E$522)*(BE$3&lt;='Gastos com Pessoal'!$F$513:$F$522)*(IF('Gastos com Pessoal'!$M$513:$M$522&lt;=BE$3,1,0))*OFFSET('Gastos com Pessoal'!$H$512,1,MATCH(2&amp;$B31,'Gastos com Pessoal'!$I$532:$AJ$532&amp;'Gastos com Pessoal'!$I$512:$AJ$512,0),10,1)),0)
+_xlfn.IFNA(SUM((BE$3&gt;='Gastos com Pessoal'!$E$513:$E$522)*(BE$3&lt;='Gastos com Pessoal'!$F$513:$F$522)*(IF('Gastos com Pessoal'!$S$513:$S$522&lt;=BE$3,1,0))*OFFSET('Gastos com Pessoal'!$H$512,1,MATCH(3&amp;$B31,'Gastos com Pessoal'!$I$532:$AJ$532&amp;'Gastos com Pessoal'!$I$512:$AJ$512,0),10,1)),0)
+_xlfn.IFNA(SUM((BE$3&gt;='Gastos com Pessoal'!$E$513:$E$522)*(BE$3&lt;='Gastos com Pessoal'!$F$513:$F$522)*(IF('Gastos com Pessoal'!$Y$513:$Y$522&lt;=BE$3,1,0))*OFFSET('Gastos com Pessoal'!$H$512,1,MATCH(4&amp;$B31,'Gastos com Pessoal'!$I$532:$AJ$532&amp;'Gastos com Pessoal'!$I$512:$AJ$512,0),10,1)),0)
+_xlfn.IFNA(SUM((BE$3&gt;='Gastos com Pessoal'!$E$513:$E$522)*(BE$3&lt;='Gastos com Pessoal'!$F$513:$F$522)*(IF('Gastos com Pessoal'!$AE$513:$AE$522&lt;=BE$3,1,0))*OFFSET('Gastos com Pessoal'!$H$512,1,MATCH(5&amp;$B31,'Gastos com Pessoal'!$I$532:$AJ$532&amp;'Gastos com Pessoal'!$I$512:$AJ$512,0),10,1)),0)</f>
        <v>0</v>
      </c>
      <c r="BF31" s="32">
        <f t="array" aca="1" ref="BF31" ca="1">_xlfn.IFNA(SUM((BF$3&gt;='Gastos com Pessoal'!$E$7:$E$506)*(BF$3&lt;='Gastos com Pessoal'!$F$7:$F$506)*OFFSET('Encargos e Benefícios'!$D$5,1,MATCH($B31,'Encargos e Benefícios'!$E$5:$AB$5,0),500,1)),0)
+_xlfn.IFNA(SUM((BF$3&gt;='Gastos com Pessoal'!$E$513:$E$522)*(BF$3&lt;='Gastos com Pessoal'!$F$513:$F$522)*OFFSET('Encargos e Benefícios'!$D$511,1,MATCH($B31,'Encargos e Benefícios'!$E$511:$AB$511,0),10,1)),0)
+_xlfn.IFNA(SUM((BF$3&gt;='Gastos com Pessoal'!$E$7:$E$506)*(BF$3&lt;='Gastos com Pessoal'!$F$7:$F$506)*(IF('Gastos com Pessoal'!$G$7:$G$506&lt;=BF$3,1,0))*OFFSET('Gastos com Pessoal'!$H$6,1,MATCH(1&amp;$B31,'Gastos com Pessoal'!$I$532:$AJ$532&amp;'Gastos com Pessoal'!$I$6:$AJ$6,0),500,1)),0)
+_xlfn.IFNA(SUM((BF$3&gt;='Gastos com Pessoal'!$E$7:$E$506)*(BF$3&lt;='Gastos com Pessoal'!$F$7:$F$506)*(IF('Gastos com Pessoal'!$M$7:$M$506&lt;=BF$3,1,0))*OFFSET('Gastos com Pessoal'!$H$6,1,MATCH(2&amp;$B31,'Gastos com Pessoal'!$I$532:$AJ$532&amp;'Gastos com Pessoal'!$I$6:$AJ$6,0),500,1)),0)
+_xlfn.IFNA(SUM((BF$3&gt;='Gastos com Pessoal'!$E$7:$E$506)*(BF$3&lt;='Gastos com Pessoal'!$F$7:$F$506)*(IF('Gastos com Pessoal'!$S$7:$S$506&lt;=BF$3,1,0))*OFFSET('Gastos com Pessoal'!$H$6,1,MATCH(3&amp;$B31,'Gastos com Pessoal'!$I$532:$AJ$532&amp;'Gastos com Pessoal'!$I$6:$AJ$6,0),500,1)),0)
+_xlfn.IFNA(SUM((BF$3&gt;='Gastos com Pessoal'!$E$7:$E$506)*(BF$3&lt;='Gastos com Pessoal'!$F$7:$F$506)*(IF('Gastos com Pessoal'!$Y$7:$Y$506&lt;=BF$3,1,0))*OFFSET('Gastos com Pessoal'!$H$6,1,MATCH(4&amp;$B31,'Gastos com Pessoal'!$I$532:$AJ$532&amp;'Gastos com Pessoal'!$I$6:$AJ$6,0),500,1)),0)
+_xlfn.IFNA(SUM((BF$3&gt;='Gastos com Pessoal'!$E$7:$E$506)*(BF$3&lt;='Gastos com Pessoal'!$F$7:$F$506)*(IF('Gastos com Pessoal'!$AE$7:$AE$506&lt;=BF$3,1,0))*OFFSET('Gastos com Pessoal'!$H$6,1,MATCH(5&amp;$B31,'Gastos com Pessoal'!$I$532:$AJ$532&amp;'Gastos com Pessoal'!$I$6:$AJ$6,0),500,1)),0)
+_xlfn.IFNA(SUM((BF$3&gt;='Gastos com Pessoal'!$E$513:$E$522)*(BF$3&lt;='Gastos com Pessoal'!$F$513:$F$522)*(IF('Gastos com Pessoal'!$G$513:$G$522&lt;=BF$3,1,0))*OFFSET('Gastos com Pessoal'!$H$512,1,MATCH(1&amp;$B31,'Gastos com Pessoal'!$I$532:$AJ$532&amp;'Gastos com Pessoal'!$I$512:$AJ$512,0),10,1)),0)
+_xlfn.IFNA(SUM((BF$3&gt;='Gastos com Pessoal'!$E$513:$E$522)*(BF$3&lt;='Gastos com Pessoal'!$F$513:$F$522)*(IF('Gastos com Pessoal'!$M$513:$M$522&lt;=BF$3,1,0))*OFFSET('Gastos com Pessoal'!$H$512,1,MATCH(2&amp;$B31,'Gastos com Pessoal'!$I$532:$AJ$532&amp;'Gastos com Pessoal'!$I$512:$AJ$512,0),10,1)),0)
+_xlfn.IFNA(SUM((BF$3&gt;='Gastos com Pessoal'!$E$513:$E$522)*(BF$3&lt;='Gastos com Pessoal'!$F$513:$F$522)*(IF('Gastos com Pessoal'!$S$513:$S$522&lt;=BF$3,1,0))*OFFSET('Gastos com Pessoal'!$H$512,1,MATCH(3&amp;$B31,'Gastos com Pessoal'!$I$532:$AJ$532&amp;'Gastos com Pessoal'!$I$512:$AJ$512,0),10,1)),0)
+_xlfn.IFNA(SUM((BF$3&gt;='Gastos com Pessoal'!$E$513:$E$522)*(BF$3&lt;='Gastos com Pessoal'!$F$513:$F$522)*(IF('Gastos com Pessoal'!$Y$513:$Y$522&lt;=BF$3,1,0))*OFFSET('Gastos com Pessoal'!$H$512,1,MATCH(4&amp;$B31,'Gastos com Pessoal'!$I$532:$AJ$532&amp;'Gastos com Pessoal'!$I$512:$AJ$512,0),10,1)),0)
+_xlfn.IFNA(SUM((BF$3&gt;='Gastos com Pessoal'!$E$513:$E$522)*(BF$3&lt;='Gastos com Pessoal'!$F$513:$F$522)*(IF('Gastos com Pessoal'!$AE$513:$AE$522&lt;=BF$3,1,0))*OFFSET('Gastos com Pessoal'!$H$512,1,MATCH(5&amp;$B31,'Gastos com Pessoal'!$I$532:$AJ$532&amp;'Gastos com Pessoal'!$I$512:$AJ$512,0),10,1)),0)</f>
        <v>0</v>
      </c>
      <c r="BG31" s="32">
        <f t="array" aca="1" ref="BG31" ca="1">_xlfn.IFNA(SUM((BG$3&gt;='Gastos com Pessoal'!$E$7:$E$506)*(BG$3&lt;='Gastos com Pessoal'!$F$7:$F$506)*OFFSET('Encargos e Benefícios'!$D$5,1,MATCH($B31,'Encargos e Benefícios'!$E$5:$AB$5,0),500,1)),0)
+_xlfn.IFNA(SUM((BG$3&gt;='Gastos com Pessoal'!$E$513:$E$522)*(BG$3&lt;='Gastos com Pessoal'!$F$513:$F$522)*OFFSET('Encargos e Benefícios'!$D$511,1,MATCH($B31,'Encargos e Benefícios'!$E$511:$AB$511,0),10,1)),0)
+_xlfn.IFNA(SUM((BG$3&gt;='Gastos com Pessoal'!$E$7:$E$506)*(BG$3&lt;='Gastos com Pessoal'!$F$7:$F$506)*(IF('Gastos com Pessoal'!$G$7:$G$506&lt;=BG$3,1,0))*OFFSET('Gastos com Pessoal'!$H$6,1,MATCH(1&amp;$B31,'Gastos com Pessoal'!$I$532:$AJ$532&amp;'Gastos com Pessoal'!$I$6:$AJ$6,0),500,1)),0)
+_xlfn.IFNA(SUM((BG$3&gt;='Gastos com Pessoal'!$E$7:$E$506)*(BG$3&lt;='Gastos com Pessoal'!$F$7:$F$506)*(IF('Gastos com Pessoal'!$M$7:$M$506&lt;=BG$3,1,0))*OFFSET('Gastos com Pessoal'!$H$6,1,MATCH(2&amp;$B31,'Gastos com Pessoal'!$I$532:$AJ$532&amp;'Gastos com Pessoal'!$I$6:$AJ$6,0),500,1)),0)
+_xlfn.IFNA(SUM((BG$3&gt;='Gastos com Pessoal'!$E$7:$E$506)*(BG$3&lt;='Gastos com Pessoal'!$F$7:$F$506)*(IF('Gastos com Pessoal'!$S$7:$S$506&lt;=BG$3,1,0))*OFFSET('Gastos com Pessoal'!$H$6,1,MATCH(3&amp;$B31,'Gastos com Pessoal'!$I$532:$AJ$532&amp;'Gastos com Pessoal'!$I$6:$AJ$6,0),500,1)),0)
+_xlfn.IFNA(SUM((BG$3&gt;='Gastos com Pessoal'!$E$7:$E$506)*(BG$3&lt;='Gastos com Pessoal'!$F$7:$F$506)*(IF('Gastos com Pessoal'!$Y$7:$Y$506&lt;=BG$3,1,0))*OFFSET('Gastos com Pessoal'!$H$6,1,MATCH(4&amp;$B31,'Gastos com Pessoal'!$I$532:$AJ$532&amp;'Gastos com Pessoal'!$I$6:$AJ$6,0),500,1)),0)
+_xlfn.IFNA(SUM((BG$3&gt;='Gastos com Pessoal'!$E$7:$E$506)*(BG$3&lt;='Gastos com Pessoal'!$F$7:$F$506)*(IF('Gastos com Pessoal'!$AE$7:$AE$506&lt;=BG$3,1,0))*OFFSET('Gastos com Pessoal'!$H$6,1,MATCH(5&amp;$B31,'Gastos com Pessoal'!$I$532:$AJ$532&amp;'Gastos com Pessoal'!$I$6:$AJ$6,0),500,1)),0)
+_xlfn.IFNA(SUM((BG$3&gt;='Gastos com Pessoal'!$E$513:$E$522)*(BG$3&lt;='Gastos com Pessoal'!$F$513:$F$522)*(IF('Gastos com Pessoal'!$G$513:$G$522&lt;=BG$3,1,0))*OFFSET('Gastos com Pessoal'!$H$512,1,MATCH(1&amp;$B31,'Gastos com Pessoal'!$I$532:$AJ$532&amp;'Gastos com Pessoal'!$I$512:$AJ$512,0),10,1)),0)
+_xlfn.IFNA(SUM((BG$3&gt;='Gastos com Pessoal'!$E$513:$E$522)*(BG$3&lt;='Gastos com Pessoal'!$F$513:$F$522)*(IF('Gastos com Pessoal'!$M$513:$M$522&lt;=BG$3,1,0))*OFFSET('Gastos com Pessoal'!$H$512,1,MATCH(2&amp;$B31,'Gastos com Pessoal'!$I$532:$AJ$532&amp;'Gastos com Pessoal'!$I$512:$AJ$512,0),10,1)),0)
+_xlfn.IFNA(SUM((BG$3&gt;='Gastos com Pessoal'!$E$513:$E$522)*(BG$3&lt;='Gastos com Pessoal'!$F$513:$F$522)*(IF('Gastos com Pessoal'!$S$513:$S$522&lt;=BG$3,1,0))*OFFSET('Gastos com Pessoal'!$H$512,1,MATCH(3&amp;$B31,'Gastos com Pessoal'!$I$532:$AJ$532&amp;'Gastos com Pessoal'!$I$512:$AJ$512,0),10,1)),0)
+_xlfn.IFNA(SUM((BG$3&gt;='Gastos com Pessoal'!$E$513:$E$522)*(BG$3&lt;='Gastos com Pessoal'!$F$513:$F$522)*(IF('Gastos com Pessoal'!$Y$513:$Y$522&lt;=BG$3,1,0))*OFFSET('Gastos com Pessoal'!$H$512,1,MATCH(4&amp;$B31,'Gastos com Pessoal'!$I$532:$AJ$532&amp;'Gastos com Pessoal'!$I$512:$AJ$512,0),10,1)),0)
+_xlfn.IFNA(SUM((BG$3&gt;='Gastos com Pessoal'!$E$513:$E$522)*(BG$3&lt;='Gastos com Pessoal'!$F$513:$F$522)*(IF('Gastos com Pessoal'!$AE$513:$AE$522&lt;=BG$3,1,0))*OFFSET('Gastos com Pessoal'!$H$512,1,MATCH(5&amp;$B31,'Gastos com Pessoal'!$I$532:$AJ$532&amp;'Gastos com Pessoal'!$I$512:$AJ$512,0),10,1)),0)</f>
        <v>0</v>
      </c>
      <c r="BH31" s="32">
        <f t="array" aca="1" ref="BH31" ca="1">_xlfn.IFNA(SUM((BH$3&gt;='Gastos com Pessoal'!$E$7:$E$506)*(BH$3&lt;='Gastos com Pessoal'!$F$7:$F$506)*OFFSET('Encargos e Benefícios'!$D$5,1,MATCH($B31,'Encargos e Benefícios'!$E$5:$AB$5,0),500,1)),0)
+_xlfn.IFNA(SUM((BH$3&gt;='Gastos com Pessoal'!$E$513:$E$522)*(BH$3&lt;='Gastos com Pessoal'!$F$513:$F$522)*OFFSET('Encargos e Benefícios'!$D$511,1,MATCH($B31,'Encargos e Benefícios'!$E$511:$AB$511,0),10,1)),0)
+_xlfn.IFNA(SUM((BH$3&gt;='Gastos com Pessoal'!$E$7:$E$506)*(BH$3&lt;='Gastos com Pessoal'!$F$7:$F$506)*(IF('Gastos com Pessoal'!$G$7:$G$506&lt;=BH$3,1,0))*OFFSET('Gastos com Pessoal'!$H$6,1,MATCH(1&amp;$B31,'Gastos com Pessoal'!$I$532:$AJ$532&amp;'Gastos com Pessoal'!$I$6:$AJ$6,0),500,1)),0)
+_xlfn.IFNA(SUM((BH$3&gt;='Gastos com Pessoal'!$E$7:$E$506)*(BH$3&lt;='Gastos com Pessoal'!$F$7:$F$506)*(IF('Gastos com Pessoal'!$M$7:$M$506&lt;=BH$3,1,0))*OFFSET('Gastos com Pessoal'!$H$6,1,MATCH(2&amp;$B31,'Gastos com Pessoal'!$I$532:$AJ$532&amp;'Gastos com Pessoal'!$I$6:$AJ$6,0),500,1)),0)
+_xlfn.IFNA(SUM((BH$3&gt;='Gastos com Pessoal'!$E$7:$E$506)*(BH$3&lt;='Gastos com Pessoal'!$F$7:$F$506)*(IF('Gastos com Pessoal'!$S$7:$S$506&lt;=BH$3,1,0))*OFFSET('Gastos com Pessoal'!$H$6,1,MATCH(3&amp;$B31,'Gastos com Pessoal'!$I$532:$AJ$532&amp;'Gastos com Pessoal'!$I$6:$AJ$6,0),500,1)),0)
+_xlfn.IFNA(SUM((BH$3&gt;='Gastos com Pessoal'!$E$7:$E$506)*(BH$3&lt;='Gastos com Pessoal'!$F$7:$F$506)*(IF('Gastos com Pessoal'!$Y$7:$Y$506&lt;=BH$3,1,0))*OFFSET('Gastos com Pessoal'!$H$6,1,MATCH(4&amp;$B31,'Gastos com Pessoal'!$I$532:$AJ$532&amp;'Gastos com Pessoal'!$I$6:$AJ$6,0),500,1)),0)
+_xlfn.IFNA(SUM((BH$3&gt;='Gastos com Pessoal'!$E$7:$E$506)*(BH$3&lt;='Gastos com Pessoal'!$F$7:$F$506)*(IF('Gastos com Pessoal'!$AE$7:$AE$506&lt;=BH$3,1,0))*OFFSET('Gastos com Pessoal'!$H$6,1,MATCH(5&amp;$B31,'Gastos com Pessoal'!$I$532:$AJ$532&amp;'Gastos com Pessoal'!$I$6:$AJ$6,0),500,1)),0)
+_xlfn.IFNA(SUM((BH$3&gt;='Gastos com Pessoal'!$E$513:$E$522)*(BH$3&lt;='Gastos com Pessoal'!$F$513:$F$522)*(IF('Gastos com Pessoal'!$G$513:$G$522&lt;=BH$3,1,0))*OFFSET('Gastos com Pessoal'!$H$512,1,MATCH(1&amp;$B31,'Gastos com Pessoal'!$I$532:$AJ$532&amp;'Gastos com Pessoal'!$I$512:$AJ$512,0),10,1)),0)
+_xlfn.IFNA(SUM((BH$3&gt;='Gastos com Pessoal'!$E$513:$E$522)*(BH$3&lt;='Gastos com Pessoal'!$F$513:$F$522)*(IF('Gastos com Pessoal'!$M$513:$M$522&lt;=BH$3,1,0))*OFFSET('Gastos com Pessoal'!$H$512,1,MATCH(2&amp;$B31,'Gastos com Pessoal'!$I$532:$AJ$532&amp;'Gastos com Pessoal'!$I$512:$AJ$512,0),10,1)),0)
+_xlfn.IFNA(SUM((BH$3&gt;='Gastos com Pessoal'!$E$513:$E$522)*(BH$3&lt;='Gastos com Pessoal'!$F$513:$F$522)*(IF('Gastos com Pessoal'!$S$513:$S$522&lt;=BH$3,1,0))*OFFSET('Gastos com Pessoal'!$H$512,1,MATCH(3&amp;$B31,'Gastos com Pessoal'!$I$532:$AJ$532&amp;'Gastos com Pessoal'!$I$512:$AJ$512,0),10,1)),0)
+_xlfn.IFNA(SUM((BH$3&gt;='Gastos com Pessoal'!$E$513:$E$522)*(BH$3&lt;='Gastos com Pessoal'!$F$513:$F$522)*(IF('Gastos com Pessoal'!$Y$513:$Y$522&lt;=BH$3,1,0))*OFFSET('Gastos com Pessoal'!$H$512,1,MATCH(4&amp;$B31,'Gastos com Pessoal'!$I$532:$AJ$532&amp;'Gastos com Pessoal'!$I$512:$AJ$512,0),10,1)),0)
+_xlfn.IFNA(SUM((BH$3&gt;='Gastos com Pessoal'!$E$513:$E$522)*(BH$3&lt;='Gastos com Pessoal'!$F$513:$F$522)*(IF('Gastos com Pessoal'!$AE$513:$AE$522&lt;=BH$3,1,0))*OFFSET('Gastos com Pessoal'!$H$512,1,MATCH(5&amp;$B31,'Gastos com Pessoal'!$I$532:$AJ$532&amp;'Gastos com Pessoal'!$I$512:$AJ$512,0),10,1)),0)</f>
        <v>0</v>
      </c>
      <c r="BI31" s="32">
        <f t="array" aca="1" ref="BI31" ca="1">_xlfn.IFNA(SUM((BI$3&gt;='Gastos com Pessoal'!$E$7:$E$506)*(BI$3&lt;='Gastos com Pessoal'!$F$7:$F$506)*OFFSET('Encargos e Benefícios'!$D$5,1,MATCH($B31,'Encargos e Benefícios'!$E$5:$AB$5,0),500,1)),0)
+_xlfn.IFNA(SUM((BI$3&gt;='Gastos com Pessoal'!$E$513:$E$522)*(BI$3&lt;='Gastos com Pessoal'!$F$513:$F$522)*OFFSET('Encargos e Benefícios'!$D$511,1,MATCH($B31,'Encargos e Benefícios'!$E$511:$AB$511,0),10,1)),0)
+_xlfn.IFNA(SUM((BI$3&gt;='Gastos com Pessoal'!$E$7:$E$506)*(BI$3&lt;='Gastos com Pessoal'!$F$7:$F$506)*(IF('Gastos com Pessoal'!$G$7:$G$506&lt;=BI$3,1,0))*OFFSET('Gastos com Pessoal'!$H$6,1,MATCH(1&amp;$B31,'Gastos com Pessoal'!$I$532:$AJ$532&amp;'Gastos com Pessoal'!$I$6:$AJ$6,0),500,1)),0)
+_xlfn.IFNA(SUM((BI$3&gt;='Gastos com Pessoal'!$E$7:$E$506)*(BI$3&lt;='Gastos com Pessoal'!$F$7:$F$506)*(IF('Gastos com Pessoal'!$M$7:$M$506&lt;=BI$3,1,0))*OFFSET('Gastos com Pessoal'!$H$6,1,MATCH(2&amp;$B31,'Gastos com Pessoal'!$I$532:$AJ$532&amp;'Gastos com Pessoal'!$I$6:$AJ$6,0),500,1)),0)
+_xlfn.IFNA(SUM((BI$3&gt;='Gastos com Pessoal'!$E$7:$E$506)*(BI$3&lt;='Gastos com Pessoal'!$F$7:$F$506)*(IF('Gastos com Pessoal'!$S$7:$S$506&lt;=BI$3,1,0))*OFFSET('Gastos com Pessoal'!$H$6,1,MATCH(3&amp;$B31,'Gastos com Pessoal'!$I$532:$AJ$532&amp;'Gastos com Pessoal'!$I$6:$AJ$6,0),500,1)),0)
+_xlfn.IFNA(SUM((BI$3&gt;='Gastos com Pessoal'!$E$7:$E$506)*(BI$3&lt;='Gastos com Pessoal'!$F$7:$F$506)*(IF('Gastos com Pessoal'!$Y$7:$Y$506&lt;=BI$3,1,0))*OFFSET('Gastos com Pessoal'!$H$6,1,MATCH(4&amp;$B31,'Gastos com Pessoal'!$I$532:$AJ$532&amp;'Gastos com Pessoal'!$I$6:$AJ$6,0),500,1)),0)
+_xlfn.IFNA(SUM((BI$3&gt;='Gastos com Pessoal'!$E$7:$E$506)*(BI$3&lt;='Gastos com Pessoal'!$F$7:$F$506)*(IF('Gastos com Pessoal'!$AE$7:$AE$506&lt;=BI$3,1,0))*OFFSET('Gastos com Pessoal'!$H$6,1,MATCH(5&amp;$B31,'Gastos com Pessoal'!$I$532:$AJ$532&amp;'Gastos com Pessoal'!$I$6:$AJ$6,0),500,1)),0)
+_xlfn.IFNA(SUM((BI$3&gt;='Gastos com Pessoal'!$E$513:$E$522)*(BI$3&lt;='Gastos com Pessoal'!$F$513:$F$522)*(IF('Gastos com Pessoal'!$G$513:$G$522&lt;=BI$3,1,0))*OFFSET('Gastos com Pessoal'!$H$512,1,MATCH(1&amp;$B31,'Gastos com Pessoal'!$I$532:$AJ$532&amp;'Gastos com Pessoal'!$I$512:$AJ$512,0),10,1)),0)
+_xlfn.IFNA(SUM((BI$3&gt;='Gastos com Pessoal'!$E$513:$E$522)*(BI$3&lt;='Gastos com Pessoal'!$F$513:$F$522)*(IF('Gastos com Pessoal'!$M$513:$M$522&lt;=BI$3,1,0))*OFFSET('Gastos com Pessoal'!$H$512,1,MATCH(2&amp;$B31,'Gastos com Pessoal'!$I$532:$AJ$532&amp;'Gastos com Pessoal'!$I$512:$AJ$512,0),10,1)),0)
+_xlfn.IFNA(SUM((BI$3&gt;='Gastos com Pessoal'!$E$513:$E$522)*(BI$3&lt;='Gastos com Pessoal'!$F$513:$F$522)*(IF('Gastos com Pessoal'!$S$513:$S$522&lt;=BI$3,1,0))*OFFSET('Gastos com Pessoal'!$H$512,1,MATCH(3&amp;$B31,'Gastos com Pessoal'!$I$532:$AJ$532&amp;'Gastos com Pessoal'!$I$512:$AJ$512,0),10,1)),0)
+_xlfn.IFNA(SUM((BI$3&gt;='Gastos com Pessoal'!$E$513:$E$522)*(BI$3&lt;='Gastos com Pessoal'!$F$513:$F$522)*(IF('Gastos com Pessoal'!$Y$513:$Y$522&lt;=BI$3,1,0))*OFFSET('Gastos com Pessoal'!$H$512,1,MATCH(4&amp;$B31,'Gastos com Pessoal'!$I$532:$AJ$532&amp;'Gastos com Pessoal'!$I$512:$AJ$512,0),10,1)),0)
+_xlfn.IFNA(SUM((BI$3&gt;='Gastos com Pessoal'!$E$513:$E$522)*(BI$3&lt;='Gastos com Pessoal'!$F$513:$F$522)*(IF('Gastos com Pessoal'!$AE$513:$AE$522&lt;=BI$3,1,0))*OFFSET('Gastos com Pessoal'!$H$512,1,MATCH(5&amp;$B31,'Gastos com Pessoal'!$I$532:$AJ$532&amp;'Gastos com Pessoal'!$I$512:$AJ$512,0),10,1)),0)</f>
        <v>0</v>
      </c>
      <c r="BJ31" s="32">
        <f t="array" aca="1" ref="BJ31" ca="1">_xlfn.IFNA(SUM((BJ$3&gt;='Gastos com Pessoal'!$E$7:$E$506)*(BJ$3&lt;='Gastos com Pessoal'!$F$7:$F$506)*OFFSET('Encargos e Benefícios'!$D$5,1,MATCH($B31,'Encargos e Benefícios'!$E$5:$AB$5,0),500,1)),0)
+_xlfn.IFNA(SUM((BJ$3&gt;='Gastos com Pessoal'!$E$513:$E$522)*(BJ$3&lt;='Gastos com Pessoal'!$F$513:$F$522)*OFFSET('Encargos e Benefícios'!$D$511,1,MATCH($B31,'Encargos e Benefícios'!$E$511:$AB$511,0),10,1)),0)
+_xlfn.IFNA(SUM((BJ$3&gt;='Gastos com Pessoal'!$E$7:$E$506)*(BJ$3&lt;='Gastos com Pessoal'!$F$7:$F$506)*(IF('Gastos com Pessoal'!$G$7:$G$506&lt;=BJ$3,1,0))*OFFSET('Gastos com Pessoal'!$H$6,1,MATCH(1&amp;$B31,'Gastos com Pessoal'!$I$532:$AJ$532&amp;'Gastos com Pessoal'!$I$6:$AJ$6,0),500,1)),0)
+_xlfn.IFNA(SUM((BJ$3&gt;='Gastos com Pessoal'!$E$7:$E$506)*(BJ$3&lt;='Gastos com Pessoal'!$F$7:$F$506)*(IF('Gastos com Pessoal'!$M$7:$M$506&lt;=BJ$3,1,0))*OFFSET('Gastos com Pessoal'!$H$6,1,MATCH(2&amp;$B31,'Gastos com Pessoal'!$I$532:$AJ$532&amp;'Gastos com Pessoal'!$I$6:$AJ$6,0),500,1)),0)
+_xlfn.IFNA(SUM((BJ$3&gt;='Gastos com Pessoal'!$E$7:$E$506)*(BJ$3&lt;='Gastos com Pessoal'!$F$7:$F$506)*(IF('Gastos com Pessoal'!$S$7:$S$506&lt;=BJ$3,1,0))*OFFSET('Gastos com Pessoal'!$H$6,1,MATCH(3&amp;$B31,'Gastos com Pessoal'!$I$532:$AJ$532&amp;'Gastos com Pessoal'!$I$6:$AJ$6,0),500,1)),0)
+_xlfn.IFNA(SUM((BJ$3&gt;='Gastos com Pessoal'!$E$7:$E$506)*(BJ$3&lt;='Gastos com Pessoal'!$F$7:$F$506)*(IF('Gastos com Pessoal'!$Y$7:$Y$506&lt;=BJ$3,1,0))*OFFSET('Gastos com Pessoal'!$H$6,1,MATCH(4&amp;$B31,'Gastos com Pessoal'!$I$532:$AJ$532&amp;'Gastos com Pessoal'!$I$6:$AJ$6,0),500,1)),0)
+_xlfn.IFNA(SUM((BJ$3&gt;='Gastos com Pessoal'!$E$7:$E$506)*(BJ$3&lt;='Gastos com Pessoal'!$F$7:$F$506)*(IF('Gastos com Pessoal'!$AE$7:$AE$506&lt;=BJ$3,1,0))*OFFSET('Gastos com Pessoal'!$H$6,1,MATCH(5&amp;$B31,'Gastos com Pessoal'!$I$532:$AJ$532&amp;'Gastos com Pessoal'!$I$6:$AJ$6,0),500,1)),0)
+_xlfn.IFNA(SUM((BJ$3&gt;='Gastos com Pessoal'!$E$513:$E$522)*(BJ$3&lt;='Gastos com Pessoal'!$F$513:$F$522)*(IF('Gastos com Pessoal'!$G$513:$G$522&lt;=BJ$3,1,0))*OFFSET('Gastos com Pessoal'!$H$512,1,MATCH(1&amp;$B31,'Gastos com Pessoal'!$I$532:$AJ$532&amp;'Gastos com Pessoal'!$I$512:$AJ$512,0),10,1)),0)
+_xlfn.IFNA(SUM((BJ$3&gt;='Gastos com Pessoal'!$E$513:$E$522)*(BJ$3&lt;='Gastos com Pessoal'!$F$513:$F$522)*(IF('Gastos com Pessoal'!$M$513:$M$522&lt;=BJ$3,1,0))*OFFSET('Gastos com Pessoal'!$H$512,1,MATCH(2&amp;$B31,'Gastos com Pessoal'!$I$532:$AJ$532&amp;'Gastos com Pessoal'!$I$512:$AJ$512,0),10,1)),0)
+_xlfn.IFNA(SUM((BJ$3&gt;='Gastos com Pessoal'!$E$513:$E$522)*(BJ$3&lt;='Gastos com Pessoal'!$F$513:$F$522)*(IF('Gastos com Pessoal'!$S$513:$S$522&lt;=BJ$3,1,0))*OFFSET('Gastos com Pessoal'!$H$512,1,MATCH(3&amp;$B31,'Gastos com Pessoal'!$I$532:$AJ$532&amp;'Gastos com Pessoal'!$I$512:$AJ$512,0),10,1)),0)
+_xlfn.IFNA(SUM((BJ$3&gt;='Gastos com Pessoal'!$E$513:$E$522)*(BJ$3&lt;='Gastos com Pessoal'!$F$513:$F$522)*(IF('Gastos com Pessoal'!$Y$513:$Y$522&lt;=BJ$3,1,0))*OFFSET('Gastos com Pessoal'!$H$512,1,MATCH(4&amp;$B31,'Gastos com Pessoal'!$I$532:$AJ$532&amp;'Gastos com Pessoal'!$I$512:$AJ$512,0),10,1)),0)
+_xlfn.IFNA(SUM((BJ$3&gt;='Gastos com Pessoal'!$E$513:$E$522)*(BJ$3&lt;='Gastos com Pessoal'!$F$513:$F$522)*(IF('Gastos com Pessoal'!$AE$513:$AE$522&lt;=BJ$3,1,0))*OFFSET('Gastos com Pessoal'!$H$512,1,MATCH(5&amp;$B31,'Gastos com Pessoal'!$I$532:$AJ$532&amp;'Gastos com Pessoal'!$I$512:$AJ$512,0),10,1)),0)</f>
        <v>0</v>
      </c>
      <c r="BK31" s="69">
        <f ca="1">SUM(C31:BJ31)</f>
        <v>412750</v>
      </c>
      <c r="BL31" s="74">
        <f ca="1">IF($BK$144=0,0,BK31/$BK$144)</f>
        <v>7.1937242154023187E-3</v>
      </c>
    </row>
    <row r="32" spans="1:64" s="49" customFormat="1" ht="23.25" customHeight="1" x14ac:dyDescent="0.2">
      <c r="A32" s="41"/>
      <c r="B32" s="42" t="s">
        <v>132</v>
      </c>
      <c r="C32" s="43">
        <f ca="1">SUBTOTAL(109,C30:C31)</f>
        <v>125630</v>
      </c>
      <c r="D32" s="43">
        <f t="shared" ref="D32:BJ32" ca="1" si="17">SUBTOTAL(109,D30:D31)</f>
        <v>125630</v>
      </c>
      <c r="E32" s="43">
        <f t="shared" ca="1" si="17"/>
        <v>125630</v>
      </c>
      <c r="F32" s="43">
        <f t="shared" ca="1" si="17"/>
        <v>125630</v>
      </c>
      <c r="G32" s="43">
        <f t="shared" ca="1" si="17"/>
        <v>125630</v>
      </c>
      <c r="H32" s="43">
        <f t="shared" ca="1" si="17"/>
        <v>125630</v>
      </c>
      <c r="I32" s="43">
        <f t="shared" ca="1" si="17"/>
        <v>125630</v>
      </c>
      <c r="J32" s="43">
        <f t="shared" ca="1" si="17"/>
        <v>125630</v>
      </c>
      <c r="K32" s="43">
        <f t="shared" ca="1" si="17"/>
        <v>125630</v>
      </c>
      <c r="L32" s="43">
        <f t="shared" ca="1" si="17"/>
        <v>125630</v>
      </c>
      <c r="M32" s="43">
        <f t="shared" ca="1" si="17"/>
        <v>125630</v>
      </c>
      <c r="N32" s="43">
        <f t="shared" ca="1" si="17"/>
        <v>125630</v>
      </c>
      <c r="O32" s="43">
        <f t="shared" ca="1" si="17"/>
        <v>125630</v>
      </c>
      <c r="P32" s="43">
        <f t="shared" ca="1" si="17"/>
        <v>0</v>
      </c>
      <c r="Q32" s="43">
        <f t="shared" ca="1" si="17"/>
        <v>0</v>
      </c>
      <c r="R32" s="43">
        <f t="shared" ca="1" si="17"/>
        <v>0</v>
      </c>
      <c r="S32" s="43">
        <f t="shared" ca="1" si="17"/>
        <v>0</v>
      </c>
      <c r="T32" s="43">
        <f t="shared" ca="1" si="17"/>
        <v>0</v>
      </c>
      <c r="U32" s="43">
        <f t="shared" ca="1" si="17"/>
        <v>0</v>
      </c>
      <c r="V32" s="43">
        <f t="shared" ca="1" si="17"/>
        <v>0</v>
      </c>
      <c r="W32" s="43">
        <f t="shared" ca="1" si="17"/>
        <v>0</v>
      </c>
      <c r="X32" s="43">
        <f t="shared" ca="1" si="17"/>
        <v>0</v>
      </c>
      <c r="Y32" s="43">
        <f t="shared" ca="1" si="17"/>
        <v>0</v>
      </c>
      <c r="Z32" s="43">
        <f t="shared" ca="1" si="17"/>
        <v>0</v>
      </c>
      <c r="AA32" s="43">
        <f t="shared" ca="1" si="17"/>
        <v>0</v>
      </c>
      <c r="AB32" s="43">
        <f t="shared" ca="1" si="17"/>
        <v>0</v>
      </c>
      <c r="AC32" s="43">
        <f t="shared" ca="1" si="17"/>
        <v>0</v>
      </c>
      <c r="AD32" s="43">
        <f t="shared" ca="1" si="17"/>
        <v>0</v>
      </c>
      <c r="AE32" s="43">
        <f t="shared" ca="1" si="17"/>
        <v>0</v>
      </c>
      <c r="AF32" s="43">
        <f t="shared" ca="1" si="17"/>
        <v>0</v>
      </c>
      <c r="AG32" s="43">
        <f t="shared" ca="1" si="17"/>
        <v>0</v>
      </c>
      <c r="AH32" s="43">
        <f t="shared" ca="1" si="17"/>
        <v>0</v>
      </c>
      <c r="AI32" s="43">
        <f t="shared" ca="1" si="17"/>
        <v>0</v>
      </c>
      <c r="AJ32" s="43">
        <f t="shared" ca="1" si="17"/>
        <v>0</v>
      </c>
      <c r="AK32" s="43">
        <f t="shared" ca="1" si="17"/>
        <v>0</v>
      </c>
      <c r="AL32" s="43">
        <f t="shared" ca="1" si="17"/>
        <v>0</v>
      </c>
      <c r="AM32" s="43">
        <f t="shared" ca="1" si="17"/>
        <v>0</v>
      </c>
      <c r="AN32" s="43">
        <f t="shared" ca="1" si="17"/>
        <v>0</v>
      </c>
      <c r="AO32" s="43">
        <f t="shared" ca="1" si="17"/>
        <v>0</v>
      </c>
      <c r="AP32" s="43">
        <f t="shared" ca="1" si="17"/>
        <v>0</v>
      </c>
      <c r="AQ32" s="43">
        <f t="shared" ca="1" si="17"/>
        <v>0</v>
      </c>
      <c r="AR32" s="43">
        <f t="shared" ca="1" si="17"/>
        <v>0</v>
      </c>
      <c r="AS32" s="43">
        <f t="shared" ca="1" si="17"/>
        <v>0</v>
      </c>
      <c r="AT32" s="43">
        <f t="shared" ca="1" si="17"/>
        <v>0</v>
      </c>
      <c r="AU32" s="43">
        <f t="shared" ca="1" si="17"/>
        <v>0</v>
      </c>
      <c r="AV32" s="43">
        <f t="shared" ca="1" si="17"/>
        <v>0</v>
      </c>
      <c r="AW32" s="43">
        <f t="shared" ca="1" si="17"/>
        <v>0</v>
      </c>
      <c r="AX32" s="43">
        <f t="shared" ca="1" si="17"/>
        <v>0</v>
      </c>
      <c r="AY32" s="43">
        <f t="shared" ca="1" si="17"/>
        <v>0</v>
      </c>
      <c r="AZ32" s="43">
        <f t="shared" ca="1" si="17"/>
        <v>0</v>
      </c>
      <c r="BA32" s="43">
        <f t="shared" ca="1" si="17"/>
        <v>0</v>
      </c>
      <c r="BB32" s="43">
        <f t="shared" ca="1" si="17"/>
        <v>0</v>
      </c>
      <c r="BC32" s="43">
        <f t="shared" ca="1" si="17"/>
        <v>0</v>
      </c>
      <c r="BD32" s="43">
        <f t="shared" ca="1" si="17"/>
        <v>0</v>
      </c>
      <c r="BE32" s="43">
        <f t="shared" ca="1" si="17"/>
        <v>0</v>
      </c>
      <c r="BF32" s="43">
        <f t="shared" ca="1" si="17"/>
        <v>0</v>
      </c>
      <c r="BG32" s="43">
        <f t="shared" ca="1" si="17"/>
        <v>0</v>
      </c>
      <c r="BH32" s="43">
        <f t="shared" ca="1" si="17"/>
        <v>0</v>
      </c>
      <c r="BI32" s="43">
        <f t="shared" ca="1" si="17"/>
        <v>0</v>
      </c>
      <c r="BJ32" s="43">
        <f t="shared" ca="1" si="17"/>
        <v>0</v>
      </c>
      <c r="BK32" s="43">
        <f t="shared" ref="BK32" ca="1" si="18">SUBTOTAL(109,BK30:BK30)</f>
        <v>1220440</v>
      </c>
      <c r="BL32" s="59">
        <f ca="1">IF($BK$144=0,0,BK32/$BK$144)</f>
        <v>2.1270766278487233E-2</v>
      </c>
    </row>
    <row r="33" spans="1:64" s="49" customFormat="1" ht="23.25" customHeight="1" x14ac:dyDescent="0.2">
      <c r="A33" s="235" t="s">
        <v>84</v>
      </c>
      <c r="B33" s="252" t="s">
        <v>85</v>
      </c>
      <c r="C33" s="257"/>
      <c r="D33" s="257"/>
      <c r="E33" s="257"/>
      <c r="F33" s="257"/>
      <c r="G33" s="257"/>
      <c r="H33" s="257"/>
      <c r="I33" s="257"/>
      <c r="J33" s="257"/>
      <c r="K33" s="257"/>
      <c r="L33" s="257"/>
      <c r="M33" s="257"/>
      <c r="N33" s="257"/>
      <c r="O33" s="257"/>
      <c r="P33" s="257"/>
      <c r="Q33" s="257"/>
      <c r="R33" s="257"/>
      <c r="S33" s="257"/>
      <c r="T33" s="257"/>
      <c r="U33" s="257"/>
      <c r="V33" s="257"/>
      <c r="W33" s="257"/>
      <c r="X33" s="257"/>
      <c r="Y33" s="257"/>
      <c r="Z33" s="257"/>
      <c r="AA33" s="257"/>
      <c r="AB33" s="257"/>
      <c r="AC33" s="257"/>
      <c r="AD33" s="257"/>
      <c r="AE33" s="257"/>
      <c r="AF33" s="257"/>
      <c r="AG33" s="257"/>
      <c r="AH33" s="257"/>
      <c r="AI33" s="257"/>
      <c r="AJ33" s="257"/>
      <c r="AK33" s="257"/>
      <c r="AL33" s="257"/>
      <c r="AM33" s="257"/>
      <c r="AN33" s="257"/>
      <c r="AO33" s="257"/>
      <c r="AP33" s="257"/>
      <c r="AQ33" s="257"/>
      <c r="AR33" s="257"/>
      <c r="AS33" s="257"/>
      <c r="AT33" s="257"/>
      <c r="AU33" s="257"/>
      <c r="AV33" s="257"/>
      <c r="AW33" s="257"/>
      <c r="AX33" s="257"/>
      <c r="AY33" s="257"/>
      <c r="AZ33" s="257"/>
      <c r="BA33" s="257"/>
      <c r="BB33" s="257"/>
      <c r="BC33" s="257"/>
      <c r="BD33" s="257"/>
      <c r="BE33" s="257"/>
      <c r="BF33" s="257"/>
      <c r="BG33" s="257"/>
      <c r="BH33" s="257"/>
      <c r="BI33" s="257"/>
      <c r="BJ33" s="257"/>
      <c r="BK33" s="255"/>
      <c r="BL33" s="256"/>
    </row>
    <row r="34" spans="1:64" s="49" customFormat="1" ht="23.25" customHeight="1" x14ac:dyDescent="0.2">
      <c r="A34" s="19" t="s">
        <v>133</v>
      </c>
      <c r="B34" s="12" t="s">
        <v>134</v>
      </c>
      <c r="C34" s="32">
        <f t="array" aca="1" ref="C34" ca="1">_xlfn.IFNA(SUM((C$3&gt;='Gastos com Pessoal'!$E$7:$E$506)*(C$3&lt;='Gastos com Pessoal'!$F$7:$F$506)*OFFSET('Encargos e Benefícios'!$D$5,1,MATCH($B34,'Encargos e Benefícios'!$E$5:$AB$5,0),500,1))
*(IF('Gastos com Pessoal'!$G$7:$G$506&lt;=C$3,('Gastos com Pessoal'!$H$7:$H$506)+1,1))
*(IF('Gastos com Pessoal'!$M$7:$M$506&lt;=C$3,('Gastos com Pessoal'!$N$7:$N$506)+1,1))
*(IF('Gastos com Pessoal'!$S$7:$S$506&lt;=C$3,('Gastos com Pessoal'!$T$7:$T$506)+1,1))
*(IF('Gastos com Pessoal'!$Y$7:$Y$506&lt;=C$3,('Gastos com Pessoal'!$Z$7:$Z$506)+1,1))
*(IF('Gastos com Pessoal'!$AE$7:$AE$506&lt;=C$3,('Gastos com Pessoal'!$AF$7:$AF$506)+1,1)),0)</f>
        <v>97546.609223075007</v>
      </c>
      <c r="D34" s="32">
        <f t="array" aca="1" ref="D34" ca="1">_xlfn.IFNA(SUM((D$3&gt;='Gastos com Pessoal'!$E$7:$E$506)*(D$3&lt;='Gastos com Pessoal'!$F$7:$F$506)*OFFSET('Encargos e Benefícios'!$D$5,1,MATCH($B34,'Encargos e Benefícios'!$E$5:$AB$5,0),500,1))
*(IF('Gastos com Pessoal'!$G$7:$G$506&lt;=D$3,('Gastos com Pessoal'!$H$7:$H$506)+1,1))
*(IF('Gastos com Pessoal'!$M$7:$M$506&lt;=D$3,('Gastos com Pessoal'!$N$7:$N$506)+1,1))
*(IF('Gastos com Pessoal'!$S$7:$S$506&lt;=D$3,('Gastos com Pessoal'!$T$7:$T$506)+1,1))
*(IF('Gastos com Pessoal'!$Y$7:$Y$506&lt;=D$3,('Gastos com Pessoal'!$Z$7:$Z$506)+1,1))
*(IF('Gastos com Pessoal'!$AE$7:$AE$506&lt;=D$3,('Gastos com Pessoal'!$AF$7:$AF$506)+1,1)),0)</f>
        <v>102542.81904727877</v>
      </c>
      <c r="E34" s="32">
        <f t="array" aca="1" ref="E34" ca="1">_xlfn.IFNA(SUM((E$3&gt;='Gastos com Pessoal'!$E$7:$E$506)*(E$3&lt;='Gastos com Pessoal'!$F$7:$F$506)*OFFSET('Encargos e Benefícios'!$D$5,1,MATCH($B34,'Encargos e Benefícios'!$E$5:$AB$5,0),500,1))
*(IF('Gastos com Pessoal'!$G$7:$G$506&lt;=E$3,('Gastos com Pessoal'!$H$7:$H$506)+1,1))
*(IF('Gastos com Pessoal'!$M$7:$M$506&lt;=E$3,('Gastos com Pessoal'!$N$7:$N$506)+1,1))
*(IF('Gastos com Pessoal'!$S$7:$S$506&lt;=E$3,('Gastos com Pessoal'!$T$7:$T$506)+1,1))
*(IF('Gastos com Pessoal'!$Y$7:$Y$506&lt;=E$3,('Gastos com Pessoal'!$Z$7:$Z$506)+1,1))
*(IF('Gastos com Pessoal'!$AE$7:$AE$506&lt;=E$3,('Gastos com Pessoal'!$AF$7:$AF$506)+1,1)),0)</f>
        <v>102542.81904727877</v>
      </c>
      <c r="F34" s="32">
        <f t="array" aca="1" ref="F34" ca="1">_xlfn.IFNA(SUM((F$3&gt;='Gastos com Pessoal'!$E$7:$E$506)*(F$3&lt;='Gastos com Pessoal'!$F$7:$F$506)*OFFSET('Encargos e Benefícios'!$D$5,1,MATCH($B34,'Encargos e Benefícios'!$E$5:$AB$5,0),500,1))
*(IF('Gastos com Pessoal'!$G$7:$G$506&lt;=F$3,('Gastos com Pessoal'!$H$7:$H$506)+1,1))
*(IF('Gastos com Pessoal'!$M$7:$M$506&lt;=F$3,('Gastos com Pessoal'!$N$7:$N$506)+1,1))
*(IF('Gastos com Pessoal'!$S$7:$S$506&lt;=F$3,('Gastos com Pessoal'!$T$7:$T$506)+1,1))
*(IF('Gastos com Pessoal'!$Y$7:$Y$506&lt;=F$3,('Gastos com Pessoal'!$Z$7:$Z$506)+1,1))
*(IF('Gastos com Pessoal'!$AE$7:$AE$506&lt;=F$3,('Gastos com Pessoal'!$AF$7:$AF$506)+1,1)),0)</f>
        <v>102542.81904727877</v>
      </c>
      <c r="G34" s="32">
        <f t="array" aca="1" ref="G34" ca="1">_xlfn.IFNA(SUM((G$3&gt;='Gastos com Pessoal'!$E$7:$E$506)*(G$3&lt;='Gastos com Pessoal'!$F$7:$F$506)*OFFSET('Encargos e Benefícios'!$D$5,1,MATCH($B34,'Encargos e Benefícios'!$E$5:$AB$5,0),500,1))
*(IF('Gastos com Pessoal'!$G$7:$G$506&lt;=G$3,('Gastos com Pessoal'!$H$7:$H$506)+1,1))
*(IF('Gastos com Pessoal'!$M$7:$M$506&lt;=G$3,('Gastos com Pessoal'!$N$7:$N$506)+1,1))
*(IF('Gastos com Pessoal'!$S$7:$S$506&lt;=G$3,('Gastos com Pessoal'!$T$7:$T$506)+1,1))
*(IF('Gastos com Pessoal'!$Y$7:$Y$506&lt;=G$3,('Gastos com Pessoal'!$Z$7:$Z$506)+1,1))
*(IF('Gastos com Pessoal'!$AE$7:$AE$506&lt;=G$3,('Gastos com Pessoal'!$AF$7:$AF$506)+1,1)),0)</f>
        <v>99961.63985267251</v>
      </c>
      <c r="H34" s="32">
        <f t="array" aca="1" ref="H34" ca="1">_xlfn.IFNA(SUM((H$3&gt;='Gastos com Pessoal'!$E$7:$E$506)*(H$3&lt;='Gastos com Pessoal'!$F$7:$F$506)*OFFSET('Encargos e Benefícios'!$D$5,1,MATCH($B34,'Encargos e Benefícios'!$E$5:$AB$5,0),500,1))
*(IF('Gastos com Pessoal'!$G$7:$G$506&lt;=H$3,('Gastos com Pessoal'!$H$7:$H$506)+1,1))
*(IF('Gastos com Pessoal'!$M$7:$M$506&lt;=H$3,('Gastos com Pessoal'!$N$7:$N$506)+1,1))
*(IF('Gastos com Pessoal'!$S$7:$S$506&lt;=H$3,('Gastos com Pessoal'!$T$7:$T$506)+1,1))
*(IF('Gastos com Pessoal'!$Y$7:$Y$506&lt;=H$3,('Gastos com Pessoal'!$Z$7:$Z$506)+1,1))
*(IF('Gastos com Pessoal'!$AE$7:$AE$506&lt;=H$3,('Gastos com Pessoal'!$AF$7:$AF$506)+1,1)),0)</f>
        <v>101095.46669137127</v>
      </c>
      <c r="I34" s="32">
        <f t="array" aca="1" ref="I34" ca="1">_xlfn.IFNA(SUM((I$3&gt;='Gastos com Pessoal'!$E$7:$E$506)*(I$3&lt;='Gastos com Pessoal'!$F$7:$F$506)*OFFSET('Encargos e Benefícios'!$D$5,1,MATCH($B34,'Encargos e Benefícios'!$E$5:$AB$5,0),500,1))
*(IF('Gastos com Pessoal'!$G$7:$G$506&lt;=I$3,('Gastos com Pessoal'!$H$7:$H$506)+1,1))
*(IF('Gastos com Pessoal'!$M$7:$M$506&lt;=I$3,('Gastos com Pessoal'!$N$7:$N$506)+1,1))
*(IF('Gastos com Pessoal'!$S$7:$S$506&lt;=I$3,('Gastos com Pessoal'!$T$7:$T$506)+1,1))
*(IF('Gastos com Pessoal'!$Y$7:$Y$506&lt;=I$3,('Gastos com Pessoal'!$Z$7:$Z$506)+1,1))
*(IF('Gastos com Pessoal'!$AE$7:$AE$506&lt;=I$3,('Gastos com Pessoal'!$AF$7:$AF$506)+1,1)),0)</f>
        <v>101095.46669137127</v>
      </c>
      <c r="J34" s="32">
        <f t="array" aca="1" ref="J34" ca="1">_xlfn.IFNA(SUM((J$3&gt;='Gastos com Pessoal'!$E$7:$E$506)*(J$3&lt;='Gastos com Pessoal'!$F$7:$F$506)*OFFSET('Encargos e Benefícios'!$D$5,1,MATCH($B34,'Encargos e Benefícios'!$E$5:$AB$5,0),500,1))
*(IF('Gastos com Pessoal'!$G$7:$G$506&lt;=J$3,('Gastos com Pessoal'!$H$7:$H$506)+1,1))
*(IF('Gastos com Pessoal'!$M$7:$M$506&lt;=J$3,('Gastos com Pessoal'!$N$7:$N$506)+1,1))
*(IF('Gastos com Pessoal'!$S$7:$S$506&lt;=J$3,('Gastos com Pessoal'!$T$7:$T$506)+1,1))
*(IF('Gastos com Pessoal'!$Y$7:$Y$506&lt;=J$3,('Gastos com Pessoal'!$Z$7:$Z$506)+1,1))
*(IF('Gastos com Pessoal'!$AE$7:$AE$506&lt;=J$3,('Gastos com Pessoal'!$AF$7:$AF$506)+1,1)),0)</f>
        <v>101095.46669137127</v>
      </c>
      <c r="K34" s="32">
        <f t="array" aca="1" ref="K34" ca="1">_xlfn.IFNA(SUM((K$3&gt;='Gastos com Pessoal'!$E$7:$E$506)*(K$3&lt;='Gastos com Pessoal'!$F$7:$F$506)*OFFSET('Encargos e Benefícios'!$D$5,1,MATCH($B34,'Encargos e Benefícios'!$E$5:$AB$5,0),500,1))
*(IF('Gastos com Pessoal'!$G$7:$G$506&lt;=K$3,('Gastos com Pessoal'!$H$7:$H$506)+1,1))
*(IF('Gastos com Pessoal'!$M$7:$M$506&lt;=K$3,('Gastos com Pessoal'!$N$7:$N$506)+1,1))
*(IF('Gastos com Pessoal'!$S$7:$S$506&lt;=K$3,('Gastos com Pessoal'!$T$7:$T$506)+1,1))
*(IF('Gastos com Pessoal'!$Y$7:$Y$506&lt;=K$3,('Gastos com Pessoal'!$Z$7:$Z$506)+1,1))
*(IF('Gastos com Pessoal'!$AE$7:$AE$506&lt;=K$3,('Gastos com Pessoal'!$AF$7:$AF$506)+1,1)),0)</f>
        <v>101095.46669137127</v>
      </c>
      <c r="L34" s="32">
        <f t="array" aca="1" ref="L34" ca="1">_xlfn.IFNA(SUM((L$3&gt;='Gastos com Pessoal'!$E$7:$E$506)*(L$3&lt;='Gastos com Pessoal'!$F$7:$F$506)*OFFSET('Encargos e Benefícios'!$D$5,1,MATCH($B34,'Encargos e Benefícios'!$E$5:$AB$5,0),500,1))
*(IF('Gastos com Pessoal'!$G$7:$G$506&lt;=L$3,('Gastos com Pessoal'!$H$7:$H$506)+1,1))
*(IF('Gastos com Pessoal'!$M$7:$M$506&lt;=L$3,('Gastos com Pessoal'!$N$7:$N$506)+1,1))
*(IF('Gastos com Pessoal'!$S$7:$S$506&lt;=L$3,('Gastos com Pessoal'!$T$7:$T$506)+1,1))
*(IF('Gastos com Pessoal'!$Y$7:$Y$506&lt;=L$3,('Gastos com Pessoal'!$Z$7:$Z$506)+1,1))
*(IF('Gastos com Pessoal'!$AE$7:$AE$506&lt;=L$3,('Gastos com Pessoal'!$AF$7:$AF$506)+1,1)),0)</f>
        <v>102397.73379979502</v>
      </c>
      <c r="M34" s="32">
        <f t="array" aca="1" ref="M34" ca="1">_xlfn.IFNA(SUM((M$3&gt;='Gastos com Pessoal'!$E$7:$E$506)*(M$3&lt;='Gastos com Pessoal'!$F$7:$F$506)*OFFSET('Encargos e Benefícios'!$D$5,1,MATCH($B34,'Encargos e Benefícios'!$E$5:$AB$5,0),500,1))
*(IF('Gastos com Pessoal'!$G$7:$G$506&lt;=M$3,('Gastos com Pessoal'!$H$7:$H$506)+1,1))
*(IF('Gastos com Pessoal'!$M$7:$M$506&lt;=M$3,('Gastos com Pessoal'!$N$7:$N$506)+1,1))
*(IF('Gastos com Pessoal'!$S$7:$S$506&lt;=M$3,('Gastos com Pessoal'!$T$7:$T$506)+1,1))
*(IF('Gastos com Pessoal'!$Y$7:$Y$506&lt;=M$3,('Gastos com Pessoal'!$Z$7:$Z$506)+1,1))
*(IF('Gastos com Pessoal'!$AE$7:$AE$506&lt;=M$3,('Gastos com Pessoal'!$AF$7:$AF$506)+1,1)),0)</f>
        <v>102397.73379979502</v>
      </c>
      <c r="N34" s="32">
        <f t="array" aca="1" ref="N34" ca="1">_xlfn.IFNA(SUM((N$3&gt;='Gastos com Pessoal'!$E$7:$E$506)*(N$3&lt;='Gastos com Pessoal'!$F$7:$F$506)*OFFSET('Encargos e Benefícios'!$D$5,1,MATCH($B34,'Encargos e Benefícios'!$E$5:$AB$5,0),500,1))
*(IF('Gastos com Pessoal'!$G$7:$G$506&lt;=N$3,('Gastos com Pessoal'!$H$7:$H$506)+1,1))
*(IF('Gastos com Pessoal'!$M$7:$M$506&lt;=N$3,('Gastos com Pessoal'!$N$7:$N$506)+1,1))
*(IF('Gastos com Pessoal'!$S$7:$S$506&lt;=N$3,('Gastos com Pessoal'!$T$7:$T$506)+1,1))
*(IF('Gastos com Pessoal'!$Y$7:$Y$506&lt;=N$3,('Gastos com Pessoal'!$Z$7:$Z$506)+1,1))
*(IF('Gastos com Pessoal'!$AE$7:$AE$506&lt;=N$3,('Gastos com Pessoal'!$AF$7:$AF$506)+1,1)),0)</f>
        <v>102397.73379979502</v>
      </c>
      <c r="O34" s="32">
        <f t="array" aca="1" ref="O34" ca="1">_xlfn.IFNA(SUM((O$3&gt;='Gastos com Pessoal'!$E$7:$E$506)*(O$3&lt;='Gastos com Pessoal'!$F$7:$F$506)*OFFSET('Encargos e Benefícios'!$D$5,1,MATCH($B34,'Encargos e Benefícios'!$E$5:$AB$5,0),500,1))
*(IF('Gastos com Pessoal'!$G$7:$G$506&lt;=O$3,('Gastos com Pessoal'!$H$7:$H$506)+1,1))
*(IF('Gastos com Pessoal'!$M$7:$M$506&lt;=O$3,('Gastos com Pessoal'!$N$7:$N$506)+1,1))
*(IF('Gastos com Pessoal'!$S$7:$S$506&lt;=O$3,('Gastos com Pessoal'!$T$7:$T$506)+1,1))
*(IF('Gastos com Pessoal'!$Y$7:$Y$506&lt;=O$3,('Gastos com Pessoal'!$Z$7:$Z$506)+1,1))
*(IF('Gastos com Pessoal'!$AE$7:$AE$506&lt;=O$3,('Gastos com Pessoal'!$AF$7:$AF$506)+1,1)),0)</f>
        <v>102397.73379979502</v>
      </c>
      <c r="P34" s="32">
        <f t="array" aca="1" ref="P34" ca="1">_xlfn.IFNA(SUM((P$3&gt;='Gastos com Pessoal'!$E$7:$E$506)*(P$3&lt;='Gastos com Pessoal'!$F$7:$F$506)*OFFSET('Encargos e Benefícios'!$D$5,1,MATCH($B34,'Encargos e Benefícios'!$E$5:$AB$5,0),500,1))
*(IF('Gastos com Pessoal'!$G$7:$G$506&lt;=P$3,('Gastos com Pessoal'!$H$7:$H$506)+1,1))
*(IF('Gastos com Pessoal'!$M$7:$M$506&lt;=P$3,('Gastos com Pessoal'!$N$7:$N$506)+1,1))
*(IF('Gastos com Pessoal'!$S$7:$S$506&lt;=P$3,('Gastos com Pessoal'!$T$7:$T$506)+1,1))
*(IF('Gastos com Pessoal'!$Y$7:$Y$506&lt;=P$3,('Gastos com Pessoal'!$Z$7:$Z$506)+1,1))
*(IF('Gastos com Pessoal'!$AE$7:$AE$506&lt;=P$3,('Gastos com Pessoal'!$AF$7:$AF$506)+1,1)),0)</f>
        <v>0</v>
      </c>
      <c r="Q34" s="32">
        <f t="array" aca="1" ref="Q34" ca="1">_xlfn.IFNA(SUM((Q$3&gt;='Gastos com Pessoal'!$E$7:$E$506)*(Q$3&lt;='Gastos com Pessoal'!$F$7:$F$506)*OFFSET('Encargos e Benefícios'!$D$5,1,MATCH($B34,'Encargos e Benefícios'!$E$5:$AB$5,0),500,1))
*(IF('Gastos com Pessoal'!$G$7:$G$506&lt;=Q$3,('Gastos com Pessoal'!$H$7:$H$506)+1,1))
*(IF('Gastos com Pessoal'!$M$7:$M$506&lt;=Q$3,('Gastos com Pessoal'!$N$7:$N$506)+1,1))
*(IF('Gastos com Pessoal'!$S$7:$S$506&lt;=Q$3,('Gastos com Pessoal'!$T$7:$T$506)+1,1))
*(IF('Gastos com Pessoal'!$Y$7:$Y$506&lt;=Q$3,('Gastos com Pessoal'!$Z$7:$Z$506)+1,1))
*(IF('Gastos com Pessoal'!$AE$7:$AE$506&lt;=Q$3,('Gastos com Pessoal'!$AF$7:$AF$506)+1,1)),0)</f>
        <v>0</v>
      </c>
      <c r="R34" s="32">
        <f t="array" aca="1" ref="R34" ca="1">_xlfn.IFNA(SUM((R$3&gt;='Gastos com Pessoal'!$E$7:$E$506)*(R$3&lt;='Gastos com Pessoal'!$F$7:$F$506)*OFFSET('Encargos e Benefícios'!$D$5,1,MATCH($B34,'Encargos e Benefícios'!$E$5:$AB$5,0),500,1))
*(IF('Gastos com Pessoal'!$G$7:$G$506&lt;=R$3,('Gastos com Pessoal'!$H$7:$H$506)+1,1))
*(IF('Gastos com Pessoal'!$M$7:$M$506&lt;=R$3,('Gastos com Pessoal'!$N$7:$N$506)+1,1))
*(IF('Gastos com Pessoal'!$S$7:$S$506&lt;=R$3,('Gastos com Pessoal'!$T$7:$T$506)+1,1))
*(IF('Gastos com Pessoal'!$Y$7:$Y$506&lt;=R$3,('Gastos com Pessoal'!$Z$7:$Z$506)+1,1))
*(IF('Gastos com Pessoal'!$AE$7:$AE$506&lt;=R$3,('Gastos com Pessoal'!$AF$7:$AF$506)+1,1)),0)</f>
        <v>0</v>
      </c>
      <c r="S34" s="32">
        <f t="array" aca="1" ref="S34" ca="1">_xlfn.IFNA(SUM((S$3&gt;='Gastos com Pessoal'!$E$7:$E$506)*(S$3&lt;='Gastos com Pessoal'!$F$7:$F$506)*OFFSET('Encargos e Benefícios'!$D$5,1,MATCH($B34,'Encargos e Benefícios'!$E$5:$AB$5,0),500,1))
*(IF('Gastos com Pessoal'!$G$7:$G$506&lt;=S$3,('Gastos com Pessoal'!$H$7:$H$506)+1,1))
*(IF('Gastos com Pessoal'!$M$7:$M$506&lt;=S$3,('Gastos com Pessoal'!$N$7:$N$506)+1,1))
*(IF('Gastos com Pessoal'!$S$7:$S$506&lt;=S$3,('Gastos com Pessoal'!$T$7:$T$506)+1,1))
*(IF('Gastos com Pessoal'!$Y$7:$Y$506&lt;=S$3,('Gastos com Pessoal'!$Z$7:$Z$506)+1,1))
*(IF('Gastos com Pessoal'!$AE$7:$AE$506&lt;=S$3,('Gastos com Pessoal'!$AF$7:$AF$506)+1,1)),0)</f>
        <v>0</v>
      </c>
      <c r="T34" s="32">
        <f t="array" aca="1" ref="T34" ca="1">_xlfn.IFNA(SUM((T$3&gt;='Gastos com Pessoal'!$E$7:$E$506)*(T$3&lt;='Gastos com Pessoal'!$F$7:$F$506)*OFFSET('Encargos e Benefícios'!$D$5,1,MATCH($B34,'Encargos e Benefícios'!$E$5:$AB$5,0),500,1))
*(IF('Gastos com Pessoal'!$G$7:$G$506&lt;=T$3,('Gastos com Pessoal'!$H$7:$H$506)+1,1))
*(IF('Gastos com Pessoal'!$M$7:$M$506&lt;=T$3,('Gastos com Pessoal'!$N$7:$N$506)+1,1))
*(IF('Gastos com Pessoal'!$S$7:$S$506&lt;=T$3,('Gastos com Pessoal'!$T$7:$T$506)+1,1))
*(IF('Gastos com Pessoal'!$Y$7:$Y$506&lt;=T$3,('Gastos com Pessoal'!$Z$7:$Z$506)+1,1))
*(IF('Gastos com Pessoal'!$AE$7:$AE$506&lt;=T$3,('Gastos com Pessoal'!$AF$7:$AF$506)+1,1)),0)</f>
        <v>0</v>
      </c>
      <c r="U34" s="32">
        <f t="array" aca="1" ref="U34" ca="1">_xlfn.IFNA(SUM((U$3&gt;='Gastos com Pessoal'!$E$7:$E$506)*(U$3&lt;='Gastos com Pessoal'!$F$7:$F$506)*OFFSET('Encargos e Benefícios'!$D$5,1,MATCH($B34,'Encargos e Benefícios'!$E$5:$AB$5,0),500,1))
*(IF('Gastos com Pessoal'!$G$7:$G$506&lt;=U$3,('Gastos com Pessoal'!$H$7:$H$506)+1,1))
*(IF('Gastos com Pessoal'!$M$7:$M$506&lt;=U$3,('Gastos com Pessoal'!$N$7:$N$506)+1,1))
*(IF('Gastos com Pessoal'!$S$7:$S$506&lt;=U$3,('Gastos com Pessoal'!$T$7:$T$506)+1,1))
*(IF('Gastos com Pessoal'!$Y$7:$Y$506&lt;=U$3,('Gastos com Pessoal'!$Z$7:$Z$506)+1,1))
*(IF('Gastos com Pessoal'!$AE$7:$AE$506&lt;=U$3,('Gastos com Pessoal'!$AF$7:$AF$506)+1,1)),0)</f>
        <v>0</v>
      </c>
      <c r="V34" s="32">
        <f t="array" aca="1" ref="V34" ca="1">_xlfn.IFNA(SUM((V$3&gt;='Gastos com Pessoal'!$E$7:$E$506)*(V$3&lt;='Gastos com Pessoal'!$F$7:$F$506)*OFFSET('Encargos e Benefícios'!$D$5,1,MATCH($B34,'Encargos e Benefícios'!$E$5:$AB$5,0),500,1))
*(IF('Gastos com Pessoal'!$G$7:$G$506&lt;=V$3,('Gastos com Pessoal'!$H$7:$H$506)+1,1))
*(IF('Gastos com Pessoal'!$M$7:$M$506&lt;=V$3,('Gastos com Pessoal'!$N$7:$N$506)+1,1))
*(IF('Gastos com Pessoal'!$S$7:$S$506&lt;=V$3,('Gastos com Pessoal'!$T$7:$T$506)+1,1))
*(IF('Gastos com Pessoal'!$Y$7:$Y$506&lt;=V$3,('Gastos com Pessoal'!$Z$7:$Z$506)+1,1))
*(IF('Gastos com Pessoal'!$AE$7:$AE$506&lt;=V$3,('Gastos com Pessoal'!$AF$7:$AF$506)+1,1)),0)</f>
        <v>0</v>
      </c>
      <c r="W34" s="32">
        <f t="array" aca="1" ref="W34" ca="1">_xlfn.IFNA(SUM((W$3&gt;='Gastos com Pessoal'!$E$7:$E$506)*(W$3&lt;='Gastos com Pessoal'!$F$7:$F$506)*OFFSET('Encargos e Benefícios'!$D$5,1,MATCH($B34,'Encargos e Benefícios'!$E$5:$AB$5,0),500,1))
*(IF('Gastos com Pessoal'!$G$7:$G$506&lt;=W$3,('Gastos com Pessoal'!$H$7:$H$506)+1,1))
*(IF('Gastos com Pessoal'!$M$7:$M$506&lt;=W$3,('Gastos com Pessoal'!$N$7:$N$506)+1,1))
*(IF('Gastos com Pessoal'!$S$7:$S$506&lt;=W$3,('Gastos com Pessoal'!$T$7:$T$506)+1,1))
*(IF('Gastos com Pessoal'!$Y$7:$Y$506&lt;=W$3,('Gastos com Pessoal'!$Z$7:$Z$506)+1,1))
*(IF('Gastos com Pessoal'!$AE$7:$AE$506&lt;=W$3,('Gastos com Pessoal'!$AF$7:$AF$506)+1,1)),0)</f>
        <v>0</v>
      </c>
      <c r="X34" s="32">
        <f t="array" aca="1" ref="X34" ca="1">_xlfn.IFNA(SUM((X$3&gt;='Gastos com Pessoal'!$E$7:$E$506)*(X$3&lt;='Gastos com Pessoal'!$F$7:$F$506)*OFFSET('Encargos e Benefícios'!$D$5,1,MATCH($B34,'Encargos e Benefícios'!$E$5:$AB$5,0),500,1))
*(IF('Gastos com Pessoal'!$G$7:$G$506&lt;=X$3,('Gastos com Pessoal'!$H$7:$H$506)+1,1))
*(IF('Gastos com Pessoal'!$M$7:$M$506&lt;=X$3,('Gastos com Pessoal'!$N$7:$N$506)+1,1))
*(IF('Gastos com Pessoal'!$S$7:$S$506&lt;=X$3,('Gastos com Pessoal'!$T$7:$T$506)+1,1))
*(IF('Gastos com Pessoal'!$Y$7:$Y$506&lt;=X$3,('Gastos com Pessoal'!$Z$7:$Z$506)+1,1))
*(IF('Gastos com Pessoal'!$AE$7:$AE$506&lt;=X$3,('Gastos com Pessoal'!$AF$7:$AF$506)+1,1)),0)</f>
        <v>0</v>
      </c>
      <c r="Y34" s="32">
        <f t="array" aca="1" ref="Y34" ca="1">_xlfn.IFNA(SUM((Y$3&gt;='Gastos com Pessoal'!$E$7:$E$506)*(Y$3&lt;='Gastos com Pessoal'!$F$7:$F$506)*OFFSET('Encargos e Benefícios'!$D$5,1,MATCH($B34,'Encargos e Benefícios'!$E$5:$AB$5,0),500,1))
*(IF('Gastos com Pessoal'!$G$7:$G$506&lt;=Y$3,('Gastos com Pessoal'!$H$7:$H$506)+1,1))
*(IF('Gastos com Pessoal'!$M$7:$M$506&lt;=Y$3,('Gastos com Pessoal'!$N$7:$N$506)+1,1))
*(IF('Gastos com Pessoal'!$S$7:$S$506&lt;=Y$3,('Gastos com Pessoal'!$T$7:$T$506)+1,1))
*(IF('Gastos com Pessoal'!$Y$7:$Y$506&lt;=Y$3,('Gastos com Pessoal'!$Z$7:$Z$506)+1,1))
*(IF('Gastos com Pessoal'!$AE$7:$AE$506&lt;=Y$3,('Gastos com Pessoal'!$AF$7:$AF$506)+1,1)),0)</f>
        <v>0</v>
      </c>
      <c r="Z34" s="32">
        <f t="array" aca="1" ref="Z34" ca="1">_xlfn.IFNA(SUM((Z$3&gt;='Gastos com Pessoal'!$E$7:$E$506)*(Z$3&lt;='Gastos com Pessoal'!$F$7:$F$506)*OFFSET('Encargos e Benefícios'!$D$5,1,MATCH($B34,'Encargos e Benefícios'!$E$5:$AB$5,0),500,1))
*(IF('Gastos com Pessoal'!$G$7:$G$506&lt;=Z$3,('Gastos com Pessoal'!$H$7:$H$506)+1,1))
*(IF('Gastos com Pessoal'!$M$7:$M$506&lt;=Z$3,('Gastos com Pessoal'!$N$7:$N$506)+1,1))
*(IF('Gastos com Pessoal'!$S$7:$S$506&lt;=Z$3,('Gastos com Pessoal'!$T$7:$T$506)+1,1))
*(IF('Gastos com Pessoal'!$Y$7:$Y$506&lt;=Z$3,('Gastos com Pessoal'!$Z$7:$Z$506)+1,1))
*(IF('Gastos com Pessoal'!$AE$7:$AE$506&lt;=Z$3,('Gastos com Pessoal'!$AF$7:$AF$506)+1,1)),0)</f>
        <v>0</v>
      </c>
      <c r="AA34" s="32">
        <f t="array" aca="1" ref="AA34" ca="1">_xlfn.IFNA(SUM((AA$3&gt;='Gastos com Pessoal'!$E$7:$E$506)*(AA$3&lt;='Gastos com Pessoal'!$F$7:$F$506)*OFFSET('Encargos e Benefícios'!$D$5,1,MATCH($B34,'Encargos e Benefícios'!$E$5:$AB$5,0),500,1))
*(IF('Gastos com Pessoal'!$G$7:$G$506&lt;=AA$3,('Gastos com Pessoal'!$H$7:$H$506)+1,1))
*(IF('Gastos com Pessoal'!$M$7:$M$506&lt;=AA$3,('Gastos com Pessoal'!$N$7:$N$506)+1,1))
*(IF('Gastos com Pessoal'!$S$7:$S$506&lt;=AA$3,('Gastos com Pessoal'!$T$7:$T$506)+1,1))
*(IF('Gastos com Pessoal'!$Y$7:$Y$506&lt;=AA$3,('Gastos com Pessoal'!$Z$7:$Z$506)+1,1))
*(IF('Gastos com Pessoal'!$AE$7:$AE$506&lt;=AA$3,('Gastos com Pessoal'!$AF$7:$AF$506)+1,1)),0)</f>
        <v>0</v>
      </c>
      <c r="AB34" s="32">
        <f t="array" aca="1" ref="AB34" ca="1">_xlfn.IFNA(SUM((AB$3&gt;='Gastos com Pessoal'!$E$7:$E$506)*(AB$3&lt;='Gastos com Pessoal'!$F$7:$F$506)*OFFSET('Encargos e Benefícios'!$D$5,1,MATCH($B34,'Encargos e Benefícios'!$E$5:$AB$5,0),500,1))
*(IF('Gastos com Pessoal'!$G$7:$G$506&lt;=AB$3,('Gastos com Pessoal'!$H$7:$H$506)+1,1))
*(IF('Gastos com Pessoal'!$M$7:$M$506&lt;=AB$3,('Gastos com Pessoal'!$N$7:$N$506)+1,1))
*(IF('Gastos com Pessoal'!$S$7:$S$506&lt;=AB$3,('Gastos com Pessoal'!$T$7:$T$506)+1,1))
*(IF('Gastos com Pessoal'!$Y$7:$Y$506&lt;=AB$3,('Gastos com Pessoal'!$Z$7:$Z$506)+1,1))
*(IF('Gastos com Pessoal'!$AE$7:$AE$506&lt;=AB$3,('Gastos com Pessoal'!$AF$7:$AF$506)+1,1)),0)</f>
        <v>0</v>
      </c>
      <c r="AC34" s="32">
        <f t="array" aca="1" ref="AC34" ca="1">_xlfn.IFNA(SUM((AC$3&gt;='Gastos com Pessoal'!$E$7:$E$506)*(AC$3&lt;='Gastos com Pessoal'!$F$7:$F$506)*OFFSET('Encargos e Benefícios'!$D$5,1,MATCH($B34,'Encargos e Benefícios'!$E$5:$AB$5,0),500,1))
*(IF('Gastos com Pessoal'!$G$7:$G$506&lt;=AC$3,('Gastos com Pessoal'!$H$7:$H$506)+1,1))
*(IF('Gastos com Pessoal'!$M$7:$M$506&lt;=AC$3,('Gastos com Pessoal'!$N$7:$N$506)+1,1))
*(IF('Gastos com Pessoal'!$S$7:$S$506&lt;=AC$3,('Gastos com Pessoal'!$T$7:$T$506)+1,1))
*(IF('Gastos com Pessoal'!$Y$7:$Y$506&lt;=AC$3,('Gastos com Pessoal'!$Z$7:$Z$506)+1,1))
*(IF('Gastos com Pessoal'!$AE$7:$AE$506&lt;=AC$3,('Gastos com Pessoal'!$AF$7:$AF$506)+1,1)),0)</f>
        <v>0</v>
      </c>
      <c r="AD34" s="32">
        <f t="array" aca="1" ref="AD34" ca="1">_xlfn.IFNA(SUM((AD$3&gt;='Gastos com Pessoal'!$E$7:$E$506)*(AD$3&lt;='Gastos com Pessoal'!$F$7:$F$506)*OFFSET('Encargos e Benefícios'!$D$5,1,MATCH($B34,'Encargos e Benefícios'!$E$5:$AB$5,0),500,1))
*(IF('Gastos com Pessoal'!$G$7:$G$506&lt;=AD$3,('Gastos com Pessoal'!$H$7:$H$506)+1,1))
*(IF('Gastos com Pessoal'!$M$7:$M$506&lt;=AD$3,('Gastos com Pessoal'!$N$7:$N$506)+1,1))
*(IF('Gastos com Pessoal'!$S$7:$S$506&lt;=AD$3,('Gastos com Pessoal'!$T$7:$T$506)+1,1))
*(IF('Gastos com Pessoal'!$Y$7:$Y$506&lt;=AD$3,('Gastos com Pessoal'!$Z$7:$Z$506)+1,1))
*(IF('Gastos com Pessoal'!$AE$7:$AE$506&lt;=AD$3,('Gastos com Pessoal'!$AF$7:$AF$506)+1,1)),0)</f>
        <v>0</v>
      </c>
      <c r="AE34" s="32">
        <f t="array" aca="1" ref="AE34" ca="1">_xlfn.IFNA(SUM((AE$3&gt;='Gastos com Pessoal'!$E$7:$E$506)*(AE$3&lt;='Gastos com Pessoal'!$F$7:$F$506)*OFFSET('Encargos e Benefícios'!$D$5,1,MATCH($B34,'Encargos e Benefícios'!$E$5:$AB$5,0),500,1))
*(IF('Gastos com Pessoal'!$G$7:$G$506&lt;=AE$3,('Gastos com Pessoal'!$H$7:$H$506)+1,1))
*(IF('Gastos com Pessoal'!$M$7:$M$506&lt;=AE$3,('Gastos com Pessoal'!$N$7:$N$506)+1,1))
*(IF('Gastos com Pessoal'!$S$7:$S$506&lt;=AE$3,('Gastos com Pessoal'!$T$7:$T$506)+1,1))
*(IF('Gastos com Pessoal'!$Y$7:$Y$506&lt;=AE$3,('Gastos com Pessoal'!$Z$7:$Z$506)+1,1))
*(IF('Gastos com Pessoal'!$AE$7:$AE$506&lt;=AE$3,('Gastos com Pessoal'!$AF$7:$AF$506)+1,1)),0)</f>
        <v>0</v>
      </c>
      <c r="AF34" s="32">
        <f t="array" aca="1" ref="AF34" ca="1">_xlfn.IFNA(SUM((AF$3&gt;='Gastos com Pessoal'!$E$7:$E$506)*(AF$3&lt;='Gastos com Pessoal'!$F$7:$F$506)*OFFSET('Encargos e Benefícios'!$D$5,1,MATCH($B34,'Encargos e Benefícios'!$E$5:$AB$5,0),500,1))
*(IF('Gastos com Pessoal'!$G$7:$G$506&lt;=AF$3,('Gastos com Pessoal'!$H$7:$H$506)+1,1))
*(IF('Gastos com Pessoal'!$M$7:$M$506&lt;=AF$3,('Gastos com Pessoal'!$N$7:$N$506)+1,1))
*(IF('Gastos com Pessoal'!$S$7:$S$506&lt;=AF$3,('Gastos com Pessoal'!$T$7:$T$506)+1,1))
*(IF('Gastos com Pessoal'!$Y$7:$Y$506&lt;=AF$3,('Gastos com Pessoal'!$Z$7:$Z$506)+1,1))
*(IF('Gastos com Pessoal'!$AE$7:$AE$506&lt;=AF$3,('Gastos com Pessoal'!$AF$7:$AF$506)+1,1)),0)</f>
        <v>0</v>
      </c>
      <c r="AG34" s="32">
        <f t="array" aca="1" ref="AG34" ca="1">_xlfn.IFNA(SUM((AG$3&gt;='Gastos com Pessoal'!$E$7:$E$506)*(AG$3&lt;='Gastos com Pessoal'!$F$7:$F$506)*OFFSET('Encargos e Benefícios'!$D$5,1,MATCH($B34,'Encargos e Benefícios'!$E$5:$AB$5,0),500,1))
*(IF('Gastos com Pessoal'!$G$7:$G$506&lt;=AG$3,('Gastos com Pessoal'!$H$7:$H$506)+1,1))
*(IF('Gastos com Pessoal'!$M$7:$M$506&lt;=AG$3,('Gastos com Pessoal'!$N$7:$N$506)+1,1))
*(IF('Gastos com Pessoal'!$S$7:$S$506&lt;=AG$3,('Gastos com Pessoal'!$T$7:$T$506)+1,1))
*(IF('Gastos com Pessoal'!$Y$7:$Y$506&lt;=AG$3,('Gastos com Pessoal'!$Z$7:$Z$506)+1,1))
*(IF('Gastos com Pessoal'!$AE$7:$AE$506&lt;=AG$3,('Gastos com Pessoal'!$AF$7:$AF$506)+1,1)),0)</f>
        <v>0</v>
      </c>
      <c r="AH34" s="32">
        <f t="array" aca="1" ref="AH34" ca="1">_xlfn.IFNA(SUM((AH$3&gt;='Gastos com Pessoal'!$E$7:$E$506)*(AH$3&lt;='Gastos com Pessoal'!$F$7:$F$506)*OFFSET('Encargos e Benefícios'!$D$5,1,MATCH($B34,'Encargos e Benefícios'!$E$5:$AB$5,0),500,1))
*(IF('Gastos com Pessoal'!$G$7:$G$506&lt;=AH$3,('Gastos com Pessoal'!$H$7:$H$506)+1,1))
*(IF('Gastos com Pessoal'!$M$7:$M$506&lt;=AH$3,('Gastos com Pessoal'!$N$7:$N$506)+1,1))
*(IF('Gastos com Pessoal'!$S$7:$S$506&lt;=AH$3,('Gastos com Pessoal'!$T$7:$T$506)+1,1))
*(IF('Gastos com Pessoal'!$Y$7:$Y$506&lt;=AH$3,('Gastos com Pessoal'!$Z$7:$Z$506)+1,1))
*(IF('Gastos com Pessoal'!$AE$7:$AE$506&lt;=AH$3,('Gastos com Pessoal'!$AF$7:$AF$506)+1,1)),0)</f>
        <v>0</v>
      </c>
      <c r="AI34" s="32">
        <f t="array" aca="1" ref="AI34" ca="1">_xlfn.IFNA(SUM((AI$3&gt;='Gastos com Pessoal'!$E$7:$E$506)*(AI$3&lt;='Gastos com Pessoal'!$F$7:$F$506)*OFFSET('Encargos e Benefícios'!$D$5,1,MATCH($B34,'Encargos e Benefícios'!$E$5:$AB$5,0),500,1))
*(IF('Gastos com Pessoal'!$G$7:$G$506&lt;=AI$3,('Gastos com Pessoal'!$H$7:$H$506)+1,1))
*(IF('Gastos com Pessoal'!$M$7:$M$506&lt;=AI$3,('Gastos com Pessoal'!$N$7:$N$506)+1,1))
*(IF('Gastos com Pessoal'!$S$7:$S$506&lt;=AI$3,('Gastos com Pessoal'!$T$7:$T$506)+1,1))
*(IF('Gastos com Pessoal'!$Y$7:$Y$506&lt;=AI$3,('Gastos com Pessoal'!$Z$7:$Z$506)+1,1))
*(IF('Gastos com Pessoal'!$AE$7:$AE$506&lt;=AI$3,('Gastos com Pessoal'!$AF$7:$AF$506)+1,1)),0)</f>
        <v>0</v>
      </c>
      <c r="AJ34" s="32">
        <f t="array" aca="1" ref="AJ34" ca="1">_xlfn.IFNA(SUM((AJ$3&gt;='Gastos com Pessoal'!$E$7:$E$506)*(AJ$3&lt;='Gastos com Pessoal'!$F$7:$F$506)*OFFSET('Encargos e Benefícios'!$D$5,1,MATCH($B34,'Encargos e Benefícios'!$E$5:$AB$5,0),500,1))
*(IF('Gastos com Pessoal'!$G$7:$G$506&lt;=AJ$3,('Gastos com Pessoal'!$H$7:$H$506)+1,1))
*(IF('Gastos com Pessoal'!$M$7:$M$506&lt;=AJ$3,('Gastos com Pessoal'!$N$7:$N$506)+1,1))
*(IF('Gastos com Pessoal'!$S$7:$S$506&lt;=AJ$3,('Gastos com Pessoal'!$T$7:$T$506)+1,1))
*(IF('Gastos com Pessoal'!$Y$7:$Y$506&lt;=AJ$3,('Gastos com Pessoal'!$Z$7:$Z$506)+1,1))
*(IF('Gastos com Pessoal'!$AE$7:$AE$506&lt;=AJ$3,('Gastos com Pessoal'!$AF$7:$AF$506)+1,1)),0)</f>
        <v>0</v>
      </c>
      <c r="AK34" s="32">
        <f t="array" aca="1" ref="AK34" ca="1">_xlfn.IFNA(SUM((AK$3&gt;='Gastos com Pessoal'!$E$7:$E$506)*(AK$3&lt;='Gastos com Pessoal'!$F$7:$F$506)*OFFSET('Encargos e Benefícios'!$D$5,1,MATCH($B34,'Encargos e Benefícios'!$E$5:$AB$5,0),500,1))
*(IF('Gastos com Pessoal'!$G$7:$G$506&lt;=AK$3,('Gastos com Pessoal'!$H$7:$H$506)+1,1))
*(IF('Gastos com Pessoal'!$M$7:$M$506&lt;=AK$3,('Gastos com Pessoal'!$N$7:$N$506)+1,1))
*(IF('Gastos com Pessoal'!$S$7:$S$506&lt;=AK$3,('Gastos com Pessoal'!$T$7:$T$506)+1,1))
*(IF('Gastos com Pessoal'!$Y$7:$Y$506&lt;=AK$3,('Gastos com Pessoal'!$Z$7:$Z$506)+1,1))
*(IF('Gastos com Pessoal'!$AE$7:$AE$506&lt;=AK$3,('Gastos com Pessoal'!$AF$7:$AF$506)+1,1)),0)</f>
        <v>0</v>
      </c>
      <c r="AL34" s="32">
        <f t="array" aca="1" ref="AL34" ca="1">_xlfn.IFNA(SUM((AL$3&gt;='Gastos com Pessoal'!$E$7:$E$506)*(AL$3&lt;='Gastos com Pessoal'!$F$7:$F$506)*OFFSET('Encargos e Benefícios'!$D$5,1,MATCH($B34,'Encargos e Benefícios'!$E$5:$AB$5,0),500,1))
*(IF('Gastos com Pessoal'!$G$7:$G$506&lt;=AL$3,('Gastos com Pessoal'!$H$7:$H$506)+1,1))
*(IF('Gastos com Pessoal'!$M$7:$M$506&lt;=AL$3,('Gastos com Pessoal'!$N$7:$N$506)+1,1))
*(IF('Gastos com Pessoal'!$S$7:$S$506&lt;=AL$3,('Gastos com Pessoal'!$T$7:$T$506)+1,1))
*(IF('Gastos com Pessoal'!$Y$7:$Y$506&lt;=AL$3,('Gastos com Pessoal'!$Z$7:$Z$506)+1,1))
*(IF('Gastos com Pessoal'!$AE$7:$AE$506&lt;=AL$3,('Gastos com Pessoal'!$AF$7:$AF$506)+1,1)),0)</f>
        <v>0</v>
      </c>
      <c r="AM34" s="32">
        <f t="array" aca="1" ref="AM34" ca="1">_xlfn.IFNA(SUM((AM$3&gt;='Gastos com Pessoal'!$E$7:$E$506)*(AM$3&lt;='Gastos com Pessoal'!$F$7:$F$506)*OFFSET('Encargos e Benefícios'!$D$5,1,MATCH($B34,'Encargos e Benefícios'!$E$5:$AB$5,0),500,1))
*(IF('Gastos com Pessoal'!$G$7:$G$506&lt;=AM$3,('Gastos com Pessoal'!$H$7:$H$506)+1,1))
*(IF('Gastos com Pessoal'!$M$7:$M$506&lt;=AM$3,('Gastos com Pessoal'!$N$7:$N$506)+1,1))
*(IF('Gastos com Pessoal'!$S$7:$S$506&lt;=AM$3,('Gastos com Pessoal'!$T$7:$T$506)+1,1))
*(IF('Gastos com Pessoal'!$Y$7:$Y$506&lt;=AM$3,('Gastos com Pessoal'!$Z$7:$Z$506)+1,1))
*(IF('Gastos com Pessoal'!$AE$7:$AE$506&lt;=AM$3,('Gastos com Pessoal'!$AF$7:$AF$506)+1,1)),0)</f>
        <v>0</v>
      </c>
      <c r="AN34" s="32">
        <f t="array" aca="1" ref="AN34" ca="1">_xlfn.IFNA(SUM((AN$3&gt;='Gastos com Pessoal'!$E$7:$E$506)*(AN$3&lt;='Gastos com Pessoal'!$F$7:$F$506)*OFFSET('Encargos e Benefícios'!$D$5,1,MATCH($B34,'Encargos e Benefícios'!$E$5:$AB$5,0),500,1))
*(IF('Gastos com Pessoal'!$G$7:$G$506&lt;=AN$3,('Gastos com Pessoal'!$H$7:$H$506)+1,1))
*(IF('Gastos com Pessoal'!$M$7:$M$506&lt;=AN$3,('Gastos com Pessoal'!$N$7:$N$506)+1,1))
*(IF('Gastos com Pessoal'!$S$7:$S$506&lt;=AN$3,('Gastos com Pessoal'!$T$7:$T$506)+1,1))
*(IF('Gastos com Pessoal'!$Y$7:$Y$506&lt;=AN$3,('Gastos com Pessoal'!$Z$7:$Z$506)+1,1))
*(IF('Gastos com Pessoal'!$AE$7:$AE$506&lt;=AN$3,('Gastos com Pessoal'!$AF$7:$AF$506)+1,1)),0)</f>
        <v>0</v>
      </c>
      <c r="AO34" s="32">
        <f t="array" aca="1" ref="AO34" ca="1">_xlfn.IFNA(SUM((AO$3&gt;='Gastos com Pessoal'!$E$7:$E$506)*(AO$3&lt;='Gastos com Pessoal'!$F$7:$F$506)*OFFSET('Encargos e Benefícios'!$D$5,1,MATCH($B34,'Encargos e Benefícios'!$E$5:$AB$5,0),500,1))
*(IF('Gastos com Pessoal'!$G$7:$G$506&lt;=AO$3,('Gastos com Pessoal'!$H$7:$H$506)+1,1))
*(IF('Gastos com Pessoal'!$M$7:$M$506&lt;=AO$3,('Gastos com Pessoal'!$N$7:$N$506)+1,1))
*(IF('Gastos com Pessoal'!$S$7:$S$506&lt;=AO$3,('Gastos com Pessoal'!$T$7:$T$506)+1,1))
*(IF('Gastos com Pessoal'!$Y$7:$Y$506&lt;=AO$3,('Gastos com Pessoal'!$Z$7:$Z$506)+1,1))
*(IF('Gastos com Pessoal'!$AE$7:$AE$506&lt;=AO$3,('Gastos com Pessoal'!$AF$7:$AF$506)+1,1)),0)</f>
        <v>0</v>
      </c>
      <c r="AP34" s="32">
        <f t="array" aca="1" ref="AP34" ca="1">_xlfn.IFNA(SUM((AP$3&gt;='Gastos com Pessoal'!$E$7:$E$506)*(AP$3&lt;='Gastos com Pessoal'!$F$7:$F$506)*OFFSET('Encargos e Benefícios'!$D$5,1,MATCH($B34,'Encargos e Benefícios'!$E$5:$AB$5,0),500,1))
*(IF('Gastos com Pessoal'!$G$7:$G$506&lt;=AP$3,('Gastos com Pessoal'!$H$7:$H$506)+1,1))
*(IF('Gastos com Pessoal'!$M$7:$M$506&lt;=AP$3,('Gastos com Pessoal'!$N$7:$N$506)+1,1))
*(IF('Gastos com Pessoal'!$S$7:$S$506&lt;=AP$3,('Gastos com Pessoal'!$T$7:$T$506)+1,1))
*(IF('Gastos com Pessoal'!$Y$7:$Y$506&lt;=AP$3,('Gastos com Pessoal'!$Z$7:$Z$506)+1,1))
*(IF('Gastos com Pessoal'!$AE$7:$AE$506&lt;=AP$3,('Gastos com Pessoal'!$AF$7:$AF$506)+1,1)),0)</f>
        <v>0</v>
      </c>
      <c r="AQ34" s="32">
        <f t="array" aca="1" ref="AQ34" ca="1">_xlfn.IFNA(SUM((AQ$3&gt;='Gastos com Pessoal'!$E$7:$E$506)*(AQ$3&lt;='Gastos com Pessoal'!$F$7:$F$506)*OFFSET('Encargos e Benefícios'!$D$5,1,MATCH($B34,'Encargos e Benefícios'!$E$5:$AB$5,0),500,1))
*(IF('Gastos com Pessoal'!$G$7:$G$506&lt;=AQ$3,('Gastos com Pessoal'!$H$7:$H$506)+1,1))
*(IF('Gastos com Pessoal'!$M$7:$M$506&lt;=AQ$3,('Gastos com Pessoal'!$N$7:$N$506)+1,1))
*(IF('Gastos com Pessoal'!$S$7:$S$506&lt;=AQ$3,('Gastos com Pessoal'!$T$7:$T$506)+1,1))
*(IF('Gastos com Pessoal'!$Y$7:$Y$506&lt;=AQ$3,('Gastos com Pessoal'!$Z$7:$Z$506)+1,1))
*(IF('Gastos com Pessoal'!$AE$7:$AE$506&lt;=AQ$3,('Gastos com Pessoal'!$AF$7:$AF$506)+1,1)),0)</f>
        <v>0</v>
      </c>
      <c r="AR34" s="32">
        <f t="array" aca="1" ref="AR34" ca="1">_xlfn.IFNA(SUM((AR$3&gt;='Gastos com Pessoal'!$E$7:$E$506)*(AR$3&lt;='Gastos com Pessoal'!$F$7:$F$506)*OFFSET('Encargos e Benefícios'!$D$5,1,MATCH($B34,'Encargos e Benefícios'!$E$5:$AB$5,0),500,1))
*(IF('Gastos com Pessoal'!$G$7:$G$506&lt;=AR$3,('Gastos com Pessoal'!$H$7:$H$506)+1,1))
*(IF('Gastos com Pessoal'!$M$7:$M$506&lt;=AR$3,('Gastos com Pessoal'!$N$7:$N$506)+1,1))
*(IF('Gastos com Pessoal'!$S$7:$S$506&lt;=AR$3,('Gastos com Pessoal'!$T$7:$T$506)+1,1))
*(IF('Gastos com Pessoal'!$Y$7:$Y$506&lt;=AR$3,('Gastos com Pessoal'!$Z$7:$Z$506)+1,1))
*(IF('Gastos com Pessoal'!$AE$7:$AE$506&lt;=AR$3,('Gastos com Pessoal'!$AF$7:$AF$506)+1,1)),0)</f>
        <v>0</v>
      </c>
      <c r="AS34" s="32">
        <f t="array" aca="1" ref="AS34" ca="1">_xlfn.IFNA(SUM((AS$3&gt;='Gastos com Pessoal'!$E$7:$E$506)*(AS$3&lt;='Gastos com Pessoal'!$F$7:$F$506)*OFFSET('Encargos e Benefícios'!$D$5,1,MATCH($B34,'Encargos e Benefícios'!$E$5:$AB$5,0),500,1))
*(IF('Gastos com Pessoal'!$G$7:$G$506&lt;=AS$3,('Gastos com Pessoal'!$H$7:$H$506)+1,1))
*(IF('Gastos com Pessoal'!$M$7:$M$506&lt;=AS$3,('Gastos com Pessoal'!$N$7:$N$506)+1,1))
*(IF('Gastos com Pessoal'!$S$7:$S$506&lt;=AS$3,('Gastos com Pessoal'!$T$7:$T$506)+1,1))
*(IF('Gastos com Pessoal'!$Y$7:$Y$506&lt;=AS$3,('Gastos com Pessoal'!$Z$7:$Z$506)+1,1))
*(IF('Gastos com Pessoal'!$AE$7:$AE$506&lt;=AS$3,('Gastos com Pessoal'!$AF$7:$AF$506)+1,1)),0)</f>
        <v>0</v>
      </c>
      <c r="AT34" s="32">
        <f t="array" aca="1" ref="AT34" ca="1">_xlfn.IFNA(SUM((AT$3&gt;='Gastos com Pessoal'!$E$7:$E$506)*(AT$3&lt;='Gastos com Pessoal'!$F$7:$F$506)*OFFSET('Encargos e Benefícios'!$D$5,1,MATCH($B34,'Encargos e Benefícios'!$E$5:$AB$5,0),500,1))
*(IF('Gastos com Pessoal'!$G$7:$G$506&lt;=AT$3,('Gastos com Pessoal'!$H$7:$H$506)+1,1))
*(IF('Gastos com Pessoal'!$M$7:$M$506&lt;=AT$3,('Gastos com Pessoal'!$N$7:$N$506)+1,1))
*(IF('Gastos com Pessoal'!$S$7:$S$506&lt;=AT$3,('Gastos com Pessoal'!$T$7:$T$506)+1,1))
*(IF('Gastos com Pessoal'!$Y$7:$Y$506&lt;=AT$3,('Gastos com Pessoal'!$Z$7:$Z$506)+1,1))
*(IF('Gastos com Pessoal'!$AE$7:$AE$506&lt;=AT$3,('Gastos com Pessoal'!$AF$7:$AF$506)+1,1)),0)</f>
        <v>0</v>
      </c>
      <c r="AU34" s="32">
        <f t="array" aca="1" ref="AU34" ca="1">_xlfn.IFNA(SUM((AU$3&gt;='Gastos com Pessoal'!$E$7:$E$506)*(AU$3&lt;='Gastos com Pessoal'!$F$7:$F$506)*OFFSET('Encargos e Benefícios'!$D$5,1,MATCH($B34,'Encargos e Benefícios'!$E$5:$AB$5,0),500,1))
*(IF('Gastos com Pessoal'!$G$7:$G$506&lt;=AU$3,('Gastos com Pessoal'!$H$7:$H$506)+1,1))
*(IF('Gastos com Pessoal'!$M$7:$M$506&lt;=AU$3,('Gastos com Pessoal'!$N$7:$N$506)+1,1))
*(IF('Gastos com Pessoal'!$S$7:$S$506&lt;=AU$3,('Gastos com Pessoal'!$T$7:$T$506)+1,1))
*(IF('Gastos com Pessoal'!$Y$7:$Y$506&lt;=AU$3,('Gastos com Pessoal'!$Z$7:$Z$506)+1,1))
*(IF('Gastos com Pessoal'!$AE$7:$AE$506&lt;=AU$3,('Gastos com Pessoal'!$AF$7:$AF$506)+1,1)),0)</f>
        <v>0</v>
      </c>
      <c r="AV34" s="32">
        <f t="array" aca="1" ref="AV34" ca="1">_xlfn.IFNA(SUM((AV$3&gt;='Gastos com Pessoal'!$E$7:$E$506)*(AV$3&lt;='Gastos com Pessoal'!$F$7:$F$506)*OFFSET('Encargos e Benefícios'!$D$5,1,MATCH($B34,'Encargos e Benefícios'!$E$5:$AB$5,0),500,1))
*(IF('Gastos com Pessoal'!$G$7:$G$506&lt;=AV$3,('Gastos com Pessoal'!$H$7:$H$506)+1,1))
*(IF('Gastos com Pessoal'!$M$7:$M$506&lt;=AV$3,('Gastos com Pessoal'!$N$7:$N$506)+1,1))
*(IF('Gastos com Pessoal'!$S$7:$S$506&lt;=AV$3,('Gastos com Pessoal'!$T$7:$T$506)+1,1))
*(IF('Gastos com Pessoal'!$Y$7:$Y$506&lt;=AV$3,('Gastos com Pessoal'!$Z$7:$Z$506)+1,1))
*(IF('Gastos com Pessoal'!$AE$7:$AE$506&lt;=AV$3,('Gastos com Pessoal'!$AF$7:$AF$506)+1,1)),0)</f>
        <v>0</v>
      </c>
      <c r="AW34" s="32">
        <f t="array" aca="1" ref="AW34" ca="1">_xlfn.IFNA(SUM((AW$3&gt;='Gastos com Pessoal'!$E$7:$E$506)*(AW$3&lt;='Gastos com Pessoal'!$F$7:$F$506)*OFFSET('Encargos e Benefícios'!$D$5,1,MATCH($B34,'Encargos e Benefícios'!$E$5:$AB$5,0),500,1))
*(IF('Gastos com Pessoal'!$G$7:$G$506&lt;=AW$3,('Gastos com Pessoal'!$H$7:$H$506)+1,1))
*(IF('Gastos com Pessoal'!$M$7:$M$506&lt;=AW$3,('Gastos com Pessoal'!$N$7:$N$506)+1,1))
*(IF('Gastos com Pessoal'!$S$7:$S$506&lt;=AW$3,('Gastos com Pessoal'!$T$7:$T$506)+1,1))
*(IF('Gastos com Pessoal'!$Y$7:$Y$506&lt;=AW$3,('Gastos com Pessoal'!$Z$7:$Z$506)+1,1))
*(IF('Gastos com Pessoal'!$AE$7:$AE$506&lt;=AW$3,('Gastos com Pessoal'!$AF$7:$AF$506)+1,1)),0)</f>
        <v>0</v>
      </c>
      <c r="AX34" s="32">
        <f t="array" aca="1" ref="AX34" ca="1">_xlfn.IFNA(SUM((AX$3&gt;='Gastos com Pessoal'!$E$7:$E$506)*(AX$3&lt;='Gastos com Pessoal'!$F$7:$F$506)*OFFSET('Encargos e Benefícios'!$D$5,1,MATCH($B34,'Encargos e Benefícios'!$E$5:$AB$5,0),500,1))
*(IF('Gastos com Pessoal'!$G$7:$G$506&lt;=AX$3,('Gastos com Pessoal'!$H$7:$H$506)+1,1))
*(IF('Gastos com Pessoal'!$M$7:$M$506&lt;=AX$3,('Gastos com Pessoal'!$N$7:$N$506)+1,1))
*(IF('Gastos com Pessoal'!$S$7:$S$506&lt;=AX$3,('Gastos com Pessoal'!$T$7:$T$506)+1,1))
*(IF('Gastos com Pessoal'!$Y$7:$Y$506&lt;=AX$3,('Gastos com Pessoal'!$Z$7:$Z$506)+1,1))
*(IF('Gastos com Pessoal'!$AE$7:$AE$506&lt;=AX$3,('Gastos com Pessoal'!$AF$7:$AF$506)+1,1)),0)</f>
        <v>0</v>
      </c>
      <c r="AY34" s="32">
        <f t="array" aca="1" ref="AY34" ca="1">_xlfn.IFNA(SUM((AY$3&gt;='Gastos com Pessoal'!$E$7:$E$506)*(AY$3&lt;='Gastos com Pessoal'!$F$7:$F$506)*OFFSET('Encargos e Benefícios'!$D$5,1,MATCH($B34,'Encargos e Benefícios'!$E$5:$AB$5,0),500,1))
*(IF('Gastos com Pessoal'!$G$7:$G$506&lt;=AY$3,('Gastos com Pessoal'!$H$7:$H$506)+1,1))
*(IF('Gastos com Pessoal'!$M$7:$M$506&lt;=AY$3,('Gastos com Pessoal'!$N$7:$N$506)+1,1))
*(IF('Gastos com Pessoal'!$S$7:$S$506&lt;=AY$3,('Gastos com Pessoal'!$T$7:$T$506)+1,1))
*(IF('Gastos com Pessoal'!$Y$7:$Y$506&lt;=AY$3,('Gastos com Pessoal'!$Z$7:$Z$506)+1,1))
*(IF('Gastos com Pessoal'!$AE$7:$AE$506&lt;=AY$3,('Gastos com Pessoal'!$AF$7:$AF$506)+1,1)),0)</f>
        <v>0</v>
      </c>
      <c r="AZ34" s="32">
        <f t="array" aca="1" ref="AZ34" ca="1">_xlfn.IFNA(SUM((AZ$3&gt;='Gastos com Pessoal'!$E$7:$E$506)*(AZ$3&lt;='Gastos com Pessoal'!$F$7:$F$506)*OFFSET('Encargos e Benefícios'!$D$5,1,MATCH($B34,'Encargos e Benefícios'!$E$5:$AB$5,0),500,1))
*(IF('Gastos com Pessoal'!$G$7:$G$506&lt;=AZ$3,('Gastos com Pessoal'!$H$7:$H$506)+1,1))
*(IF('Gastos com Pessoal'!$M$7:$M$506&lt;=AZ$3,('Gastos com Pessoal'!$N$7:$N$506)+1,1))
*(IF('Gastos com Pessoal'!$S$7:$S$506&lt;=AZ$3,('Gastos com Pessoal'!$T$7:$T$506)+1,1))
*(IF('Gastos com Pessoal'!$Y$7:$Y$506&lt;=AZ$3,('Gastos com Pessoal'!$Z$7:$Z$506)+1,1))
*(IF('Gastos com Pessoal'!$AE$7:$AE$506&lt;=AZ$3,('Gastos com Pessoal'!$AF$7:$AF$506)+1,1)),0)</f>
        <v>0</v>
      </c>
      <c r="BA34" s="32">
        <f t="array" aca="1" ref="BA34" ca="1">_xlfn.IFNA(SUM((BA$3&gt;='Gastos com Pessoal'!$E$7:$E$506)*(BA$3&lt;='Gastos com Pessoal'!$F$7:$F$506)*OFFSET('Encargos e Benefícios'!$D$5,1,MATCH($B34,'Encargos e Benefícios'!$E$5:$AB$5,0),500,1))
*(IF('Gastos com Pessoal'!$G$7:$G$506&lt;=BA$3,('Gastos com Pessoal'!$H$7:$H$506)+1,1))
*(IF('Gastos com Pessoal'!$M$7:$M$506&lt;=BA$3,('Gastos com Pessoal'!$N$7:$N$506)+1,1))
*(IF('Gastos com Pessoal'!$S$7:$S$506&lt;=BA$3,('Gastos com Pessoal'!$T$7:$T$506)+1,1))
*(IF('Gastos com Pessoal'!$Y$7:$Y$506&lt;=BA$3,('Gastos com Pessoal'!$Z$7:$Z$506)+1,1))
*(IF('Gastos com Pessoal'!$AE$7:$AE$506&lt;=BA$3,('Gastos com Pessoal'!$AF$7:$AF$506)+1,1)),0)</f>
        <v>0</v>
      </c>
      <c r="BB34" s="32">
        <f t="array" aca="1" ref="BB34" ca="1">_xlfn.IFNA(SUM((BB$3&gt;='Gastos com Pessoal'!$E$7:$E$506)*(BB$3&lt;='Gastos com Pessoal'!$F$7:$F$506)*OFFSET('Encargos e Benefícios'!$D$5,1,MATCH($B34,'Encargos e Benefícios'!$E$5:$AB$5,0),500,1))
*(IF('Gastos com Pessoal'!$G$7:$G$506&lt;=BB$3,('Gastos com Pessoal'!$H$7:$H$506)+1,1))
*(IF('Gastos com Pessoal'!$M$7:$M$506&lt;=BB$3,('Gastos com Pessoal'!$N$7:$N$506)+1,1))
*(IF('Gastos com Pessoal'!$S$7:$S$506&lt;=BB$3,('Gastos com Pessoal'!$T$7:$T$506)+1,1))
*(IF('Gastos com Pessoal'!$Y$7:$Y$506&lt;=BB$3,('Gastos com Pessoal'!$Z$7:$Z$506)+1,1))
*(IF('Gastos com Pessoal'!$AE$7:$AE$506&lt;=BB$3,('Gastos com Pessoal'!$AF$7:$AF$506)+1,1)),0)</f>
        <v>0</v>
      </c>
      <c r="BC34" s="32">
        <f t="array" aca="1" ref="BC34" ca="1">_xlfn.IFNA(SUM((BC$3&gt;='Gastos com Pessoal'!$E$7:$E$506)*(BC$3&lt;='Gastos com Pessoal'!$F$7:$F$506)*OFFSET('Encargos e Benefícios'!$D$5,1,MATCH($B34,'Encargos e Benefícios'!$E$5:$AB$5,0),500,1))
*(IF('Gastos com Pessoal'!$G$7:$G$506&lt;=BC$3,('Gastos com Pessoal'!$H$7:$H$506)+1,1))
*(IF('Gastos com Pessoal'!$M$7:$M$506&lt;=BC$3,('Gastos com Pessoal'!$N$7:$N$506)+1,1))
*(IF('Gastos com Pessoal'!$S$7:$S$506&lt;=BC$3,('Gastos com Pessoal'!$T$7:$T$506)+1,1))
*(IF('Gastos com Pessoal'!$Y$7:$Y$506&lt;=BC$3,('Gastos com Pessoal'!$Z$7:$Z$506)+1,1))
*(IF('Gastos com Pessoal'!$AE$7:$AE$506&lt;=BC$3,('Gastos com Pessoal'!$AF$7:$AF$506)+1,1)),0)</f>
        <v>0</v>
      </c>
      <c r="BD34" s="32">
        <f t="array" aca="1" ref="BD34" ca="1">_xlfn.IFNA(SUM((BD$3&gt;='Gastos com Pessoal'!$E$7:$E$506)*(BD$3&lt;='Gastos com Pessoal'!$F$7:$F$506)*OFFSET('Encargos e Benefícios'!$D$5,1,MATCH($B34,'Encargos e Benefícios'!$E$5:$AB$5,0),500,1))
*(IF('Gastos com Pessoal'!$G$7:$G$506&lt;=BD$3,('Gastos com Pessoal'!$H$7:$H$506)+1,1))
*(IF('Gastos com Pessoal'!$M$7:$M$506&lt;=BD$3,('Gastos com Pessoal'!$N$7:$N$506)+1,1))
*(IF('Gastos com Pessoal'!$S$7:$S$506&lt;=BD$3,('Gastos com Pessoal'!$T$7:$T$506)+1,1))
*(IF('Gastos com Pessoal'!$Y$7:$Y$506&lt;=BD$3,('Gastos com Pessoal'!$Z$7:$Z$506)+1,1))
*(IF('Gastos com Pessoal'!$AE$7:$AE$506&lt;=BD$3,('Gastos com Pessoal'!$AF$7:$AF$506)+1,1)),0)</f>
        <v>0</v>
      </c>
      <c r="BE34" s="32">
        <f t="array" aca="1" ref="BE34" ca="1">_xlfn.IFNA(SUM((BE$3&gt;='Gastos com Pessoal'!$E$7:$E$506)*(BE$3&lt;='Gastos com Pessoal'!$F$7:$F$506)*OFFSET('Encargos e Benefícios'!$D$5,1,MATCH($B34,'Encargos e Benefícios'!$E$5:$AB$5,0),500,1))
*(IF('Gastos com Pessoal'!$G$7:$G$506&lt;=BE$3,('Gastos com Pessoal'!$H$7:$H$506)+1,1))
*(IF('Gastos com Pessoal'!$M$7:$M$506&lt;=BE$3,('Gastos com Pessoal'!$N$7:$N$506)+1,1))
*(IF('Gastos com Pessoal'!$S$7:$S$506&lt;=BE$3,('Gastos com Pessoal'!$T$7:$T$506)+1,1))
*(IF('Gastos com Pessoal'!$Y$7:$Y$506&lt;=BE$3,('Gastos com Pessoal'!$Z$7:$Z$506)+1,1))
*(IF('Gastos com Pessoal'!$AE$7:$AE$506&lt;=BE$3,('Gastos com Pessoal'!$AF$7:$AF$506)+1,1)),0)</f>
        <v>0</v>
      </c>
      <c r="BF34" s="32">
        <f t="array" aca="1" ref="BF34" ca="1">_xlfn.IFNA(SUM((BF$3&gt;='Gastos com Pessoal'!$E$7:$E$506)*(BF$3&lt;='Gastos com Pessoal'!$F$7:$F$506)*OFFSET('Encargos e Benefícios'!$D$5,1,MATCH($B34,'Encargos e Benefícios'!$E$5:$AB$5,0),500,1))
*(IF('Gastos com Pessoal'!$G$7:$G$506&lt;=BF$3,('Gastos com Pessoal'!$H$7:$H$506)+1,1))
*(IF('Gastos com Pessoal'!$M$7:$M$506&lt;=BF$3,('Gastos com Pessoal'!$N$7:$N$506)+1,1))
*(IF('Gastos com Pessoal'!$S$7:$S$506&lt;=BF$3,('Gastos com Pessoal'!$T$7:$T$506)+1,1))
*(IF('Gastos com Pessoal'!$Y$7:$Y$506&lt;=BF$3,('Gastos com Pessoal'!$Z$7:$Z$506)+1,1))
*(IF('Gastos com Pessoal'!$AE$7:$AE$506&lt;=BF$3,('Gastos com Pessoal'!$AF$7:$AF$506)+1,1)),0)</f>
        <v>0</v>
      </c>
      <c r="BG34" s="32">
        <f t="array" aca="1" ref="BG34" ca="1">_xlfn.IFNA(SUM((BG$3&gt;='Gastos com Pessoal'!$E$7:$E$506)*(BG$3&lt;='Gastos com Pessoal'!$F$7:$F$506)*OFFSET('Encargos e Benefícios'!$D$5,1,MATCH($B34,'Encargos e Benefícios'!$E$5:$AB$5,0),500,1))
*(IF('Gastos com Pessoal'!$G$7:$G$506&lt;=BG$3,('Gastos com Pessoal'!$H$7:$H$506)+1,1))
*(IF('Gastos com Pessoal'!$M$7:$M$506&lt;=BG$3,('Gastos com Pessoal'!$N$7:$N$506)+1,1))
*(IF('Gastos com Pessoal'!$S$7:$S$506&lt;=BG$3,('Gastos com Pessoal'!$T$7:$T$506)+1,1))
*(IF('Gastos com Pessoal'!$Y$7:$Y$506&lt;=BG$3,('Gastos com Pessoal'!$Z$7:$Z$506)+1,1))
*(IF('Gastos com Pessoal'!$AE$7:$AE$506&lt;=BG$3,('Gastos com Pessoal'!$AF$7:$AF$506)+1,1)),0)</f>
        <v>0</v>
      </c>
      <c r="BH34" s="32">
        <f t="array" aca="1" ref="BH34" ca="1">_xlfn.IFNA(SUM((BH$3&gt;='Gastos com Pessoal'!$E$7:$E$506)*(BH$3&lt;='Gastos com Pessoal'!$F$7:$F$506)*OFFSET('Encargos e Benefícios'!$D$5,1,MATCH($B34,'Encargos e Benefícios'!$E$5:$AB$5,0),500,1))
*(IF('Gastos com Pessoal'!$G$7:$G$506&lt;=BH$3,('Gastos com Pessoal'!$H$7:$H$506)+1,1))
*(IF('Gastos com Pessoal'!$M$7:$M$506&lt;=BH$3,('Gastos com Pessoal'!$N$7:$N$506)+1,1))
*(IF('Gastos com Pessoal'!$S$7:$S$506&lt;=BH$3,('Gastos com Pessoal'!$T$7:$T$506)+1,1))
*(IF('Gastos com Pessoal'!$Y$7:$Y$506&lt;=BH$3,('Gastos com Pessoal'!$Z$7:$Z$506)+1,1))
*(IF('Gastos com Pessoal'!$AE$7:$AE$506&lt;=BH$3,('Gastos com Pessoal'!$AF$7:$AF$506)+1,1)),0)</f>
        <v>0</v>
      </c>
      <c r="BI34" s="32">
        <f t="array" aca="1" ref="BI34" ca="1">_xlfn.IFNA(SUM((BI$3&gt;='Gastos com Pessoal'!$E$7:$E$506)*(BI$3&lt;='Gastos com Pessoal'!$F$7:$F$506)*OFFSET('Encargos e Benefícios'!$D$5,1,MATCH($B34,'Encargos e Benefícios'!$E$5:$AB$5,0),500,1))
*(IF('Gastos com Pessoal'!$G$7:$G$506&lt;=BI$3,('Gastos com Pessoal'!$H$7:$H$506)+1,1))
*(IF('Gastos com Pessoal'!$M$7:$M$506&lt;=BI$3,('Gastos com Pessoal'!$N$7:$N$506)+1,1))
*(IF('Gastos com Pessoal'!$S$7:$S$506&lt;=BI$3,('Gastos com Pessoal'!$T$7:$T$506)+1,1))
*(IF('Gastos com Pessoal'!$Y$7:$Y$506&lt;=BI$3,('Gastos com Pessoal'!$Z$7:$Z$506)+1,1))
*(IF('Gastos com Pessoal'!$AE$7:$AE$506&lt;=BI$3,('Gastos com Pessoal'!$AF$7:$AF$506)+1,1)),0)</f>
        <v>0</v>
      </c>
      <c r="BJ34" s="32">
        <f t="array" aca="1" ref="BJ34" ca="1">_xlfn.IFNA(SUM((BJ$3&gt;='Gastos com Pessoal'!$E$7:$E$506)*(BJ$3&lt;='Gastos com Pessoal'!$F$7:$F$506)*OFFSET('Encargos e Benefícios'!$D$5,1,MATCH($B34,'Encargos e Benefícios'!$E$5:$AB$5,0),500,1))
*(IF('Gastos com Pessoal'!$G$7:$G$506&lt;=BJ$3,('Gastos com Pessoal'!$H$7:$H$506)+1,1))
*(IF('Gastos com Pessoal'!$M$7:$M$506&lt;=BJ$3,('Gastos com Pessoal'!$N$7:$N$506)+1,1))
*(IF('Gastos com Pessoal'!$S$7:$S$506&lt;=BJ$3,('Gastos com Pessoal'!$T$7:$T$506)+1,1))
*(IF('Gastos com Pessoal'!$Y$7:$Y$506&lt;=BJ$3,('Gastos com Pessoal'!$Z$7:$Z$506)+1,1))
*(IF('Gastos com Pessoal'!$AE$7:$AE$506&lt;=BJ$3,('Gastos com Pessoal'!$AF$7:$AF$506)+1,1)),0)</f>
        <v>0</v>
      </c>
      <c r="BK34" s="69">
        <f t="shared" ref="BK34:BK45" ca="1" si="19">SUM(C34:BJ34)</f>
        <v>1319109.5081822488</v>
      </c>
      <c r="BL34" s="74">
        <f t="shared" ref="BL34:BL46" ca="1" si="20">IF($BK$144=0,0,BK34/$BK$144)</f>
        <v>2.299045429867495E-2</v>
      </c>
    </row>
    <row r="35" spans="1:64" s="49" customFormat="1" ht="23.25" customHeight="1" x14ac:dyDescent="0.2">
      <c r="A35" s="19" t="s">
        <v>135</v>
      </c>
      <c r="B35" s="12" t="s">
        <v>136</v>
      </c>
      <c r="C35" s="32">
        <f t="array" aca="1" ref="C35" ca="1">_xlfn.IFNA(SUM((C$3&gt;='Gastos com Pessoal'!$E$7:$E$506)*(C$3&lt;='Gastos com Pessoal'!$F$7:$F$506)*OFFSET('Encargos e Benefícios'!$D$5,1,MATCH($B35,'Encargos e Benefícios'!$E$5:$AB$5,0),500,1))
*(IF('Gastos com Pessoal'!$G$7:$G$506&lt;=C$3,('Gastos com Pessoal'!$H$7:$H$506)+1,1))
*(IF('Gastos com Pessoal'!$M$7:$M$506&lt;=C$3,('Gastos com Pessoal'!$N$7:$N$506)+1,1))
*(IF('Gastos com Pessoal'!$S$7:$S$506&lt;=C$3,('Gastos com Pessoal'!$T$7:$T$506)+1,1))
*(IF('Gastos com Pessoal'!$Y$7:$Y$506&lt;=C$3,('Gastos com Pessoal'!$Z$7:$Z$506)+1,1))
*(IF('Gastos com Pessoal'!$AE$7:$AE$506&lt;=C$3,('Gastos com Pessoal'!$AF$7:$AF$506)+1,1)),0)</f>
        <v>0</v>
      </c>
      <c r="D35" s="32">
        <f t="array" aca="1" ref="D35" ca="1">_xlfn.IFNA(SUM((D$3&gt;='Gastos com Pessoal'!$E$7:$E$506)*(D$3&lt;='Gastos com Pessoal'!$F$7:$F$506)*OFFSET('Encargos e Benefícios'!$D$5,1,MATCH($B35,'Encargos e Benefícios'!$E$5:$AB$5,0),500,1))
*(IF('Gastos com Pessoal'!$G$7:$G$506&lt;=D$3,('Gastos com Pessoal'!$H$7:$H$506)+1,1))
*(IF('Gastos com Pessoal'!$M$7:$M$506&lt;=D$3,('Gastos com Pessoal'!$N$7:$N$506)+1,1))
*(IF('Gastos com Pessoal'!$S$7:$S$506&lt;=D$3,('Gastos com Pessoal'!$T$7:$T$506)+1,1))
*(IF('Gastos com Pessoal'!$Y$7:$Y$506&lt;=D$3,('Gastos com Pessoal'!$Z$7:$Z$506)+1,1))
*(IF('Gastos com Pessoal'!$AE$7:$AE$506&lt;=D$3,('Gastos com Pessoal'!$AF$7:$AF$506)+1,1)),0)</f>
        <v>0</v>
      </c>
      <c r="E35" s="32">
        <f t="array" aca="1" ref="E35" ca="1">_xlfn.IFNA(SUM((E$3&gt;='Gastos com Pessoal'!$E$7:$E$506)*(E$3&lt;='Gastos com Pessoal'!$F$7:$F$506)*OFFSET('Encargos e Benefícios'!$D$5,1,MATCH($B35,'Encargos e Benefícios'!$E$5:$AB$5,0),500,1))
*(IF('Gastos com Pessoal'!$G$7:$G$506&lt;=E$3,('Gastos com Pessoal'!$H$7:$H$506)+1,1))
*(IF('Gastos com Pessoal'!$M$7:$M$506&lt;=E$3,('Gastos com Pessoal'!$N$7:$N$506)+1,1))
*(IF('Gastos com Pessoal'!$S$7:$S$506&lt;=E$3,('Gastos com Pessoal'!$T$7:$T$506)+1,1))
*(IF('Gastos com Pessoal'!$Y$7:$Y$506&lt;=E$3,('Gastos com Pessoal'!$Z$7:$Z$506)+1,1))
*(IF('Gastos com Pessoal'!$AE$7:$AE$506&lt;=E$3,('Gastos com Pessoal'!$AF$7:$AF$506)+1,1)),0)</f>
        <v>0</v>
      </c>
      <c r="F35" s="32">
        <f t="array" aca="1" ref="F35" ca="1">_xlfn.IFNA(SUM((F$3&gt;='Gastos com Pessoal'!$E$7:$E$506)*(F$3&lt;='Gastos com Pessoal'!$F$7:$F$506)*OFFSET('Encargos e Benefícios'!$D$5,1,MATCH($B35,'Encargos e Benefícios'!$E$5:$AB$5,0),500,1))
*(IF('Gastos com Pessoal'!$G$7:$G$506&lt;=F$3,('Gastos com Pessoal'!$H$7:$H$506)+1,1))
*(IF('Gastos com Pessoal'!$M$7:$M$506&lt;=F$3,('Gastos com Pessoal'!$N$7:$N$506)+1,1))
*(IF('Gastos com Pessoal'!$S$7:$S$506&lt;=F$3,('Gastos com Pessoal'!$T$7:$T$506)+1,1))
*(IF('Gastos com Pessoal'!$Y$7:$Y$506&lt;=F$3,('Gastos com Pessoal'!$Z$7:$Z$506)+1,1))
*(IF('Gastos com Pessoal'!$AE$7:$AE$506&lt;=F$3,('Gastos com Pessoal'!$AF$7:$AF$506)+1,1)),0)</f>
        <v>0</v>
      </c>
      <c r="G35" s="32">
        <f t="array" aca="1" ref="G35" ca="1">_xlfn.IFNA(SUM((G$3&gt;='Gastos com Pessoal'!$E$7:$E$506)*(G$3&lt;='Gastos com Pessoal'!$F$7:$F$506)*OFFSET('Encargos e Benefícios'!$D$5,1,MATCH($B35,'Encargos e Benefícios'!$E$5:$AB$5,0),500,1))
*(IF('Gastos com Pessoal'!$G$7:$G$506&lt;=G$3,('Gastos com Pessoal'!$H$7:$H$506)+1,1))
*(IF('Gastos com Pessoal'!$M$7:$M$506&lt;=G$3,('Gastos com Pessoal'!$N$7:$N$506)+1,1))
*(IF('Gastos com Pessoal'!$S$7:$S$506&lt;=G$3,('Gastos com Pessoal'!$T$7:$T$506)+1,1))
*(IF('Gastos com Pessoal'!$Y$7:$Y$506&lt;=G$3,('Gastos com Pessoal'!$Z$7:$Z$506)+1,1))
*(IF('Gastos com Pessoal'!$AE$7:$AE$506&lt;=G$3,('Gastos com Pessoal'!$AF$7:$AF$506)+1,1)),0)</f>
        <v>0</v>
      </c>
      <c r="H35" s="32">
        <f t="array" aca="1" ref="H35" ca="1">_xlfn.IFNA(SUM((H$3&gt;='Gastos com Pessoal'!$E$7:$E$506)*(H$3&lt;='Gastos com Pessoal'!$F$7:$F$506)*OFFSET('Encargos e Benefícios'!$D$5,1,MATCH($B35,'Encargos e Benefícios'!$E$5:$AB$5,0),500,1))
*(IF('Gastos com Pessoal'!$G$7:$G$506&lt;=H$3,('Gastos com Pessoal'!$H$7:$H$506)+1,1))
*(IF('Gastos com Pessoal'!$M$7:$M$506&lt;=H$3,('Gastos com Pessoal'!$N$7:$N$506)+1,1))
*(IF('Gastos com Pessoal'!$S$7:$S$506&lt;=H$3,('Gastos com Pessoal'!$T$7:$T$506)+1,1))
*(IF('Gastos com Pessoal'!$Y$7:$Y$506&lt;=H$3,('Gastos com Pessoal'!$Z$7:$Z$506)+1,1))
*(IF('Gastos com Pessoal'!$AE$7:$AE$506&lt;=H$3,('Gastos com Pessoal'!$AF$7:$AF$506)+1,1)),0)</f>
        <v>0</v>
      </c>
      <c r="I35" s="32">
        <f t="array" aca="1" ref="I35" ca="1">_xlfn.IFNA(SUM((I$3&gt;='Gastos com Pessoal'!$E$7:$E$506)*(I$3&lt;='Gastos com Pessoal'!$F$7:$F$506)*OFFSET('Encargos e Benefícios'!$D$5,1,MATCH($B35,'Encargos e Benefícios'!$E$5:$AB$5,0),500,1))
*(IF('Gastos com Pessoal'!$G$7:$G$506&lt;=I$3,('Gastos com Pessoal'!$H$7:$H$506)+1,1))
*(IF('Gastos com Pessoal'!$M$7:$M$506&lt;=I$3,('Gastos com Pessoal'!$N$7:$N$506)+1,1))
*(IF('Gastos com Pessoal'!$S$7:$S$506&lt;=I$3,('Gastos com Pessoal'!$T$7:$T$506)+1,1))
*(IF('Gastos com Pessoal'!$Y$7:$Y$506&lt;=I$3,('Gastos com Pessoal'!$Z$7:$Z$506)+1,1))
*(IF('Gastos com Pessoal'!$AE$7:$AE$506&lt;=I$3,('Gastos com Pessoal'!$AF$7:$AF$506)+1,1)),0)</f>
        <v>0</v>
      </c>
      <c r="J35" s="32">
        <f t="array" aca="1" ref="J35" ca="1">_xlfn.IFNA(SUM((J$3&gt;='Gastos com Pessoal'!$E$7:$E$506)*(J$3&lt;='Gastos com Pessoal'!$F$7:$F$506)*OFFSET('Encargos e Benefícios'!$D$5,1,MATCH($B35,'Encargos e Benefícios'!$E$5:$AB$5,0),500,1))
*(IF('Gastos com Pessoal'!$G$7:$G$506&lt;=J$3,('Gastos com Pessoal'!$H$7:$H$506)+1,1))
*(IF('Gastos com Pessoal'!$M$7:$M$506&lt;=J$3,('Gastos com Pessoal'!$N$7:$N$506)+1,1))
*(IF('Gastos com Pessoal'!$S$7:$S$506&lt;=J$3,('Gastos com Pessoal'!$T$7:$T$506)+1,1))
*(IF('Gastos com Pessoal'!$Y$7:$Y$506&lt;=J$3,('Gastos com Pessoal'!$Z$7:$Z$506)+1,1))
*(IF('Gastos com Pessoal'!$AE$7:$AE$506&lt;=J$3,('Gastos com Pessoal'!$AF$7:$AF$506)+1,1)),0)</f>
        <v>0</v>
      </c>
      <c r="K35" s="32">
        <f t="array" aca="1" ref="K35" ca="1">_xlfn.IFNA(SUM((K$3&gt;='Gastos com Pessoal'!$E$7:$E$506)*(K$3&lt;='Gastos com Pessoal'!$F$7:$F$506)*OFFSET('Encargos e Benefícios'!$D$5,1,MATCH($B35,'Encargos e Benefícios'!$E$5:$AB$5,0),500,1))
*(IF('Gastos com Pessoal'!$G$7:$G$506&lt;=K$3,('Gastos com Pessoal'!$H$7:$H$506)+1,1))
*(IF('Gastos com Pessoal'!$M$7:$M$506&lt;=K$3,('Gastos com Pessoal'!$N$7:$N$506)+1,1))
*(IF('Gastos com Pessoal'!$S$7:$S$506&lt;=K$3,('Gastos com Pessoal'!$T$7:$T$506)+1,1))
*(IF('Gastos com Pessoal'!$Y$7:$Y$506&lt;=K$3,('Gastos com Pessoal'!$Z$7:$Z$506)+1,1))
*(IF('Gastos com Pessoal'!$AE$7:$AE$506&lt;=K$3,('Gastos com Pessoal'!$AF$7:$AF$506)+1,1)),0)</f>
        <v>0</v>
      </c>
      <c r="L35" s="32">
        <f t="array" aca="1" ref="L35" ca="1">_xlfn.IFNA(SUM((L$3&gt;='Gastos com Pessoal'!$E$7:$E$506)*(L$3&lt;='Gastos com Pessoal'!$F$7:$F$506)*OFFSET('Encargos e Benefícios'!$D$5,1,MATCH($B35,'Encargos e Benefícios'!$E$5:$AB$5,0),500,1))
*(IF('Gastos com Pessoal'!$G$7:$G$506&lt;=L$3,('Gastos com Pessoal'!$H$7:$H$506)+1,1))
*(IF('Gastos com Pessoal'!$M$7:$M$506&lt;=L$3,('Gastos com Pessoal'!$N$7:$N$506)+1,1))
*(IF('Gastos com Pessoal'!$S$7:$S$506&lt;=L$3,('Gastos com Pessoal'!$T$7:$T$506)+1,1))
*(IF('Gastos com Pessoal'!$Y$7:$Y$506&lt;=L$3,('Gastos com Pessoal'!$Z$7:$Z$506)+1,1))
*(IF('Gastos com Pessoal'!$AE$7:$AE$506&lt;=L$3,('Gastos com Pessoal'!$AF$7:$AF$506)+1,1)),0)</f>
        <v>0</v>
      </c>
      <c r="M35" s="32">
        <f t="array" aca="1" ref="M35" ca="1">_xlfn.IFNA(SUM((M$3&gt;='Gastos com Pessoal'!$E$7:$E$506)*(M$3&lt;='Gastos com Pessoal'!$F$7:$F$506)*OFFSET('Encargos e Benefícios'!$D$5,1,MATCH($B35,'Encargos e Benefícios'!$E$5:$AB$5,0),500,1))
*(IF('Gastos com Pessoal'!$G$7:$G$506&lt;=M$3,('Gastos com Pessoal'!$H$7:$H$506)+1,1))
*(IF('Gastos com Pessoal'!$M$7:$M$506&lt;=M$3,('Gastos com Pessoal'!$N$7:$N$506)+1,1))
*(IF('Gastos com Pessoal'!$S$7:$S$506&lt;=M$3,('Gastos com Pessoal'!$T$7:$T$506)+1,1))
*(IF('Gastos com Pessoal'!$Y$7:$Y$506&lt;=M$3,('Gastos com Pessoal'!$Z$7:$Z$506)+1,1))
*(IF('Gastos com Pessoal'!$AE$7:$AE$506&lt;=M$3,('Gastos com Pessoal'!$AF$7:$AF$506)+1,1)),0)</f>
        <v>0</v>
      </c>
      <c r="N35" s="32">
        <f t="array" aca="1" ref="N35" ca="1">_xlfn.IFNA(SUM((N$3&gt;='Gastos com Pessoal'!$E$7:$E$506)*(N$3&lt;='Gastos com Pessoal'!$F$7:$F$506)*OFFSET('Encargos e Benefícios'!$D$5,1,MATCH($B35,'Encargos e Benefícios'!$E$5:$AB$5,0),500,1))
*(IF('Gastos com Pessoal'!$G$7:$G$506&lt;=N$3,('Gastos com Pessoal'!$H$7:$H$506)+1,1))
*(IF('Gastos com Pessoal'!$M$7:$M$506&lt;=N$3,('Gastos com Pessoal'!$N$7:$N$506)+1,1))
*(IF('Gastos com Pessoal'!$S$7:$S$506&lt;=N$3,('Gastos com Pessoal'!$T$7:$T$506)+1,1))
*(IF('Gastos com Pessoal'!$Y$7:$Y$506&lt;=N$3,('Gastos com Pessoal'!$Z$7:$Z$506)+1,1))
*(IF('Gastos com Pessoal'!$AE$7:$AE$506&lt;=N$3,('Gastos com Pessoal'!$AF$7:$AF$506)+1,1)),0)</f>
        <v>0</v>
      </c>
      <c r="O35" s="32">
        <f t="array" aca="1" ref="O35" ca="1">_xlfn.IFNA(SUM((O$3&gt;='Gastos com Pessoal'!$E$7:$E$506)*(O$3&lt;='Gastos com Pessoal'!$F$7:$F$506)*OFFSET('Encargos e Benefícios'!$D$5,1,MATCH($B35,'Encargos e Benefícios'!$E$5:$AB$5,0),500,1))
*(IF('Gastos com Pessoal'!$G$7:$G$506&lt;=O$3,('Gastos com Pessoal'!$H$7:$H$506)+1,1))
*(IF('Gastos com Pessoal'!$M$7:$M$506&lt;=O$3,('Gastos com Pessoal'!$N$7:$N$506)+1,1))
*(IF('Gastos com Pessoal'!$S$7:$S$506&lt;=O$3,('Gastos com Pessoal'!$T$7:$T$506)+1,1))
*(IF('Gastos com Pessoal'!$Y$7:$Y$506&lt;=O$3,('Gastos com Pessoal'!$Z$7:$Z$506)+1,1))
*(IF('Gastos com Pessoal'!$AE$7:$AE$506&lt;=O$3,('Gastos com Pessoal'!$AF$7:$AF$506)+1,1)),0)</f>
        <v>0</v>
      </c>
      <c r="P35" s="32">
        <f t="array" aca="1" ref="P35" ca="1">_xlfn.IFNA(SUM((P$3&gt;='Gastos com Pessoal'!$E$7:$E$506)*(P$3&lt;='Gastos com Pessoal'!$F$7:$F$506)*OFFSET('Encargos e Benefícios'!$D$5,1,MATCH($B35,'Encargos e Benefícios'!$E$5:$AB$5,0),500,1))
*(IF('Gastos com Pessoal'!$G$7:$G$506&lt;=P$3,('Gastos com Pessoal'!$H$7:$H$506)+1,1))
*(IF('Gastos com Pessoal'!$M$7:$M$506&lt;=P$3,('Gastos com Pessoal'!$N$7:$N$506)+1,1))
*(IF('Gastos com Pessoal'!$S$7:$S$506&lt;=P$3,('Gastos com Pessoal'!$T$7:$T$506)+1,1))
*(IF('Gastos com Pessoal'!$Y$7:$Y$506&lt;=P$3,('Gastos com Pessoal'!$Z$7:$Z$506)+1,1))
*(IF('Gastos com Pessoal'!$AE$7:$AE$506&lt;=P$3,('Gastos com Pessoal'!$AF$7:$AF$506)+1,1)),0)</f>
        <v>0</v>
      </c>
      <c r="Q35" s="32">
        <f t="array" aca="1" ref="Q35" ca="1">_xlfn.IFNA(SUM((Q$3&gt;='Gastos com Pessoal'!$E$7:$E$506)*(Q$3&lt;='Gastos com Pessoal'!$F$7:$F$506)*OFFSET('Encargos e Benefícios'!$D$5,1,MATCH($B35,'Encargos e Benefícios'!$E$5:$AB$5,0),500,1))
*(IF('Gastos com Pessoal'!$G$7:$G$506&lt;=Q$3,('Gastos com Pessoal'!$H$7:$H$506)+1,1))
*(IF('Gastos com Pessoal'!$M$7:$M$506&lt;=Q$3,('Gastos com Pessoal'!$N$7:$N$506)+1,1))
*(IF('Gastos com Pessoal'!$S$7:$S$506&lt;=Q$3,('Gastos com Pessoal'!$T$7:$T$506)+1,1))
*(IF('Gastos com Pessoal'!$Y$7:$Y$506&lt;=Q$3,('Gastos com Pessoal'!$Z$7:$Z$506)+1,1))
*(IF('Gastos com Pessoal'!$AE$7:$AE$506&lt;=Q$3,('Gastos com Pessoal'!$AF$7:$AF$506)+1,1)),0)</f>
        <v>0</v>
      </c>
      <c r="R35" s="32">
        <f t="array" aca="1" ref="R35" ca="1">_xlfn.IFNA(SUM((R$3&gt;='Gastos com Pessoal'!$E$7:$E$506)*(R$3&lt;='Gastos com Pessoal'!$F$7:$F$506)*OFFSET('Encargos e Benefícios'!$D$5,1,MATCH($B35,'Encargos e Benefícios'!$E$5:$AB$5,0),500,1))
*(IF('Gastos com Pessoal'!$G$7:$G$506&lt;=R$3,('Gastos com Pessoal'!$H$7:$H$506)+1,1))
*(IF('Gastos com Pessoal'!$M$7:$M$506&lt;=R$3,('Gastos com Pessoal'!$N$7:$N$506)+1,1))
*(IF('Gastos com Pessoal'!$S$7:$S$506&lt;=R$3,('Gastos com Pessoal'!$T$7:$T$506)+1,1))
*(IF('Gastos com Pessoal'!$Y$7:$Y$506&lt;=R$3,('Gastos com Pessoal'!$Z$7:$Z$506)+1,1))
*(IF('Gastos com Pessoal'!$AE$7:$AE$506&lt;=R$3,('Gastos com Pessoal'!$AF$7:$AF$506)+1,1)),0)</f>
        <v>0</v>
      </c>
      <c r="S35" s="32">
        <f t="array" aca="1" ref="S35" ca="1">_xlfn.IFNA(SUM((S$3&gt;='Gastos com Pessoal'!$E$7:$E$506)*(S$3&lt;='Gastos com Pessoal'!$F$7:$F$506)*OFFSET('Encargos e Benefícios'!$D$5,1,MATCH($B35,'Encargos e Benefícios'!$E$5:$AB$5,0),500,1))
*(IF('Gastos com Pessoal'!$G$7:$G$506&lt;=S$3,('Gastos com Pessoal'!$H$7:$H$506)+1,1))
*(IF('Gastos com Pessoal'!$M$7:$M$506&lt;=S$3,('Gastos com Pessoal'!$N$7:$N$506)+1,1))
*(IF('Gastos com Pessoal'!$S$7:$S$506&lt;=S$3,('Gastos com Pessoal'!$T$7:$T$506)+1,1))
*(IF('Gastos com Pessoal'!$Y$7:$Y$506&lt;=S$3,('Gastos com Pessoal'!$Z$7:$Z$506)+1,1))
*(IF('Gastos com Pessoal'!$AE$7:$AE$506&lt;=S$3,('Gastos com Pessoal'!$AF$7:$AF$506)+1,1)),0)</f>
        <v>0</v>
      </c>
      <c r="T35" s="32">
        <f t="array" aca="1" ref="T35" ca="1">_xlfn.IFNA(SUM((T$3&gt;='Gastos com Pessoal'!$E$7:$E$506)*(T$3&lt;='Gastos com Pessoal'!$F$7:$F$506)*OFFSET('Encargos e Benefícios'!$D$5,1,MATCH($B35,'Encargos e Benefícios'!$E$5:$AB$5,0),500,1))
*(IF('Gastos com Pessoal'!$G$7:$G$506&lt;=T$3,('Gastos com Pessoal'!$H$7:$H$506)+1,1))
*(IF('Gastos com Pessoal'!$M$7:$M$506&lt;=T$3,('Gastos com Pessoal'!$N$7:$N$506)+1,1))
*(IF('Gastos com Pessoal'!$S$7:$S$506&lt;=T$3,('Gastos com Pessoal'!$T$7:$T$506)+1,1))
*(IF('Gastos com Pessoal'!$Y$7:$Y$506&lt;=T$3,('Gastos com Pessoal'!$Z$7:$Z$506)+1,1))
*(IF('Gastos com Pessoal'!$AE$7:$AE$506&lt;=T$3,('Gastos com Pessoal'!$AF$7:$AF$506)+1,1)),0)</f>
        <v>0</v>
      </c>
      <c r="U35" s="32">
        <f t="array" aca="1" ref="U35" ca="1">_xlfn.IFNA(SUM((U$3&gt;='Gastos com Pessoal'!$E$7:$E$506)*(U$3&lt;='Gastos com Pessoal'!$F$7:$F$506)*OFFSET('Encargos e Benefícios'!$D$5,1,MATCH($B35,'Encargos e Benefícios'!$E$5:$AB$5,0),500,1))
*(IF('Gastos com Pessoal'!$G$7:$G$506&lt;=U$3,('Gastos com Pessoal'!$H$7:$H$506)+1,1))
*(IF('Gastos com Pessoal'!$M$7:$M$506&lt;=U$3,('Gastos com Pessoal'!$N$7:$N$506)+1,1))
*(IF('Gastos com Pessoal'!$S$7:$S$506&lt;=U$3,('Gastos com Pessoal'!$T$7:$T$506)+1,1))
*(IF('Gastos com Pessoal'!$Y$7:$Y$506&lt;=U$3,('Gastos com Pessoal'!$Z$7:$Z$506)+1,1))
*(IF('Gastos com Pessoal'!$AE$7:$AE$506&lt;=U$3,('Gastos com Pessoal'!$AF$7:$AF$506)+1,1)),0)</f>
        <v>0</v>
      </c>
      <c r="V35" s="32">
        <f t="array" aca="1" ref="V35" ca="1">_xlfn.IFNA(SUM((V$3&gt;='Gastos com Pessoal'!$E$7:$E$506)*(V$3&lt;='Gastos com Pessoal'!$F$7:$F$506)*OFFSET('Encargos e Benefícios'!$D$5,1,MATCH($B35,'Encargos e Benefícios'!$E$5:$AB$5,0),500,1))
*(IF('Gastos com Pessoal'!$G$7:$G$506&lt;=V$3,('Gastos com Pessoal'!$H$7:$H$506)+1,1))
*(IF('Gastos com Pessoal'!$M$7:$M$506&lt;=V$3,('Gastos com Pessoal'!$N$7:$N$506)+1,1))
*(IF('Gastos com Pessoal'!$S$7:$S$506&lt;=V$3,('Gastos com Pessoal'!$T$7:$T$506)+1,1))
*(IF('Gastos com Pessoal'!$Y$7:$Y$506&lt;=V$3,('Gastos com Pessoal'!$Z$7:$Z$506)+1,1))
*(IF('Gastos com Pessoal'!$AE$7:$AE$506&lt;=V$3,('Gastos com Pessoal'!$AF$7:$AF$506)+1,1)),0)</f>
        <v>0</v>
      </c>
      <c r="W35" s="32">
        <f t="array" aca="1" ref="W35" ca="1">_xlfn.IFNA(SUM((W$3&gt;='Gastos com Pessoal'!$E$7:$E$506)*(W$3&lt;='Gastos com Pessoal'!$F$7:$F$506)*OFFSET('Encargos e Benefícios'!$D$5,1,MATCH($B35,'Encargos e Benefícios'!$E$5:$AB$5,0),500,1))
*(IF('Gastos com Pessoal'!$G$7:$G$506&lt;=W$3,('Gastos com Pessoal'!$H$7:$H$506)+1,1))
*(IF('Gastos com Pessoal'!$M$7:$M$506&lt;=W$3,('Gastos com Pessoal'!$N$7:$N$506)+1,1))
*(IF('Gastos com Pessoal'!$S$7:$S$506&lt;=W$3,('Gastos com Pessoal'!$T$7:$T$506)+1,1))
*(IF('Gastos com Pessoal'!$Y$7:$Y$506&lt;=W$3,('Gastos com Pessoal'!$Z$7:$Z$506)+1,1))
*(IF('Gastos com Pessoal'!$AE$7:$AE$506&lt;=W$3,('Gastos com Pessoal'!$AF$7:$AF$506)+1,1)),0)</f>
        <v>0</v>
      </c>
      <c r="X35" s="32">
        <f t="array" aca="1" ref="X35" ca="1">_xlfn.IFNA(SUM((X$3&gt;='Gastos com Pessoal'!$E$7:$E$506)*(X$3&lt;='Gastos com Pessoal'!$F$7:$F$506)*OFFSET('Encargos e Benefícios'!$D$5,1,MATCH($B35,'Encargos e Benefícios'!$E$5:$AB$5,0),500,1))
*(IF('Gastos com Pessoal'!$G$7:$G$506&lt;=X$3,('Gastos com Pessoal'!$H$7:$H$506)+1,1))
*(IF('Gastos com Pessoal'!$M$7:$M$506&lt;=X$3,('Gastos com Pessoal'!$N$7:$N$506)+1,1))
*(IF('Gastos com Pessoal'!$S$7:$S$506&lt;=X$3,('Gastos com Pessoal'!$T$7:$T$506)+1,1))
*(IF('Gastos com Pessoal'!$Y$7:$Y$506&lt;=X$3,('Gastos com Pessoal'!$Z$7:$Z$506)+1,1))
*(IF('Gastos com Pessoal'!$AE$7:$AE$506&lt;=X$3,('Gastos com Pessoal'!$AF$7:$AF$506)+1,1)),0)</f>
        <v>0</v>
      </c>
      <c r="Y35" s="32">
        <f t="array" aca="1" ref="Y35" ca="1">_xlfn.IFNA(SUM((Y$3&gt;='Gastos com Pessoal'!$E$7:$E$506)*(Y$3&lt;='Gastos com Pessoal'!$F$7:$F$506)*OFFSET('Encargos e Benefícios'!$D$5,1,MATCH($B35,'Encargos e Benefícios'!$E$5:$AB$5,0),500,1))
*(IF('Gastos com Pessoal'!$G$7:$G$506&lt;=Y$3,('Gastos com Pessoal'!$H$7:$H$506)+1,1))
*(IF('Gastos com Pessoal'!$M$7:$M$506&lt;=Y$3,('Gastos com Pessoal'!$N$7:$N$506)+1,1))
*(IF('Gastos com Pessoal'!$S$7:$S$506&lt;=Y$3,('Gastos com Pessoal'!$T$7:$T$506)+1,1))
*(IF('Gastos com Pessoal'!$Y$7:$Y$506&lt;=Y$3,('Gastos com Pessoal'!$Z$7:$Z$506)+1,1))
*(IF('Gastos com Pessoal'!$AE$7:$AE$506&lt;=Y$3,('Gastos com Pessoal'!$AF$7:$AF$506)+1,1)),0)</f>
        <v>0</v>
      </c>
      <c r="Z35" s="32">
        <f t="array" aca="1" ref="Z35" ca="1">_xlfn.IFNA(SUM((Z$3&gt;='Gastos com Pessoal'!$E$7:$E$506)*(Z$3&lt;='Gastos com Pessoal'!$F$7:$F$506)*OFFSET('Encargos e Benefícios'!$D$5,1,MATCH($B35,'Encargos e Benefícios'!$E$5:$AB$5,0),500,1))
*(IF('Gastos com Pessoal'!$G$7:$G$506&lt;=Z$3,('Gastos com Pessoal'!$H$7:$H$506)+1,1))
*(IF('Gastos com Pessoal'!$M$7:$M$506&lt;=Z$3,('Gastos com Pessoal'!$N$7:$N$506)+1,1))
*(IF('Gastos com Pessoal'!$S$7:$S$506&lt;=Z$3,('Gastos com Pessoal'!$T$7:$T$506)+1,1))
*(IF('Gastos com Pessoal'!$Y$7:$Y$506&lt;=Z$3,('Gastos com Pessoal'!$Z$7:$Z$506)+1,1))
*(IF('Gastos com Pessoal'!$AE$7:$AE$506&lt;=Z$3,('Gastos com Pessoal'!$AF$7:$AF$506)+1,1)),0)</f>
        <v>0</v>
      </c>
      <c r="AA35" s="32">
        <f t="array" aca="1" ref="AA35" ca="1">_xlfn.IFNA(SUM((AA$3&gt;='Gastos com Pessoal'!$E$7:$E$506)*(AA$3&lt;='Gastos com Pessoal'!$F$7:$F$506)*OFFSET('Encargos e Benefícios'!$D$5,1,MATCH($B35,'Encargos e Benefícios'!$E$5:$AB$5,0),500,1))
*(IF('Gastos com Pessoal'!$G$7:$G$506&lt;=AA$3,('Gastos com Pessoal'!$H$7:$H$506)+1,1))
*(IF('Gastos com Pessoal'!$M$7:$M$506&lt;=AA$3,('Gastos com Pessoal'!$N$7:$N$506)+1,1))
*(IF('Gastos com Pessoal'!$S$7:$S$506&lt;=AA$3,('Gastos com Pessoal'!$T$7:$T$506)+1,1))
*(IF('Gastos com Pessoal'!$Y$7:$Y$506&lt;=AA$3,('Gastos com Pessoal'!$Z$7:$Z$506)+1,1))
*(IF('Gastos com Pessoal'!$AE$7:$AE$506&lt;=AA$3,('Gastos com Pessoal'!$AF$7:$AF$506)+1,1)),0)</f>
        <v>0</v>
      </c>
      <c r="AB35" s="32">
        <f t="array" aca="1" ref="AB35" ca="1">_xlfn.IFNA(SUM((AB$3&gt;='Gastos com Pessoal'!$E$7:$E$506)*(AB$3&lt;='Gastos com Pessoal'!$F$7:$F$506)*OFFSET('Encargos e Benefícios'!$D$5,1,MATCH($B35,'Encargos e Benefícios'!$E$5:$AB$5,0),500,1))
*(IF('Gastos com Pessoal'!$G$7:$G$506&lt;=AB$3,('Gastos com Pessoal'!$H$7:$H$506)+1,1))
*(IF('Gastos com Pessoal'!$M$7:$M$506&lt;=AB$3,('Gastos com Pessoal'!$N$7:$N$506)+1,1))
*(IF('Gastos com Pessoal'!$S$7:$S$506&lt;=AB$3,('Gastos com Pessoal'!$T$7:$T$506)+1,1))
*(IF('Gastos com Pessoal'!$Y$7:$Y$506&lt;=AB$3,('Gastos com Pessoal'!$Z$7:$Z$506)+1,1))
*(IF('Gastos com Pessoal'!$AE$7:$AE$506&lt;=AB$3,('Gastos com Pessoal'!$AF$7:$AF$506)+1,1)),0)</f>
        <v>0</v>
      </c>
      <c r="AC35" s="32">
        <f t="array" aca="1" ref="AC35" ca="1">_xlfn.IFNA(SUM((AC$3&gt;='Gastos com Pessoal'!$E$7:$E$506)*(AC$3&lt;='Gastos com Pessoal'!$F$7:$F$506)*OFFSET('Encargos e Benefícios'!$D$5,1,MATCH($B35,'Encargos e Benefícios'!$E$5:$AB$5,0),500,1))
*(IF('Gastos com Pessoal'!$G$7:$G$506&lt;=AC$3,('Gastos com Pessoal'!$H$7:$H$506)+1,1))
*(IF('Gastos com Pessoal'!$M$7:$M$506&lt;=AC$3,('Gastos com Pessoal'!$N$7:$N$506)+1,1))
*(IF('Gastos com Pessoal'!$S$7:$S$506&lt;=AC$3,('Gastos com Pessoal'!$T$7:$T$506)+1,1))
*(IF('Gastos com Pessoal'!$Y$7:$Y$506&lt;=AC$3,('Gastos com Pessoal'!$Z$7:$Z$506)+1,1))
*(IF('Gastos com Pessoal'!$AE$7:$AE$506&lt;=AC$3,('Gastos com Pessoal'!$AF$7:$AF$506)+1,1)),0)</f>
        <v>0</v>
      </c>
      <c r="AD35" s="32">
        <f t="array" aca="1" ref="AD35" ca="1">_xlfn.IFNA(SUM((AD$3&gt;='Gastos com Pessoal'!$E$7:$E$506)*(AD$3&lt;='Gastos com Pessoal'!$F$7:$F$506)*OFFSET('Encargos e Benefícios'!$D$5,1,MATCH($B35,'Encargos e Benefícios'!$E$5:$AB$5,0),500,1))
*(IF('Gastos com Pessoal'!$G$7:$G$506&lt;=AD$3,('Gastos com Pessoal'!$H$7:$H$506)+1,1))
*(IF('Gastos com Pessoal'!$M$7:$M$506&lt;=AD$3,('Gastos com Pessoal'!$N$7:$N$506)+1,1))
*(IF('Gastos com Pessoal'!$S$7:$S$506&lt;=AD$3,('Gastos com Pessoal'!$T$7:$T$506)+1,1))
*(IF('Gastos com Pessoal'!$Y$7:$Y$506&lt;=AD$3,('Gastos com Pessoal'!$Z$7:$Z$506)+1,1))
*(IF('Gastos com Pessoal'!$AE$7:$AE$506&lt;=AD$3,('Gastos com Pessoal'!$AF$7:$AF$506)+1,1)),0)</f>
        <v>0</v>
      </c>
      <c r="AE35" s="32">
        <f t="array" aca="1" ref="AE35" ca="1">_xlfn.IFNA(SUM((AE$3&gt;='Gastos com Pessoal'!$E$7:$E$506)*(AE$3&lt;='Gastos com Pessoal'!$F$7:$F$506)*OFFSET('Encargos e Benefícios'!$D$5,1,MATCH($B35,'Encargos e Benefícios'!$E$5:$AB$5,0),500,1))
*(IF('Gastos com Pessoal'!$G$7:$G$506&lt;=AE$3,('Gastos com Pessoal'!$H$7:$H$506)+1,1))
*(IF('Gastos com Pessoal'!$M$7:$M$506&lt;=AE$3,('Gastos com Pessoal'!$N$7:$N$506)+1,1))
*(IF('Gastos com Pessoal'!$S$7:$S$506&lt;=AE$3,('Gastos com Pessoal'!$T$7:$T$506)+1,1))
*(IF('Gastos com Pessoal'!$Y$7:$Y$506&lt;=AE$3,('Gastos com Pessoal'!$Z$7:$Z$506)+1,1))
*(IF('Gastos com Pessoal'!$AE$7:$AE$506&lt;=AE$3,('Gastos com Pessoal'!$AF$7:$AF$506)+1,1)),0)</f>
        <v>0</v>
      </c>
      <c r="AF35" s="32">
        <f t="array" aca="1" ref="AF35" ca="1">_xlfn.IFNA(SUM((AF$3&gt;='Gastos com Pessoal'!$E$7:$E$506)*(AF$3&lt;='Gastos com Pessoal'!$F$7:$F$506)*OFFSET('Encargos e Benefícios'!$D$5,1,MATCH($B35,'Encargos e Benefícios'!$E$5:$AB$5,0),500,1))
*(IF('Gastos com Pessoal'!$G$7:$G$506&lt;=AF$3,('Gastos com Pessoal'!$H$7:$H$506)+1,1))
*(IF('Gastos com Pessoal'!$M$7:$M$506&lt;=AF$3,('Gastos com Pessoal'!$N$7:$N$506)+1,1))
*(IF('Gastos com Pessoal'!$S$7:$S$506&lt;=AF$3,('Gastos com Pessoal'!$T$7:$T$506)+1,1))
*(IF('Gastos com Pessoal'!$Y$7:$Y$506&lt;=AF$3,('Gastos com Pessoal'!$Z$7:$Z$506)+1,1))
*(IF('Gastos com Pessoal'!$AE$7:$AE$506&lt;=AF$3,('Gastos com Pessoal'!$AF$7:$AF$506)+1,1)),0)</f>
        <v>0</v>
      </c>
      <c r="AG35" s="32">
        <f t="array" aca="1" ref="AG35" ca="1">_xlfn.IFNA(SUM((AG$3&gt;='Gastos com Pessoal'!$E$7:$E$506)*(AG$3&lt;='Gastos com Pessoal'!$F$7:$F$506)*OFFSET('Encargos e Benefícios'!$D$5,1,MATCH($B35,'Encargos e Benefícios'!$E$5:$AB$5,0),500,1))
*(IF('Gastos com Pessoal'!$G$7:$G$506&lt;=AG$3,('Gastos com Pessoal'!$H$7:$H$506)+1,1))
*(IF('Gastos com Pessoal'!$M$7:$M$506&lt;=AG$3,('Gastos com Pessoal'!$N$7:$N$506)+1,1))
*(IF('Gastos com Pessoal'!$S$7:$S$506&lt;=AG$3,('Gastos com Pessoal'!$T$7:$T$506)+1,1))
*(IF('Gastos com Pessoal'!$Y$7:$Y$506&lt;=AG$3,('Gastos com Pessoal'!$Z$7:$Z$506)+1,1))
*(IF('Gastos com Pessoal'!$AE$7:$AE$506&lt;=AG$3,('Gastos com Pessoal'!$AF$7:$AF$506)+1,1)),0)</f>
        <v>0</v>
      </c>
      <c r="AH35" s="32">
        <f t="array" aca="1" ref="AH35" ca="1">_xlfn.IFNA(SUM((AH$3&gt;='Gastos com Pessoal'!$E$7:$E$506)*(AH$3&lt;='Gastos com Pessoal'!$F$7:$F$506)*OFFSET('Encargos e Benefícios'!$D$5,1,MATCH($B35,'Encargos e Benefícios'!$E$5:$AB$5,0),500,1))
*(IF('Gastos com Pessoal'!$G$7:$G$506&lt;=AH$3,('Gastos com Pessoal'!$H$7:$H$506)+1,1))
*(IF('Gastos com Pessoal'!$M$7:$M$506&lt;=AH$3,('Gastos com Pessoal'!$N$7:$N$506)+1,1))
*(IF('Gastos com Pessoal'!$S$7:$S$506&lt;=AH$3,('Gastos com Pessoal'!$T$7:$T$506)+1,1))
*(IF('Gastos com Pessoal'!$Y$7:$Y$506&lt;=AH$3,('Gastos com Pessoal'!$Z$7:$Z$506)+1,1))
*(IF('Gastos com Pessoal'!$AE$7:$AE$506&lt;=AH$3,('Gastos com Pessoal'!$AF$7:$AF$506)+1,1)),0)</f>
        <v>0</v>
      </c>
      <c r="AI35" s="32">
        <f t="array" aca="1" ref="AI35" ca="1">_xlfn.IFNA(SUM((AI$3&gt;='Gastos com Pessoal'!$E$7:$E$506)*(AI$3&lt;='Gastos com Pessoal'!$F$7:$F$506)*OFFSET('Encargos e Benefícios'!$D$5,1,MATCH($B35,'Encargos e Benefícios'!$E$5:$AB$5,0),500,1))
*(IF('Gastos com Pessoal'!$G$7:$G$506&lt;=AI$3,('Gastos com Pessoal'!$H$7:$H$506)+1,1))
*(IF('Gastos com Pessoal'!$M$7:$M$506&lt;=AI$3,('Gastos com Pessoal'!$N$7:$N$506)+1,1))
*(IF('Gastos com Pessoal'!$S$7:$S$506&lt;=AI$3,('Gastos com Pessoal'!$T$7:$T$506)+1,1))
*(IF('Gastos com Pessoal'!$Y$7:$Y$506&lt;=AI$3,('Gastos com Pessoal'!$Z$7:$Z$506)+1,1))
*(IF('Gastos com Pessoal'!$AE$7:$AE$506&lt;=AI$3,('Gastos com Pessoal'!$AF$7:$AF$506)+1,1)),0)</f>
        <v>0</v>
      </c>
      <c r="AJ35" s="32">
        <f t="array" aca="1" ref="AJ35" ca="1">_xlfn.IFNA(SUM((AJ$3&gt;='Gastos com Pessoal'!$E$7:$E$506)*(AJ$3&lt;='Gastos com Pessoal'!$F$7:$F$506)*OFFSET('Encargos e Benefícios'!$D$5,1,MATCH($B35,'Encargos e Benefícios'!$E$5:$AB$5,0),500,1))
*(IF('Gastos com Pessoal'!$G$7:$G$506&lt;=AJ$3,('Gastos com Pessoal'!$H$7:$H$506)+1,1))
*(IF('Gastos com Pessoal'!$M$7:$M$506&lt;=AJ$3,('Gastos com Pessoal'!$N$7:$N$506)+1,1))
*(IF('Gastos com Pessoal'!$S$7:$S$506&lt;=AJ$3,('Gastos com Pessoal'!$T$7:$T$506)+1,1))
*(IF('Gastos com Pessoal'!$Y$7:$Y$506&lt;=AJ$3,('Gastos com Pessoal'!$Z$7:$Z$506)+1,1))
*(IF('Gastos com Pessoal'!$AE$7:$AE$506&lt;=AJ$3,('Gastos com Pessoal'!$AF$7:$AF$506)+1,1)),0)</f>
        <v>0</v>
      </c>
      <c r="AK35" s="32">
        <f t="array" aca="1" ref="AK35" ca="1">_xlfn.IFNA(SUM((AK$3&gt;='Gastos com Pessoal'!$E$7:$E$506)*(AK$3&lt;='Gastos com Pessoal'!$F$7:$F$506)*OFFSET('Encargos e Benefícios'!$D$5,1,MATCH($B35,'Encargos e Benefícios'!$E$5:$AB$5,0),500,1))
*(IF('Gastos com Pessoal'!$G$7:$G$506&lt;=AK$3,('Gastos com Pessoal'!$H$7:$H$506)+1,1))
*(IF('Gastos com Pessoal'!$M$7:$M$506&lt;=AK$3,('Gastos com Pessoal'!$N$7:$N$506)+1,1))
*(IF('Gastos com Pessoal'!$S$7:$S$506&lt;=AK$3,('Gastos com Pessoal'!$T$7:$T$506)+1,1))
*(IF('Gastos com Pessoal'!$Y$7:$Y$506&lt;=AK$3,('Gastos com Pessoal'!$Z$7:$Z$506)+1,1))
*(IF('Gastos com Pessoal'!$AE$7:$AE$506&lt;=AK$3,('Gastos com Pessoal'!$AF$7:$AF$506)+1,1)),0)</f>
        <v>0</v>
      </c>
      <c r="AL35" s="32">
        <f t="array" aca="1" ref="AL35" ca="1">_xlfn.IFNA(SUM((AL$3&gt;='Gastos com Pessoal'!$E$7:$E$506)*(AL$3&lt;='Gastos com Pessoal'!$F$7:$F$506)*OFFSET('Encargos e Benefícios'!$D$5,1,MATCH($B35,'Encargos e Benefícios'!$E$5:$AB$5,0),500,1))
*(IF('Gastos com Pessoal'!$G$7:$G$506&lt;=AL$3,('Gastos com Pessoal'!$H$7:$H$506)+1,1))
*(IF('Gastos com Pessoal'!$M$7:$M$506&lt;=AL$3,('Gastos com Pessoal'!$N$7:$N$506)+1,1))
*(IF('Gastos com Pessoal'!$S$7:$S$506&lt;=AL$3,('Gastos com Pessoal'!$T$7:$T$506)+1,1))
*(IF('Gastos com Pessoal'!$Y$7:$Y$506&lt;=AL$3,('Gastos com Pessoal'!$Z$7:$Z$506)+1,1))
*(IF('Gastos com Pessoal'!$AE$7:$AE$506&lt;=AL$3,('Gastos com Pessoal'!$AF$7:$AF$506)+1,1)),0)</f>
        <v>0</v>
      </c>
      <c r="AM35" s="32">
        <f t="array" aca="1" ref="AM35" ca="1">_xlfn.IFNA(SUM((AM$3&gt;='Gastos com Pessoal'!$E$7:$E$506)*(AM$3&lt;='Gastos com Pessoal'!$F$7:$F$506)*OFFSET('Encargos e Benefícios'!$D$5,1,MATCH($B35,'Encargos e Benefícios'!$E$5:$AB$5,0),500,1))
*(IF('Gastos com Pessoal'!$G$7:$G$506&lt;=AM$3,('Gastos com Pessoal'!$H$7:$H$506)+1,1))
*(IF('Gastos com Pessoal'!$M$7:$M$506&lt;=AM$3,('Gastos com Pessoal'!$N$7:$N$506)+1,1))
*(IF('Gastos com Pessoal'!$S$7:$S$506&lt;=AM$3,('Gastos com Pessoal'!$T$7:$T$506)+1,1))
*(IF('Gastos com Pessoal'!$Y$7:$Y$506&lt;=AM$3,('Gastos com Pessoal'!$Z$7:$Z$506)+1,1))
*(IF('Gastos com Pessoal'!$AE$7:$AE$506&lt;=AM$3,('Gastos com Pessoal'!$AF$7:$AF$506)+1,1)),0)</f>
        <v>0</v>
      </c>
      <c r="AN35" s="32">
        <f t="array" aca="1" ref="AN35" ca="1">_xlfn.IFNA(SUM((AN$3&gt;='Gastos com Pessoal'!$E$7:$E$506)*(AN$3&lt;='Gastos com Pessoal'!$F$7:$F$506)*OFFSET('Encargos e Benefícios'!$D$5,1,MATCH($B35,'Encargos e Benefícios'!$E$5:$AB$5,0),500,1))
*(IF('Gastos com Pessoal'!$G$7:$G$506&lt;=AN$3,('Gastos com Pessoal'!$H$7:$H$506)+1,1))
*(IF('Gastos com Pessoal'!$M$7:$M$506&lt;=AN$3,('Gastos com Pessoal'!$N$7:$N$506)+1,1))
*(IF('Gastos com Pessoal'!$S$7:$S$506&lt;=AN$3,('Gastos com Pessoal'!$T$7:$T$506)+1,1))
*(IF('Gastos com Pessoal'!$Y$7:$Y$506&lt;=AN$3,('Gastos com Pessoal'!$Z$7:$Z$506)+1,1))
*(IF('Gastos com Pessoal'!$AE$7:$AE$506&lt;=AN$3,('Gastos com Pessoal'!$AF$7:$AF$506)+1,1)),0)</f>
        <v>0</v>
      </c>
      <c r="AO35" s="32">
        <f t="array" aca="1" ref="AO35" ca="1">_xlfn.IFNA(SUM((AO$3&gt;='Gastos com Pessoal'!$E$7:$E$506)*(AO$3&lt;='Gastos com Pessoal'!$F$7:$F$506)*OFFSET('Encargos e Benefícios'!$D$5,1,MATCH($B35,'Encargos e Benefícios'!$E$5:$AB$5,0),500,1))
*(IF('Gastos com Pessoal'!$G$7:$G$506&lt;=AO$3,('Gastos com Pessoal'!$H$7:$H$506)+1,1))
*(IF('Gastos com Pessoal'!$M$7:$M$506&lt;=AO$3,('Gastos com Pessoal'!$N$7:$N$506)+1,1))
*(IF('Gastos com Pessoal'!$S$7:$S$506&lt;=AO$3,('Gastos com Pessoal'!$T$7:$T$506)+1,1))
*(IF('Gastos com Pessoal'!$Y$7:$Y$506&lt;=AO$3,('Gastos com Pessoal'!$Z$7:$Z$506)+1,1))
*(IF('Gastos com Pessoal'!$AE$7:$AE$506&lt;=AO$3,('Gastos com Pessoal'!$AF$7:$AF$506)+1,1)),0)</f>
        <v>0</v>
      </c>
      <c r="AP35" s="32">
        <f t="array" aca="1" ref="AP35" ca="1">_xlfn.IFNA(SUM((AP$3&gt;='Gastos com Pessoal'!$E$7:$E$506)*(AP$3&lt;='Gastos com Pessoal'!$F$7:$F$506)*OFFSET('Encargos e Benefícios'!$D$5,1,MATCH($B35,'Encargos e Benefícios'!$E$5:$AB$5,0),500,1))
*(IF('Gastos com Pessoal'!$G$7:$G$506&lt;=AP$3,('Gastos com Pessoal'!$H$7:$H$506)+1,1))
*(IF('Gastos com Pessoal'!$M$7:$M$506&lt;=AP$3,('Gastos com Pessoal'!$N$7:$N$506)+1,1))
*(IF('Gastos com Pessoal'!$S$7:$S$506&lt;=AP$3,('Gastos com Pessoal'!$T$7:$T$506)+1,1))
*(IF('Gastos com Pessoal'!$Y$7:$Y$506&lt;=AP$3,('Gastos com Pessoal'!$Z$7:$Z$506)+1,1))
*(IF('Gastos com Pessoal'!$AE$7:$AE$506&lt;=AP$3,('Gastos com Pessoal'!$AF$7:$AF$506)+1,1)),0)</f>
        <v>0</v>
      </c>
      <c r="AQ35" s="32">
        <f t="array" aca="1" ref="AQ35" ca="1">_xlfn.IFNA(SUM((AQ$3&gt;='Gastos com Pessoal'!$E$7:$E$506)*(AQ$3&lt;='Gastos com Pessoal'!$F$7:$F$506)*OFFSET('Encargos e Benefícios'!$D$5,1,MATCH($B35,'Encargos e Benefícios'!$E$5:$AB$5,0),500,1))
*(IF('Gastos com Pessoal'!$G$7:$G$506&lt;=AQ$3,('Gastos com Pessoal'!$H$7:$H$506)+1,1))
*(IF('Gastos com Pessoal'!$M$7:$M$506&lt;=AQ$3,('Gastos com Pessoal'!$N$7:$N$506)+1,1))
*(IF('Gastos com Pessoal'!$S$7:$S$506&lt;=AQ$3,('Gastos com Pessoal'!$T$7:$T$506)+1,1))
*(IF('Gastos com Pessoal'!$Y$7:$Y$506&lt;=AQ$3,('Gastos com Pessoal'!$Z$7:$Z$506)+1,1))
*(IF('Gastos com Pessoal'!$AE$7:$AE$506&lt;=AQ$3,('Gastos com Pessoal'!$AF$7:$AF$506)+1,1)),0)</f>
        <v>0</v>
      </c>
      <c r="AR35" s="32">
        <f t="array" aca="1" ref="AR35" ca="1">_xlfn.IFNA(SUM((AR$3&gt;='Gastos com Pessoal'!$E$7:$E$506)*(AR$3&lt;='Gastos com Pessoal'!$F$7:$F$506)*OFFSET('Encargos e Benefícios'!$D$5,1,MATCH($B35,'Encargos e Benefícios'!$E$5:$AB$5,0),500,1))
*(IF('Gastos com Pessoal'!$G$7:$G$506&lt;=AR$3,('Gastos com Pessoal'!$H$7:$H$506)+1,1))
*(IF('Gastos com Pessoal'!$M$7:$M$506&lt;=AR$3,('Gastos com Pessoal'!$N$7:$N$506)+1,1))
*(IF('Gastos com Pessoal'!$S$7:$S$506&lt;=AR$3,('Gastos com Pessoal'!$T$7:$T$506)+1,1))
*(IF('Gastos com Pessoal'!$Y$7:$Y$506&lt;=AR$3,('Gastos com Pessoal'!$Z$7:$Z$506)+1,1))
*(IF('Gastos com Pessoal'!$AE$7:$AE$506&lt;=AR$3,('Gastos com Pessoal'!$AF$7:$AF$506)+1,1)),0)</f>
        <v>0</v>
      </c>
      <c r="AS35" s="32">
        <f t="array" aca="1" ref="AS35" ca="1">_xlfn.IFNA(SUM((AS$3&gt;='Gastos com Pessoal'!$E$7:$E$506)*(AS$3&lt;='Gastos com Pessoal'!$F$7:$F$506)*OFFSET('Encargos e Benefícios'!$D$5,1,MATCH($B35,'Encargos e Benefícios'!$E$5:$AB$5,0),500,1))
*(IF('Gastos com Pessoal'!$G$7:$G$506&lt;=AS$3,('Gastos com Pessoal'!$H$7:$H$506)+1,1))
*(IF('Gastos com Pessoal'!$M$7:$M$506&lt;=AS$3,('Gastos com Pessoal'!$N$7:$N$506)+1,1))
*(IF('Gastos com Pessoal'!$S$7:$S$506&lt;=AS$3,('Gastos com Pessoal'!$T$7:$T$506)+1,1))
*(IF('Gastos com Pessoal'!$Y$7:$Y$506&lt;=AS$3,('Gastos com Pessoal'!$Z$7:$Z$506)+1,1))
*(IF('Gastos com Pessoal'!$AE$7:$AE$506&lt;=AS$3,('Gastos com Pessoal'!$AF$7:$AF$506)+1,1)),0)</f>
        <v>0</v>
      </c>
      <c r="AT35" s="32">
        <f t="array" aca="1" ref="AT35" ca="1">_xlfn.IFNA(SUM((AT$3&gt;='Gastos com Pessoal'!$E$7:$E$506)*(AT$3&lt;='Gastos com Pessoal'!$F$7:$F$506)*OFFSET('Encargos e Benefícios'!$D$5,1,MATCH($B35,'Encargos e Benefícios'!$E$5:$AB$5,0),500,1))
*(IF('Gastos com Pessoal'!$G$7:$G$506&lt;=AT$3,('Gastos com Pessoal'!$H$7:$H$506)+1,1))
*(IF('Gastos com Pessoal'!$M$7:$M$506&lt;=AT$3,('Gastos com Pessoal'!$N$7:$N$506)+1,1))
*(IF('Gastos com Pessoal'!$S$7:$S$506&lt;=AT$3,('Gastos com Pessoal'!$T$7:$T$506)+1,1))
*(IF('Gastos com Pessoal'!$Y$7:$Y$506&lt;=AT$3,('Gastos com Pessoal'!$Z$7:$Z$506)+1,1))
*(IF('Gastos com Pessoal'!$AE$7:$AE$506&lt;=AT$3,('Gastos com Pessoal'!$AF$7:$AF$506)+1,1)),0)</f>
        <v>0</v>
      </c>
      <c r="AU35" s="32">
        <f t="array" aca="1" ref="AU35" ca="1">_xlfn.IFNA(SUM((AU$3&gt;='Gastos com Pessoal'!$E$7:$E$506)*(AU$3&lt;='Gastos com Pessoal'!$F$7:$F$506)*OFFSET('Encargos e Benefícios'!$D$5,1,MATCH($B35,'Encargos e Benefícios'!$E$5:$AB$5,0),500,1))
*(IF('Gastos com Pessoal'!$G$7:$G$506&lt;=AU$3,('Gastos com Pessoal'!$H$7:$H$506)+1,1))
*(IF('Gastos com Pessoal'!$M$7:$M$506&lt;=AU$3,('Gastos com Pessoal'!$N$7:$N$506)+1,1))
*(IF('Gastos com Pessoal'!$S$7:$S$506&lt;=AU$3,('Gastos com Pessoal'!$T$7:$T$506)+1,1))
*(IF('Gastos com Pessoal'!$Y$7:$Y$506&lt;=AU$3,('Gastos com Pessoal'!$Z$7:$Z$506)+1,1))
*(IF('Gastos com Pessoal'!$AE$7:$AE$506&lt;=AU$3,('Gastos com Pessoal'!$AF$7:$AF$506)+1,1)),0)</f>
        <v>0</v>
      </c>
      <c r="AV35" s="32">
        <f t="array" aca="1" ref="AV35" ca="1">_xlfn.IFNA(SUM((AV$3&gt;='Gastos com Pessoal'!$E$7:$E$506)*(AV$3&lt;='Gastos com Pessoal'!$F$7:$F$506)*OFFSET('Encargos e Benefícios'!$D$5,1,MATCH($B35,'Encargos e Benefícios'!$E$5:$AB$5,0),500,1))
*(IF('Gastos com Pessoal'!$G$7:$G$506&lt;=AV$3,('Gastos com Pessoal'!$H$7:$H$506)+1,1))
*(IF('Gastos com Pessoal'!$M$7:$M$506&lt;=AV$3,('Gastos com Pessoal'!$N$7:$N$506)+1,1))
*(IF('Gastos com Pessoal'!$S$7:$S$506&lt;=AV$3,('Gastos com Pessoal'!$T$7:$T$506)+1,1))
*(IF('Gastos com Pessoal'!$Y$7:$Y$506&lt;=AV$3,('Gastos com Pessoal'!$Z$7:$Z$506)+1,1))
*(IF('Gastos com Pessoal'!$AE$7:$AE$506&lt;=AV$3,('Gastos com Pessoal'!$AF$7:$AF$506)+1,1)),0)</f>
        <v>0</v>
      </c>
      <c r="AW35" s="32">
        <f t="array" aca="1" ref="AW35" ca="1">_xlfn.IFNA(SUM((AW$3&gt;='Gastos com Pessoal'!$E$7:$E$506)*(AW$3&lt;='Gastos com Pessoal'!$F$7:$F$506)*OFFSET('Encargos e Benefícios'!$D$5,1,MATCH($B35,'Encargos e Benefícios'!$E$5:$AB$5,0),500,1))
*(IF('Gastos com Pessoal'!$G$7:$G$506&lt;=AW$3,('Gastos com Pessoal'!$H$7:$H$506)+1,1))
*(IF('Gastos com Pessoal'!$M$7:$M$506&lt;=AW$3,('Gastos com Pessoal'!$N$7:$N$506)+1,1))
*(IF('Gastos com Pessoal'!$S$7:$S$506&lt;=AW$3,('Gastos com Pessoal'!$T$7:$T$506)+1,1))
*(IF('Gastos com Pessoal'!$Y$7:$Y$506&lt;=AW$3,('Gastos com Pessoal'!$Z$7:$Z$506)+1,1))
*(IF('Gastos com Pessoal'!$AE$7:$AE$506&lt;=AW$3,('Gastos com Pessoal'!$AF$7:$AF$506)+1,1)),0)</f>
        <v>0</v>
      </c>
      <c r="AX35" s="32">
        <f t="array" aca="1" ref="AX35" ca="1">_xlfn.IFNA(SUM((AX$3&gt;='Gastos com Pessoal'!$E$7:$E$506)*(AX$3&lt;='Gastos com Pessoal'!$F$7:$F$506)*OFFSET('Encargos e Benefícios'!$D$5,1,MATCH($B35,'Encargos e Benefícios'!$E$5:$AB$5,0),500,1))
*(IF('Gastos com Pessoal'!$G$7:$G$506&lt;=AX$3,('Gastos com Pessoal'!$H$7:$H$506)+1,1))
*(IF('Gastos com Pessoal'!$M$7:$M$506&lt;=AX$3,('Gastos com Pessoal'!$N$7:$N$506)+1,1))
*(IF('Gastos com Pessoal'!$S$7:$S$506&lt;=AX$3,('Gastos com Pessoal'!$T$7:$T$506)+1,1))
*(IF('Gastos com Pessoal'!$Y$7:$Y$506&lt;=AX$3,('Gastos com Pessoal'!$Z$7:$Z$506)+1,1))
*(IF('Gastos com Pessoal'!$AE$7:$AE$506&lt;=AX$3,('Gastos com Pessoal'!$AF$7:$AF$506)+1,1)),0)</f>
        <v>0</v>
      </c>
      <c r="AY35" s="32">
        <f t="array" aca="1" ref="AY35" ca="1">_xlfn.IFNA(SUM((AY$3&gt;='Gastos com Pessoal'!$E$7:$E$506)*(AY$3&lt;='Gastos com Pessoal'!$F$7:$F$506)*OFFSET('Encargos e Benefícios'!$D$5,1,MATCH($B35,'Encargos e Benefícios'!$E$5:$AB$5,0),500,1))
*(IF('Gastos com Pessoal'!$G$7:$G$506&lt;=AY$3,('Gastos com Pessoal'!$H$7:$H$506)+1,1))
*(IF('Gastos com Pessoal'!$M$7:$M$506&lt;=AY$3,('Gastos com Pessoal'!$N$7:$N$506)+1,1))
*(IF('Gastos com Pessoal'!$S$7:$S$506&lt;=AY$3,('Gastos com Pessoal'!$T$7:$T$506)+1,1))
*(IF('Gastos com Pessoal'!$Y$7:$Y$506&lt;=AY$3,('Gastos com Pessoal'!$Z$7:$Z$506)+1,1))
*(IF('Gastos com Pessoal'!$AE$7:$AE$506&lt;=AY$3,('Gastos com Pessoal'!$AF$7:$AF$506)+1,1)),0)</f>
        <v>0</v>
      </c>
      <c r="AZ35" s="32">
        <f t="array" aca="1" ref="AZ35" ca="1">_xlfn.IFNA(SUM((AZ$3&gt;='Gastos com Pessoal'!$E$7:$E$506)*(AZ$3&lt;='Gastos com Pessoal'!$F$7:$F$506)*OFFSET('Encargos e Benefícios'!$D$5,1,MATCH($B35,'Encargos e Benefícios'!$E$5:$AB$5,0),500,1))
*(IF('Gastos com Pessoal'!$G$7:$G$506&lt;=AZ$3,('Gastos com Pessoal'!$H$7:$H$506)+1,1))
*(IF('Gastos com Pessoal'!$M$7:$M$506&lt;=AZ$3,('Gastos com Pessoal'!$N$7:$N$506)+1,1))
*(IF('Gastos com Pessoal'!$S$7:$S$506&lt;=AZ$3,('Gastos com Pessoal'!$T$7:$T$506)+1,1))
*(IF('Gastos com Pessoal'!$Y$7:$Y$506&lt;=AZ$3,('Gastos com Pessoal'!$Z$7:$Z$506)+1,1))
*(IF('Gastos com Pessoal'!$AE$7:$AE$506&lt;=AZ$3,('Gastos com Pessoal'!$AF$7:$AF$506)+1,1)),0)</f>
        <v>0</v>
      </c>
      <c r="BA35" s="32">
        <f t="array" aca="1" ref="BA35" ca="1">_xlfn.IFNA(SUM((BA$3&gt;='Gastos com Pessoal'!$E$7:$E$506)*(BA$3&lt;='Gastos com Pessoal'!$F$7:$F$506)*OFFSET('Encargos e Benefícios'!$D$5,1,MATCH($B35,'Encargos e Benefícios'!$E$5:$AB$5,0),500,1))
*(IF('Gastos com Pessoal'!$G$7:$G$506&lt;=BA$3,('Gastos com Pessoal'!$H$7:$H$506)+1,1))
*(IF('Gastos com Pessoal'!$M$7:$M$506&lt;=BA$3,('Gastos com Pessoal'!$N$7:$N$506)+1,1))
*(IF('Gastos com Pessoal'!$S$7:$S$506&lt;=BA$3,('Gastos com Pessoal'!$T$7:$T$506)+1,1))
*(IF('Gastos com Pessoal'!$Y$7:$Y$506&lt;=BA$3,('Gastos com Pessoal'!$Z$7:$Z$506)+1,1))
*(IF('Gastos com Pessoal'!$AE$7:$AE$506&lt;=BA$3,('Gastos com Pessoal'!$AF$7:$AF$506)+1,1)),0)</f>
        <v>0</v>
      </c>
      <c r="BB35" s="32">
        <f t="array" aca="1" ref="BB35" ca="1">_xlfn.IFNA(SUM((BB$3&gt;='Gastos com Pessoal'!$E$7:$E$506)*(BB$3&lt;='Gastos com Pessoal'!$F$7:$F$506)*OFFSET('Encargos e Benefícios'!$D$5,1,MATCH($B35,'Encargos e Benefícios'!$E$5:$AB$5,0),500,1))
*(IF('Gastos com Pessoal'!$G$7:$G$506&lt;=BB$3,('Gastos com Pessoal'!$H$7:$H$506)+1,1))
*(IF('Gastos com Pessoal'!$M$7:$M$506&lt;=BB$3,('Gastos com Pessoal'!$N$7:$N$506)+1,1))
*(IF('Gastos com Pessoal'!$S$7:$S$506&lt;=BB$3,('Gastos com Pessoal'!$T$7:$T$506)+1,1))
*(IF('Gastos com Pessoal'!$Y$7:$Y$506&lt;=BB$3,('Gastos com Pessoal'!$Z$7:$Z$506)+1,1))
*(IF('Gastos com Pessoal'!$AE$7:$AE$506&lt;=BB$3,('Gastos com Pessoal'!$AF$7:$AF$506)+1,1)),0)</f>
        <v>0</v>
      </c>
      <c r="BC35" s="32">
        <f t="array" aca="1" ref="BC35" ca="1">_xlfn.IFNA(SUM((BC$3&gt;='Gastos com Pessoal'!$E$7:$E$506)*(BC$3&lt;='Gastos com Pessoal'!$F$7:$F$506)*OFFSET('Encargos e Benefícios'!$D$5,1,MATCH($B35,'Encargos e Benefícios'!$E$5:$AB$5,0),500,1))
*(IF('Gastos com Pessoal'!$G$7:$G$506&lt;=BC$3,('Gastos com Pessoal'!$H$7:$H$506)+1,1))
*(IF('Gastos com Pessoal'!$M$7:$M$506&lt;=BC$3,('Gastos com Pessoal'!$N$7:$N$506)+1,1))
*(IF('Gastos com Pessoal'!$S$7:$S$506&lt;=BC$3,('Gastos com Pessoal'!$T$7:$T$506)+1,1))
*(IF('Gastos com Pessoal'!$Y$7:$Y$506&lt;=BC$3,('Gastos com Pessoal'!$Z$7:$Z$506)+1,1))
*(IF('Gastos com Pessoal'!$AE$7:$AE$506&lt;=BC$3,('Gastos com Pessoal'!$AF$7:$AF$506)+1,1)),0)</f>
        <v>0</v>
      </c>
      <c r="BD35" s="32">
        <f t="array" aca="1" ref="BD35" ca="1">_xlfn.IFNA(SUM((BD$3&gt;='Gastos com Pessoal'!$E$7:$E$506)*(BD$3&lt;='Gastos com Pessoal'!$F$7:$F$506)*OFFSET('Encargos e Benefícios'!$D$5,1,MATCH($B35,'Encargos e Benefícios'!$E$5:$AB$5,0),500,1))
*(IF('Gastos com Pessoal'!$G$7:$G$506&lt;=BD$3,('Gastos com Pessoal'!$H$7:$H$506)+1,1))
*(IF('Gastos com Pessoal'!$M$7:$M$506&lt;=BD$3,('Gastos com Pessoal'!$N$7:$N$506)+1,1))
*(IF('Gastos com Pessoal'!$S$7:$S$506&lt;=BD$3,('Gastos com Pessoal'!$T$7:$T$506)+1,1))
*(IF('Gastos com Pessoal'!$Y$7:$Y$506&lt;=BD$3,('Gastos com Pessoal'!$Z$7:$Z$506)+1,1))
*(IF('Gastos com Pessoal'!$AE$7:$AE$506&lt;=BD$3,('Gastos com Pessoal'!$AF$7:$AF$506)+1,1)),0)</f>
        <v>0</v>
      </c>
      <c r="BE35" s="32">
        <f t="array" aca="1" ref="BE35" ca="1">_xlfn.IFNA(SUM((BE$3&gt;='Gastos com Pessoal'!$E$7:$E$506)*(BE$3&lt;='Gastos com Pessoal'!$F$7:$F$506)*OFFSET('Encargos e Benefícios'!$D$5,1,MATCH($B35,'Encargos e Benefícios'!$E$5:$AB$5,0),500,1))
*(IF('Gastos com Pessoal'!$G$7:$G$506&lt;=BE$3,('Gastos com Pessoal'!$H$7:$H$506)+1,1))
*(IF('Gastos com Pessoal'!$M$7:$M$506&lt;=BE$3,('Gastos com Pessoal'!$N$7:$N$506)+1,1))
*(IF('Gastos com Pessoal'!$S$7:$S$506&lt;=BE$3,('Gastos com Pessoal'!$T$7:$T$506)+1,1))
*(IF('Gastos com Pessoal'!$Y$7:$Y$506&lt;=BE$3,('Gastos com Pessoal'!$Z$7:$Z$506)+1,1))
*(IF('Gastos com Pessoal'!$AE$7:$AE$506&lt;=BE$3,('Gastos com Pessoal'!$AF$7:$AF$506)+1,1)),0)</f>
        <v>0</v>
      </c>
      <c r="BF35" s="32">
        <f t="array" aca="1" ref="BF35" ca="1">_xlfn.IFNA(SUM((BF$3&gt;='Gastos com Pessoal'!$E$7:$E$506)*(BF$3&lt;='Gastos com Pessoal'!$F$7:$F$506)*OFFSET('Encargos e Benefícios'!$D$5,1,MATCH($B35,'Encargos e Benefícios'!$E$5:$AB$5,0),500,1))
*(IF('Gastos com Pessoal'!$G$7:$G$506&lt;=BF$3,('Gastos com Pessoal'!$H$7:$H$506)+1,1))
*(IF('Gastos com Pessoal'!$M$7:$M$506&lt;=BF$3,('Gastos com Pessoal'!$N$7:$N$506)+1,1))
*(IF('Gastos com Pessoal'!$S$7:$S$506&lt;=BF$3,('Gastos com Pessoal'!$T$7:$T$506)+1,1))
*(IF('Gastos com Pessoal'!$Y$7:$Y$506&lt;=BF$3,('Gastos com Pessoal'!$Z$7:$Z$506)+1,1))
*(IF('Gastos com Pessoal'!$AE$7:$AE$506&lt;=BF$3,('Gastos com Pessoal'!$AF$7:$AF$506)+1,1)),0)</f>
        <v>0</v>
      </c>
      <c r="BG35" s="32">
        <f t="array" aca="1" ref="BG35" ca="1">_xlfn.IFNA(SUM((BG$3&gt;='Gastos com Pessoal'!$E$7:$E$506)*(BG$3&lt;='Gastos com Pessoal'!$F$7:$F$506)*OFFSET('Encargos e Benefícios'!$D$5,1,MATCH($B35,'Encargos e Benefícios'!$E$5:$AB$5,0),500,1))
*(IF('Gastos com Pessoal'!$G$7:$G$506&lt;=BG$3,('Gastos com Pessoal'!$H$7:$H$506)+1,1))
*(IF('Gastos com Pessoal'!$M$7:$M$506&lt;=BG$3,('Gastos com Pessoal'!$N$7:$N$506)+1,1))
*(IF('Gastos com Pessoal'!$S$7:$S$506&lt;=BG$3,('Gastos com Pessoal'!$T$7:$T$506)+1,1))
*(IF('Gastos com Pessoal'!$Y$7:$Y$506&lt;=BG$3,('Gastos com Pessoal'!$Z$7:$Z$506)+1,1))
*(IF('Gastos com Pessoal'!$AE$7:$AE$506&lt;=BG$3,('Gastos com Pessoal'!$AF$7:$AF$506)+1,1)),0)</f>
        <v>0</v>
      </c>
      <c r="BH35" s="32">
        <f t="array" aca="1" ref="BH35" ca="1">_xlfn.IFNA(SUM((BH$3&gt;='Gastos com Pessoal'!$E$7:$E$506)*(BH$3&lt;='Gastos com Pessoal'!$F$7:$F$506)*OFFSET('Encargos e Benefícios'!$D$5,1,MATCH($B35,'Encargos e Benefícios'!$E$5:$AB$5,0),500,1))
*(IF('Gastos com Pessoal'!$G$7:$G$506&lt;=BH$3,('Gastos com Pessoal'!$H$7:$H$506)+1,1))
*(IF('Gastos com Pessoal'!$M$7:$M$506&lt;=BH$3,('Gastos com Pessoal'!$N$7:$N$506)+1,1))
*(IF('Gastos com Pessoal'!$S$7:$S$506&lt;=BH$3,('Gastos com Pessoal'!$T$7:$T$506)+1,1))
*(IF('Gastos com Pessoal'!$Y$7:$Y$506&lt;=BH$3,('Gastos com Pessoal'!$Z$7:$Z$506)+1,1))
*(IF('Gastos com Pessoal'!$AE$7:$AE$506&lt;=BH$3,('Gastos com Pessoal'!$AF$7:$AF$506)+1,1)),0)</f>
        <v>0</v>
      </c>
      <c r="BI35" s="32">
        <f t="array" aca="1" ref="BI35" ca="1">_xlfn.IFNA(SUM((BI$3&gt;='Gastos com Pessoal'!$E$7:$E$506)*(BI$3&lt;='Gastos com Pessoal'!$F$7:$F$506)*OFFSET('Encargos e Benefícios'!$D$5,1,MATCH($B35,'Encargos e Benefícios'!$E$5:$AB$5,0),500,1))
*(IF('Gastos com Pessoal'!$G$7:$G$506&lt;=BI$3,('Gastos com Pessoal'!$H$7:$H$506)+1,1))
*(IF('Gastos com Pessoal'!$M$7:$M$506&lt;=BI$3,('Gastos com Pessoal'!$N$7:$N$506)+1,1))
*(IF('Gastos com Pessoal'!$S$7:$S$506&lt;=BI$3,('Gastos com Pessoal'!$T$7:$T$506)+1,1))
*(IF('Gastos com Pessoal'!$Y$7:$Y$506&lt;=BI$3,('Gastos com Pessoal'!$Z$7:$Z$506)+1,1))
*(IF('Gastos com Pessoal'!$AE$7:$AE$506&lt;=BI$3,('Gastos com Pessoal'!$AF$7:$AF$506)+1,1)),0)</f>
        <v>0</v>
      </c>
      <c r="BJ35" s="32">
        <f t="array" aca="1" ref="BJ35" ca="1">_xlfn.IFNA(SUM((BJ$3&gt;='Gastos com Pessoal'!$E$7:$E$506)*(BJ$3&lt;='Gastos com Pessoal'!$F$7:$F$506)*OFFSET('Encargos e Benefícios'!$D$5,1,MATCH($B35,'Encargos e Benefícios'!$E$5:$AB$5,0),500,1))
*(IF('Gastos com Pessoal'!$G$7:$G$506&lt;=BJ$3,('Gastos com Pessoal'!$H$7:$H$506)+1,1))
*(IF('Gastos com Pessoal'!$M$7:$M$506&lt;=BJ$3,('Gastos com Pessoal'!$N$7:$N$506)+1,1))
*(IF('Gastos com Pessoal'!$S$7:$S$506&lt;=BJ$3,('Gastos com Pessoal'!$T$7:$T$506)+1,1))
*(IF('Gastos com Pessoal'!$Y$7:$Y$506&lt;=BJ$3,('Gastos com Pessoal'!$Z$7:$Z$506)+1,1))
*(IF('Gastos com Pessoal'!$AE$7:$AE$506&lt;=BJ$3,('Gastos com Pessoal'!$AF$7:$AF$506)+1,1)),0)</f>
        <v>0</v>
      </c>
      <c r="BK35" s="69">
        <f t="shared" ca="1" si="19"/>
        <v>0</v>
      </c>
      <c r="BL35" s="74">
        <f t="shared" ca="1" si="20"/>
        <v>0</v>
      </c>
    </row>
    <row r="36" spans="1:64" s="49" customFormat="1" ht="23.25" customHeight="1" x14ac:dyDescent="0.2">
      <c r="A36" s="19" t="s">
        <v>137</v>
      </c>
      <c r="B36" s="12" t="s">
        <v>138</v>
      </c>
      <c r="C36" s="32">
        <f t="array" aca="1" ref="C36" ca="1">_xlfn.IFNA(SUM((C$3&gt;='Gastos com Pessoal'!$E$7:$E$506)*(C$3&lt;='Gastos com Pessoal'!$F$7:$F$506)*OFFSET('Encargos e Benefícios'!$D$5,1,MATCH($B36,'Encargos e Benefícios'!$E$5:$AB$5,0),500,1))
*(IF('Gastos com Pessoal'!$G$7:$G$506&lt;=C$3,('Gastos com Pessoal'!$H$7:$H$506)+1,1))
*(IF('Gastos com Pessoal'!$M$7:$M$506&lt;=C$3,('Gastos com Pessoal'!$N$7:$N$506)+1,1))
*(IF('Gastos com Pessoal'!$S$7:$S$506&lt;=C$3,('Gastos com Pessoal'!$T$7:$T$506)+1,1))
*(IF('Gastos com Pessoal'!$Y$7:$Y$506&lt;=C$3,('Gastos com Pessoal'!$Z$7:$Z$506)+1,1))
*(IF('Gastos com Pessoal'!$AE$7:$AE$506&lt;=C$3,('Gastos com Pessoal'!$AF$7:$AF$506)+1,1)),0)</f>
        <v>172578.62273955555</v>
      </c>
      <c r="D36" s="32">
        <f t="array" aca="1" ref="D36" ca="1">_xlfn.IFNA(SUM((D$3&gt;='Gastos com Pessoal'!$E$7:$E$506)*(D$3&lt;='Gastos com Pessoal'!$F$7:$F$506)*OFFSET('Encargos e Benefícios'!$D$5,1,MATCH($B36,'Encargos e Benefícios'!$E$5:$AB$5,0),500,1))
*(IF('Gastos com Pessoal'!$G$7:$G$506&lt;=D$3,('Gastos com Pessoal'!$H$7:$H$506)+1,1))
*(IF('Gastos com Pessoal'!$M$7:$M$506&lt;=D$3,('Gastos com Pessoal'!$N$7:$N$506)+1,1))
*(IF('Gastos com Pessoal'!$S$7:$S$506&lt;=D$3,('Gastos com Pessoal'!$T$7:$T$506)+1,1))
*(IF('Gastos com Pessoal'!$Y$7:$Y$506&lt;=D$3,('Gastos com Pessoal'!$Z$7:$Z$506)+1,1))
*(IF('Gastos com Pessoal'!$AE$7:$AE$506&lt;=D$3,('Gastos com Pessoal'!$AF$7:$AF$506)+1,1)),0)</f>
        <v>181404.15023920001</v>
      </c>
      <c r="E36" s="32">
        <f t="array" aca="1" ref="E36" ca="1">_xlfn.IFNA(SUM((E$3&gt;='Gastos com Pessoal'!$E$7:$E$506)*(E$3&lt;='Gastos com Pessoal'!$F$7:$F$506)*OFFSET('Encargos e Benefícios'!$D$5,1,MATCH($B36,'Encargos e Benefícios'!$E$5:$AB$5,0),500,1))
*(IF('Gastos com Pessoal'!$G$7:$G$506&lt;=E$3,('Gastos com Pessoal'!$H$7:$H$506)+1,1))
*(IF('Gastos com Pessoal'!$M$7:$M$506&lt;=E$3,('Gastos com Pessoal'!$N$7:$N$506)+1,1))
*(IF('Gastos com Pessoal'!$S$7:$S$506&lt;=E$3,('Gastos com Pessoal'!$T$7:$T$506)+1,1))
*(IF('Gastos com Pessoal'!$Y$7:$Y$506&lt;=E$3,('Gastos com Pessoal'!$Z$7:$Z$506)+1,1))
*(IF('Gastos com Pessoal'!$AE$7:$AE$506&lt;=E$3,('Gastos com Pessoal'!$AF$7:$AF$506)+1,1)),0)</f>
        <v>181404.15023920001</v>
      </c>
      <c r="F36" s="32">
        <f t="array" aca="1" ref="F36" ca="1">_xlfn.IFNA(SUM((F$3&gt;='Gastos com Pessoal'!$E$7:$E$506)*(F$3&lt;='Gastos com Pessoal'!$F$7:$F$506)*OFFSET('Encargos e Benefícios'!$D$5,1,MATCH($B36,'Encargos e Benefícios'!$E$5:$AB$5,0),500,1))
*(IF('Gastos com Pessoal'!$G$7:$G$506&lt;=F$3,('Gastos com Pessoal'!$H$7:$H$506)+1,1))
*(IF('Gastos com Pessoal'!$M$7:$M$506&lt;=F$3,('Gastos com Pessoal'!$N$7:$N$506)+1,1))
*(IF('Gastos com Pessoal'!$S$7:$S$506&lt;=F$3,('Gastos com Pessoal'!$T$7:$T$506)+1,1))
*(IF('Gastos com Pessoal'!$Y$7:$Y$506&lt;=F$3,('Gastos com Pessoal'!$Z$7:$Z$506)+1,1))
*(IF('Gastos com Pessoal'!$AE$7:$AE$506&lt;=F$3,('Gastos com Pessoal'!$AF$7:$AF$506)+1,1)),0)</f>
        <v>181404.15023920001</v>
      </c>
      <c r="G36" s="32">
        <f t="array" aca="1" ref="G36" ca="1">_xlfn.IFNA(SUM((G$3&gt;='Gastos com Pessoal'!$E$7:$E$506)*(G$3&lt;='Gastos com Pessoal'!$F$7:$F$506)*OFFSET('Encargos e Benefícios'!$D$5,1,MATCH($B36,'Encargos e Benefícios'!$E$5:$AB$5,0),500,1))
*(IF('Gastos com Pessoal'!$G$7:$G$506&lt;=G$3,('Gastos com Pessoal'!$H$7:$H$506)+1,1))
*(IF('Gastos com Pessoal'!$M$7:$M$506&lt;=G$3,('Gastos com Pessoal'!$N$7:$N$506)+1,1))
*(IF('Gastos com Pessoal'!$S$7:$S$506&lt;=G$3,('Gastos com Pessoal'!$T$7:$T$506)+1,1))
*(IF('Gastos com Pessoal'!$Y$7:$Y$506&lt;=G$3,('Gastos com Pessoal'!$Z$7:$Z$506)+1,1))
*(IF('Gastos com Pessoal'!$AE$7:$AE$506&lt;=G$3,('Gastos com Pessoal'!$AF$7:$AF$506)+1,1)),0)</f>
        <v>176955.65147306665</v>
      </c>
      <c r="H36" s="32">
        <f t="array" aca="1" ref="H36" ca="1">_xlfn.IFNA(SUM((H$3&gt;='Gastos com Pessoal'!$E$7:$E$506)*(H$3&lt;='Gastos com Pessoal'!$F$7:$F$506)*OFFSET('Encargos e Benefícios'!$D$5,1,MATCH($B36,'Encargos e Benefícios'!$E$5:$AB$5,0),500,1))
*(IF('Gastos com Pessoal'!$G$7:$G$506&lt;=H$3,('Gastos com Pessoal'!$H$7:$H$506)+1,1))
*(IF('Gastos com Pessoal'!$M$7:$M$506&lt;=H$3,('Gastos com Pessoal'!$N$7:$N$506)+1,1))
*(IF('Gastos com Pessoal'!$S$7:$S$506&lt;=H$3,('Gastos com Pessoal'!$T$7:$T$506)+1,1))
*(IF('Gastos com Pessoal'!$Y$7:$Y$506&lt;=H$3,('Gastos com Pessoal'!$Z$7:$Z$506)+1,1))
*(IF('Gastos com Pessoal'!$AE$7:$AE$506&lt;=H$3,('Gastos com Pessoal'!$AF$7:$AF$506)+1,1)),0)</f>
        <v>178872.49757813331</v>
      </c>
      <c r="I36" s="32">
        <f t="array" aca="1" ref="I36" ca="1">_xlfn.IFNA(SUM((I$3&gt;='Gastos com Pessoal'!$E$7:$E$506)*(I$3&lt;='Gastos com Pessoal'!$F$7:$F$506)*OFFSET('Encargos e Benefícios'!$D$5,1,MATCH($B36,'Encargos e Benefícios'!$E$5:$AB$5,0),500,1))
*(IF('Gastos com Pessoal'!$G$7:$G$506&lt;=I$3,('Gastos com Pessoal'!$H$7:$H$506)+1,1))
*(IF('Gastos com Pessoal'!$M$7:$M$506&lt;=I$3,('Gastos com Pessoal'!$N$7:$N$506)+1,1))
*(IF('Gastos com Pessoal'!$S$7:$S$506&lt;=I$3,('Gastos com Pessoal'!$T$7:$T$506)+1,1))
*(IF('Gastos com Pessoal'!$Y$7:$Y$506&lt;=I$3,('Gastos com Pessoal'!$Z$7:$Z$506)+1,1))
*(IF('Gastos com Pessoal'!$AE$7:$AE$506&lt;=I$3,('Gastos com Pessoal'!$AF$7:$AF$506)+1,1)),0)</f>
        <v>178872.49757813331</v>
      </c>
      <c r="J36" s="32">
        <f t="array" aca="1" ref="J36" ca="1">_xlfn.IFNA(SUM((J$3&gt;='Gastos com Pessoal'!$E$7:$E$506)*(J$3&lt;='Gastos com Pessoal'!$F$7:$F$506)*OFFSET('Encargos e Benefícios'!$D$5,1,MATCH($B36,'Encargos e Benefícios'!$E$5:$AB$5,0),500,1))
*(IF('Gastos com Pessoal'!$G$7:$G$506&lt;=J$3,('Gastos com Pessoal'!$H$7:$H$506)+1,1))
*(IF('Gastos com Pessoal'!$M$7:$M$506&lt;=J$3,('Gastos com Pessoal'!$N$7:$N$506)+1,1))
*(IF('Gastos com Pessoal'!$S$7:$S$506&lt;=J$3,('Gastos com Pessoal'!$T$7:$T$506)+1,1))
*(IF('Gastos com Pessoal'!$Y$7:$Y$506&lt;=J$3,('Gastos com Pessoal'!$Z$7:$Z$506)+1,1))
*(IF('Gastos com Pessoal'!$AE$7:$AE$506&lt;=J$3,('Gastos com Pessoal'!$AF$7:$AF$506)+1,1)),0)</f>
        <v>178872.49757813331</v>
      </c>
      <c r="K36" s="32">
        <f t="array" aca="1" ref="K36" ca="1">_xlfn.IFNA(SUM((K$3&gt;='Gastos com Pessoal'!$E$7:$E$506)*(K$3&lt;='Gastos com Pessoal'!$F$7:$F$506)*OFFSET('Encargos e Benefícios'!$D$5,1,MATCH($B36,'Encargos e Benefícios'!$E$5:$AB$5,0),500,1))
*(IF('Gastos com Pessoal'!$G$7:$G$506&lt;=K$3,('Gastos com Pessoal'!$H$7:$H$506)+1,1))
*(IF('Gastos com Pessoal'!$M$7:$M$506&lt;=K$3,('Gastos com Pessoal'!$N$7:$N$506)+1,1))
*(IF('Gastos com Pessoal'!$S$7:$S$506&lt;=K$3,('Gastos com Pessoal'!$T$7:$T$506)+1,1))
*(IF('Gastos com Pessoal'!$Y$7:$Y$506&lt;=K$3,('Gastos com Pessoal'!$Z$7:$Z$506)+1,1))
*(IF('Gastos com Pessoal'!$AE$7:$AE$506&lt;=K$3,('Gastos com Pessoal'!$AF$7:$AF$506)+1,1)),0)</f>
        <v>178872.49757813331</v>
      </c>
      <c r="L36" s="32">
        <f t="array" aca="1" ref="L36" ca="1">_xlfn.IFNA(SUM((L$3&gt;='Gastos com Pessoal'!$E$7:$E$506)*(L$3&lt;='Gastos com Pessoal'!$F$7:$F$506)*OFFSET('Encargos e Benefícios'!$D$5,1,MATCH($B36,'Encargos e Benefícios'!$E$5:$AB$5,0),500,1))
*(IF('Gastos com Pessoal'!$G$7:$G$506&lt;=L$3,('Gastos com Pessoal'!$H$7:$H$506)+1,1))
*(IF('Gastos com Pessoal'!$M$7:$M$506&lt;=L$3,('Gastos com Pessoal'!$N$7:$N$506)+1,1))
*(IF('Gastos com Pessoal'!$S$7:$S$506&lt;=L$3,('Gastos com Pessoal'!$T$7:$T$506)+1,1))
*(IF('Gastos com Pessoal'!$Y$7:$Y$506&lt;=L$3,('Gastos com Pessoal'!$Z$7:$Z$506)+1,1))
*(IF('Gastos com Pessoal'!$AE$7:$AE$506&lt;=L$3,('Gastos com Pessoal'!$AF$7:$AF$506)+1,1)),0)</f>
        <v>181088.79305159999</v>
      </c>
      <c r="M36" s="32">
        <f t="array" aca="1" ref="M36" ca="1">_xlfn.IFNA(SUM((M$3&gt;='Gastos com Pessoal'!$E$7:$E$506)*(M$3&lt;='Gastos com Pessoal'!$F$7:$F$506)*OFFSET('Encargos e Benefícios'!$D$5,1,MATCH($B36,'Encargos e Benefícios'!$E$5:$AB$5,0),500,1))
*(IF('Gastos com Pessoal'!$G$7:$G$506&lt;=M$3,('Gastos com Pessoal'!$H$7:$H$506)+1,1))
*(IF('Gastos com Pessoal'!$M$7:$M$506&lt;=M$3,('Gastos com Pessoal'!$N$7:$N$506)+1,1))
*(IF('Gastos com Pessoal'!$S$7:$S$506&lt;=M$3,('Gastos com Pessoal'!$T$7:$T$506)+1,1))
*(IF('Gastos com Pessoal'!$Y$7:$Y$506&lt;=M$3,('Gastos com Pessoal'!$Z$7:$Z$506)+1,1))
*(IF('Gastos com Pessoal'!$AE$7:$AE$506&lt;=M$3,('Gastos com Pessoal'!$AF$7:$AF$506)+1,1)),0)</f>
        <v>181088.79305159999</v>
      </c>
      <c r="N36" s="32">
        <f t="array" aca="1" ref="N36" ca="1">_xlfn.IFNA(SUM((N$3&gt;='Gastos com Pessoal'!$E$7:$E$506)*(N$3&lt;='Gastos com Pessoal'!$F$7:$F$506)*OFFSET('Encargos e Benefícios'!$D$5,1,MATCH($B36,'Encargos e Benefícios'!$E$5:$AB$5,0),500,1))
*(IF('Gastos com Pessoal'!$G$7:$G$506&lt;=N$3,('Gastos com Pessoal'!$H$7:$H$506)+1,1))
*(IF('Gastos com Pessoal'!$M$7:$M$506&lt;=N$3,('Gastos com Pessoal'!$N$7:$N$506)+1,1))
*(IF('Gastos com Pessoal'!$S$7:$S$506&lt;=N$3,('Gastos com Pessoal'!$T$7:$T$506)+1,1))
*(IF('Gastos com Pessoal'!$Y$7:$Y$506&lt;=N$3,('Gastos com Pessoal'!$Z$7:$Z$506)+1,1))
*(IF('Gastos com Pessoal'!$AE$7:$AE$506&lt;=N$3,('Gastos com Pessoal'!$AF$7:$AF$506)+1,1)),0)</f>
        <v>181088.79305159999</v>
      </c>
      <c r="O36" s="32">
        <f t="array" aca="1" ref="O36" ca="1">_xlfn.IFNA(SUM((O$3&gt;='Gastos com Pessoal'!$E$7:$E$506)*(O$3&lt;='Gastos com Pessoal'!$F$7:$F$506)*OFFSET('Encargos e Benefícios'!$D$5,1,MATCH($B36,'Encargos e Benefícios'!$E$5:$AB$5,0),500,1))
*(IF('Gastos com Pessoal'!$G$7:$G$506&lt;=O$3,('Gastos com Pessoal'!$H$7:$H$506)+1,1))
*(IF('Gastos com Pessoal'!$M$7:$M$506&lt;=O$3,('Gastos com Pessoal'!$N$7:$N$506)+1,1))
*(IF('Gastos com Pessoal'!$S$7:$S$506&lt;=O$3,('Gastos com Pessoal'!$T$7:$T$506)+1,1))
*(IF('Gastos com Pessoal'!$Y$7:$Y$506&lt;=O$3,('Gastos com Pessoal'!$Z$7:$Z$506)+1,1))
*(IF('Gastos com Pessoal'!$AE$7:$AE$506&lt;=O$3,('Gastos com Pessoal'!$AF$7:$AF$506)+1,1)),0)</f>
        <v>181088.79305159999</v>
      </c>
      <c r="P36" s="32">
        <f t="array" aca="1" ref="P36" ca="1">_xlfn.IFNA(SUM((P$3&gt;='Gastos com Pessoal'!$E$7:$E$506)*(P$3&lt;='Gastos com Pessoal'!$F$7:$F$506)*OFFSET('Encargos e Benefícios'!$D$5,1,MATCH($B36,'Encargos e Benefícios'!$E$5:$AB$5,0),500,1))
*(IF('Gastos com Pessoal'!$G$7:$G$506&lt;=P$3,('Gastos com Pessoal'!$H$7:$H$506)+1,1))
*(IF('Gastos com Pessoal'!$M$7:$M$506&lt;=P$3,('Gastos com Pessoal'!$N$7:$N$506)+1,1))
*(IF('Gastos com Pessoal'!$S$7:$S$506&lt;=P$3,('Gastos com Pessoal'!$T$7:$T$506)+1,1))
*(IF('Gastos com Pessoal'!$Y$7:$Y$506&lt;=P$3,('Gastos com Pessoal'!$Z$7:$Z$506)+1,1))
*(IF('Gastos com Pessoal'!$AE$7:$AE$506&lt;=P$3,('Gastos com Pessoal'!$AF$7:$AF$506)+1,1)),0)</f>
        <v>0</v>
      </c>
      <c r="Q36" s="32">
        <f t="array" aca="1" ref="Q36" ca="1">_xlfn.IFNA(SUM((Q$3&gt;='Gastos com Pessoal'!$E$7:$E$506)*(Q$3&lt;='Gastos com Pessoal'!$F$7:$F$506)*OFFSET('Encargos e Benefícios'!$D$5,1,MATCH($B36,'Encargos e Benefícios'!$E$5:$AB$5,0),500,1))
*(IF('Gastos com Pessoal'!$G$7:$G$506&lt;=Q$3,('Gastos com Pessoal'!$H$7:$H$506)+1,1))
*(IF('Gastos com Pessoal'!$M$7:$M$506&lt;=Q$3,('Gastos com Pessoal'!$N$7:$N$506)+1,1))
*(IF('Gastos com Pessoal'!$S$7:$S$506&lt;=Q$3,('Gastos com Pessoal'!$T$7:$T$506)+1,1))
*(IF('Gastos com Pessoal'!$Y$7:$Y$506&lt;=Q$3,('Gastos com Pessoal'!$Z$7:$Z$506)+1,1))
*(IF('Gastos com Pessoal'!$AE$7:$AE$506&lt;=Q$3,('Gastos com Pessoal'!$AF$7:$AF$506)+1,1)),0)</f>
        <v>0</v>
      </c>
      <c r="R36" s="32">
        <f t="array" aca="1" ref="R36" ca="1">_xlfn.IFNA(SUM((R$3&gt;='Gastos com Pessoal'!$E$7:$E$506)*(R$3&lt;='Gastos com Pessoal'!$F$7:$F$506)*OFFSET('Encargos e Benefícios'!$D$5,1,MATCH($B36,'Encargos e Benefícios'!$E$5:$AB$5,0),500,1))
*(IF('Gastos com Pessoal'!$G$7:$G$506&lt;=R$3,('Gastos com Pessoal'!$H$7:$H$506)+1,1))
*(IF('Gastos com Pessoal'!$M$7:$M$506&lt;=R$3,('Gastos com Pessoal'!$N$7:$N$506)+1,1))
*(IF('Gastos com Pessoal'!$S$7:$S$506&lt;=R$3,('Gastos com Pessoal'!$T$7:$T$506)+1,1))
*(IF('Gastos com Pessoal'!$Y$7:$Y$506&lt;=R$3,('Gastos com Pessoal'!$Z$7:$Z$506)+1,1))
*(IF('Gastos com Pessoal'!$AE$7:$AE$506&lt;=R$3,('Gastos com Pessoal'!$AF$7:$AF$506)+1,1)),0)</f>
        <v>0</v>
      </c>
      <c r="S36" s="32">
        <f t="array" aca="1" ref="S36" ca="1">_xlfn.IFNA(SUM((S$3&gt;='Gastos com Pessoal'!$E$7:$E$506)*(S$3&lt;='Gastos com Pessoal'!$F$7:$F$506)*OFFSET('Encargos e Benefícios'!$D$5,1,MATCH($B36,'Encargos e Benefícios'!$E$5:$AB$5,0),500,1))
*(IF('Gastos com Pessoal'!$G$7:$G$506&lt;=S$3,('Gastos com Pessoal'!$H$7:$H$506)+1,1))
*(IF('Gastos com Pessoal'!$M$7:$M$506&lt;=S$3,('Gastos com Pessoal'!$N$7:$N$506)+1,1))
*(IF('Gastos com Pessoal'!$S$7:$S$506&lt;=S$3,('Gastos com Pessoal'!$T$7:$T$506)+1,1))
*(IF('Gastos com Pessoal'!$Y$7:$Y$506&lt;=S$3,('Gastos com Pessoal'!$Z$7:$Z$506)+1,1))
*(IF('Gastos com Pessoal'!$AE$7:$AE$506&lt;=S$3,('Gastos com Pessoal'!$AF$7:$AF$506)+1,1)),0)</f>
        <v>0</v>
      </c>
      <c r="T36" s="32">
        <f t="array" aca="1" ref="T36" ca="1">_xlfn.IFNA(SUM((T$3&gt;='Gastos com Pessoal'!$E$7:$E$506)*(T$3&lt;='Gastos com Pessoal'!$F$7:$F$506)*OFFSET('Encargos e Benefícios'!$D$5,1,MATCH($B36,'Encargos e Benefícios'!$E$5:$AB$5,0),500,1))
*(IF('Gastos com Pessoal'!$G$7:$G$506&lt;=T$3,('Gastos com Pessoal'!$H$7:$H$506)+1,1))
*(IF('Gastos com Pessoal'!$M$7:$M$506&lt;=T$3,('Gastos com Pessoal'!$N$7:$N$506)+1,1))
*(IF('Gastos com Pessoal'!$S$7:$S$506&lt;=T$3,('Gastos com Pessoal'!$T$7:$T$506)+1,1))
*(IF('Gastos com Pessoal'!$Y$7:$Y$506&lt;=T$3,('Gastos com Pessoal'!$Z$7:$Z$506)+1,1))
*(IF('Gastos com Pessoal'!$AE$7:$AE$506&lt;=T$3,('Gastos com Pessoal'!$AF$7:$AF$506)+1,1)),0)</f>
        <v>0</v>
      </c>
      <c r="U36" s="32">
        <f t="array" aca="1" ref="U36" ca="1">_xlfn.IFNA(SUM((U$3&gt;='Gastos com Pessoal'!$E$7:$E$506)*(U$3&lt;='Gastos com Pessoal'!$F$7:$F$506)*OFFSET('Encargos e Benefícios'!$D$5,1,MATCH($B36,'Encargos e Benefícios'!$E$5:$AB$5,0),500,1))
*(IF('Gastos com Pessoal'!$G$7:$G$506&lt;=U$3,('Gastos com Pessoal'!$H$7:$H$506)+1,1))
*(IF('Gastos com Pessoal'!$M$7:$M$506&lt;=U$3,('Gastos com Pessoal'!$N$7:$N$506)+1,1))
*(IF('Gastos com Pessoal'!$S$7:$S$506&lt;=U$3,('Gastos com Pessoal'!$T$7:$T$506)+1,1))
*(IF('Gastos com Pessoal'!$Y$7:$Y$506&lt;=U$3,('Gastos com Pessoal'!$Z$7:$Z$506)+1,1))
*(IF('Gastos com Pessoal'!$AE$7:$AE$506&lt;=U$3,('Gastos com Pessoal'!$AF$7:$AF$506)+1,1)),0)</f>
        <v>0</v>
      </c>
      <c r="V36" s="32">
        <f t="array" aca="1" ref="V36" ca="1">_xlfn.IFNA(SUM((V$3&gt;='Gastos com Pessoal'!$E$7:$E$506)*(V$3&lt;='Gastos com Pessoal'!$F$7:$F$506)*OFFSET('Encargos e Benefícios'!$D$5,1,MATCH($B36,'Encargos e Benefícios'!$E$5:$AB$5,0),500,1))
*(IF('Gastos com Pessoal'!$G$7:$G$506&lt;=V$3,('Gastos com Pessoal'!$H$7:$H$506)+1,1))
*(IF('Gastos com Pessoal'!$M$7:$M$506&lt;=V$3,('Gastos com Pessoal'!$N$7:$N$506)+1,1))
*(IF('Gastos com Pessoal'!$S$7:$S$506&lt;=V$3,('Gastos com Pessoal'!$T$7:$T$506)+1,1))
*(IF('Gastos com Pessoal'!$Y$7:$Y$506&lt;=V$3,('Gastos com Pessoal'!$Z$7:$Z$506)+1,1))
*(IF('Gastos com Pessoal'!$AE$7:$AE$506&lt;=V$3,('Gastos com Pessoal'!$AF$7:$AF$506)+1,1)),0)</f>
        <v>0</v>
      </c>
      <c r="W36" s="32">
        <f t="array" aca="1" ref="W36" ca="1">_xlfn.IFNA(SUM((W$3&gt;='Gastos com Pessoal'!$E$7:$E$506)*(W$3&lt;='Gastos com Pessoal'!$F$7:$F$506)*OFFSET('Encargos e Benefícios'!$D$5,1,MATCH($B36,'Encargos e Benefícios'!$E$5:$AB$5,0),500,1))
*(IF('Gastos com Pessoal'!$G$7:$G$506&lt;=W$3,('Gastos com Pessoal'!$H$7:$H$506)+1,1))
*(IF('Gastos com Pessoal'!$M$7:$M$506&lt;=W$3,('Gastos com Pessoal'!$N$7:$N$506)+1,1))
*(IF('Gastos com Pessoal'!$S$7:$S$506&lt;=W$3,('Gastos com Pessoal'!$T$7:$T$506)+1,1))
*(IF('Gastos com Pessoal'!$Y$7:$Y$506&lt;=W$3,('Gastos com Pessoal'!$Z$7:$Z$506)+1,1))
*(IF('Gastos com Pessoal'!$AE$7:$AE$506&lt;=W$3,('Gastos com Pessoal'!$AF$7:$AF$506)+1,1)),0)</f>
        <v>0</v>
      </c>
      <c r="X36" s="32">
        <f t="array" aca="1" ref="X36" ca="1">_xlfn.IFNA(SUM((X$3&gt;='Gastos com Pessoal'!$E$7:$E$506)*(X$3&lt;='Gastos com Pessoal'!$F$7:$F$506)*OFFSET('Encargos e Benefícios'!$D$5,1,MATCH($B36,'Encargos e Benefícios'!$E$5:$AB$5,0),500,1))
*(IF('Gastos com Pessoal'!$G$7:$G$506&lt;=X$3,('Gastos com Pessoal'!$H$7:$H$506)+1,1))
*(IF('Gastos com Pessoal'!$M$7:$M$506&lt;=X$3,('Gastos com Pessoal'!$N$7:$N$506)+1,1))
*(IF('Gastos com Pessoal'!$S$7:$S$506&lt;=X$3,('Gastos com Pessoal'!$T$7:$T$506)+1,1))
*(IF('Gastos com Pessoal'!$Y$7:$Y$506&lt;=X$3,('Gastos com Pessoal'!$Z$7:$Z$506)+1,1))
*(IF('Gastos com Pessoal'!$AE$7:$AE$506&lt;=X$3,('Gastos com Pessoal'!$AF$7:$AF$506)+1,1)),0)</f>
        <v>0</v>
      </c>
      <c r="Y36" s="32">
        <f t="array" aca="1" ref="Y36" ca="1">_xlfn.IFNA(SUM((Y$3&gt;='Gastos com Pessoal'!$E$7:$E$506)*(Y$3&lt;='Gastos com Pessoal'!$F$7:$F$506)*OFFSET('Encargos e Benefícios'!$D$5,1,MATCH($B36,'Encargos e Benefícios'!$E$5:$AB$5,0),500,1))
*(IF('Gastos com Pessoal'!$G$7:$G$506&lt;=Y$3,('Gastos com Pessoal'!$H$7:$H$506)+1,1))
*(IF('Gastos com Pessoal'!$M$7:$M$506&lt;=Y$3,('Gastos com Pessoal'!$N$7:$N$506)+1,1))
*(IF('Gastos com Pessoal'!$S$7:$S$506&lt;=Y$3,('Gastos com Pessoal'!$T$7:$T$506)+1,1))
*(IF('Gastos com Pessoal'!$Y$7:$Y$506&lt;=Y$3,('Gastos com Pessoal'!$Z$7:$Z$506)+1,1))
*(IF('Gastos com Pessoal'!$AE$7:$AE$506&lt;=Y$3,('Gastos com Pessoal'!$AF$7:$AF$506)+1,1)),0)</f>
        <v>0</v>
      </c>
      <c r="Z36" s="32">
        <f t="array" aca="1" ref="Z36" ca="1">_xlfn.IFNA(SUM((Z$3&gt;='Gastos com Pessoal'!$E$7:$E$506)*(Z$3&lt;='Gastos com Pessoal'!$F$7:$F$506)*OFFSET('Encargos e Benefícios'!$D$5,1,MATCH($B36,'Encargos e Benefícios'!$E$5:$AB$5,0),500,1))
*(IF('Gastos com Pessoal'!$G$7:$G$506&lt;=Z$3,('Gastos com Pessoal'!$H$7:$H$506)+1,1))
*(IF('Gastos com Pessoal'!$M$7:$M$506&lt;=Z$3,('Gastos com Pessoal'!$N$7:$N$506)+1,1))
*(IF('Gastos com Pessoal'!$S$7:$S$506&lt;=Z$3,('Gastos com Pessoal'!$T$7:$T$506)+1,1))
*(IF('Gastos com Pessoal'!$Y$7:$Y$506&lt;=Z$3,('Gastos com Pessoal'!$Z$7:$Z$506)+1,1))
*(IF('Gastos com Pessoal'!$AE$7:$AE$506&lt;=Z$3,('Gastos com Pessoal'!$AF$7:$AF$506)+1,1)),0)</f>
        <v>0</v>
      </c>
      <c r="AA36" s="32">
        <f t="array" aca="1" ref="AA36" ca="1">_xlfn.IFNA(SUM((AA$3&gt;='Gastos com Pessoal'!$E$7:$E$506)*(AA$3&lt;='Gastos com Pessoal'!$F$7:$F$506)*OFFSET('Encargos e Benefícios'!$D$5,1,MATCH($B36,'Encargos e Benefícios'!$E$5:$AB$5,0),500,1))
*(IF('Gastos com Pessoal'!$G$7:$G$506&lt;=AA$3,('Gastos com Pessoal'!$H$7:$H$506)+1,1))
*(IF('Gastos com Pessoal'!$M$7:$M$506&lt;=AA$3,('Gastos com Pessoal'!$N$7:$N$506)+1,1))
*(IF('Gastos com Pessoal'!$S$7:$S$506&lt;=AA$3,('Gastos com Pessoal'!$T$7:$T$506)+1,1))
*(IF('Gastos com Pessoal'!$Y$7:$Y$506&lt;=AA$3,('Gastos com Pessoal'!$Z$7:$Z$506)+1,1))
*(IF('Gastos com Pessoal'!$AE$7:$AE$506&lt;=AA$3,('Gastos com Pessoal'!$AF$7:$AF$506)+1,1)),0)</f>
        <v>0</v>
      </c>
      <c r="AB36" s="32">
        <f t="array" aca="1" ref="AB36" ca="1">_xlfn.IFNA(SUM((AB$3&gt;='Gastos com Pessoal'!$E$7:$E$506)*(AB$3&lt;='Gastos com Pessoal'!$F$7:$F$506)*OFFSET('Encargos e Benefícios'!$D$5,1,MATCH($B36,'Encargos e Benefícios'!$E$5:$AB$5,0),500,1))
*(IF('Gastos com Pessoal'!$G$7:$G$506&lt;=AB$3,('Gastos com Pessoal'!$H$7:$H$506)+1,1))
*(IF('Gastos com Pessoal'!$M$7:$M$506&lt;=AB$3,('Gastos com Pessoal'!$N$7:$N$506)+1,1))
*(IF('Gastos com Pessoal'!$S$7:$S$506&lt;=AB$3,('Gastos com Pessoal'!$T$7:$T$506)+1,1))
*(IF('Gastos com Pessoal'!$Y$7:$Y$506&lt;=AB$3,('Gastos com Pessoal'!$Z$7:$Z$506)+1,1))
*(IF('Gastos com Pessoal'!$AE$7:$AE$506&lt;=AB$3,('Gastos com Pessoal'!$AF$7:$AF$506)+1,1)),0)</f>
        <v>0</v>
      </c>
      <c r="AC36" s="32">
        <f t="array" aca="1" ref="AC36" ca="1">_xlfn.IFNA(SUM((AC$3&gt;='Gastos com Pessoal'!$E$7:$E$506)*(AC$3&lt;='Gastos com Pessoal'!$F$7:$F$506)*OFFSET('Encargos e Benefícios'!$D$5,1,MATCH($B36,'Encargos e Benefícios'!$E$5:$AB$5,0),500,1))
*(IF('Gastos com Pessoal'!$G$7:$G$506&lt;=AC$3,('Gastos com Pessoal'!$H$7:$H$506)+1,1))
*(IF('Gastos com Pessoal'!$M$7:$M$506&lt;=AC$3,('Gastos com Pessoal'!$N$7:$N$506)+1,1))
*(IF('Gastos com Pessoal'!$S$7:$S$506&lt;=AC$3,('Gastos com Pessoal'!$T$7:$T$506)+1,1))
*(IF('Gastos com Pessoal'!$Y$7:$Y$506&lt;=AC$3,('Gastos com Pessoal'!$Z$7:$Z$506)+1,1))
*(IF('Gastos com Pessoal'!$AE$7:$AE$506&lt;=AC$3,('Gastos com Pessoal'!$AF$7:$AF$506)+1,1)),0)</f>
        <v>0</v>
      </c>
      <c r="AD36" s="32">
        <f t="array" aca="1" ref="AD36" ca="1">_xlfn.IFNA(SUM((AD$3&gt;='Gastos com Pessoal'!$E$7:$E$506)*(AD$3&lt;='Gastos com Pessoal'!$F$7:$F$506)*OFFSET('Encargos e Benefícios'!$D$5,1,MATCH($B36,'Encargos e Benefícios'!$E$5:$AB$5,0),500,1))
*(IF('Gastos com Pessoal'!$G$7:$G$506&lt;=AD$3,('Gastos com Pessoal'!$H$7:$H$506)+1,1))
*(IF('Gastos com Pessoal'!$M$7:$M$506&lt;=AD$3,('Gastos com Pessoal'!$N$7:$N$506)+1,1))
*(IF('Gastos com Pessoal'!$S$7:$S$506&lt;=AD$3,('Gastos com Pessoal'!$T$7:$T$506)+1,1))
*(IF('Gastos com Pessoal'!$Y$7:$Y$506&lt;=AD$3,('Gastos com Pessoal'!$Z$7:$Z$506)+1,1))
*(IF('Gastos com Pessoal'!$AE$7:$AE$506&lt;=AD$3,('Gastos com Pessoal'!$AF$7:$AF$506)+1,1)),0)</f>
        <v>0</v>
      </c>
      <c r="AE36" s="32">
        <f t="array" aca="1" ref="AE36" ca="1">_xlfn.IFNA(SUM((AE$3&gt;='Gastos com Pessoal'!$E$7:$E$506)*(AE$3&lt;='Gastos com Pessoal'!$F$7:$F$506)*OFFSET('Encargos e Benefícios'!$D$5,1,MATCH($B36,'Encargos e Benefícios'!$E$5:$AB$5,0),500,1))
*(IF('Gastos com Pessoal'!$G$7:$G$506&lt;=AE$3,('Gastos com Pessoal'!$H$7:$H$506)+1,1))
*(IF('Gastos com Pessoal'!$M$7:$M$506&lt;=AE$3,('Gastos com Pessoal'!$N$7:$N$506)+1,1))
*(IF('Gastos com Pessoal'!$S$7:$S$506&lt;=AE$3,('Gastos com Pessoal'!$T$7:$T$506)+1,1))
*(IF('Gastos com Pessoal'!$Y$7:$Y$506&lt;=AE$3,('Gastos com Pessoal'!$Z$7:$Z$506)+1,1))
*(IF('Gastos com Pessoal'!$AE$7:$AE$506&lt;=AE$3,('Gastos com Pessoal'!$AF$7:$AF$506)+1,1)),0)</f>
        <v>0</v>
      </c>
      <c r="AF36" s="32">
        <f t="array" aca="1" ref="AF36" ca="1">_xlfn.IFNA(SUM((AF$3&gt;='Gastos com Pessoal'!$E$7:$E$506)*(AF$3&lt;='Gastos com Pessoal'!$F$7:$F$506)*OFFSET('Encargos e Benefícios'!$D$5,1,MATCH($B36,'Encargos e Benefícios'!$E$5:$AB$5,0),500,1))
*(IF('Gastos com Pessoal'!$G$7:$G$506&lt;=AF$3,('Gastos com Pessoal'!$H$7:$H$506)+1,1))
*(IF('Gastos com Pessoal'!$M$7:$M$506&lt;=AF$3,('Gastos com Pessoal'!$N$7:$N$506)+1,1))
*(IF('Gastos com Pessoal'!$S$7:$S$506&lt;=AF$3,('Gastos com Pessoal'!$T$7:$T$506)+1,1))
*(IF('Gastos com Pessoal'!$Y$7:$Y$506&lt;=AF$3,('Gastos com Pessoal'!$Z$7:$Z$506)+1,1))
*(IF('Gastos com Pessoal'!$AE$7:$AE$506&lt;=AF$3,('Gastos com Pessoal'!$AF$7:$AF$506)+1,1)),0)</f>
        <v>0</v>
      </c>
      <c r="AG36" s="32">
        <f t="array" aca="1" ref="AG36" ca="1">_xlfn.IFNA(SUM((AG$3&gt;='Gastos com Pessoal'!$E$7:$E$506)*(AG$3&lt;='Gastos com Pessoal'!$F$7:$F$506)*OFFSET('Encargos e Benefícios'!$D$5,1,MATCH($B36,'Encargos e Benefícios'!$E$5:$AB$5,0),500,1))
*(IF('Gastos com Pessoal'!$G$7:$G$506&lt;=AG$3,('Gastos com Pessoal'!$H$7:$H$506)+1,1))
*(IF('Gastos com Pessoal'!$M$7:$M$506&lt;=AG$3,('Gastos com Pessoal'!$N$7:$N$506)+1,1))
*(IF('Gastos com Pessoal'!$S$7:$S$506&lt;=AG$3,('Gastos com Pessoal'!$T$7:$T$506)+1,1))
*(IF('Gastos com Pessoal'!$Y$7:$Y$506&lt;=AG$3,('Gastos com Pessoal'!$Z$7:$Z$506)+1,1))
*(IF('Gastos com Pessoal'!$AE$7:$AE$506&lt;=AG$3,('Gastos com Pessoal'!$AF$7:$AF$506)+1,1)),0)</f>
        <v>0</v>
      </c>
      <c r="AH36" s="32">
        <f t="array" aca="1" ref="AH36" ca="1">_xlfn.IFNA(SUM((AH$3&gt;='Gastos com Pessoal'!$E$7:$E$506)*(AH$3&lt;='Gastos com Pessoal'!$F$7:$F$506)*OFFSET('Encargos e Benefícios'!$D$5,1,MATCH($B36,'Encargos e Benefícios'!$E$5:$AB$5,0),500,1))
*(IF('Gastos com Pessoal'!$G$7:$G$506&lt;=AH$3,('Gastos com Pessoal'!$H$7:$H$506)+1,1))
*(IF('Gastos com Pessoal'!$M$7:$M$506&lt;=AH$3,('Gastos com Pessoal'!$N$7:$N$506)+1,1))
*(IF('Gastos com Pessoal'!$S$7:$S$506&lt;=AH$3,('Gastos com Pessoal'!$T$7:$T$506)+1,1))
*(IF('Gastos com Pessoal'!$Y$7:$Y$506&lt;=AH$3,('Gastos com Pessoal'!$Z$7:$Z$506)+1,1))
*(IF('Gastos com Pessoal'!$AE$7:$AE$506&lt;=AH$3,('Gastos com Pessoal'!$AF$7:$AF$506)+1,1)),0)</f>
        <v>0</v>
      </c>
      <c r="AI36" s="32">
        <f t="array" aca="1" ref="AI36" ca="1">_xlfn.IFNA(SUM((AI$3&gt;='Gastos com Pessoal'!$E$7:$E$506)*(AI$3&lt;='Gastos com Pessoal'!$F$7:$F$506)*OFFSET('Encargos e Benefícios'!$D$5,1,MATCH($B36,'Encargos e Benefícios'!$E$5:$AB$5,0),500,1))
*(IF('Gastos com Pessoal'!$G$7:$G$506&lt;=AI$3,('Gastos com Pessoal'!$H$7:$H$506)+1,1))
*(IF('Gastos com Pessoal'!$M$7:$M$506&lt;=AI$3,('Gastos com Pessoal'!$N$7:$N$506)+1,1))
*(IF('Gastos com Pessoal'!$S$7:$S$506&lt;=AI$3,('Gastos com Pessoal'!$T$7:$T$506)+1,1))
*(IF('Gastos com Pessoal'!$Y$7:$Y$506&lt;=AI$3,('Gastos com Pessoal'!$Z$7:$Z$506)+1,1))
*(IF('Gastos com Pessoal'!$AE$7:$AE$506&lt;=AI$3,('Gastos com Pessoal'!$AF$7:$AF$506)+1,1)),0)</f>
        <v>0</v>
      </c>
      <c r="AJ36" s="32">
        <f t="array" aca="1" ref="AJ36" ca="1">_xlfn.IFNA(SUM((AJ$3&gt;='Gastos com Pessoal'!$E$7:$E$506)*(AJ$3&lt;='Gastos com Pessoal'!$F$7:$F$506)*OFFSET('Encargos e Benefícios'!$D$5,1,MATCH($B36,'Encargos e Benefícios'!$E$5:$AB$5,0),500,1))
*(IF('Gastos com Pessoal'!$G$7:$G$506&lt;=AJ$3,('Gastos com Pessoal'!$H$7:$H$506)+1,1))
*(IF('Gastos com Pessoal'!$M$7:$M$506&lt;=AJ$3,('Gastos com Pessoal'!$N$7:$N$506)+1,1))
*(IF('Gastos com Pessoal'!$S$7:$S$506&lt;=AJ$3,('Gastos com Pessoal'!$T$7:$T$506)+1,1))
*(IF('Gastos com Pessoal'!$Y$7:$Y$506&lt;=AJ$3,('Gastos com Pessoal'!$Z$7:$Z$506)+1,1))
*(IF('Gastos com Pessoal'!$AE$7:$AE$506&lt;=AJ$3,('Gastos com Pessoal'!$AF$7:$AF$506)+1,1)),0)</f>
        <v>0</v>
      </c>
      <c r="AK36" s="32">
        <f t="array" aca="1" ref="AK36" ca="1">_xlfn.IFNA(SUM((AK$3&gt;='Gastos com Pessoal'!$E$7:$E$506)*(AK$3&lt;='Gastos com Pessoal'!$F$7:$F$506)*OFFSET('Encargos e Benefícios'!$D$5,1,MATCH($B36,'Encargos e Benefícios'!$E$5:$AB$5,0),500,1))
*(IF('Gastos com Pessoal'!$G$7:$G$506&lt;=AK$3,('Gastos com Pessoal'!$H$7:$H$506)+1,1))
*(IF('Gastos com Pessoal'!$M$7:$M$506&lt;=AK$3,('Gastos com Pessoal'!$N$7:$N$506)+1,1))
*(IF('Gastos com Pessoal'!$S$7:$S$506&lt;=AK$3,('Gastos com Pessoal'!$T$7:$T$506)+1,1))
*(IF('Gastos com Pessoal'!$Y$7:$Y$506&lt;=AK$3,('Gastos com Pessoal'!$Z$7:$Z$506)+1,1))
*(IF('Gastos com Pessoal'!$AE$7:$AE$506&lt;=AK$3,('Gastos com Pessoal'!$AF$7:$AF$506)+1,1)),0)</f>
        <v>0</v>
      </c>
      <c r="AL36" s="32">
        <f t="array" aca="1" ref="AL36" ca="1">_xlfn.IFNA(SUM((AL$3&gt;='Gastos com Pessoal'!$E$7:$E$506)*(AL$3&lt;='Gastos com Pessoal'!$F$7:$F$506)*OFFSET('Encargos e Benefícios'!$D$5,1,MATCH($B36,'Encargos e Benefícios'!$E$5:$AB$5,0),500,1))
*(IF('Gastos com Pessoal'!$G$7:$G$506&lt;=AL$3,('Gastos com Pessoal'!$H$7:$H$506)+1,1))
*(IF('Gastos com Pessoal'!$M$7:$M$506&lt;=AL$3,('Gastos com Pessoal'!$N$7:$N$506)+1,1))
*(IF('Gastos com Pessoal'!$S$7:$S$506&lt;=AL$3,('Gastos com Pessoal'!$T$7:$T$506)+1,1))
*(IF('Gastos com Pessoal'!$Y$7:$Y$506&lt;=AL$3,('Gastos com Pessoal'!$Z$7:$Z$506)+1,1))
*(IF('Gastos com Pessoal'!$AE$7:$AE$506&lt;=AL$3,('Gastos com Pessoal'!$AF$7:$AF$506)+1,1)),0)</f>
        <v>0</v>
      </c>
      <c r="AM36" s="32">
        <f t="array" aca="1" ref="AM36" ca="1">_xlfn.IFNA(SUM((AM$3&gt;='Gastos com Pessoal'!$E$7:$E$506)*(AM$3&lt;='Gastos com Pessoal'!$F$7:$F$506)*OFFSET('Encargos e Benefícios'!$D$5,1,MATCH($B36,'Encargos e Benefícios'!$E$5:$AB$5,0),500,1))
*(IF('Gastos com Pessoal'!$G$7:$G$506&lt;=AM$3,('Gastos com Pessoal'!$H$7:$H$506)+1,1))
*(IF('Gastos com Pessoal'!$M$7:$M$506&lt;=AM$3,('Gastos com Pessoal'!$N$7:$N$506)+1,1))
*(IF('Gastos com Pessoal'!$S$7:$S$506&lt;=AM$3,('Gastos com Pessoal'!$T$7:$T$506)+1,1))
*(IF('Gastos com Pessoal'!$Y$7:$Y$506&lt;=AM$3,('Gastos com Pessoal'!$Z$7:$Z$506)+1,1))
*(IF('Gastos com Pessoal'!$AE$7:$AE$506&lt;=AM$3,('Gastos com Pessoal'!$AF$7:$AF$506)+1,1)),0)</f>
        <v>0</v>
      </c>
      <c r="AN36" s="32">
        <f t="array" aca="1" ref="AN36" ca="1">_xlfn.IFNA(SUM((AN$3&gt;='Gastos com Pessoal'!$E$7:$E$506)*(AN$3&lt;='Gastos com Pessoal'!$F$7:$F$506)*OFFSET('Encargos e Benefícios'!$D$5,1,MATCH($B36,'Encargos e Benefícios'!$E$5:$AB$5,0),500,1))
*(IF('Gastos com Pessoal'!$G$7:$G$506&lt;=AN$3,('Gastos com Pessoal'!$H$7:$H$506)+1,1))
*(IF('Gastos com Pessoal'!$M$7:$M$506&lt;=AN$3,('Gastos com Pessoal'!$N$7:$N$506)+1,1))
*(IF('Gastos com Pessoal'!$S$7:$S$506&lt;=AN$3,('Gastos com Pessoal'!$T$7:$T$506)+1,1))
*(IF('Gastos com Pessoal'!$Y$7:$Y$506&lt;=AN$3,('Gastos com Pessoal'!$Z$7:$Z$506)+1,1))
*(IF('Gastos com Pessoal'!$AE$7:$AE$506&lt;=AN$3,('Gastos com Pessoal'!$AF$7:$AF$506)+1,1)),0)</f>
        <v>0</v>
      </c>
      <c r="AO36" s="32">
        <f t="array" aca="1" ref="AO36" ca="1">_xlfn.IFNA(SUM((AO$3&gt;='Gastos com Pessoal'!$E$7:$E$506)*(AO$3&lt;='Gastos com Pessoal'!$F$7:$F$506)*OFFSET('Encargos e Benefícios'!$D$5,1,MATCH($B36,'Encargos e Benefícios'!$E$5:$AB$5,0),500,1))
*(IF('Gastos com Pessoal'!$G$7:$G$506&lt;=AO$3,('Gastos com Pessoal'!$H$7:$H$506)+1,1))
*(IF('Gastos com Pessoal'!$M$7:$M$506&lt;=AO$3,('Gastos com Pessoal'!$N$7:$N$506)+1,1))
*(IF('Gastos com Pessoal'!$S$7:$S$506&lt;=AO$3,('Gastos com Pessoal'!$T$7:$T$506)+1,1))
*(IF('Gastos com Pessoal'!$Y$7:$Y$506&lt;=AO$3,('Gastos com Pessoal'!$Z$7:$Z$506)+1,1))
*(IF('Gastos com Pessoal'!$AE$7:$AE$506&lt;=AO$3,('Gastos com Pessoal'!$AF$7:$AF$506)+1,1)),0)</f>
        <v>0</v>
      </c>
      <c r="AP36" s="32">
        <f t="array" aca="1" ref="AP36" ca="1">_xlfn.IFNA(SUM((AP$3&gt;='Gastos com Pessoal'!$E$7:$E$506)*(AP$3&lt;='Gastos com Pessoal'!$F$7:$F$506)*OFFSET('Encargos e Benefícios'!$D$5,1,MATCH($B36,'Encargos e Benefícios'!$E$5:$AB$5,0),500,1))
*(IF('Gastos com Pessoal'!$G$7:$G$506&lt;=AP$3,('Gastos com Pessoal'!$H$7:$H$506)+1,1))
*(IF('Gastos com Pessoal'!$M$7:$M$506&lt;=AP$3,('Gastos com Pessoal'!$N$7:$N$506)+1,1))
*(IF('Gastos com Pessoal'!$S$7:$S$506&lt;=AP$3,('Gastos com Pessoal'!$T$7:$T$506)+1,1))
*(IF('Gastos com Pessoal'!$Y$7:$Y$506&lt;=AP$3,('Gastos com Pessoal'!$Z$7:$Z$506)+1,1))
*(IF('Gastos com Pessoal'!$AE$7:$AE$506&lt;=AP$3,('Gastos com Pessoal'!$AF$7:$AF$506)+1,1)),0)</f>
        <v>0</v>
      </c>
      <c r="AQ36" s="32">
        <f t="array" aca="1" ref="AQ36" ca="1">_xlfn.IFNA(SUM((AQ$3&gt;='Gastos com Pessoal'!$E$7:$E$506)*(AQ$3&lt;='Gastos com Pessoal'!$F$7:$F$506)*OFFSET('Encargos e Benefícios'!$D$5,1,MATCH($B36,'Encargos e Benefícios'!$E$5:$AB$5,0),500,1))
*(IF('Gastos com Pessoal'!$G$7:$G$506&lt;=AQ$3,('Gastos com Pessoal'!$H$7:$H$506)+1,1))
*(IF('Gastos com Pessoal'!$M$7:$M$506&lt;=AQ$3,('Gastos com Pessoal'!$N$7:$N$506)+1,1))
*(IF('Gastos com Pessoal'!$S$7:$S$506&lt;=AQ$3,('Gastos com Pessoal'!$T$7:$T$506)+1,1))
*(IF('Gastos com Pessoal'!$Y$7:$Y$506&lt;=AQ$3,('Gastos com Pessoal'!$Z$7:$Z$506)+1,1))
*(IF('Gastos com Pessoal'!$AE$7:$AE$506&lt;=AQ$3,('Gastos com Pessoal'!$AF$7:$AF$506)+1,1)),0)</f>
        <v>0</v>
      </c>
      <c r="AR36" s="32">
        <f t="array" aca="1" ref="AR36" ca="1">_xlfn.IFNA(SUM((AR$3&gt;='Gastos com Pessoal'!$E$7:$E$506)*(AR$3&lt;='Gastos com Pessoal'!$F$7:$F$506)*OFFSET('Encargos e Benefícios'!$D$5,1,MATCH($B36,'Encargos e Benefícios'!$E$5:$AB$5,0),500,1))
*(IF('Gastos com Pessoal'!$G$7:$G$506&lt;=AR$3,('Gastos com Pessoal'!$H$7:$H$506)+1,1))
*(IF('Gastos com Pessoal'!$M$7:$M$506&lt;=AR$3,('Gastos com Pessoal'!$N$7:$N$506)+1,1))
*(IF('Gastos com Pessoal'!$S$7:$S$506&lt;=AR$3,('Gastos com Pessoal'!$T$7:$T$506)+1,1))
*(IF('Gastos com Pessoal'!$Y$7:$Y$506&lt;=AR$3,('Gastos com Pessoal'!$Z$7:$Z$506)+1,1))
*(IF('Gastos com Pessoal'!$AE$7:$AE$506&lt;=AR$3,('Gastos com Pessoal'!$AF$7:$AF$506)+1,1)),0)</f>
        <v>0</v>
      </c>
      <c r="AS36" s="32">
        <f t="array" aca="1" ref="AS36" ca="1">_xlfn.IFNA(SUM((AS$3&gt;='Gastos com Pessoal'!$E$7:$E$506)*(AS$3&lt;='Gastos com Pessoal'!$F$7:$F$506)*OFFSET('Encargos e Benefícios'!$D$5,1,MATCH($B36,'Encargos e Benefícios'!$E$5:$AB$5,0),500,1))
*(IF('Gastos com Pessoal'!$G$7:$G$506&lt;=AS$3,('Gastos com Pessoal'!$H$7:$H$506)+1,1))
*(IF('Gastos com Pessoal'!$M$7:$M$506&lt;=AS$3,('Gastos com Pessoal'!$N$7:$N$506)+1,1))
*(IF('Gastos com Pessoal'!$S$7:$S$506&lt;=AS$3,('Gastos com Pessoal'!$T$7:$T$506)+1,1))
*(IF('Gastos com Pessoal'!$Y$7:$Y$506&lt;=AS$3,('Gastos com Pessoal'!$Z$7:$Z$506)+1,1))
*(IF('Gastos com Pessoal'!$AE$7:$AE$506&lt;=AS$3,('Gastos com Pessoal'!$AF$7:$AF$506)+1,1)),0)</f>
        <v>0</v>
      </c>
      <c r="AT36" s="32">
        <f t="array" aca="1" ref="AT36" ca="1">_xlfn.IFNA(SUM((AT$3&gt;='Gastos com Pessoal'!$E$7:$E$506)*(AT$3&lt;='Gastos com Pessoal'!$F$7:$F$506)*OFFSET('Encargos e Benefícios'!$D$5,1,MATCH($B36,'Encargos e Benefícios'!$E$5:$AB$5,0),500,1))
*(IF('Gastos com Pessoal'!$G$7:$G$506&lt;=AT$3,('Gastos com Pessoal'!$H$7:$H$506)+1,1))
*(IF('Gastos com Pessoal'!$M$7:$M$506&lt;=AT$3,('Gastos com Pessoal'!$N$7:$N$506)+1,1))
*(IF('Gastos com Pessoal'!$S$7:$S$506&lt;=AT$3,('Gastos com Pessoal'!$T$7:$T$506)+1,1))
*(IF('Gastos com Pessoal'!$Y$7:$Y$506&lt;=AT$3,('Gastos com Pessoal'!$Z$7:$Z$506)+1,1))
*(IF('Gastos com Pessoal'!$AE$7:$AE$506&lt;=AT$3,('Gastos com Pessoal'!$AF$7:$AF$506)+1,1)),0)</f>
        <v>0</v>
      </c>
      <c r="AU36" s="32">
        <f t="array" aca="1" ref="AU36" ca="1">_xlfn.IFNA(SUM((AU$3&gt;='Gastos com Pessoal'!$E$7:$E$506)*(AU$3&lt;='Gastos com Pessoal'!$F$7:$F$506)*OFFSET('Encargos e Benefícios'!$D$5,1,MATCH($B36,'Encargos e Benefícios'!$E$5:$AB$5,0),500,1))
*(IF('Gastos com Pessoal'!$G$7:$G$506&lt;=AU$3,('Gastos com Pessoal'!$H$7:$H$506)+1,1))
*(IF('Gastos com Pessoal'!$M$7:$M$506&lt;=AU$3,('Gastos com Pessoal'!$N$7:$N$506)+1,1))
*(IF('Gastos com Pessoal'!$S$7:$S$506&lt;=AU$3,('Gastos com Pessoal'!$T$7:$T$506)+1,1))
*(IF('Gastos com Pessoal'!$Y$7:$Y$506&lt;=AU$3,('Gastos com Pessoal'!$Z$7:$Z$506)+1,1))
*(IF('Gastos com Pessoal'!$AE$7:$AE$506&lt;=AU$3,('Gastos com Pessoal'!$AF$7:$AF$506)+1,1)),0)</f>
        <v>0</v>
      </c>
      <c r="AV36" s="32">
        <f t="array" aca="1" ref="AV36" ca="1">_xlfn.IFNA(SUM((AV$3&gt;='Gastos com Pessoal'!$E$7:$E$506)*(AV$3&lt;='Gastos com Pessoal'!$F$7:$F$506)*OFFSET('Encargos e Benefícios'!$D$5,1,MATCH($B36,'Encargos e Benefícios'!$E$5:$AB$5,0),500,1))
*(IF('Gastos com Pessoal'!$G$7:$G$506&lt;=AV$3,('Gastos com Pessoal'!$H$7:$H$506)+1,1))
*(IF('Gastos com Pessoal'!$M$7:$M$506&lt;=AV$3,('Gastos com Pessoal'!$N$7:$N$506)+1,1))
*(IF('Gastos com Pessoal'!$S$7:$S$506&lt;=AV$3,('Gastos com Pessoal'!$T$7:$T$506)+1,1))
*(IF('Gastos com Pessoal'!$Y$7:$Y$506&lt;=AV$3,('Gastos com Pessoal'!$Z$7:$Z$506)+1,1))
*(IF('Gastos com Pessoal'!$AE$7:$AE$506&lt;=AV$3,('Gastos com Pessoal'!$AF$7:$AF$506)+1,1)),0)</f>
        <v>0</v>
      </c>
      <c r="AW36" s="32">
        <f t="array" aca="1" ref="AW36" ca="1">_xlfn.IFNA(SUM((AW$3&gt;='Gastos com Pessoal'!$E$7:$E$506)*(AW$3&lt;='Gastos com Pessoal'!$F$7:$F$506)*OFFSET('Encargos e Benefícios'!$D$5,1,MATCH($B36,'Encargos e Benefícios'!$E$5:$AB$5,0),500,1))
*(IF('Gastos com Pessoal'!$G$7:$G$506&lt;=AW$3,('Gastos com Pessoal'!$H$7:$H$506)+1,1))
*(IF('Gastos com Pessoal'!$M$7:$M$506&lt;=AW$3,('Gastos com Pessoal'!$N$7:$N$506)+1,1))
*(IF('Gastos com Pessoal'!$S$7:$S$506&lt;=AW$3,('Gastos com Pessoal'!$T$7:$T$506)+1,1))
*(IF('Gastos com Pessoal'!$Y$7:$Y$506&lt;=AW$3,('Gastos com Pessoal'!$Z$7:$Z$506)+1,1))
*(IF('Gastos com Pessoal'!$AE$7:$AE$506&lt;=AW$3,('Gastos com Pessoal'!$AF$7:$AF$506)+1,1)),0)</f>
        <v>0</v>
      </c>
      <c r="AX36" s="32">
        <f t="array" aca="1" ref="AX36" ca="1">_xlfn.IFNA(SUM((AX$3&gt;='Gastos com Pessoal'!$E$7:$E$506)*(AX$3&lt;='Gastos com Pessoal'!$F$7:$F$506)*OFFSET('Encargos e Benefícios'!$D$5,1,MATCH($B36,'Encargos e Benefícios'!$E$5:$AB$5,0),500,1))
*(IF('Gastos com Pessoal'!$G$7:$G$506&lt;=AX$3,('Gastos com Pessoal'!$H$7:$H$506)+1,1))
*(IF('Gastos com Pessoal'!$M$7:$M$506&lt;=AX$3,('Gastos com Pessoal'!$N$7:$N$506)+1,1))
*(IF('Gastos com Pessoal'!$S$7:$S$506&lt;=AX$3,('Gastos com Pessoal'!$T$7:$T$506)+1,1))
*(IF('Gastos com Pessoal'!$Y$7:$Y$506&lt;=AX$3,('Gastos com Pessoal'!$Z$7:$Z$506)+1,1))
*(IF('Gastos com Pessoal'!$AE$7:$AE$506&lt;=AX$3,('Gastos com Pessoal'!$AF$7:$AF$506)+1,1)),0)</f>
        <v>0</v>
      </c>
      <c r="AY36" s="32">
        <f t="array" aca="1" ref="AY36" ca="1">_xlfn.IFNA(SUM((AY$3&gt;='Gastos com Pessoal'!$E$7:$E$506)*(AY$3&lt;='Gastos com Pessoal'!$F$7:$F$506)*OFFSET('Encargos e Benefícios'!$D$5,1,MATCH($B36,'Encargos e Benefícios'!$E$5:$AB$5,0),500,1))
*(IF('Gastos com Pessoal'!$G$7:$G$506&lt;=AY$3,('Gastos com Pessoal'!$H$7:$H$506)+1,1))
*(IF('Gastos com Pessoal'!$M$7:$M$506&lt;=AY$3,('Gastos com Pessoal'!$N$7:$N$506)+1,1))
*(IF('Gastos com Pessoal'!$S$7:$S$506&lt;=AY$3,('Gastos com Pessoal'!$T$7:$T$506)+1,1))
*(IF('Gastos com Pessoal'!$Y$7:$Y$506&lt;=AY$3,('Gastos com Pessoal'!$Z$7:$Z$506)+1,1))
*(IF('Gastos com Pessoal'!$AE$7:$AE$506&lt;=AY$3,('Gastos com Pessoal'!$AF$7:$AF$506)+1,1)),0)</f>
        <v>0</v>
      </c>
      <c r="AZ36" s="32">
        <f t="array" aca="1" ref="AZ36" ca="1">_xlfn.IFNA(SUM((AZ$3&gt;='Gastos com Pessoal'!$E$7:$E$506)*(AZ$3&lt;='Gastos com Pessoal'!$F$7:$F$506)*OFFSET('Encargos e Benefícios'!$D$5,1,MATCH($B36,'Encargos e Benefícios'!$E$5:$AB$5,0),500,1))
*(IF('Gastos com Pessoal'!$G$7:$G$506&lt;=AZ$3,('Gastos com Pessoal'!$H$7:$H$506)+1,1))
*(IF('Gastos com Pessoal'!$M$7:$M$506&lt;=AZ$3,('Gastos com Pessoal'!$N$7:$N$506)+1,1))
*(IF('Gastos com Pessoal'!$S$7:$S$506&lt;=AZ$3,('Gastos com Pessoal'!$T$7:$T$506)+1,1))
*(IF('Gastos com Pessoal'!$Y$7:$Y$506&lt;=AZ$3,('Gastos com Pessoal'!$Z$7:$Z$506)+1,1))
*(IF('Gastos com Pessoal'!$AE$7:$AE$506&lt;=AZ$3,('Gastos com Pessoal'!$AF$7:$AF$506)+1,1)),0)</f>
        <v>0</v>
      </c>
      <c r="BA36" s="32">
        <f t="array" aca="1" ref="BA36" ca="1">_xlfn.IFNA(SUM((BA$3&gt;='Gastos com Pessoal'!$E$7:$E$506)*(BA$3&lt;='Gastos com Pessoal'!$F$7:$F$506)*OFFSET('Encargos e Benefícios'!$D$5,1,MATCH($B36,'Encargos e Benefícios'!$E$5:$AB$5,0),500,1))
*(IF('Gastos com Pessoal'!$G$7:$G$506&lt;=BA$3,('Gastos com Pessoal'!$H$7:$H$506)+1,1))
*(IF('Gastos com Pessoal'!$M$7:$M$506&lt;=BA$3,('Gastos com Pessoal'!$N$7:$N$506)+1,1))
*(IF('Gastos com Pessoal'!$S$7:$S$506&lt;=BA$3,('Gastos com Pessoal'!$T$7:$T$506)+1,1))
*(IF('Gastos com Pessoal'!$Y$7:$Y$506&lt;=BA$3,('Gastos com Pessoal'!$Z$7:$Z$506)+1,1))
*(IF('Gastos com Pessoal'!$AE$7:$AE$506&lt;=BA$3,('Gastos com Pessoal'!$AF$7:$AF$506)+1,1)),0)</f>
        <v>0</v>
      </c>
      <c r="BB36" s="32">
        <f t="array" aca="1" ref="BB36" ca="1">_xlfn.IFNA(SUM((BB$3&gt;='Gastos com Pessoal'!$E$7:$E$506)*(BB$3&lt;='Gastos com Pessoal'!$F$7:$F$506)*OFFSET('Encargos e Benefícios'!$D$5,1,MATCH($B36,'Encargos e Benefícios'!$E$5:$AB$5,0),500,1))
*(IF('Gastos com Pessoal'!$G$7:$G$506&lt;=BB$3,('Gastos com Pessoal'!$H$7:$H$506)+1,1))
*(IF('Gastos com Pessoal'!$M$7:$M$506&lt;=BB$3,('Gastos com Pessoal'!$N$7:$N$506)+1,1))
*(IF('Gastos com Pessoal'!$S$7:$S$506&lt;=BB$3,('Gastos com Pessoal'!$T$7:$T$506)+1,1))
*(IF('Gastos com Pessoal'!$Y$7:$Y$506&lt;=BB$3,('Gastos com Pessoal'!$Z$7:$Z$506)+1,1))
*(IF('Gastos com Pessoal'!$AE$7:$AE$506&lt;=BB$3,('Gastos com Pessoal'!$AF$7:$AF$506)+1,1)),0)</f>
        <v>0</v>
      </c>
      <c r="BC36" s="32">
        <f t="array" aca="1" ref="BC36" ca="1">_xlfn.IFNA(SUM((BC$3&gt;='Gastos com Pessoal'!$E$7:$E$506)*(BC$3&lt;='Gastos com Pessoal'!$F$7:$F$506)*OFFSET('Encargos e Benefícios'!$D$5,1,MATCH($B36,'Encargos e Benefícios'!$E$5:$AB$5,0),500,1))
*(IF('Gastos com Pessoal'!$G$7:$G$506&lt;=BC$3,('Gastos com Pessoal'!$H$7:$H$506)+1,1))
*(IF('Gastos com Pessoal'!$M$7:$M$506&lt;=BC$3,('Gastos com Pessoal'!$N$7:$N$506)+1,1))
*(IF('Gastos com Pessoal'!$S$7:$S$506&lt;=BC$3,('Gastos com Pessoal'!$T$7:$T$506)+1,1))
*(IF('Gastos com Pessoal'!$Y$7:$Y$506&lt;=BC$3,('Gastos com Pessoal'!$Z$7:$Z$506)+1,1))
*(IF('Gastos com Pessoal'!$AE$7:$AE$506&lt;=BC$3,('Gastos com Pessoal'!$AF$7:$AF$506)+1,1)),0)</f>
        <v>0</v>
      </c>
      <c r="BD36" s="32">
        <f t="array" aca="1" ref="BD36" ca="1">_xlfn.IFNA(SUM((BD$3&gt;='Gastos com Pessoal'!$E$7:$E$506)*(BD$3&lt;='Gastos com Pessoal'!$F$7:$F$506)*OFFSET('Encargos e Benefícios'!$D$5,1,MATCH($B36,'Encargos e Benefícios'!$E$5:$AB$5,0),500,1))
*(IF('Gastos com Pessoal'!$G$7:$G$506&lt;=BD$3,('Gastos com Pessoal'!$H$7:$H$506)+1,1))
*(IF('Gastos com Pessoal'!$M$7:$M$506&lt;=BD$3,('Gastos com Pessoal'!$N$7:$N$506)+1,1))
*(IF('Gastos com Pessoal'!$S$7:$S$506&lt;=BD$3,('Gastos com Pessoal'!$T$7:$T$506)+1,1))
*(IF('Gastos com Pessoal'!$Y$7:$Y$506&lt;=BD$3,('Gastos com Pessoal'!$Z$7:$Z$506)+1,1))
*(IF('Gastos com Pessoal'!$AE$7:$AE$506&lt;=BD$3,('Gastos com Pessoal'!$AF$7:$AF$506)+1,1)),0)</f>
        <v>0</v>
      </c>
      <c r="BE36" s="32">
        <f t="array" aca="1" ref="BE36" ca="1">_xlfn.IFNA(SUM((BE$3&gt;='Gastos com Pessoal'!$E$7:$E$506)*(BE$3&lt;='Gastos com Pessoal'!$F$7:$F$506)*OFFSET('Encargos e Benefícios'!$D$5,1,MATCH($B36,'Encargos e Benefícios'!$E$5:$AB$5,0),500,1))
*(IF('Gastos com Pessoal'!$G$7:$G$506&lt;=BE$3,('Gastos com Pessoal'!$H$7:$H$506)+1,1))
*(IF('Gastos com Pessoal'!$M$7:$M$506&lt;=BE$3,('Gastos com Pessoal'!$N$7:$N$506)+1,1))
*(IF('Gastos com Pessoal'!$S$7:$S$506&lt;=BE$3,('Gastos com Pessoal'!$T$7:$T$506)+1,1))
*(IF('Gastos com Pessoal'!$Y$7:$Y$506&lt;=BE$3,('Gastos com Pessoal'!$Z$7:$Z$506)+1,1))
*(IF('Gastos com Pessoal'!$AE$7:$AE$506&lt;=BE$3,('Gastos com Pessoal'!$AF$7:$AF$506)+1,1)),0)</f>
        <v>0</v>
      </c>
      <c r="BF36" s="32">
        <f t="array" aca="1" ref="BF36" ca="1">_xlfn.IFNA(SUM((BF$3&gt;='Gastos com Pessoal'!$E$7:$E$506)*(BF$3&lt;='Gastos com Pessoal'!$F$7:$F$506)*OFFSET('Encargos e Benefícios'!$D$5,1,MATCH($B36,'Encargos e Benefícios'!$E$5:$AB$5,0),500,1))
*(IF('Gastos com Pessoal'!$G$7:$G$506&lt;=BF$3,('Gastos com Pessoal'!$H$7:$H$506)+1,1))
*(IF('Gastos com Pessoal'!$M$7:$M$506&lt;=BF$3,('Gastos com Pessoal'!$N$7:$N$506)+1,1))
*(IF('Gastos com Pessoal'!$S$7:$S$506&lt;=BF$3,('Gastos com Pessoal'!$T$7:$T$506)+1,1))
*(IF('Gastos com Pessoal'!$Y$7:$Y$506&lt;=BF$3,('Gastos com Pessoal'!$Z$7:$Z$506)+1,1))
*(IF('Gastos com Pessoal'!$AE$7:$AE$506&lt;=BF$3,('Gastos com Pessoal'!$AF$7:$AF$506)+1,1)),0)</f>
        <v>0</v>
      </c>
      <c r="BG36" s="32">
        <f t="array" aca="1" ref="BG36" ca="1">_xlfn.IFNA(SUM((BG$3&gt;='Gastos com Pessoal'!$E$7:$E$506)*(BG$3&lt;='Gastos com Pessoal'!$F$7:$F$506)*OFFSET('Encargos e Benefícios'!$D$5,1,MATCH($B36,'Encargos e Benefícios'!$E$5:$AB$5,0),500,1))
*(IF('Gastos com Pessoal'!$G$7:$G$506&lt;=BG$3,('Gastos com Pessoal'!$H$7:$H$506)+1,1))
*(IF('Gastos com Pessoal'!$M$7:$M$506&lt;=BG$3,('Gastos com Pessoal'!$N$7:$N$506)+1,1))
*(IF('Gastos com Pessoal'!$S$7:$S$506&lt;=BG$3,('Gastos com Pessoal'!$T$7:$T$506)+1,1))
*(IF('Gastos com Pessoal'!$Y$7:$Y$506&lt;=BG$3,('Gastos com Pessoal'!$Z$7:$Z$506)+1,1))
*(IF('Gastos com Pessoal'!$AE$7:$AE$506&lt;=BG$3,('Gastos com Pessoal'!$AF$7:$AF$506)+1,1)),0)</f>
        <v>0</v>
      </c>
      <c r="BH36" s="32">
        <f t="array" aca="1" ref="BH36" ca="1">_xlfn.IFNA(SUM((BH$3&gt;='Gastos com Pessoal'!$E$7:$E$506)*(BH$3&lt;='Gastos com Pessoal'!$F$7:$F$506)*OFFSET('Encargos e Benefícios'!$D$5,1,MATCH($B36,'Encargos e Benefícios'!$E$5:$AB$5,0),500,1))
*(IF('Gastos com Pessoal'!$G$7:$G$506&lt;=BH$3,('Gastos com Pessoal'!$H$7:$H$506)+1,1))
*(IF('Gastos com Pessoal'!$M$7:$M$506&lt;=BH$3,('Gastos com Pessoal'!$N$7:$N$506)+1,1))
*(IF('Gastos com Pessoal'!$S$7:$S$506&lt;=BH$3,('Gastos com Pessoal'!$T$7:$T$506)+1,1))
*(IF('Gastos com Pessoal'!$Y$7:$Y$506&lt;=BH$3,('Gastos com Pessoal'!$Z$7:$Z$506)+1,1))
*(IF('Gastos com Pessoal'!$AE$7:$AE$506&lt;=BH$3,('Gastos com Pessoal'!$AF$7:$AF$506)+1,1)),0)</f>
        <v>0</v>
      </c>
      <c r="BI36" s="32">
        <f t="array" aca="1" ref="BI36" ca="1">_xlfn.IFNA(SUM((BI$3&gt;='Gastos com Pessoal'!$E$7:$E$506)*(BI$3&lt;='Gastos com Pessoal'!$F$7:$F$506)*OFFSET('Encargos e Benefícios'!$D$5,1,MATCH($B36,'Encargos e Benefícios'!$E$5:$AB$5,0),500,1))
*(IF('Gastos com Pessoal'!$G$7:$G$506&lt;=BI$3,('Gastos com Pessoal'!$H$7:$H$506)+1,1))
*(IF('Gastos com Pessoal'!$M$7:$M$506&lt;=BI$3,('Gastos com Pessoal'!$N$7:$N$506)+1,1))
*(IF('Gastos com Pessoal'!$S$7:$S$506&lt;=BI$3,('Gastos com Pessoal'!$T$7:$T$506)+1,1))
*(IF('Gastos com Pessoal'!$Y$7:$Y$506&lt;=BI$3,('Gastos com Pessoal'!$Z$7:$Z$506)+1,1))
*(IF('Gastos com Pessoal'!$AE$7:$AE$506&lt;=BI$3,('Gastos com Pessoal'!$AF$7:$AF$506)+1,1)),0)</f>
        <v>0</v>
      </c>
      <c r="BJ36" s="32">
        <f t="array" aca="1" ref="BJ36" ca="1">_xlfn.IFNA(SUM((BJ$3&gt;='Gastos com Pessoal'!$E$7:$E$506)*(BJ$3&lt;='Gastos com Pessoal'!$F$7:$F$506)*OFFSET('Encargos e Benefícios'!$D$5,1,MATCH($B36,'Encargos e Benefícios'!$E$5:$AB$5,0),500,1))
*(IF('Gastos com Pessoal'!$G$7:$G$506&lt;=BJ$3,('Gastos com Pessoal'!$H$7:$H$506)+1,1))
*(IF('Gastos com Pessoal'!$M$7:$M$506&lt;=BJ$3,('Gastos com Pessoal'!$N$7:$N$506)+1,1))
*(IF('Gastos com Pessoal'!$S$7:$S$506&lt;=BJ$3,('Gastos com Pessoal'!$T$7:$T$506)+1,1))
*(IF('Gastos com Pessoal'!$Y$7:$Y$506&lt;=BJ$3,('Gastos com Pessoal'!$Z$7:$Z$506)+1,1))
*(IF('Gastos com Pessoal'!$AE$7:$AE$506&lt;=BJ$3,('Gastos com Pessoal'!$AF$7:$AF$506)+1,1)),0)</f>
        <v>0</v>
      </c>
      <c r="BK36" s="69">
        <f t="shared" ca="1" si="19"/>
        <v>2333591.8874491556</v>
      </c>
      <c r="BL36" s="74">
        <f t="shared" ca="1" si="20"/>
        <v>4.067163287609786E-2</v>
      </c>
    </row>
    <row r="37" spans="1:64" s="49" customFormat="1" ht="23.25" customHeight="1" x14ac:dyDescent="0.2">
      <c r="A37" s="19" t="s">
        <v>139</v>
      </c>
      <c r="B37" s="12" t="s">
        <v>140</v>
      </c>
      <c r="C37" s="32">
        <f t="array" aca="1" ref="C37" ca="1">_xlfn.IFNA(SUM((C$3&gt;='Gastos com Pessoal'!$E$7:$E$506)*(C$3&lt;='Gastos com Pessoal'!$F$7:$F$506)*OFFSET('Encargos e Benefícios'!$D$5,1,MATCH($B37,'Encargos e Benefícios'!$E$5:$AB$5,0),500,1))
*(IF('Gastos com Pessoal'!$G$7:$G$506&lt;=C$3,('Gastos com Pessoal'!$H$7:$H$506)+1,1))
*(IF('Gastos com Pessoal'!$M$7:$M$506&lt;=C$3,('Gastos com Pessoal'!$N$7:$N$506)+1,1))
*(IF('Gastos com Pessoal'!$S$7:$S$506&lt;=C$3,('Gastos com Pessoal'!$T$7:$T$506)+1,1))
*(IF('Gastos com Pessoal'!$Y$7:$Y$506&lt;=C$3,('Gastos com Pessoal'!$Z$7:$Z$506)+1,1))
*(IF('Gastos com Pessoal'!$AE$7:$AE$506&lt;=C$3,('Gastos com Pessoal'!$AF$7:$AF$506)+1,1)),0)</f>
        <v>69031.44909582226</v>
      </c>
      <c r="D37" s="32">
        <f t="array" aca="1" ref="D37" ca="1">_xlfn.IFNA(SUM((D$3&gt;='Gastos com Pessoal'!$E$7:$E$506)*(D$3&lt;='Gastos com Pessoal'!$F$7:$F$506)*OFFSET('Encargos e Benefícios'!$D$5,1,MATCH($B37,'Encargos e Benefícios'!$E$5:$AB$5,0),500,1))
*(IF('Gastos com Pessoal'!$G$7:$G$506&lt;=D$3,('Gastos com Pessoal'!$H$7:$H$506)+1,1))
*(IF('Gastos com Pessoal'!$M$7:$M$506&lt;=D$3,('Gastos com Pessoal'!$N$7:$N$506)+1,1))
*(IF('Gastos com Pessoal'!$S$7:$S$506&lt;=D$3,('Gastos com Pessoal'!$T$7:$T$506)+1,1))
*(IF('Gastos com Pessoal'!$Y$7:$Y$506&lt;=D$3,('Gastos com Pessoal'!$Z$7:$Z$506)+1,1))
*(IF('Gastos com Pessoal'!$AE$7:$AE$506&lt;=D$3,('Gastos com Pessoal'!$AF$7:$AF$506)+1,1)),0)</f>
        <v>72561.660095680039</v>
      </c>
      <c r="E37" s="32">
        <f t="array" aca="1" ref="E37" ca="1">_xlfn.IFNA(SUM((E$3&gt;='Gastos com Pessoal'!$E$7:$E$506)*(E$3&lt;='Gastos com Pessoal'!$F$7:$F$506)*OFFSET('Encargos e Benefícios'!$D$5,1,MATCH($B37,'Encargos e Benefícios'!$E$5:$AB$5,0),500,1))
*(IF('Gastos com Pessoal'!$G$7:$G$506&lt;=E$3,('Gastos com Pessoal'!$H$7:$H$506)+1,1))
*(IF('Gastos com Pessoal'!$M$7:$M$506&lt;=E$3,('Gastos com Pessoal'!$N$7:$N$506)+1,1))
*(IF('Gastos com Pessoal'!$S$7:$S$506&lt;=E$3,('Gastos com Pessoal'!$T$7:$T$506)+1,1))
*(IF('Gastos com Pessoal'!$Y$7:$Y$506&lt;=E$3,('Gastos com Pessoal'!$Z$7:$Z$506)+1,1))
*(IF('Gastos com Pessoal'!$AE$7:$AE$506&lt;=E$3,('Gastos com Pessoal'!$AF$7:$AF$506)+1,1)),0)</f>
        <v>72561.660095680039</v>
      </c>
      <c r="F37" s="32">
        <f t="array" aca="1" ref="F37" ca="1">_xlfn.IFNA(SUM((F$3&gt;='Gastos com Pessoal'!$E$7:$E$506)*(F$3&lt;='Gastos com Pessoal'!$F$7:$F$506)*OFFSET('Encargos e Benefícios'!$D$5,1,MATCH($B37,'Encargos e Benefícios'!$E$5:$AB$5,0),500,1))
*(IF('Gastos com Pessoal'!$G$7:$G$506&lt;=F$3,('Gastos com Pessoal'!$H$7:$H$506)+1,1))
*(IF('Gastos com Pessoal'!$M$7:$M$506&lt;=F$3,('Gastos com Pessoal'!$N$7:$N$506)+1,1))
*(IF('Gastos com Pessoal'!$S$7:$S$506&lt;=F$3,('Gastos com Pessoal'!$T$7:$T$506)+1,1))
*(IF('Gastos com Pessoal'!$Y$7:$Y$506&lt;=F$3,('Gastos com Pessoal'!$Z$7:$Z$506)+1,1))
*(IF('Gastos com Pessoal'!$AE$7:$AE$506&lt;=F$3,('Gastos com Pessoal'!$AF$7:$AF$506)+1,1)),0)</f>
        <v>72561.660095680039</v>
      </c>
      <c r="G37" s="32">
        <f t="array" aca="1" ref="G37" ca="1">_xlfn.IFNA(SUM((G$3&gt;='Gastos com Pessoal'!$E$7:$E$506)*(G$3&lt;='Gastos com Pessoal'!$F$7:$F$506)*OFFSET('Encargos e Benefícios'!$D$5,1,MATCH($B37,'Encargos e Benefícios'!$E$5:$AB$5,0),500,1))
*(IF('Gastos com Pessoal'!$G$7:$G$506&lt;=G$3,('Gastos com Pessoal'!$H$7:$H$506)+1,1))
*(IF('Gastos com Pessoal'!$M$7:$M$506&lt;=G$3,('Gastos com Pessoal'!$N$7:$N$506)+1,1))
*(IF('Gastos com Pessoal'!$S$7:$S$506&lt;=G$3,('Gastos com Pessoal'!$T$7:$T$506)+1,1))
*(IF('Gastos com Pessoal'!$Y$7:$Y$506&lt;=G$3,('Gastos com Pessoal'!$Z$7:$Z$506)+1,1))
*(IF('Gastos com Pessoal'!$AE$7:$AE$506&lt;=G$3,('Gastos com Pessoal'!$AF$7:$AF$506)+1,1)),0)</f>
        <v>70782.260589226673</v>
      </c>
      <c r="H37" s="32">
        <f t="array" aca="1" ref="H37" ca="1">_xlfn.IFNA(SUM((H$3&gt;='Gastos com Pessoal'!$E$7:$E$506)*(H$3&lt;='Gastos com Pessoal'!$F$7:$F$506)*OFFSET('Encargos e Benefícios'!$D$5,1,MATCH($B37,'Encargos e Benefícios'!$E$5:$AB$5,0),500,1))
*(IF('Gastos com Pessoal'!$G$7:$G$506&lt;=H$3,('Gastos com Pessoal'!$H$7:$H$506)+1,1))
*(IF('Gastos com Pessoal'!$M$7:$M$506&lt;=H$3,('Gastos com Pessoal'!$N$7:$N$506)+1,1))
*(IF('Gastos com Pessoal'!$S$7:$S$506&lt;=H$3,('Gastos com Pessoal'!$T$7:$T$506)+1,1))
*(IF('Gastos com Pessoal'!$Y$7:$Y$506&lt;=H$3,('Gastos com Pessoal'!$Z$7:$Z$506)+1,1))
*(IF('Gastos com Pessoal'!$AE$7:$AE$506&lt;=H$3,('Gastos com Pessoal'!$AF$7:$AF$506)+1,1)),0)</f>
        <v>71548.999031253348</v>
      </c>
      <c r="I37" s="32">
        <f t="array" aca="1" ref="I37" ca="1">_xlfn.IFNA(SUM((I$3&gt;='Gastos com Pessoal'!$E$7:$E$506)*(I$3&lt;='Gastos com Pessoal'!$F$7:$F$506)*OFFSET('Encargos e Benefícios'!$D$5,1,MATCH($B37,'Encargos e Benefícios'!$E$5:$AB$5,0),500,1))
*(IF('Gastos com Pessoal'!$G$7:$G$506&lt;=I$3,('Gastos com Pessoal'!$H$7:$H$506)+1,1))
*(IF('Gastos com Pessoal'!$M$7:$M$506&lt;=I$3,('Gastos com Pessoal'!$N$7:$N$506)+1,1))
*(IF('Gastos com Pessoal'!$S$7:$S$506&lt;=I$3,('Gastos com Pessoal'!$T$7:$T$506)+1,1))
*(IF('Gastos com Pessoal'!$Y$7:$Y$506&lt;=I$3,('Gastos com Pessoal'!$Z$7:$Z$506)+1,1))
*(IF('Gastos com Pessoal'!$AE$7:$AE$506&lt;=I$3,('Gastos com Pessoal'!$AF$7:$AF$506)+1,1)),0)</f>
        <v>71548.999031253348</v>
      </c>
      <c r="J37" s="32">
        <f t="array" aca="1" ref="J37" ca="1">_xlfn.IFNA(SUM((J$3&gt;='Gastos com Pessoal'!$E$7:$E$506)*(J$3&lt;='Gastos com Pessoal'!$F$7:$F$506)*OFFSET('Encargos e Benefícios'!$D$5,1,MATCH($B37,'Encargos e Benefícios'!$E$5:$AB$5,0),500,1))
*(IF('Gastos com Pessoal'!$G$7:$G$506&lt;=J$3,('Gastos com Pessoal'!$H$7:$H$506)+1,1))
*(IF('Gastos com Pessoal'!$M$7:$M$506&lt;=J$3,('Gastos com Pessoal'!$N$7:$N$506)+1,1))
*(IF('Gastos com Pessoal'!$S$7:$S$506&lt;=J$3,('Gastos com Pessoal'!$T$7:$T$506)+1,1))
*(IF('Gastos com Pessoal'!$Y$7:$Y$506&lt;=J$3,('Gastos com Pessoal'!$Z$7:$Z$506)+1,1))
*(IF('Gastos com Pessoal'!$AE$7:$AE$506&lt;=J$3,('Gastos com Pessoal'!$AF$7:$AF$506)+1,1)),0)</f>
        <v>71548.999031253348</v>
      </c>
      <c r="K37" s="32">
        <f t="array" aca="1" ref="K37" ca="1">_xlfn.IFNA(SUM((K$3&gt;='Gastos com Pessoal'!$E$7:$E$506)*(K$3&lt;='Gastos com Pessoal'!$F$7:$F$506)*OFFSET('Encargos e Benefícios'!$D$5,1,MATCH($B37,'Encargos e Benefícios'!$E$5:$AB$5,0),500,1))
*(IF('Gastos com Pessoal'!$G$7:$G$506&lt;=K$3,('Gastos com Pessoal'!$H$7:$H$506)+1,1))
*(IF('Gastos com Pessoal'!$M$7:$M$506&lt;=K$3,('Gastos com Pessoal'!$N$7:$N$506)+1,1))
*(IF('Gastos com Pessoal'!$S$7:$S$506&lt;=K$3,('Gastos com Pessoal'!$T$7:$T$506)+1,1))
*(IF('Gastos com Pessoal'!$Y$7:$Y$506&lt;=K$3,('Gastos com Pessoal'!$Z$7:$Z$506)+1,1))
*(IF('Gastos com Pessoal'!$AE$7:$AE$506&lt;=K$3,('Gastos com Pessoal'!$AF$7:$AF$506)+1,1)),0)</f>
        <v>71548.999031253348</v>
      </c>
      <c r="L37" s="32">
        <f t="array" aca="1" ref="L37" ca="1">_xlfn.IFNA(SUM((L$3&gt;='Gastos com Pessoal'!$E$7:$E$506)*(L$3&lt;='Gastos com Pessoal'!$F$7:$F$506)*OFFSET('Encargos e Benefícios'!$D$5,1,MATCH($B37,'Encargos e Benefícios'!$E$5:$AB$5,0),500,1))
*(IF('Gastos com Pessoal'!$G$7:$G$506&lt;=L$3,('Gastos com Pessoal'!$H$7:$H$506)+1,1))
*(IF('Gastos com Pessoal'!$M$7:$M$506&lt;=L$3,('Gastos com Pessoal'!$N$7:$N$506)+1,1))
*(IF('Gastos com Pessoal'!$S$7:$S$506&lt;=L$3,('Gastos com Pessoal'!$T$7:$T$506)+1,1))
*(IF('Gastos com Pessoal'!$Y$7:$Y$506&lt;=L$3,('Gastos com Pessoal'!$Z$7:$Z$506)+1,1))
*(IF('Gastos com Pessoal'!$AE$7:$AE$506&lt;=L$3,('Gastos com Pessoal'!$AF$7:$AF$506)+1,1)),0)</f>
        <v>72435.517220640017</v>
      </c>
      <c r="M37" s="32">
        <f t="array" aca="1" ref="M37" ca="1">_xlfn.IFNA(SUM((M$3&gt;='Gastos com Pessoal'!$E$7:$E$506)*(M$3&lt;='Gastos com Pessoal'!$F$7:$F$506)*OFFSET('Encargos e Benefícios'!$D$5,1,MATCH($B37,'Encargos e Benefícios'!$E$5:$AB$5,0),500,1))
*(IF('Gastos com Pessoal'!$G$7:$G$506&lt;=M$3,('Gastos com Pessoal'!$H$7:$H$506)+1,1))
*(IF('Gastos com Pessoal'!$M$7:$M$506&lt;=M$3,('Gastos com Pessoal'!$N$7:$N$506)+1,1))
*(IF('Gastos com Pessoal'!$S$7:$S$506&lt;=M$3,('Gastos com Pessoal'!$T$7:$T$506)+1,1))
*(IF('Gastos com Pessoal'!$Y$7:$Y$506&lt;=M$3,('Gastos com Pessoal'!$Z$7:$Z$506)+1,1))
*(IF('Gastos com Pessoal'!$AE$7:$AE$506&lt;=M$3,('Gastos com Pessoal'!$AF$7:$AF$506)+1,1)),0)</f>
        <v>72435.517220640017</v>
      </c>
      <c r="N37" s="32">
        <f t="array" aca="1" ref="N37" ca="1">_xlfn.IFNA(SUM((N$3&gt;='Gastos com Pessoal'!$E$7:$E$506)*(N$3&lt;='Gastos com Pessoal'!$F$7:$F$506)*OFFSET('Encargos e Benefícios'!$D$5,1,MATCH($B37,'Encargos e Benefícios'!$E$5:$AB$5,0),500,1))
*(IF('Gastos com Pessoal'!$G$7:$G$506&lt;=N$3,('Gastos com Pessoal'!$H$7:$H$506)+1,1))
*(IF('Gastos com Pessoal'!$M$7:$M$506&lt;=N$3,('Gastos com Pessoal'!$N$7:$N$506)+1,1))
*(IF('Gastos com Pessoal'!$S$7:$S$506&lt;=N$3,('Gastos com Pessoal'!$T$7:$T$506)+1,1))
*(IF('Gastos com Pessoal'!$Y$7:$Y$506&lt;=N$3,('Gastos com Pessoal'!$Z$7:$Z$506)+1,1))
*(IF('Gastos com Pessoal'!$AE$7:$AE$506&lt;=N$3,('Gastos com Pessoal'!$AF$7:$AF$506)+1,1)),0)</f>
        <v>72435.517220640017</v>
      </c>
      <c r="O37" s="32">
        <f t="array" aca="1" ref="O37" ca="1">_xlfn.IFNA(SUM((O$3&gt;='Gastos com Pessoal'!$E$7:$E$506)*(O$3&lt;='Gastos com Pessoal'!$F$7:$F$506)*OFFSET('Encargos e Benefícios'!$D$5,1,MATCH($B37,'Encargos e Benefícios'!$E$5:$AB$5,0),500,1))
*(IF('Gastos com Pessoal'!$G$7:$G$506&lt;=O$3,('Gastos com Pessoal'!$H$7:$H$506)+1,1))
*(IF('Gastos com Pessoal'!$M$7:$M$506&lt;=O$3,('Gastos com Pessoal'!$N$7:$N$506)+1,1))
*(IF('Gastos com Pessoal'!$S$7:$S$506&lt;=O$3,('Gastos com Pessoal'!$T$7:$T$506)+1,1))
*(IF('Gastos com Pessoal'!$Y$7:$Y$506&lt;=O$3,('Gastos com Pessoal'!$Z$7:$Z$506)+1,1))
*(IF('Gastos com Pessoal'!$AE$7:$AE$506&lt;=O$3,('Gastos com Pessoal'!$AF$7:$AF$506)+1,1)),0)</f>
        <v>72435.517220640017</v>
      </c>
      <c r="P37" s="32">
        <f t="array" aca="1" ref="P37" ca="1">_xlfn.IFNA(SUM((P$3&gt;='Gastos com Pessoal'!$E$7:$E$506)*(P$3&lt;='Gastos com Pessoal'!$F$7:$F$506)*OFFSET('Encargos e Benefícios'!$D$5,1,MATCH($B37,'Encargos e Benefícios'!$E$5:$AB$5,0),500,1))
*(IF('Gastos com Pessoal'!$G$7:$G$506&lt;=P$3,('Gastos com Pessoal'!$H$7:$H$506)+1,1))
*(IF('Gastos com Pessoal'!$M$7:$M$506&lt;=P$3,('Gastos com Pessoal'!$N$7:$N$506)+1,1))
*(IF('Gastos com Pessoal'!$S$7:$S$506&lt;=P$3,('Gastos com Pessoal'!$T$7:$T$506)+1,1))
*(IF('Gastos com Pessoal'!$Y$7:$Y$506&lt;=P$3,('Gastos com Pessoal'!$Z$7:$Z$506)+1,1))
*(IF('Gastos com Pessoal'!$AE$7:$AE$506&lt;=P$3,('Gastos com Pessoal'!$AF$7:$AF$506)+1,1)),0)</f>
        <v>0</v>
      </c>
      <c r="Q37" s="32">
        <f t="array" aca="1" ref="Q37" ca="1">_xlfn.IFNA(SUM((Q$3&gt;='Gastos com Pessoal'!$E$7:$E$506)*(Q$3&lt;='Gastos com Pessoal'!$F$7:$F$506)*OFFSET('Encargos e Benefícios'!$D$5,1,MATCH($B37,'Encargos e Benefícios'!$E$5:$AB$5,0),500,1))
*(IF('Gastos com Pessoal'!$G$7:$G$506&lt;=Q$3,('Gastos com Pessoal'!$H$7:$H$506)+1,1))
*(IF('Gastos com Pessoal'!$M$7:$M$506&lt;=Q$3,('Gastos com Pessoal'!$N$7:$N$506)+1,1))
*(IF('Gastos com Pessoal'!$S$7:$S$506&lt;=Q$3,('Gastos com Pessoal'!$T$7:$T$506)+1,1))
*(IF('Gastos com Pessoal'!$Y$7:$Y$506&lt;=Q$3,('Gastos com Pessoal'!$Z$7:$Z$506)+1,1))
*(IF('Gastos com Pessoal'!$AE$7:$AE$506&lt;=Q$3,('Gastos com Pessoal'!$AF$7:$AF$506)+1,1)),0)</f>
        <v>0</v>
      </c>
      <c r="R37" s="32">
        <f t="array" aca="1" ref="R37" ca="1">_xlfn.IFNA(SUM((R$3&gt;='Gastos com Pessoal'!$E$7:$E$506)*(R$3&lt;='Gastos com Pessoal'!$F$7:$F$506)*OFFSET('Encargos e Benefícios'!$D$5,1,MATCH($B37,'Encargos e Benefícios'!$E$5:$AB$5,0),500,1))
*(IF('Gastos com Pessoal'!$G$7:$G$506&lt;=R$3,('Gastos com Pessoal'!$H$7:$H$506)+1,1))
*(IF('Gastos com Pessoal'!$M$7:$M$506&lt;=R$3,('Gastos com Pessoal'!$N$7:$N$506)+1,1))
*(IF('Gastos com Pessoal'!$S$7:$S$506&lt;=R$3,('Gastos com Pessoal'!$T$7:$T$506)+1,1))
*(IF('Gastos com Pessoal'!$Y$7:$Y$506&lt;=R$3,('Gastos com Pessoal'!$Z$7:$Z$506)+1,1))
*(IF('Gastos com Pessoal'!$AE$7:$AE$506&lt;=R$3,('Gastos com Pessoal'!$AF$7:$AF$506)+1,1)),0)</f>
        <v>0</v>
      </c>
      <c r="S37" s="32">
        <f t="array" aca="1" ref="S37" ca="1">_xlfn.IFNA(SUM((S$3&gt;='Gastos com Pessoal'!$E$7:$E$506)*(S$3&lt;='Gastos com Pessoal'!$F$7:$F$506)*OFFSET('Encargos e Benefícios'!$D$5,1,MATCH($B37,'Encargos e Benefícios'!$E$5:$AB$5,0),500,1))
*(IF('Gastos com Pessoal'!$G$7:$G$506&lt;=S$3,('Gastos com Pessoal'!$H$7:$H$506)+1,1))
*(IF('Gastos com Pessoal'!$M$7:$M$506&lt;=S$3,('Gastos com Pessoal'!$N$7:$N$506)+1,1))
*(IF('Gastos com Pessoal'!$S$7:$S$506&lt;=S$3,('Gastos com Pessoal'!$T$7:$T$506)+1,1))
*(IF('Gastos com Pessoal'!$Y$7:$Y$506&lt;=S$3,('Gastos com Pessoal'!$Z$7:$Z$506)+1,1))
*(IF('Gastos com Pessoal'!$AE$7:$AE$506&lt;=S$3,('Gastos com Pessoal'!$AF$7:$AF$506)+1,1)),0)</f>
        <v>0</v>
      </c>
      <c r="T37" s="32">
        <f t="array" aca="1" ref="T37" ca="1">_xlfn.IFNA(SUM((T$3&gt;='Gastos com Pessoal'!$E$7:$E$506)*(T$3&lt;='Gastos com Pessoal'!$F$7:$F$506)*OFFSET('Encargos e Benefícios'!$D$5,1,MATCH($B37,'Encargos e Benefícios'!$E$5:$AB$5,0),500,1))
*(IF('Gastos com Pessoal'!$G$7:$G$506&lt;=T$3,('Gastos com Pessoal'!$H$7:$H$506)+1,1))
*(IF('Gastos com Pessoal'!$M$7:$M$506&lt;=T$3,('Gastos com Pessoal'!$N$7:$N$506)+1,1))
*(IF('Gastos com Pessoal'!$S$7:$S$506&lt;=T$3,('Gastos com Pessoal'!$T$7:$T$506)+1,1))
*(IF('Gastos com Pessoal'!$Y$7:$Y$506&lt;=T$3,('Gastos com Pessoal'!$Z$7:$Z$506)+1,1))
*(IF('Gastos com Pessoal'!$AE$7:$AE$506&lt;=T$3,('Gastos com Pessoal'!$AF$7:$AF$506)+1,1)),0)</f>
        <v>0</v>
      </c>
      <c r="U37" s="32">
        <f t="array" aca="1" ref="U37" ca="1">_xlfn.IFNA(SUM((U$3&gt;='Gastos com Pessoal'!$E$7:$E$506)*(U$3&lt;='Gastos com Pessoal'!$F$7:$F$506)*OFFSET('Encargos e Benefícios'!$D$5,1,MATCH($B37,'Encargos e Benefícios'!$E$5:$AB$5,0),500,1))
*(IF('Gastos com Pessoal'!$G$7:$G$506&lt;=U$3,('Gastos com Pessoal'!$H$7:$H$506)+1,1))
*(IF('Gastos com Pessoal'!$M$7:$M$506&lt;=U$3,('Gastos com Pessoal'!$N$7:$N$506)+1,1))
*(IF('Gastos com Pessoal'!$S$7:$S$506&lt;=U$3,('Gastos com Pessoal'!$T$7:$T$506)+1,1))
*(IF('Gastos com Pessoal'!$Y$7:$Y$506&lt;=U$3,('Gastos com Pessoal'!$Z$7:$Z$506)+1,1))
*(IF('Gastos com Pessoal'!$AE$7:$AE$506&lt;=U$3,('Gastos com Pessoal'!$AF$7:$AF$506)+1,1)),0)</f>
        <v>0</v>
      </c>
      <c r="V37" s="32">
        <f t="array" aca="1" ref="V37" ca="1">_xlfn.IFNA(SUM((V$3&gt;='Gastos com Pessoal'!$E$7:$E$506)*(V$3&lt;='Gastos com Pessoal'!$F$7:$F$506)*OFFSET('Encargos e Benefícios'!$D$5,1,MATCH($B37,'Encargos e Benefícios'!$E$5:$AB$5,0),500,1))
*(IF('Gastos com Pessoal'!$G$7:$G$506&lt;=V$3,('Gastos com Pessoal'!$H$7:$H$506)+1,1))
*(IF('Gastos com Pessoal'!$M$7:$M$506&lt;=V$3,('Gastos com Pessoal'!$N$7:$N$506)+1,1))
*(IF('Gastos com Pessoal'!$S$7:$S$506&lt;=V$3,('Gastos com Pessoal'!$T$7:$T$506)+1,1))
*(IF('Gastos com Pessoal'!$Y$7:$Y$506&lt;=V$3,('Gastos com Pessoal'!$Z$7:$Z$506)+1,1))
*(IF('Gastos com Pessoal'!$AE$7:$AE$506&lt;=V$3,('Gastos com Pessoal'!$AF$7:$AF$506)+1,1)),0)</f>
        <v>0</v>
      </c>
      <c r="W37" s="32">
        <f t="array" aca="1" ref="W37" ca="1">_xlfn.IFNA(SUM((W$3&gt;='Gastos com Pessoal'!$E$7:$E$506)*(W$3&lt;='Gastos com Pessoal'!$F$7:$F$506)*OFFSET('Encargos e Benefícios'!$D$5,1,MATCH($B37,'Encargos e Benefícios'!$E$5:$AB$5,0),500,1))
*(IF('Gastos com Pessoal'!$G$7:$G$506&lt;=W$3,('Gastos com Pessoal'!$H$7:$H$506)+1,1))
*(IF('Gastos com Pessoal'!$M$7:$M$506&lt;=W$3,('Gastos com Pessoal'!$N$7:$N$506)+1,1))
*(IF('Gastos com Pessoal'!$S$7:$S$506&lt;=W$3,('Gastos com Pessoal'!$T$7:$T$506)+1,1))
*(IF('Gastos com Pessoal'!$Y$7:$Y$506&lt;=W$3,('Gastos com Pessoal'!$Z$7:$Z$506)+1,1))
*(IF('Gastos com Pessoal'!$AE$7:$AE$506&lt;=W$3,('Gastos com Pessoal'!$AF$7:$AF$506)+1,1)),0)</f>
        <v>0</v>
      </c>
      <c r="X37" s="32">
        <f t="array" aca="1" ref="X37" ca="1">_xlfn.IFNA(SUM((X$3&gt;='Gastos com Pessoal'!$E$7:$E$506)*(X$3&lt;='Gastos com Pessoal'!$F$7:$F$506)*OFFSET('Encargos e Benefícios'!$D$5,1,MATCH($B37,'Encargos e Benefícios'!$E$5:$AB$5,0),500,1))
*(IF('Gastos com Pessoal'!$G$7:$G$506&lt;=X$3,('Gastos com Pessoal'!$H$7:$H$506)+1,1))
*(IF('Gastos com Pessoal'!$M$7:$M$506&lt;=X$3,('Gastos com Pessoal'!$N$7:$N$506)+1,1))
*(IF('Gastos com Pessoal'!$S$7:$S$506&lt;=X$3,('Gastos com Pessoal'!$T$7:$T$506)+1,1))
*(IF('Gastos com Pessoal'!$Y$7:$Y$506&lt;=X$3,('Gastos com Pessoal'!$Z$7:$Z$506)+1,1))
*(IF('Gastos com Pessoal'!$AE$7:$AE$506&lt;=X$3,('Gastos com Pessoal'!$AF$7:$AF$506)+1,1)),0)</f>
        <v>0</v>
      </c>
      <c r="Y37" s="32">
        <f t="array" aca="1" ref="Y37" ca="1">_xlfn.IFNA(SUM((Y$3&gt;='Gastos com Pessoal'!$E$7:$E$506)*(Y$3&lt;='Gastos com Pessoal'!$F$7:$F$506)*OFFSET('Encargos e Benefícios'!$D$5,1,MATCH($B37,'Encargos e Benefícios'!$E$5:$AB$5,0),500,1))
*(IF('Gastos com Pessoal'!$G$7:$G$506&lt;=Y$3,('Gastos com Pessoal'!$H$7:$H$506)+1,1))
*(IF('Gastos com Pessoal'!$M$7:$M$506&lt;=Y$3,('Gastos com Pessoal'!$N$7:$N$506)+1,1))
*(IF('Gastos com Pessoal'!$S$7:$S$506&lt;=Y$3,('Gastos com Pessoal'!$T$7:$T$506)+1,1))
*(IF('Gastos com Pessoal'!$Y$7:$Y$506&lt;=Y$3,('Gastos com Pessoal'!$Z$7:$Z$506)+1,1))
*(IF('Gastos com Pessoal'!$AE$7:$AE$506&lt;=Y$3,('Gastos com Pessoal'!$AF$7:$AF$506)+1,1)),0)</f>
        <v>0</v>
      </c>
      <c r="Z37" s="32">
        <f t="array" aca="1" ref="Z37" ca="1">_xlfn.IFNA(SUM((Z$3&gt;='Gastos com Pessoal'!$E$7:$E$506)*(Z$3&lt;='Gastos com Pessoal'!$F$7:$F$506)*OFFSET('Encargos e Benefícios'!$D$5,1,MATCH($B37,'Encargos e Benefícios'!$E$5:$AB$5,0),500,1))
*(IF('Gastos com Pessoal'!$G$7:$G$506&lt;=Z$3,('Gastos com Pessoal'!$H$7:$H$506)+1,1))
*(IF('Gastos com Pessoal'!$M$7:$M$506&lt;=Z$3,('Gastos com Pessoal'!$N$7:$N$506)+1,1))
*(IF('Gastos com Pessoal'!$S$7:$S$506&lt;=Z$3,('Gastos com Pessoal'!$T$7:$T$506)+1,1))
*(IF('Gastos com Pessoal'!$Y$7:$Y$506&lt;=Z$3,('Gastos com Pessoal'!$Z$7:$Z$506)+1,1))
*(IF('Gastos com Pessoal'!$AE$7:$AE$506&lt;=Z$3,('Gastos com Pessoal'!$AF$7:$AF$506)+1,1)),0)</f>
        <v>0</v>
      </c>
      <c r="AA37" s="32">
        <f t="array" aca="1" ref="AA37" ca="1">_xlfn.IFNA(SUM((AA$3&gt;='Gastos com Pessoal'!$E$7:$E$506)*(AA$3&lt;='Gastos com Pessoal'!$F$7:$F$506)*OFFSET('Encargos e Benefícios'!$D$5,1,MATCH($B37,'Encargos e Benefícios'!$E$5:$AB$5,0),500,1))
*(IF('Gastos com Pessoal'!$G$7:$G$506&lt;=AA$3,('Gastos com Pessoal'!$H$7:$H$506)+1,1))
*(IF('Gastos com Pessoal'!$M$7:$M$506&lt;=AA$3,('Gastos com Pessoal'!$N$7:$N$506)+1,1))
*(IF('Gastos com Pessoal'!$S$7:$S$506&lt;=AA$3,('Gastos com Pessoal'!$T$7:$T$506)+1,1))
*(IF('Gastos com Pessoal'!$Y$7:$Y$506&lt;=AA$3,('Gastos com Pessoal'!$Z$7:$Z$506)+1,1))
*(IF('Gastos com Pessoal'!$AE$7:$AE$506&lt;=AA$3,('Gastos com Pessoal'!$AF$7:$AF$506)+1,1)),0)</f>
        <v>0</v>
      </c>
      <c r="AB37" s="32">
        <f t="array" aca="1" ref="AB37" ca="1">_xlfn.IFNA(SUM((AB$3&gt;='Gastos com Pessoal'!$E$7:$E$506)*(AB$3&lt;='Gastos com Pessoal'!$F$7:$F$506)*OFFSET('Encargos e Benefícios'!$D$5,1,MATCH($B37,'Encargos e Benefícios'!$E$5:$AB$5,0),500,1))
*(IF('Gastos com Pessoal'!$G$7:$G$506&lt;=AB$3,('Gastos com Pessoal'!$H$7:$H$506)+1,1))
*(IF('Gastos com Pessoal'!$M$7:$M$506&lt;=AB$3,('Gastos com Pessoal'!$N$7:$N$506)+1,1))
*(IF('Gastos com Pessoal'!$S$7:$S$506&lt;=AB$3,('Gastos com Pessoal'!$T$7:$T$506)+1,1))
*(IF('Gastos com Pessoal'!$Y$7:$Y$506&lt;=AB$3,('Gastos com Pessoal'!$Z$7:$Z$506)+1,1))
*(IF('Gastos com Pessoal'!$AE$7:$AE$506&lt;=AB$3,('Gastos com Pessoal'!$AF$7:$AF$506)+1,1)),0)</f>
        <v>0</v>
      </c>
      <c r="AC37" s="32">
        <f t="array" aca="1" ref="AC37" ca="1">_xlfn.IFNA(SUM((AC$3&gt;='Gastos com Pessoal'!$E$7:$E$506)*(AC$3&lt;='Gastos com Pessoal'!$F$7:$F$506)*OFFSET('Encargos e Benefícios'!$D$5,1,MATCH($B37,'Encargos e Benefícios'!$E$5:$AB$5,0),500,1))
*(IF('Gastos com Pessoal'!$G$7:$G$506&lt;=AC$3,('Gastos com Pessoal'!$H$7:$H$506)+1,1))
*(IF('Gastos com Pessoal'!$M$7:$M$506&lt;=AC$3,('Gastos com Pessoal'!$N$7:$N$506)+1,1))
*(IF('Gastos com Pessoal'!$S$7:$S$506&lt;=AC$3,('Gastos com Pessoal'!$T$7:$T$506)+1,1))
*(IF('Gastos com Pessoal'!$Y$7:$Y$506&lt;=AC$3,('Gastos com Pessoal'!$Z$7:$Z$506)+1,1))
*(IF('Gastos com Pessoal'!$AE$7:$AE$506&lt;=AC$3,('Gastos com Pessoal'!$AF$7:$AF$506)+1,1)),0)</f>
        <v>0</v>
      </c>
      <c r="AD37" s="32">
        <f t="array" aca="1" ref="AD37" ca="1">_xlfn.IFNA(SUM((AD$3&gt;='Gastos com Pessoal'!$E$7:$E$506)*(AD$3&lt;='Gastos com Pessoal'!$F$7:$F$506)*OFFSET('Encargos e Benefícios'!$D$5,1,MATCH($B37,'Encargos e Benefícios'!$E$5:$AB$5,0),500,1))
*(IF('Gastos com Pessoal'!$G$7:$G$506&lt;=AD$3,('Gastos com Pessoal'!$H$7:$H$506)+1,1))
*(IF('Gastos com Pessoal'!$M$7:$M$506&lt;=AD$3,('Gastos com Pessoal'!$N$7:$N$506)+1,1))
*(IF('Gastos com Pessoal'!$S$7:$S$506&lt;=AD$3,('Gastos com Pessoal'!$T$7:$T$506)+1,1))
*(IF('Gastos com Pessoal'!$Y$7:$Y$506&lt;=AD$3,('Gastos com Pessoal'!$Z$7:$Z$506)+1,1))
*(IF('Gastos com Pessoal'!$AE$7:$AE$506&lt;=AD$3,('Gastos com Pessoal'!$AF$7:$AF$506)+1,1)),0)</f>
        <v>0</v>
      </c>
      <c r="AE37" s="32">
        <f t="array" aca="1" ref="AE37" ca="1">_xlfn.IFNA(SUM((AE$3&gt;='Gastos com Pessoal'!$E$7:$E$506)*(AE$3&lt;='Gastos com Pessoal'!$F$7:$F$506)*OFFSET('Encargos e Benefícios'!$D$5,1,MATCH($B37,'Encargos e Benefícios'!$E$5:$AB$5,0),500,1))
*(IF('Gastos com Pessoal'!$G$7:$G$506&lt;=AE$3,('Gastos com Pessoal'!$H$7:$H$506)+1,1))
*(IF('Gastos com Pessoal'!$M$7:$M$506&lt;=AE$3,('Gastos com Pessoal'!$N$7:$N$506)+1,1))
*(IF('Gastos com Pessoal'!$S$7:$S$506&lt;=AE$3,('Gastos com Pessoal'!$T$7:$T$506)+1,1))
*(IF('Gastos com Pessoal'!$Y$7:$Y$506&lt;=AE$3,('Gastos com Pessoal'!$Z$7:$Z$506)+1,1))
*(IF('Gastos com Pessoal'!$AE$7:$AE$506&lt;=AE$3,('Gastos com Pessoal'!$AF$7:$AF$506)+1,1)),0)</f>
        <v>0</v>
      </c>
      <c r="AF37" s="32">
        <f t="array" aca="1" ref="AF37" ca="1">_xlfn.IFNA(SUM((AF$3&gt;='Gastos com Pessoal'!$E$7:$E$506)*(AF$3&lt;='Gastos com Pessoal'!$F$7:$F$506)*OFFSET('Encargos e Benefícios'!$D$5,1,MATCH($B37,'Encargos e Benefícios'!$E$5:$AB$5,0),500,1))
*(IF('Gastos com Pessoal'!$G$7:$G$506&lt;=AF$3,('Gastos com Pessoal'!$H$7:$H$506)+1,1))
*(IF('Gastos com Pessoal'!$M$7:$M$506&lt;=AF$3,('Gastos com Pessoal'!$N$7:$N$506)+1,1))
*(IF('Gastos com Pessoal'!$S$7:$S$506&lt;=AF$3,('Gastos com Pessoal'!$T$7:$T$506)+1,1))
*(IF('Gastos com Pessoal'!$Y$7:$Y$506&lt;=AF$3,('Gastos com Pessoal'!$Z$7:$Z$506)+1,1))
*(IF('Gastos com Pessoal'!$AE$7:$AE$506&lt;=AF$3,('Gastos com Pessoal'!$AF$7:$AF$506)+1,1)),0)</f>
        <v>0</v>
      </c>
      <c r="AG37" s="32">
        <f t="array" aca="1" ref="AG37" ca="1">_xlfn.IFNA(SUM((AG$3&gt;='Gastos com Pessoal'!$E$7:$E$506)*(AG$3&lt;='Gastos com Pessoal'!$F$7:$F$506)*OFFSET('Encargos e Benefícios'!$D$5,1,MATCH($B37,'Encargos e Benefícios'!$E$5:$AB$5,0),500,1))
*(IF('Gastos com Pessoal'!$G$7:$G$506&lt;=AG$3,('Gastos com Pessoal'!$H$7:$H$506)+1,1))
*(IF('Gastos com Pessoal'!$M$7:$M$506&lt;=AG$3,('Gastos com Pessoal'!$N$7:$N$506)+1,1))
*(IF('Gastos com Pessoal'!$S$7:$S$506&lt;=AG$3,('Gastos com Pessoal'!$T$7:$T$506)+1,1))
*(IF('Gastos com Pessoal'!$Y$7:$Y$506&lt;=AG$3,('Gastos com Pessoal'!$Z$7:$Z$506)+1,1))
*(IF('Gastos com Pessoal'!$AE$7:$AE$506&lt;=AG$3,('Gastos com Pessoal'!$AF$7:$AF$506)+1,1)),0)</f>
        <v>0</v>
      </c>
      <c r="AH37" s="32">
        <f t="array" aca="1" ref="AH37" ca="1">_xlfn.IFNA(SUM((AH$3&gt;='Gastos com Pessoal'!$E$7:$E$506)*(AH$3&lt;='Gastos com Pessoal'!$F$7:$F$506)*OFFSET('Encargos e Benefícios'!$D$5,1,MATCH($B37,'Encargos e Benefícios'!$E$5:$AB$5,0),500,1))
*(IF('Gastos com Pessoal'!$G$7:$G$506&lt;=AH$3,('Gastos com Pessoal'!$H$7:$H$506)+1,1))
*(IF('Gastos com Pessoal'!$M$7:$M$506&lt;=AH$3,('Gastos com Pessoal'!$N$7:$N$506)+1,1))
*(IF('Gastos com Pessoal'!$S$7:$S$506&lt;=AH$3,('Gastos com Pessoal'!$T$7:$T$506)+1,1))
*(IF('Gastos com Pessoal'!$Y$7:$Y$506&lt;=AH$3,('Gastos com Pessoal'!$Z$7:$Z$506)+1,1))
*(IF('Gastos com Pessoal'!$AE$7:$AE$506&lt;=AH$3,('Gastos com Pessoal'!$AF$7:$AF$506)+1,1)),0)</f>
        <v>0</v>
      </c>
      <c r="AI37" s="32">
        <f t="array" aca="1" ref="AI37" ca="1">_xlfn.IFNA(SUM((AI$3&gt;='Gastos com Pessoal'!$E$7:$E$506)*(AI$3&lt;='Gastos com Pessoal'!$F$7:$F$506)*OFFSET('Encargos e Benefícios'!$D$5,1,MATCH($B37,'Encargos e Benefícios'!$E$5:$AB$5,0),500,1))
*(IF('Gastos com Pessoal'!$G$7:$G$506&lt;=AI$3,('Gastos com Pessoal'!$H$7:$H$506)+1,1))
*(IF('Gastos com Pessoal'!$M$7:$M$506&lt;=AI$3,('Gastos com Pessoal'!$N$7:$N$506)+1,1))
*(IF('Gastos com Pessoal'!$S$7:$S$506&lt;=AI$3,('Gastos com Pessoal'!$T$7:$T$506)+1,1))
*(IF('Gastos com Pessoal'!$Y$7:$Y$506&lt;=AI$3,('Gastos com Pessoal'!$Z$7:$Z$506)+1,1))
*(IF('Gastos com Pessoal'!$AE$7:$AE$506&lt;=AI$3,('Gastos com Pessoal'!$AF$7:$AF$506)+1,1)),0)</f>
        <v>0</v>
      </c>
      <c r="AJ37" s="32">
        <f t="array" aca="1" ref="AJ37" ca="1">_xlfn.IFNA(SUM((AJ$3&gt;='Gastos com Pessoal'!$E$7:$E$506)*(AJ$3&lt;='Gastos com Pessoal'!$F$7:$F$506)*OFFSET('Encargos e Benefícios'!$D$5,1,MATCH($B37,'Encargos e Benefícios'!$E$5:$AB$5,0),500,1))
*(IF('Gastos com Pessoal'!$G$7:$G$506&lt;=AJ$3,('Gastos com Pessoal'!$H$7:$H$506)+1,1))
*(IF('Gastos com Pessoal'!$M$7:$M$506&lt;=AJ$3,('Gastos com Pessoal'!$N$7:$N$506)+1,1))
*(IF('Gastos com Pessoal'!$S$7:$S$506&lt;=AJ$3,('Gastos com Pessoal'!$T$7:$T$506)+1,1))
*(IF('Gastos com Pessoal'!$Y$7:$Y$506&lt;=AJ$3,('Gastos com Pessoal'!$Z$7:$Z$506)+1,1))
*(IF('Gastos com Pessoal'!$AE$7:$AE$506&lt;=AJ$3,('Gastos com Pessoal'!$AF$7:$AF$506)+1,1)),0)</f>
        <v>0</v>
      </c>
      <c r="AK37" s="32">
        <f t="array" aca="1" ref="AK37" ca="1">_xlfn.IFNA(SUM((AK$3&gt;='Gastos com Pessoal'!$E$7:$E$506)*(AK$3&lt;='Gastos com Pessoal'!$F$7:$F$506)*OFFSET('Encargos e Benefícios'!$D$5,1,MATCH($B37,'Encargos e Benefícios'!$E$5:$AB$5,0),500,1))
*(IF('Gastos com Pessoal'!$G$7:$G$506&lt;=AK$3,('Gastos com Pessoal'!$H$7:$H$506)+1,1))
*(IF('Gastos com Pessoal'!$M$7:$M$506&lt;=AK$3,('Gastos com Pessoal'!$N$7:$N$506)+1,1))
*(IF('Gastos com Pessoal'!$S$7:$S$506&lt;=AK$3,('Gastos com Pessoal'!$T$7:$T$506)+1,1))
*(IF('Gastos com Pessoal'!$Y$7:$Y$506&lt;=AK$3,('Gastos com Pessoal'!$Z$7:$Z$506)+1,1))
*(IF('Gastos com Pessoal'!$AE$7:$AE$506&lt;=AK$3,('Gastos com Pessoal'!$AF$7:$AF$506)+1,1)),0)</f>
        <v>0</v>
      </c>
      <c r="AL37" s="32">
        <f t="array" aca="1" ref="AL37" ca="1">_xlfn.IFNA(SUM((AL$3&gt;='Gastos com Pessoal'!$E$7:$E$506)*(AL$3&lt;='Gastos com Pessoal'!$F$7:$F$506)*OFFSET('Encargos e Benefícios'!$D$5,1,MATCH($B37,'Encargos e Benefícios'!$E$5:$AB$5,0),500,1))
*(IF('Gastos com Pessoal'!$G$7:$G$506&lt;=AL$3,('Gastos com Pessoal'!$H$7:$H$506)+1,1))
*(IF('Gastos com Pessoal'!$M$7:$M$506&lt;=AL$3,('Gastos com Pessoal'!$N$7:$N$506)+1,1))
*(IF('Gastos com Pessoal'!$S$7:$S$506&lt;=AL$3,('Gastos com Pessoal'!$T$7:$T$506)+1,1))
*(IF('Gastos com Pessoal'!$Y$7:$Y$506&lt;=AL$3,('Gastos com Pessoal'!$Z$7:$Z$506)+1,1))
*(IF('Gastos com Pessoal'!$AE$7:$AE$506&lt;=AL$3,('Gastos com Pessoal'!$AF$7:$AF$506)+1,1)),0)</f>
        <v>0</v>
      </c>
      <c r="AM37" s="32">
        <f t="array" aca="1" ref="AM37" ca="1">_xlfn.IFNA(SUM((AM$3&gt;='Gastos com Pessoal'!$E$7:$E$506)*(AM$3&lt;='Gastos com Pessoal'!$F$7:$F$506)*OFFSET('Encargos e Benefícios'!$D$5,1,MATCH($B37,'Encargos e Benefícios'!$E$5:$AB$5,0),500,1))
*(IF('Gastos com Pessoal'!$G$7:$G$506&lt;=AM$3,('Gastos com Pessoal'!$H$7:$H$506)+1,1))
*(IF('Gastos com Pessoal'!$M$7:$M$506&lt;=AM$3,('Gastos com Pessoal'!$N$7:$N$506)+1,1))
*(IF('Gastos com Pessoal'!$S$7:$S$506&lt;=AM$3,('Gastos com Pessoal'!$T$7:$T$506)+1,1))
*(IF('Gastos com Pessoal'!$Y$7:$Y$506&lt;=AM$3,('Gastos com Pessoal'!$Z$7:$Z$506)+1,1))
*(IF('Gastos com Pessoal'!$AE$7:$AE$506&lt;=AM$3,('Gastos com Pessoal'!$AF$7:$AF$506)+1,1)),0)</f>
        <v>0</v>
      </c>
      <c r="AN37" s="32">
        <f t="array" aca="1" ref="AN37" ca="1">_xlfn.IFNA(SUM((AN$3&gt;='Gastos com Pessoal'!$E$7:$E$506)*(AN$3&lt;='Gastos com Pessoal'!$F$7:$F$506)*OFFSET('Encargos e Benefícios'!$D$5,1,MATCH($B37,'Encargos e Benefícios'!$E$5:$AB$5,0),500,1))
*(IF('Gastos com Pessoal'!$G$7:$G$506&lt;=AN$3,('Gastos com Pessoal'!$H$7:$H$506)+1,1))
*(IF('Gastos com Pessoal'!$M$7:$M$506&lt;=AN$3,('Gastos com Pessoal'!$N$7:$N$506)+1,1))
*(IF('Gastos com Pessoal'!$S$7:$S$506&lt;=AN$3,('Gastos com Pessoal'!$T$7:$T$506)+1,1))
*(IF('Gastos com Pessoal'!$Y$7:$Y$506&lt;=AN$3,('Gastos com Pessoal'!$Z$7:$Z$506)+1,1))
*(IF('Gastos com Pessoal'!$AE$7:$AE$506&lt;=AN$3,('Gastos com Pessoal'!$AF$7:$AF$506)+1,1)),0)</f>
        <v>0</v>
      </c>
      <c r="AO37" s="32">
        <f t="array" aca="1" ref="AO37" ca="1">_xlfn.IFNA(SUM((AO$3&gt;='Gastos com Pessoal'!$E$7:$E$506)*(AO$3&lt;='Gastos com Pessoal'!$F$7:$F$506)*OFFSET('Encargos e Benefícios'!$D$5,1,MATCH($B37,'Encargos e Benefícios'!$E$5:$AB$5,0),500,1))
*(IF('Gastos com Pessoal'!$G$7:$G$506&lt;=AO$3,('Gastos com Pessoal'!$H$7:$H$506)+1,1))
*(IF('Gastos com Pessoal'!$M$7:$M$506&lt;=AO$3,('Gastos com Pessoal'!$N$7:$N$506)+1,1))
*(IF('Gastos com Pessoal'!$S$7:$S$506&lt;=AO$3,('Gastos com Pessoal'!$T$7:$T$506)+1,1))
*(IF('Gastos com Pessoal'!$Y$7:$Y$506&lt;=AO$3,('Gastos com Pessoal'!$Z$7:$Z$506)+1,1))
*(IF('Gastos com Pessoal'!$AE$7:$AE$506&lt;=AO$3,('Gastos com Pessoal'!$AF$7:$AF$506)+1,1)),0)</f>
        <v>0</v>
      </c>
      <c r="AP37" s="32">
        <f t="array" aca="1" ref="AP37" ca="1">_xlfn.IFNA(SUM((AP$3&gt;='Gastos com Pessoal'!$E$7:$E$506)*(AP$3&lt;='Gastos com Pessoal'!$F$7:$F$506)*OFFSET('Encargos e Benefícios'!$D$5,1,MATCH($B37,'Encargos e Benefícios'!$E$5:$AB$5,0),500,1))
*(IF('Gastos com Pessoal'!$G$7:$G$506&lt;=AP$3,('Gastos com Pessoal'!$H$7:$H$506)+1,1))
*(IF('Gastos com Pessoal'!$M$7:$M$506&lt;=AP$3,('Gastos com Pessoal'!$N$7:$N$506)+1,1))
*(IF('Gastos com Pessoal'!$S$7:$S$506&lt;=AP$3,('Gastos com Pessoal'!$T$7:$T$506)+1,1))
*(IF('Gastos com Pessoal'!$Y$7:$Y$506&lt;=AP$3,('Gastos com Pessoal'!$Z$7:$Z$506)+1,1))
*(IF('Gastos com Pessoal'!$AE$7:$AE$506&lt;=AP$3,('Gastos com Pessoal'!$AF$7:$AF$506)+1,1)),0)</f>
        <v>0</v>
      </c>
      <c r="AQ37" s="32">
        <f t="array" aca="1" ref="AQ37" ca="1">_xlfn.IFNA(SUM((AQ$3&gt;='Gastos com Pessoal'!$E$7:$E$506)*(AQ$3&lt;='Gastos com Pessoal'!$F$7:$F$506)*OFFSET('Encargos e Benefícios'!$D$5,1,MATCH($B37,'Encargos e Benefícios'!$E$5:$AB$5,0),500,1))
*(IF('Gastos com Pessoal'!$G$7:$G$506&lt;=AQ$3,('Gastos com Pessoal'!$H$7:$H$506)+1,1))
*(IF('Gastos com Pessoal'!$M$7:$M$506&lt;=AQ$3,('Gastos com Pessoal'!$N$7:$N$506)+1,1))
*(IF('Gastos com Pessoal'!$S$7:$S$506&lt;=AQ$3,('Gastos com Pessoal'!$T$7:$T$506)+1,1))
*(IF('Gastos com Pessoal'!$Y$7:$Y$506&lt;=AQ$3,('Gastos com Pessoal'!$Z$7:$Z$506)+1,1))
*(IF('Gastos com Pessoal'!$AE$7:$AE$506&lt;=AQ$3,('Gastos com Pessoal'!$AF$7:$AF$506)+1,1)),0)</f>
        <v>0</v>
      </c>
      <c r="AR37" s="32">
        <f t="array" aca="1" ref="AR37" ca="1">_xlfn.IFNA(SUM((AR$3&gt;='Gastos com Pessoal'!$E$7:$E$506)*(AR$3&lt;='Gastos com Pessoal'!$F$7:$F$506)*OFFSET('Encargos e Benefícios'!$D$5,1,MATCH($B37,'Encargos e Benefícios'!$E$5:$AB$5,0),500,1))
*(IF('Gastos com Pessoal'!$G$7:$G$506&lt;=AR$3,('Gastos com Pessoal'!$H$7:$H$506)+1,1))
*(IF('Gastos com Pessoal'!$M$7:$M$506&lt;=AR$3,('Gastos com Pessoal'!$N$7:$N$506)+1,1))
*(IF('Gastos com Pessoal'!$S$7:$S$506&lt;=AR$3,('Gastos com Pessoal'!$T$7:$T$506)+1,1))
*(IF('Gastos com Pessoal'!$Y$7:$Y$506&lt;=AR$3,('Gastos com Pessoal'!$Z$7:$Z$506)+1,1))
*(IF('Gastos com Pessoal'!$AE$7:$AE$506&lt;=AR$3,('Gastos com Pessoal'!$AF$7:$AF$506)+1,1)),0)</f>
        <v>0</v>
      </c>
      <c r="AS37" s="32">
        <f t="array" aca="1" ref="AS37" ca="1">_xlfn.IFNA(SUM((AS$3&gt;='Gastos com Pessoal'!$E$7:$E$506)*(AS$3&lt;='Gastos com Pessoal'!$F$7:$F$506)*OFFSET('Encargos e Benefícios'!$D$5,1,MATCH($B37,'Encargos e Benefícios'!$E$5:$AB$5,0),500,1))
*(IF('Gastos com Pessoal'!$G$7:$G$506&lt;=AS$3,('Gastos com Pessoal'!$H$7:$H$506)+1,1))
*(IF('Gastos com Pessoal'!$M$7:$M$506&lt;=AS$3,('Gastos com Pessoal'!$N$7:$N$506)+1,1))
*(IF('Gastos com Pessoal'!$S$7:$S$506&lt;=AS$3,('Gastos com Pessoal'!$T$7:$T$506)+1,1))
*(IF('Gastos com Pessoal'!$Y$7:$Y$506&lt;=AS$3,('Gastos com Pessoal'!$Z$7:$Z$506)+1,1))
*(IF('Gastos com Pessoal'!$AE$7:$AE$506&lt;=AS$3,('Gastos com Pessoal'!$AF$7:$AF$506)+1,1)),0)</f>
        <v>0</v>
      </c>
      <c r="AT37" s="32">
        <f t="array" aca="1" ref="AT37" ca="1">_xlfn.IFNA(SUM((AT$3&gt;='Gastos com Pessoal'!$E$7:$E$506)*(AT$3&lt;='Gastos com Pessoal'!$F$7:$F$506)*OFFSET('Encargos e Benefícios'!$D$5,1,MATCH($B37,'Encargos e Benefícios'!$E$5:$AB$5,0),500,1))
*(IF('Gastos com Pessoal'!$G$7:$G$506&lt;=AT$3,('Gastos com Pessoal'!$H$7:$H$506)+1,1))
*(IF('Gastos com Pessoal'!$M$7:$M$506&lt;=AT$3,('Gastos com Pessoal'!$N$7:$N$506)+1,1))
*(IF('Gastos com Pessoal'!$S$7:$S$506&lt;=AT$3,('Gastos com Pessoal'!$T$7:$T$506)+1,1))
*(IF('Gastos com Pessoal'!$Y$7:$Y$506&lt;=AT$3,('Gastos com Pessoal'!$Z$7:$Z$506)+1,1))
*(IF('Gastos com Pessoal'!$AE$7:$AE$506&lt;=AT$3,('Gastos com Pessoal'!$AF$7:$AF$506)+1,1)),0)</f>
        <v>0</v>
      </c>
      <c r="AU37" s="32">
        <f t="array" aca="1" ref="AU37" ca="1">_xlfn.IFNA(SUM((AU$3&gt;='Gastos com Pessoal'!$E$7:$E$506)*(AU$3&lt;='Gastos com Pessoal'!$F$7:$F$506)*OFFSET('Encargos e Benefícios'!$D$5,1,MATCH($B37,'Encargos e Benefícios'!$E$5:$AB$5,0),500,1))
*(IF('Gastos com Pessoal'!$G$7:$G$506&lt;=AU$3,('Gastos com Pessoal'!$H$7:$H$506)+1,1))
*(IF('Gastos com Pessoal'!$M$7:$M$506&lt;=AU$3,('Gastos com Pessoal'!$N$7:$N$506)+1,1))
*(IF('Gastos com Pessoal'!$S$7:$S$506&lt;=AU$3,('Gastos com Pessoal'!$T$7:$T$506)+1,1))
*(IF('Gastos com Pessoal'!$Y$7:$Y$506&lt;=AU$3,('Gastos com Pessoal'!$Z$7:$Z$506)+1,1))
*(IF('Gastos com Pessoal'!$AE$7:$AE$506&lt;=AU$3,('Gastos com Pessoal'!$AF$7:$AF$506)+1,1)),0)</f>
        <v>0</v>
      </c>
      <c r="AV37" s="32">
        <f t="array" aca="1" ref="AV37" ca="1">_xlfn.IFNA(SUM((AV$3&gt;='Gastos com Pessoal'!$E$7:$E$506)*(AV$3&lt;='Gastos com Pessoal'!$F$7:$F$506)*OFFSET('Encargos e Benefícios'!$D$5,1,MATCH($B37,'Encargos e Benefícios'!$E$5:$AB$5,0),500,1))
*(IF('Gastos com Pessoal'!$G$7:$G$506&lt;=AV$3,('Gastos com Pessoal'!$H$7:$H$506)+1,1))
*(IF('Gastos com Pessoal'!$M$7:$M$506&lt;=AV$3,('Gastos com Pessoal'!$N$7:$N$506)+1,1))
*(IF('Gastos com Pessoal'!$S$7:$S$506&lt;=AV$3,('Gastos com Pessoal'!$T$7:$T$506)+1,1))
*(IF('Gastos com Pessoal'!$Y$7:$Y$506&lt;=AV$3,('Gastos com Pessoal'!$Z$7:$Z$506)+1,1))
*(IF('Gastos com Pessoal'!$AE$7:$AE$506&lt;=AV$3,('Gastos com Pessoal'!$AF$7:$AF$506)+1,1)),0)</f>
        <v>0</v>
      </c>
      <c r="AW37" s="32">
        <f t="array" aca="1" ref="AW37" ca="1">_xlfn.IFNA(SUM((AW$3&gt;='Gastos com Pessoal'!$E$7:$E$506)*(AW$3&lt;='Gastos com Pessoal'!$F$7:$F$506)*OFFSET('Encargos e Benefícios'!$D$5,1,MATCH($B37,'Encargos e Benefícios'!$E$5:$AB$5,0),500,1))
*(IF('Gastos com Pessoal'!$G$7:$G$506&lt;=AW$3,('Gastos com Pessoal'!$H$7:$H$506)+1,1))
*(IF('Gastos com Pessoal'!$M$7:$M$506&lt;=AW$3,('Gastos com Pessoal'!$N$7:$N$506)+1,1))
*(IF('Gastos com Pessoal'!$S$7:$S$506&lt;=AW$3,('Gastos com Pessoal'!$T$7:$T$506)+1,1))
*(IF('Gastos com Pessoal'!$Y$7:$Y$506&lt;=AW$3,('Gastos com Pessoal'!$Z$7:$Z$506)+1,1))
*(IF('Gastos com Pessoal'!$AE$7:$AE$506&lt;=AW$3,('Gastos com Pessoal'!$AF$7:$AF$506)+1,1)),0)</f>
        <v>0</v>
      </c>
      <c r="AX37" s="32">
        <f t="array" aca="1" ref="AX37" ca="1">_xlfn.IFNA(SUM((AX$3&gt;='Gastos com Pessoal'!$E$7:$E$506)*(AX$3&lt;='Gastos com Pessoal'!$F$7:$F$506)*OFFSET('Encargos e Benefícios'!$D$5,1,MATCH($B37,'Encargos e Benefícios'!$E$5:$AB$5,0),500,1))
*(IF('Gastos com Pessoal'!$G$7:$G$506&lt;=AX$3,('Gastos com Pessoal'!$H$7:$H$506)+1,1))
*(IF('Gastos com Pessoal'!$M$7:$M$506&lt;=AX$3,('Gastos com Pessoal'!$N$7:$N$506)+1,1))
*(IF('Gastos com Pessoal'!$S$7:$S$506&lt;=AX$3,('Gastos com Pessoal'!$T$7:$T$506)+1,1))
*(IF('Gastos com Pessoal'!$Y$7:$Y$506&lt;=AX$3,('Gastos com Pessoal'!$Z$7:$Z$506)+1,1))
*(IF('Gastos com Pessoal'!$AE$7:$AE$506&lt;=AX$3,('Gastos com Pessoal'!$AF$7:$AF$506)+1,1)),0)</f>
        <v>0</v>
      </c>
      <c r="AY37" s="32">
        <f t="array" aca="1" ref="AY37" ca="1">_xlfn.IFNA(SUM((AY$3&gt;='Gastos com Pessoal'!$E$7:$E$506)*(AY$3&lt;='Gastos com Pessoal'!$F$7:$F$506)*OFFSET('Encargos e Benefícios'!$D$5,1,MATCH($B37,'Encargos e Benefícios'!$E$5:$AB$5,0),500,1))
*(IF('Gastos com Pessoal'!$G$7:$G$506&lt;=AY$3,('Gastos com Pessoal'!$H$7:$H$506)+1,1))
*(IF('Gastos com Pessoal'!$M$7:$M$506&lt;=AY$3,('Gastos com Pessoal'!$N$7:$N$506)+1,1))
*(IF('Gastos com Pessoal'!$S$7:$S$506&lt;=AY$3,('Gastos com Pessoal'!$T$7:$T$506)+1,1))
*(IF('Gastos com Pessoal'!$Y$7:$Y$506&lt;=AY$3,('Gastos com Pessoal'!$Z$7:$Z$506)+1,1))
*(IF('Gastos com Pessoal'!$AE$7:$AE$506&lt;=AY$3,('Gastos com Pessoal'!$AF$7:$AF$506)+1,1)),0)</f>
        <v>0</v>
      </c>
      <c r="AZ37" s="32">
        <f t="array" aca="1" ref="AZ37" ca="1">_xlfn.IFNA(SUM((AZ$3&gt;='Gastos com Pessoal'!$E$7:$E$506)*(AZ$3&lt;='Gastos com Pessoal'!$F$7:$F$506)*OFFSET('Encargos e Benefícios'!$D$5,1,MATCH($B37,'Encargos e Benefícios'!$E$5:$AB$5,0),500,1))
*(IF('Gastos com Pessoal'!$G$7:$G$506&lt;=AZ$3,('Gastos com Pessoal'!$H$7:$H$506)+1,1))
*(IF('Gastos com Pessoal'!$M$7:$M$506&lt;=AZ$3,('Gastos com Pessoal'!$N$7:$N$506)+1,1))
*(IF('Gastos com Pessoal'!$S$7:$S$506&lt;=AZ$3,('Gastos com Pessoal'!$T$7:$T$506)+1,1))
*(IF('Gastos com Pessoal'!$Y$7:$Y$506&lt;=AZ$3,('Gastos com Pessoal'!$Z$7:$Z$506)+1,1))
*(IF('Gastos com Pessoal'!$AE$7:$AE$506&lt;=AZ$3,('Gastos com Pessoal'!$AF$7:$AF$506)+1,1)),0)</f>
        <v>0</v>
      </c>
      <c r="BA37" s="32">
        <f t="array" aca="1" ref="BA37" ca="1">_xlfn.IFNA(SUM((BA$3&gt;='Gastos com Pessoal'!$E$7:$E$506)*(BA$3&lt;='Gastos com Pessoal'!$F$7:$F$506)*OFFSET('Encargos e Benefícios'!$D$5,1,MATCH($B37,'Encargos e Benefícios'!$E$5:$AB$5,0),500,1))
*(IF('Gastos com Pessoal'!$G$7:$G$506&lt;=BA$3,('Gastos com Pessoal'!$H$7:$H$506)+1,1))
*(IF('Gastos com Pessoal'!$M$7:$M$506&lt;=BA$3,('Gastos com Pessoal'!$N$7:$N$506)+1,1))
*(IF('Gastos com Pessoal'!$S$7:$S$506&lt;=BA$3,('Gastos com Pessoal'!$T$7:$T$506)+1,1))
*(IF('Gastos com Pessoal'!$Y$7:$Y$506&lt;=BA$3,('Gastos com Pessoal'!$Z$7:$Z$506)+1,1))
*(IF('Gastos com Pessoal'!$AE$7:$AE$506&lt;=BA$3,('Gastos com Pessoal'!$AF$7:$AF$506)+1,1)),0)</f>
        <v>0</v>
      </c>
      <c r="BB37" s="32">
        <f t="array" aca="1" ref="BB37" ca="1">_xlfn.IFNA(SUM((BB$3&gt;='Gastos com Pessoal'!$E$7:$E$506)*(BB$3&lt;='Gastos com Pessoal'!$F$7:$F$506)*OFFSET('Encargos e Benefícios'!$D$5,1,MATCH($B37,'Encargos e Benefícios'!$E$5:$AB$5,0),500,1))
*(IF('Gastos com Pessoal'!$G$7:$G$506&lt;=BB$3,('Gastos com Pessoal'!$H$7:$H$506)+1,1))
*(IF('Gastos com Pessoal'!$M$7:$M$506&lt;=BB$3,('Gastos com Pessoal'!$N$7:$N$506)+1,1))
*(IF('Gastos com Pessoal'!$S$7:$S$506&lt;=BB$3,('Gastos com Pessoal'!$T$7:$T$506)+1,1))
*(IF('Gastos com Pessoal'!$Y$7:$Y$506&lt;=BB$3,('Gastos com Pessoal'!$Z$7:$Z$506)+1,1))
*(IF('Gastos com Pessoal'!$AE$7:$AE$506&lt;=BB$3,('Gastos com Pessoal'!$AF$7:$AF$506)+1,1)),0)</f>
        <v>0</v>
      </c>
      <c r="BC37" s="32">
        <f t="array" aca="1" ref="BC37" ca="1">_xlfn.IFNA(SUM((BC$3&gt;='Gastos com Pessoal'!$E$7:$E$506)*(BC$3&lt;='Gastos com Pessoal'!$F$7:$F$506)*OFFSET('Encargos e Benefícios'!$D$5,1,MATCH($B37,'Encargos e Benefícios'!$E$5:$AB$5,0),500,1))
*(IF('Gastos com Pessoal'!$G$7:$G$506&lt;=BC$3,('Gastos com Pessoal'!$H$7:$H$506)+1,1))
*(IF('Gastos com Pessoal'!$M$7:$M$506&lt;=BC$3,('Gastos com Pessoal'!$N$7:$N$506)+1,1))
*(IF('Gastos com Pessoal'!$S$7:$S$506&lt;=BC$3,('Gastos com Pessoal'!$T$7:$T$506)+1,1))
*(IF('Gastos com Pessoal'!$Y$7:$Y$506&lt;=BC$3,('Gastos com Pessoal'!$Z$7:$Z$506)+1,1))
*(IF('Gastos com Pessoal'!$AE$7:$AE$506&lt;=BC$3,('Gastos com Pessoal'!$AF$7:$AF$506)+1,1)),0)</f>
        <v>0</v>
      </c>
      <c r="BD37" s="32">
        <f t="array" aca="1" ref="BD37" ca="1">_xlfn.IFNA(SUM((BD$3&gt;='Gastos com Pessoal'!$E$7:$E$506)*(BD$3&lt;='Gastos com Pessoal'!$F$7:$F$506)*OFFSET('Encargos e Benefícios'!$D$5,1,MATCH($B37,'Encargos e Benefícios'!$E$5:$AB$5,0),500,1))
*(IF('Gastos com Pessoal'!$G$7:$G$506&lt;=BD$3,('Gastos com Pessoal'!$H$7:$H$506)+1,1))
*(IF('Gastos com Pessoal'!$M$7:$M$506&lt;=BD$3,('Gastos com Pessoal'!$N$7:$N$506)+1,1))
*(IF('Gastos com Pessoal'!$S$7:$S$506&lt;=BD$3,('Gastos com Pessoal'!$T$7:$T$506)+1,1))
*(IF('Gastos com Pessoal'!$Y$7:$Y$506&lt;=BD$3,('Gastos com Pessoal'!$Z$7:$Z$506)+1,1))
*(IF('Gastos com Pessoal'!$AE$7:$AE$506&lt;=BD$3,('Gastos com Pessoal'!$AF$7:$AF$506)+1,1)),0)</f>
        <v>0</v>
      </c>
      <c r="BE37" s="32">
        <f t="array" aca="1" ref="BE37" ca="1">_xlfn.IFNA(SUM((BE$3&gt;='Gastos com Pessoal'!$E$7:$E$506)*(BE$3&lt;='Gastos com Pessoal'!$F$7:$F$506)*OFFSET('Encargos e Benefícios'!$D$5,1,MATCH($B37,'Encargos e Benefícios'!$E$5:$AB$5,0),500,1))
*(IF('Gastos com Pessoal'!$G$7:$G$506&lt;=BE$3,('Gastos com Pessoal'!$H$7:$H$506)+1,1))
*(IF('Gastos com Pessoal'!$M$7:$M$506&lt;=BE$3,('Gastos com Pessoal'!$N$7:$N$506)+1,1))
*(IF('Gastos com Pessoal'!$S$7:$S$506&lt;=BE$3,('Gastos com Pessoal'!$T$7:$T$506)+1,1))
*(IF('Gastos com Pessoal'!$Y$7:$Y$506&lt;=BE$3,('Gastos com Pessoal'!$Z$7:$Z$506)+1,1))
*(IF('Gastos com Pessoal'!$AE$7:$AE$506&lt;=BE$3,('Gastos com Pessoal'!$AF$7:$AF$506)+1,1)),0)</f>
        <v>0</v>
      </c>
      <c r="BF37" s="32">
        <f t="array" aca="1" ref="BF37" ca="1">_xlfn.IFNA(SUM((BF$3&gt;='Gastos com Pessoal'!$E$7:$E$506)*(BF$3&lt;='Gastos com Pessoal'!$F$7:$F$506)*OFFSET('Encargos e Benefícios'!$D$5,1,MATCH($B37,'Encargos e Benefícios'!$E$5:$AB$5,0),500,1))
*(IF('Gastos com Pessoal'!$G$7:$G$506&lt;=BF$3,('Gastos com Pessoal'!$H$7:$H$506)+1,1))
*(IF('Gastos com Pessoal'!$M$7:$M$506&lt;=BF$3,('Gastos com Pessoal'!$N$7:$N$506)+1,1))
*(IF('Gastos com Pessoal'!$S$7:$S$506&lt;=BF$3,('Gastos com Pessoal'!$T$7:$T$506)+1,1))
*(IF('Gastos com Pessoal'!$Y$7:$Y$506&lt;=BF$3,('Gastos com Pessoal'!$Z$7:$Z$506)+1,1))
*(IF('Gastos com Pessoal'!$AE$7:$AE$506&lt;=BF$3,('Gastos com Pessoal'!$AF$7:$AF$506)+1,1)),0)</f>
        <v>0</v>
      </c>
      <c r="BG37" s="32">
        <f t="array" aca="1" ref="BG37" ca="1">_xlfn.IFNA(SUM((BG$3&gt;='Gastos com Pessoal'!$E$7:$E$506)*(BG$3&lt;='Gastos com Pessoal'!$F$7:$F$506)*OFFSET('Encargos e Benefícios'!$D$5,1,MATCH($B37,'Encargos e Benefícios'!$E$5:$AB$5,0),500,1))
*(IF('Gastos com Pessoal'!$G$7:$G$506&lt;=BG$3,('Gastos com Pessoal'!$H$7:$H$506)+1,1))
*(IF('Gastos com Pessoal'!$M$7:$M$506&lt;=BG$3,('Gastos com Pessoal'!$N$7:$N$506)+1,1))
*(IF('Gastos com Pessoal'!$S$7:$S$506&lt;=BG$3,('Gastos com Pessoal'!$T$7:$T$506)+1,1))
*(IF('Gastos com Pessoal'!$Y$7:$Y$506&lt;=BG$3,('Gastos com Pessoal'!$Z$7:$Z$506)+1,1))
*(IF('Gastos com Pessoal'!$AE$7:$AE$506&lt;=BG$3,('Gastos com Pessoal'!$AF$7:$AF$506)+1,1)),0)</f>
        <v>0</v>
      </c>
      <c r="BH37" s="32">
        <f t="array" aca="1" ref="BH37" ca="1">_xlfn.IFNA(SUM((BH$3&gt;='Gastos com Pessoal'!$E$7:$E$506)*(BH$3&lt;='Gastos com Pessoal'!$F$7:$F$506)*OFFSET('Encargos e Benefícios'!$D$5,1,MATCH($B37,'Encargos e Benefícios'!$E$5:$AB$5,0),500,1))
*(IF('Gastos com Pessoal'!$G$7:$G$506&lt;=BH$3,('Gastos com Pessoal'!$H$7:$H$506)+1,1))
*(IF('Gastos com Pessoal'!$M$7:$M$506&lt;=BH$3,('Gastos com Pessoal'!$N$7:$N$506)+1,1))
*(IF('Gastos com Pessoal'!$S$7:$S$506&lt;=BH$3,('Gastos com Pessoal'!$T$7:$T$506)+1,1))
*(IF('Gastos com Pessoal'!$Y$7:$Y$506&lt;=BH$3,('Gastos com Pessoal'!$Z$7:$Z$506)+1,1))
*(IF('Gastos com Pessoal'!$AE$7:$AE$506&lt;=BH$3,('Gastos com Pessoal'!$AF$7:$AF$506)+1,1)),0)</f>
        <v>0</v>
      </c>
      <c r="BI37" s="32">
        <f t="array" aca="1" ref="BI37" ca="1">_xlfn.IFNA(SUM((BI$3&gt;='Gastos com Pessoal'!$E$7:$E$506)*(BI$3&lt;='Gastos com Pessoal'!$F$7:$F$506)*OFFSET('Encargos e Benefícios'!$D$5,1,MATCH($B37,'Encargos e Benefícios'!$E$5:$AB$5,0),500,1))
*(IF('Gastos com Pessoal'!$G$7:$G$506&lt;=BI$3,('Gastos com Pessoal'!$H$7:$H$506)+1,1))
*(IF('Gastos com Pessoal'!$M$7:$M$506&lt;=BI$3,('Gastos com Pessoal'!$N$7:$N$506)+1,1))
*(IF('Gastos com Pessoal'!$S$7:$S$506&lt;=BI$3,('Gastos com Pessoal'!$T$7:$T$506)+1,1))
*(IF('Gastos com Pessoal'!$Y$7:$Y$506&lt;=BI$3,('Gastos com Pessoal'!$Z$7:$Z$506)+1,1))
*(IF('Gastos com Pessoal'!$AE$7:$AE$506&lt;=BI$3,('Gastos com Pessoal'!$AF$7:$AF$506)+1,1)),0)</f>
        <v>0</v>
      </c>
      <c r="BJ37" s="32">
        <f t="array" aca="1" ref="BJ37" ca="1">_xlfn.IFNA(SUM((BJ$3&gt;='Gastos com Pessoal'!$E$7:$E$506)*(BJ$3&lt;='Gastos com Pessoal'!$F$7:$F$506)*OFFSET('Encargos e Benefícios'!$D$5,1,MATCH($B37,'Encargos e Benefícios'!$E$5:$AB$5,0),500,1))
*(IF('Gastos com Pessoal'!$G$7:$G$506&lt;=BJ$3,('Gastos com Pessoal'!$H$7:$H$506)+1,1))
*(IF('Gastos com Pessoal'!$M$7:$M$506&lt;=BJ$3,('Gastos com Pessoal'!$N$7:$N$506)+1,1))
*(IF('Gastos com Pessoal'!$S$7:$S$506&lt;=BJ$3,('Gastos com Pessoal'!$T$7:$T$506)+1,1))
*(IF('Gastos com Pessoal'!$Y$7:$Y$506&lt;=BJ$3,('Gastos com Pessoal'!$Z$7:$Z$506)+1,1))
*(IF('Gastos com Pessoal'!$AE$7:$AE$506&lt;=BJ$3,('Gastos com Pessoal'!$AF$7:$AF$506)+1,1)),0)</f>
        <v>0</v>
      </c>
      <c r="BK37" s="69">
        <f t="shared" ca="1" si="19"/>
        <v>933436.75497966236</v>
      </c>
      <c r="BL37" s="74">
        <f t="shared" ca="1" si="20"/>
        <v>1.6268653150439148E-2</v>
      </c>
    </row>
    <row r="38" spans="1:64" s="49" customFormat="1" ht="23.25" customHeight="1" x14ac:dyDescent="0.2">
      <c r="A38" s="19" t="s">
        <v>141</v>
      </c>
      <c r="B38" s="12" t="s">
        <v>142</v>
      </c>
      <c r="C38" s="32">
        <f t="array" aca="1" ref="C38" ca="1">_xlfn.IFNA(SUM((C$3&gt;='Gastos com Pessoal'!$E$7:$E$506)*(C$3&lt;='Gastos com Pessoal'!$F$7:$F$506)*OFFSET('Encargos e Benefícios'!$D$5,1,MATCH($B38,'Encargos e Benefícios'!$E$5:$AB$5,0),500,1))
*(IF('Gastos com Pessoal'!$G$7:$G$506&lt;=C$3,('Gastos com Pessoal'!$H$7:$H$506)+1,1))
*(IF('Gastos com Pessoal'!$M$7:$M$506&lt;=C$3,('Gastos com Pessoal'!$N$7:$N$506)+1,1))
*(IF('Gastos com Pessoal'!$S$7:$S$506&lt;=C$3,('Gastos com Pessoal'!$T$7:$T$506)+1,1))
*(IF('Gastos com Pessoal'!$Y$7:$Y$506&lt;=C$3,('Gastos com Pessoal'!$Z$7:$Z$506)+1,1))
*(IF('Gastos com Pessoal'!$AE$7:$AE$506&lt;=C$3,('Gastos com Pessoal'!$AF$7:$AF$506)+1,1)),0)</f>
        <v>161792.45881833337</v>
      </c>
      <c r="D38" s="32">
        <f t="array" aca="1" ref="D38" ca="1">_xlfn.IFNA(SUM((D$3&gt;='Gastos com Pessoal'!$E$7:$E$506)*(D$3&lt;='Gastos com Pessoal'!$F$7:$F$506)*OFFSET('Encargos e Benefícios'!$D$5,1,MATCH($B38,'Encargos e Benefícios'!$E$5:$AB$5,0),500,1))
*(IF('Gastos com Pessoal'!$G$7:$G$506&lt;=D$3,('Gastos com Pessoal'!$H$7:$H$506)+1,1))
*(IF('Gastos com Pessoal'!$M$7:$M$506&lt;=D$3,('Gastos com Pessoal'!$N$7:$N$506)+1,1))
*(IF('Gastos com Pessoal'!$S$7:$S$506&lt;=D$3,('Gastos com Pessoal'!$T$7:$T$506)+1,1))
*(IF('Gastos com Pessoal'!$Y$7:$Y$506&lt;=D$3,('Gastos com Pessoal'!$Z$7:$Z$506)+1,1))
*(IF('Gastos com Pessoal'!$AE$7:$AE$506&lt;=D$3,('Gastos com Pessoal'!$AF$7:$AF$506)+1,1)),0)</f>
        <v>170066.39084925002</v>
      </c>
      <c r="E38" s="32">
        <f t="array" aca="1" ref="E38" ca="1">_xlfn.IFNA(SUM((E$3&gt;='Gastos com Pessoal'!$E$7:$E$506)*(E$3&lt;='Gastos com Pessoal'!$F$7:$F$506)*OFFSET('Encargos e Benefícios'!$D$5,1,MATCH($B38,'Encargos e Benefícios'!$E$5:$AB$5,0),500,1))
*(IF('Gastos com Pessoal'!$G$7:$G$506&lt;=E$3,('Gastos com Pessoal'!$H$7:$H$506)+1,1))
*(IF('Gastos com Pessoal'!$M$7:$M$506&lt;=E$3,('Gastos com Pessoal'!$N$7:$N$506)+1,1))
*(IF('Gastos com Pessoal'!$S$7:$S$506&lt;=E$3,('Gastos com Pessoal'!$T$7:$T$506)+1,1))
*(IF('Gastos com Pessoal'!$Y$7:$Y$506&lt;=E$3,('Gastos com Pessoal'!$Z$7:$Z$506)+1,1))
*(IF('Gastos com Pessoal'!$AE$7:$AE$506&lt;=E$3,('Gastos com Pessoal'!$AF$7:$AF$506)+1,1)),0)</f>
        <v>170066.39084925002</v>
      </c>
      <c r="F38" s="32">
        <f t="array" aca="1" ref="F38" ca="1">_xlfn.IFNA(SUM((F$3&gt;='Gastos com Pessoal'!$E$7:$E$506)*(F$3&lt;='Gastos com Pessoal'!$F$7:$F$506)*OFFSET('Encargos e Benefícios'!$D$5,1,MATCH($B38,'Encargos e Benefícios'!$E$5:$AB$5,0),500,1))
*(IF('Gastos com Pessoal'!$G$7:$G$506&lt;=F$3,('Gastos com Pessoal'!$H$7:$H$506)+1,1))
*(IF('Gastos com Pessoal'!$M$7:$M$506&lt;=F$3,('Gastos com Pessoal'!$N$7:$N$506)+1,1))
*(IF('Gastos com Pessoal'!$S$7:$S$506&lt;=F$3,('Gastos com Pessoal'!$T$7:$T$506)+1,1))
*(IF('Gastos com Pessoal'!$Y$7:$Y$506&lt;=F$3,('Gastos com Pessoal'!$Z$7:$Z$506)+1,1))
*(IF('Gastos com Pessoal'!$AE$7:$AE$506&lt;=F$3,('Gastos com Pessoal'!$AF$7:$AF$506)+1,1)),0)</f>
        <v>170066.39084925002</v>
      </c>
      <c r="G38" s="32">
        <f t="array" aca="1" ref="G38" ca="1">_xlfn.IFNA(SUM((G$3&gt;='Gastos com Pessoal'!$E$7:$E$506)*(G$3&lt;='Gastos com Pessoal'!$F$7:$F$506)*OFFSET('Encargos e Benefícios'!$D$5,1,MATCH($B38,'Encargos e Benefícios'!$E$5:$AB$5,0),500,1))
*(IF('Gastos com Pessoal'!$G$7:$G$506&lt;=G$3,('Gastos com Pessoal'!$H$7:$H$506)+1,1))
*(IF('Gastos com Pessoal'!$M$7:$M$506&lt;=G$3,('Gastos com Pessoal'!$N$7:$N$506)+1,1))
*(IF('Gastos com Pessoal'!$S$7:$S$506&lt;=G$3,('Gastos com Pessoal'!$T$7:$T$506)+1,1))
*(IF('Gastos com Pessoal'!$Y$7:$Y$506&lt;=G$3,('Gastos com Pessoal'!$Z$7:$Z$506)+1,1))
*(IF('Gastos com Pessoal'!$AE$7:$AE$506&lt;=G$3,('Gastos com Pessoal'!$AF$7:$AF$506)+1,1)),0)</f>
        <v>165895.92325600001</v>
      </c>
      <c r="H38" s="32">
        <f t="array" aca="1" ref="H38" ca="1">_xlfn.IFNA(SUM((H$3&gt;='Gastos com Pessoal'!$E$7:$E$506)*(H$3&lt;='Gastos com Pessoal'!$F$7:$F$506)*OFFSET('Encargos e Benefícios'!$D$5,1,MATCH($B38,'Encargos e Benefícios'!$E$5:$AB$5,0),500,1))
*(IF('Gastos com Pessoal'!$G$7:$G$506&lt;=H$3,('Gastos com Pessoal'!$H$7:$H$506)+1,1))
*(IF('Gastos com Pessoal'!$M$7:$M$506&lt;=H$3,('Gastos com Pessoal'!$N$7:$N$506)+1,1))
*(IF('Gastos com Pessoal'!$S$7:$S$506&lt;=H$3,('Gastos com Pessoal'!$T$7:$T$506)+1,1))
*(IF('Gastos com Pessoal'!$Y$7:$Y$506&lt;=H$3,('Gastos com Pessoal'!$Z$7:$Z$506)+1,1))
*(IF('Gastos com Pessoal'!$AE$7:$AE$506&lt;=H$3,('Gastos com Pessoal'!$AF$7:$AF$506)+1,1)),0)</f>
        <v>167692.96647950003</v>
      </c>
      <c r="I38" s="32">
        <f t="array" aca="1" ref="I38" ca="1">_xlfn.IFNA(SUM((I$3&gt;='Gastos com Pessoal'!$E$7:$E$506)*(I$3&lt;='Gastos com Pessoal'!$F$7:$F$506)*OFFSET('Encargos e Benefícios'!$D$5,1,MATCH($B38,'Encargos e Benefícios'!$E$5:$AB$5,0),500,1))
*(IF('Gastos com Pessoal'!$G$7:$G$506&lt;=I$3,('Gastos com Pessoal'!$H$7:$H$506)+1,1))
*(IF('Gastos com Pessoal'!$M$7:$M$506&lt;=I$3,('Gastos com Pessoal'!$N$7:$N$506)+1,1))
*(IF('Gastos com Pessoal'!$S$7:$S$506&lt;=I$3,('Gastos com Pessoal'!$T$7:$T$506)+1,1))
*(IF('Gastos com Pessoal'!$Y$7:$Y$506&lt;=I$3,('Gastos com Pessoal'!$Z$7:$Z$506)+1,1))
*(IF('Gastos com Pessoal'!$AE$7:$AE$506&lt;=I$3,('Gastos com Pessoal'!$AF$7:$AF$506)+1,1)),0)</f>
        <v>167692.96647950003</v>
      </c>
      <c r="J38" s="32">
        <f t="array" aca="1" ref="J38" ca="1">_xlfn.IFNA(SUM((J$3&gt;='Gastos com Pessoal'!$E$7:$E$506)*(J$3&lt;='Gastos com Pessoal'!$F$7:$F$506)*OFFSET('Encargos e Benefícios'!$D$5,1,MATCH($B38,'Encargos e Benefícios'!$E$5:$AB$5,0),500,1))
*(IF('Gastos com Pessoal'!$G$7:$G$506&lt;=J$3,('Gastos com Pessoal'!$H$7:$H$506)+1,1))
*(IF('Gastos com Pessoal'!$M$7:$M$506&lt;=J$3,('Gastos com Pessoal'!$N$7:$N$506)+1,1))
*(IF('Gastos com Pessoal'!$S$7:$S$506&lt;=J$3,('Gastos com Pessoal'!$T$7:$T$506)+1,1))
*(IF('Gastos com Pessoal'!$Y$7:$Y$506&lt;=J$3,('Gastos com Pessoal'!$Z$7:$Z$506)+1,1))
*(IF('Gastos com Pessoal'!$AE$7:$AE$506&lt;=J$3,('Gastos com Pessoal'!$AF$7:$AF$506)+1,1)),0)</f>
        <v>167692.96647950003</v>
      </c>
      <c r="K38" s="32">
        <f t="array" aca="1" ref="K38" ca="1">_xlfn.IFNA(SUM((K$3&gt;='Gastos com Pessoal'!$E$7:$E$506)*(K$3&lt;='Gastos com Pessoal'!$F$7:$F$506)*OFFSET('Encargos e Benefícios'!$D$5,1,MATCH($B38,'Encargos e Benefícios'!$E$5:$AB$5,0),500,1))
*(IF('Gastos com Pessoal'!$G$7:$G$506&lt;=K$3,('Gastos com Pessoal'!$H$7:$H$506)+1,1))
*(IF('Gastos com Pessoal'!$M$7:$M$506&lt;=K$3,('Gastos com Pessoal'!$N$7:$N$506)+1,1))
*(IF('Gastos com Pessoal'!$S$7:$S$506&lt;=K$3,('Gastos com Pessoal'!$T$7:$T$506)+1,1))
*(IF('Gastos com Pessoal'!$Y$7:$Y$506&lt;=K$3,('Gastos com Pessoal'!$Z$7:$Z$506)+1,1))
*(IF('Gastos com Pessoal'!$AE$7:$AE$506&lt;=K$3,('Gastos com Pessoal'!$AF$7:$AF$506)+1,1)),0)</f>
        <v>167692.96647950003</v>
      </c>
      <c r="L38" s="32">
        <f t="array" aca="1" ref="L38" ca="1">_xlfn.IFNA(SUM((L$3&gt;='Gastos com Pessoal'!$E$7:$E$506)*(L$3&lt;='Gastos com Pessoal'!$F$7:$F$506)*OFFSET('Encargos e Benefícios'!$D$5,1,MATCH($B38,'Encargos e Benefícios'!$E$5:$AB$5,0),500,1))
*(IF('Gastos com Pessoal'!$G$7:$G$506&lt;=L$3,('Gastos com Pessoal'!$H$7:$H$506)+1,1))
*(IF('Gastos com Pessoal'!$M$7:$M$506&lt;=L$3,('Gastos com Pessoal'!$N$7:$N$506)+1,1))
*(IF('Gastos com Pessoal'!$S$7:$S$506&lt;=L$3,('Gastos com Pessoal'!$T$7:$T$506)+1,1))
*(IF('Gastos com Pessoal'!$Y$7:$Y$506&lt;=L$3,('Gastos com Pessoal'!$Z$7:$Z$506)+1,1))
*(IF('Gastos com Pessoal'!$AE$7:$AE$506&lt;=L$3,('Gastos com Pessoal'!$AF$7:$AF$506)+1,1)),0)</f>
        <v>169770.74348587502</v>
      </c>
      <c r="M38" s="32">
        <f t="array" aca="1" ref="M38" ca="1">_xlfn.IFNA(SUM((M$3&gt;='Gastos com Pessoal'!$E$7:$E$506)*(M$3&lt;='Gastos com Pessoal'!$F$7:$F$506)*OFFSET('Encargos e Benefícios'!$D$5,1,MATCH($B38,'Encargos e Benefícios'!$E$5:$AB$5,0),500,1))
*(IF('Gastos com Pessoal'!$G$7:$G$506&lt;=M$3,('Gastos com Pessoal'!$H$7:$H$506)+1,1))
*(IF('Gastos com Pessoal'!$M$7:$M$506&lt;=M$3,('Gastos com Pessoal'!$N$7:$N$506)+1,1))
*(IF('Gastos com Pessoal'!$S$7:$S$506&lt;=M$3,('Gastos com Pessoal'!$T$7:$T$506)+1,1))
*(IF('Gastos com Pessoal'!$Y$7:$Y$506&lt;=M$3,('Gastos com Pessoal'!$Z$7:$Z$506)+1,1))
*(IF('Gastos com Pessoal'!$AE$7:$AE$506&lt;=M$3,('Gastos com Pessoal'!$AF$7:$AF$506)+1,1)),0)</f>
        <v>169770.74348587502</v>
      </c>
      <c r="N38" s="32">
        <f t="array" aca="1" ref="N38" ca="1">_xlfn.IFNA(SUM((N$3&gt;='Gastos com Pessoal'!$E$7:$E$506)*(N$3&lt;='Gastos com Pessoal'!$F$7:$F$506)*OFFSET('Encargos e Benefícios'!$D$5,1,MATCH($B38,'Encargos e Benefícios'!$E$5:$AB$5,0),500,1))
*(IF('Gastos com Pessoal'!$G$7:$G$506&lt;=N$3,('Gastos com Pessoal'!$H$7:$H$506)+1,1))
*(IF('Gastos com Pessoal'!$M$7:$M$506&lt;=N$3,('Gastos com Pessoal'!$N$7:$N$506)+1,1))
*(IF('Gastos com Pessoal'!$S$7:$S$506&lt;=N$3,('Gastos com Pessoal'!$T$7:$T$506)+1,1))
*(IF('Gastos com Pessoal'!$Y$7:$Y$506&lt;=N$3,('Gastos com Pessoal'!$Z$7:$Z$506)+1,1))
*(IF('Gastos com Pessoal'!$AE$7:$AE$506&lt;=N$3,('Gastos com Pessoal'!$AF$7:$AF$506)+1,1)),0)</f>
        <v>169770.74348587502</v>
      </c>
      <c r="O38" s="32">
        <f t="array" aca="1" ref="O38" ca="1">_xlfn.IFNA(SUM((O$3&gt;='Gastos com Pessoal'!$E$7:$E$506)*(O$3&lt;='Gastos com Pessoal'!$F$7:$F$506)*OFFSET('Encargos e Benefícios'!$D$5,1,MATCH($B38,'Encargos e Benefícios'!$E$5:$AB$5,0),500,1))
*(IF('Gastos com Pessoal'!$G$7:$G$506&lt;=O$3,('Gastos com Pessoal'!$H$7:$H$506)+1,1))
*(IF('Gastos com Pessoal'!$M$7:$M$506&lt;=O$3,('Gastos com Pessoal'!$N$7:$N$506)+1,1))
*(IF('Gastos com Pessoal'!$S$7:$S$506&lt;=O$3,('Gastos com Pessoal'!$T$7:$T$506)+1,1))
*(IF('Gastos com Pessoal'!$Y$7:$Y$506&lt;=O$3,('Gastos com Pessoal'!$Z$7:$Z$506)+1,1))
*(IF('Gastos com Pessoal'!$AE$7:$AE$506&lt;=O$3,('Gastos com Pessoal'!$AF$7:$AF$506)+1,1)),0)</f>
        <v>169770.74348587502</v>
      </c>
      <c r="P38" s="32">
        <f t="array" aca="1" ref="P38" ca="1">_xlfn.IFNA(SUM((P$3&gt;='Gastos com Pessoal'!$E$7:$E$506)*(P$3&lt;='Gastos com Pessoal'!$F$7:$F$506)*OFFSET('Encargos e Benefícios'!$D$5,1,MATCH($B38,'Encargos e Benefícios'!$E$5:$AB$5,0),500,1))
*(IF('Gastos com Pessoal'!$G$7:$G$506&lt;=P$3,('Gastos com Pessoal'!$H$7:$H$506)+1,1))
*(IF('Gastos com Pessoal'!$M$7:$M$506&lt;=P$3,('Gastos com Pessoal'!$N$7:$N$506)+1,1))
*(IF('Gastos com Pessoal'!$S$7:$S$506&lt;=P$3,('Gastos com Pessoal'!$T$7:$T$506)+1,1))
*(IF('Gastos com Pessoal'!$Y$7:$Y$506&lt;=P$3,('Gastos com Pessoal'!$Z$7:$Z$506)+1,1))
*(IF('Gastos com Pessoal'!$AE$7:$AE$506&lt;=P$3,('Gastos com Pessoal'!$AF$7:$AF$506)+1,1)),0)</f>
        <v>0</v>
      </c>
      <c r="Q38" s="32">
        <f t="array" aca="1" ref="Q38" ca="1">_xlfn.IFNA(SUM((Q$3&gt;='Gastos com Pessoal'!$E$7:$E$506)*(Q$3&lt;='Gastos com Pessoal'!$F$7:$F$506)*OFFSET('Encargos e Benefícios'!$D$5,1,MATCH($B38,'Encargos e Benefícios'!$E$5:$AB$5,0),500,1))
*(IF('Gastos com Pessoal'!$G$7:$G$506&lt;=Q$3,('Gastos com Pessoal'!$H$7:$H$506)+1,1))
*(IF('Gastos com Pessoal'!$M$7:$M$506&lt;=Q$3,('Gastos com Pessoal'!$N$7:$N$506)+1,1))
*(IF('Gastos com Pessoal'!$S$7:$S$506&lt;=Q$3,('Gastos com Pessoal'!$T$7:$T$506)+1,1))
*(IF('Gastos com Pessoal'!$Y$7:$Y$506&lt;=Q$3,('Gastos com Pessoal'!$Z$7:$Z$506)+1,1))
*(IF('Gastos com Pessoal'!$AE$7:$AE$506&lt;=Q$3,('Gastos com Pessoal'!$AF$7:$AF$506)+1,1)),0)</f>
        <v>0</v>
      </c>
      <c r="R38" s="32">
        <f t="array" aca="1" ref="R38" ca="1">_xlfn.IFNA(SUM((R$3&gt;='Gastos com Pessoal'!$E$7:$E$506)*(R$3&lt;='Gastos com Pessoal'!$F$7:$F$506)*OFFSET('Encargos e Benefícios'!$D$5,1,MATCH($B38,'Encargos e Benefícios'!$E$5:$AB$5,0),500,1))
*(IF('Gastos com Pessoal'!$G$7:$G$506&lt;=R$3,('Gastos com Pessoal'!$H$7:$H$506)+1,1))
*(IF('Gastos com Pessoal'!$M$7:$M$506&lt;=R$3,('Gastos com Pessoal'!$N$7:$N$506)+1,1))
*(IF('Gastos com Pessoal'!$S$7:$S$506&lt;=R$3,('Gastos com Pessoal'!$T$7:$T$506)+1,1))
*(IF('Gastos com Pessoal'!$Y$7:$Y$506&lt;=R$3,('Gastos com Pessoal'!$Z$7:$Z$506)+1,1))
*(IF('Gastos com Pessoal'!$AE$7:$AE$506&lt;=R$3,('Gastos com Pessoal'!$AF$7:$AF$506)+1,1)),0)</f>
        <v>0</v>
      </c>
      <c r="S38" s="32">
        <f t="array" aca="1" ref="S38" ca="1">_xlfn.IFNA(SUM((S$3&gt;='Gastos com Pessoal'!$E$7:$E$506)*(S$3&lt;='Gastos com Pessoal'!$F$7:$F$506)*OFFSET('Encargos e Benefícios'!$D$5,1,MATCH($B38,'Encargos e Benefícios'!$E$5:$AB$5,0),500,1))
*(IF('Gastos com Pessoal'!$G$7:$G$506&lt;=S$3,('Gastos com Pessoal'!$H$7:$H$506)+1,1))
*(IF('Gastos com Pessoal'!$M$7:$M$506&lt;=S$3,('Gastos com Pessoal'!$N$7:$N$506)+1,1))
*(IF('Gastos com Pessoal'!$S$7:$S$506&lt;=S$3,('Gastos com Pessoal'!$T$7:$T$506)+1,1))
*(IF('Gastos com Pessoal'!$Y$7:$Y$506&lt;=S$3,('Gastos com Pessoal'!$Z$7:$Z$506)+1,1))
*(IF('Gastos com Pessoal'!$AE$7:$AE$506&lt;=S$3,('Gastos com Pessoal'!$AF$7:$AF$506)+1,1)),0)</f>
        <v>0</v>
      </c>
      <c r="T38" s="32">
        <f t="array" aca="1" ref="T38" ca="1">_xlfn.IFNA(SUM((T$3&gt;='Gastos com Pessoal'!$E$7:$E$506)*(T$3&lt;='Gastos com Pessoal'!$F$7:$F$506)*OFFSET('Encargos e Benefícios'!$D$5,1,MATCH($B38,'Encargos e Benefícios'!$E$5:$AB$5,0),500,1))
*(IF('Gastos com Pessoal'!$G$7:$G$506&lt;=T$3,('Gastos com Pessoal'!$H$7:$H$506)+1,1))
*(IF('Gastos com Pessoal'!$M$7:$M$506&lt;=T$3,('Gastos com Pessoal'!$N$7:$N$506)+1,1))
*(IF('Gastos com Pessoal'!$S$7:$S$506&lt;=T$3,('Gastos com Pessoal'!$T$7:$T$506)+1,1))
*(IF('Gastos com Pessoal'!$Y$7:$Y$506&lt;=T$3,('Gastos com Pessoal'!$Z$7:$Z$506)+1,1))
*(IF('Gastos com Pessoal'!$AE$7:$AE$506&lt;=T$3,('Gastos com Pessoal'!$AF$7:$AF$506)+1,1)),0)</f>
        <v>0</v>
      </c>
      <c r="U38" s="32">
        <f t="array" aca="1" ref="U38" ca="1">_xlfn.IFNA(SUM((U$3&gt;='Gastos com Pessoal'!$E$7:$E$506)*(U$3&lt;='Gastos com Pessoal'!$F$7:$F$506)*OFFSET('Encargos e Benefícios'!$D$5,1,MATCH($B38,'Encargos e Benefícios'!$E$5:$AB$5,0),500,1))
*(IF('Gastos com Pessoal'!$G$7:$G$506&lt;=U$3,('Gastos com Pessoal'!$H$7:$H$506)+1,1))
*(IF('Gastos com Pessoal'!$M$7:$M$506&lt;=U$3,('Gastos com Pessoal'!$N$7:$N$506)+1,1))
*(IF('Gastos com Pessoal'!$S$7:$S$506&lt;=U$3,('Gastos com Pessoal'!$T$7:$T$506)+1,1))
*(IF('Gastos com Pessoal'!$Y$7:$Y$506&lt;=U$3,('Gastos com Pessoal'!$Z$7:$Z$506)+1,1))
*(IF('Gastos com Pessoal'!$AE$7:$AE$506&lt;=U$3,('Gastos com Pessoal'!$AF$7:$AF$506)+1,1)),0)</f>
        <v>0</v>
      </c>
      <c r="V38" s="32">
        <f t="array" aca="1" ref="V38" ca="1">_xlfn.IFNA(SUM((V$3&gt;='Gastos com Pessoal'!$E$7:$E$506)*(V$3&lt;='Gastos com Pessoal'!$F$7:$F$506)*OFFSET('Encargos e Benefícios'!$D$5,1,MATCH($B38,'Encargos e Benefícios'!$E$5:$AB$5,0),500,1))
*(IF('Gastos com Pessoal'!$G$7:$G$506&lt;=V$3,('Gastos com Pessoal'!$H$7:$H$506)+1,1))
*(IF('Gastos com Pessoal'!$M$7:$M$506&lt;=V$3,('Gastos com Pessoal'!$N$7:$N$506)+1,1))
*(IF('Gastos com Pessoal'!$S$7:$S$506&lt;=V$3,('Gastos com Pessoal'!$T$7:$T$506)+1,1))
*(IF('Gastos com Pessoal'!$Y$7:$Y$506&lt;=V$3,('Gastos com Pessoal'!$Z$7:$Z$506)+1,1))
*(IF('Gastos com Pessoal'!$AE$7:$AE$506&lt;=V$3,('Gastos com Pessoal'!$AF$7:$AF$506)+1,1)),0)</f>
        <v>0</v>
      </c>
      <c r="W38" s="32">
        <f t="array" aca="1" ref="W38" ca="1">_xlfn.IFNA(SUM((W$3&gt;='Gastos com Pessoal'!$E$7:$E$506)*(W$3&lt;='Gastos com Pessoal'!$F$7:$F$506)*OFFSET('Encargos e Benefícios'!$D$5,1,MATCH($B38,'Encargos e Benefícios'!$E$5:$AB$5,0),500,1))
*(IF('Gastos com Pessoal'!$G$7:$G$506&lt;=W$3,('Gastos com Pessoal'!$H$7:$H$506)+1,1))
*(IF('Gastos com Pessoal'!$M$7:$M$506&lt;=W$3,('Gastos com Pessoal'!$N$7:$N$506)+1,1))
*(IF('Gastos com Pessoal'!$S$7:$S$506&lt;=W$3,('Gastos com Pessoal'!$T$7:$T$506)+1,1))
*(IF('Gastos com Pessoal'!$Y$7:$Y$506&lt;=W$3,('Gastos com Pessoal'!$Z$7:$Z$506)+1,1))
*(IF('Gastos com Pessoal'!$AE$7:$AE$506&lt;=W$3,('Gastos com Pessoal'!$AF$7:$AF$506)+1,1)),0)</f>
        <v>0</v>
      </c>
      <c r="X38" s="32">
        <f t="array" aca="1" ref="X38" ca="1">_xlfn.IFNA(SUM((X$3&gt;='Gastos com Pessoal'!$E$7:$E$506)*(X$3&lt;='Gastos com Pessoal'!$F$7:$F$506)*OFFSET('Encargos e Benefícios'!$D$5,1,MATCH($B38,'Encargos e Benefícios'!$E$5:$AB$5,0),500,1))
*(IF('Gastos com Pessoal'!$G$7:$G$506&lt;=X$3,('Gastos com Pessoal'!$H$7:$H$506)+1,1))
*(IF('Gastos com Pessoal'!$M$7:$M$506&lt;=X$3,('Gastos com Pessoal'!$N$7:$N$506)+1,1))
*(IF('Gastos com Pessoal'!$S$7:$S$506&lt;=X$3,('Gastos com Pessoal'!$T$7:$T$506)+1,1))
*(IF('Gastos com Pessoal'!$Y$7:$Y$506&lt;=X$3,('Gastos com Pessoal'!$Z$7:$Z$506)+1,1))
*(IF('Gastos com Pessoal'!$AE$7:$AE$506&lt;=X$3,('Gastos com Pessoal'!$AF$7:$AF$506)+1,1)),0)</f>
        <v>0</v>
      </c>
      <c r="Y38" s="32">
        <f t="array" aca="1" ref="Y38" ca="1">_xlfn.IFNA(SUM((Y$3&gt;='Gastos com Pessoal'!$E$7:$E$506)*(Y$3&lt;='Gastos com Pessoal'!$F$7:$F$506)*OFFSET('Encargos e Benefícios'!$D$5,1,MATCH($B38,'Encargos e Benefícios'!$E$5:$AB$5,0),500,1))
*(IF('Gastos com Pessoal'!$G$7:$G$506&lt;=Y$3,('Gastos com Pessoal'!$H$7:$H$506)+1,1))
*(IF('Gastos com Pessoal'!$M$7:$M$506&lt;=Y$3,('Gastos com Pessoal'!$N$7:$N$506)+1,1))
*(IF('Gastos com Pessoal'!$S$7:$S$506&lt;=Y$3,('Gastos com Pessoal'!$T$7:$T$506)+1,1))
*(IF('Gastos com Pessoal'!$Y$7:$Y$506&lt;=Y$3,('Gastos com Pessoal'!$Z$7:$Z$506)+1,1))
*(IF('Gastos com Pessoal'!$AE$7:$AE$506&lt;=Y$3,('Gastos com Pessoal'!$AF$7:$AF$506)+1,1)),0)</f>
        <v>0</v>
      </c>
      <c r="Z38" s="32">
        <f t="array" aca="1" ref="Z38" ca="1">_xlfn.IFNA(SUM((Z$3&gt;='Gastos com Pessoal'!$E$7:$E$506)*(Z$3&lt;='Gastos com Pessoal'!$F$7:$F$506)*OFFSET('Encargos e Benefícios'!$D$5,1,MATCH($B38,'Encargos e Benefícios'!$E$5:$AB$5,0),500,1))
*(IF('Gastos com Pessoal'!$G$7:$G$506&lt;=Z$3,('Gastos com Pessoal'!$H$7:$H$506)+1,1))
*(IF('Gastos com Pessoal'!$M$7:$M$506&lt;=Z$3,('Gastos com Pessoal'!$N$7:$N$506)+1,1))
*(IF('Gastos com Pessoal'!$S$7:$S$506&lt;=Z$3,('Gastos com Pessoal'!$T$7:$T$506)+1,1))
*(IF('Gastos com Pessoal'!$Y$7:$Y$506&lt;=Z$3,('Gastos com Pessoal'!$Z$7:$Z$506)+1,1))
*(IF('Gastos com Pessoal'!$AE$7:$AE$506&lt;=Z$3,('Gastos com Pessoal'!$AF$7:$AF$506)+1,1)),0)</f>
        <v>0</v>
      </c>
      <c r="AA38" s="32">
        <f t="array" aca="1" ref="AA38" ca="1">_xlfn.IFNA(SUM((AA$3&gt;='Gastos com Pessoal'!$E$7:$E$506)*(AA$3&lt;='Gastos com Pessoal'!$F$7:$F$506)*OFFSET('Encargos e Benefícios'!$D$5,1,MATCH($B38,'Encargos e Benefícios'!$E$5:$AB$5,0),500,1))
*(IF('Gastos com Pessoal'!$G$7:$G$506&lt;=AA$3,('Gastos com Pessoal'!$H$7:$H$506)+1,1))
*(IF('Gastos com Pessoal'!$M$7:$M$506&lt;=AA$3,('Gastos com Pessoal'!$N$7:$N$506)+1,1))
*(IF('Gastos com Pessoal'!$S$7:$S$506&lt;=AA$3,('Gastos com Pessoal'!$T$7:$T$506)+1,1))
*(IF('Gastos com Pessoal'!$Y$7:$Y$506&lt;=AA$3,('Gastos com Pessoal'!$Z$7:$Z$506)+1,1))
*(IF('Gastos com Pessoal'!$AE$7:$AE$506&lt;=AA$3,('Gastos com Pessoal'!$AF$7:$AF$506)+1,1)),0)</f>
        <v>0</v>
      </c>
      <c r="AB38" s="32">
        <f t="array" aca="1" ref="AB38" ca="1">_xlfn.IFNA(SUM((AB$3&gt;='Gastos com Pessoal'!$E$7:$E$506)*(AB$3&lt;='Gastos com Pessoal'!$F$7:$F$506)*OFFSET('Encargos e Benefícios'!$D$5,1,MATCH($B38,'Encargos e Benefícios'!$E$5:$AB$5,0),500,1))
*(IF('Gastos com Pessoal'!$G$7:$G$506&lt;=AB$3,('Gastos com Pessoal'!$H$7:$H$506)+1,1))
*(IF('Gastos com Pessoal'!$M$7:$M$506&lt;=AB$3,('Gastos com Pessoal'!$N$7:$N$506)+1,1))
*(IF('Gastos com Pessoal'!$S$7:$S$506&lt;=AB$3,('Gastos com Pessoal'!$T$7:$T$506)+1,1))
*(IF('Gastos com Pessoal'!$Y$7:$Y$506&lt;=AB$3,('Gastos com Pessoal'!$Z$7:$Z$506)+1,1))
*(IF('Gastos com Pessoal'!$AE$7:$AE$506&lt;=AB$3,('Gastos com Pessoal'!$AF$7:$AF$506)+1,1)),0)</f>
        <v>0</v>
      </c>
      <c r="AC38" s="32">
        <f t="array" aca="1" ref="AC38" ca="1">_xlfn.IFNA(SUM((AC$3&gt;='Gastos com Pessoal'!$E$7:$E$506)*(AC$3&lt;='Gastos com Pessoal'!$F$7:$F$506)*OFFSET('Encargos e Benefícios'!$D$5,1,MATCH($B38,'Encargos e Benefícios'!$E$5:$AB$5,0),500,1))
*(IF('Gastos com Pessoal'!$G$7:$G$506&lt;=AC$3,('Gastos com Pessoal'!$H$7:$H$506)+1,1))
*(IF('Gastos com Pessoal'!$M$7:$M$506&lt;=AC$3,('Gastos com Pessoal'!$N$7:$N$506)+1,1))
*(IF('Gastos com Pessoal'!$S$7:$S$506&lt;=AC$3,('Gastos com Pessoal'!$T$7:$T$506)+1,1))
*(IF('Gastos com Pessoal'!$Y$7:$Y$506&lt;=AC$3,('Gastos com Pessoal'!$Z$7:$Z$506)+1,1))
*(IF('Gastos com Pessoal'!$AE$7:$AE$506&lt;=AC$3,('Gastos com Pessoal'!$AF$7:$AF$506)+1,1)),0)</f>
        <v>0</v>
      </c>
      <c r="AD38" s="32">
        <f t="array" aca="1" ref="AD38" ca="1">_xlfn.IFNA(SUM((AD$3&gt;='Gastos com Pessoal'!$E$7:$E$506)*(AD$3&lt;='Gastos com Pessoal'!$F$7:$F$506)*OFFSET('Encargos e Benefícios'!$D$5,1,MATCH($B38,'Encargos e Benefícios'!$E$5:$AB$5,0),500,1))
*(IF('Gastos com Pessoal'!$G$7:$G$506&lt;=AD$3,('Gastos com Pessoal'!$H$7:$H$506)+1,1))
*(IF('Gastos com Pessoal'!$M$7:$M$506&lt;=AD$3,('Gastos com Pessoal'!$N$7:$N$506)+1,1))
*(IF('Gastos com Pessoal'!$S$7:$S$506&lt;=AD$3,('Gastos com Pessoal'!$T$7:$T$506)+1,1))
*(IF('Gastos com Pessoal'!$Y$7:$Y$506&lt;=AD$3,('Gastos com Pessoal'!$Z$7:$Z$506)+1,1))
*(IF('Gastos com Pessoal'!$AE$7:$AE$506&lt;=AD$3,('Gastos com Pessoal'!$AF$7:$AF$506)+1,1)),0)</f>
        <v>0</v>
      </c>
      <c r="AE38" s="32">
        <f t="array" aca="1" ref="AE38" ca="1">_xlfn.IFNA(SUM((AE$3&gt;='Gastos com Pessoal'!$E$7:$E$506)*(AE$3&lt;='Gastos com Pessoal'!$F$7:$F$506)*OFFSET('Encargos e Benefícios'!$D$5,1,MATCH($B38,'Encargos e Benefícios'!$E$5:$AB$5,0),500,1))
*(IF('Gastos com Pessoal'!$G$7:$G$506&lt;=AE$3,('Gastos com Pessoal'!$H$7:$H$506)+1,1))
*(IF('Gastos com Pessoal'!$M$7:$M$506&lt;=AE$3,('Gastos com Pessoal'!$N$7:$N$506)+1,1))
*(IF('Gastos com Pessoal'!$S$7:$S$506&lt;=AE$3,('Gastos com Pessoal'!$T$7:$T$506)+1,1))
*(IF('Gastos com Pessoal'!$Y$7:$Y$506&lt;=AE$3,('Gastos com Pessoal'!$Z$7:$Z$506)+1,1))
*(IF('Gastos com Pessoal'!$AE$7:$AE$506&lt;=AE$3,('Gastos com Pessoal'!$AF$7:$AF$506)+1,1)),0)</f>
        <v>0</v>
      </c>
      <c r="AF38" s="32">
        <f t="array" aca="1" ref="AF38" ca="1">_xlfn.IFNA(SUM((AF$3&gt;='Gastos com Pessoal'!$E$7:$E$506)*(AF$3&lt;='Gastos com Pessoal'!$F$7:$F$506)*OFFSET('Encargos e Benefícios'!$D$5,1,MATCH($B38,'Encargos e Benefícios'!$E$5:$AB$5,0),500,1))
*(IF('Gastos com Pessoal'!$G$7:$G$506&lt;=AF$3,('Gastos com Pessoal'!$H$7:$H$506)+1,1))
*(IF('Gastos com Pessoal'!$M$7:$M$506&lt;=AF$3,('Gastos com Pessoal'!$N$7:$N$506)+1,1))
*(IF('Gastos com Pessoal'!$S$7:$S$506&lt;=AF$3,('Gastos com Pessoal'!$T$7:$T$506)+1,1))
*(IF('Gastos com Pessoal'!$Y$7:$Y$506&lt;=AF$3,('Gastos com Pessoal'!$Z$7:$Z$506)+1,1))
*(IF('Gastos com Pessoal'!$AE$7:$AE$506&lt;=AF$3,('Gastos com Pessoal'!$AF$7:$AF$506)+1,1)),0)</f>
        <v>0</v>
      </c>
      <c r="AG38" s="32">
        <f t="array" aca="1" ref="AG38" ca="1">_xlfn.IFNA(SUM((AG$3&gt;='Gastos com Pessoal'!$E$7:$E$506)*(AG$3&lt;='Gastos com Pessoal'!$F$7:$F$506)*OFFSET('Encargos e Benefícios'!$D$5,1,MATCH($B38,'Encargos e Benefícios'!$E$5:$AB$5,0),500,1))
*(IF('Gastos com Pessoal'!$G$7:$G$506&lt;=AG$3,('Gastos com Pessoal'!$H$7:$H$506)+1,1))
*(IF('Gastos com Pessoal'!$M$7:$M$506&lt;=AG$3,('Gastos com Pessoal'!$N$7:$N$506)+1,1))
*(IF('Gastos com Pessoal'!$S$7:$S$506&lt;=AG$3,('Gastos com Pessoal'!$T$7:$T$506)+1,1))
*(IF('Gastos com Pessoal'!$Y$7:$Y$506&lt;=AG$3,('Gastos com Pessoal'!$Z$7:$Z$506)+1,1))
*(IF('Gastos com Pessoal'!$AE$7:$AE$506&lt;=AG$3,('Gastos com Pessoal'!$AF$7:$AF$506)+1,1)),0)</f>
        <v>0</v>
      </c>
      <c r="AH38" s="32">
        <f t="array" aca="1" ref="AH38" ca="1">_xlfn.IFNA(SUM((AH$3&gt;='Gastos com Pessoal'!$E$7:$E$506)*(AH$3&lt;='Gastos com Pessoal'!$F$7:$F$506)*OFFSET('Encargos e Benefícios'!$D$5,1,MATCH($B38,'Encargos e Benefícios'!$E$5:$AB$5,0),500,1))
*(IF('Gastos com Pessoal'!$G$7:$G$506&lt;=AH$3,('Gastos com Pessoal'!$H$7:$H$506)+1,1))
*(IF('Gastos com Pessoal'!$M$7:$M$506&lt;=AH$3,('Gastos com Pessoal'!$N$7:$N$506)+1,1))
*(IF('Gastos com Pessoal'!$S$7:$S$506&lt;=AH$3,('Gastos com Pessoal'!$T$7:$T$506)+1,1))
*(IF('Gastos com Pessoal'!$Y$7:$Y$506&lt;=AH$3,('Gastos com Pessoal'!$Z$7:$Z$506)+1,1))
*(IF('Gastos com Pessoal'!$AE$7:$AE$506&lt;=AH$3,('Gastos com Pessoal'!$AF$7:$AF$506)+1,1)),0)</f>
        <v>0</v>
      </c>
      <c r="AI38" s="32">
        <f t="array" aca="1" ref="AI38" ca="1">_xlfn.IFNA(SUM((AI$3&gt;='Gastos com Pessoal'!$E$7:$E$506)*(AI$3&lt;='Gastos com Pessoal'!$F$7:$F$506)*OFFSET('Encargos e Benefícios'!$D$5,1,MATCH($B38,'Encargos e Benefícios'!$E$5:$AB$5,0),500,1))
*(IF('Gastos com Pessoal'!$G$7:$G$506&lt;=AI$3,('Gastos com Pessoal'!$H$7:$H$506)+1,1))
*(IF('Gastos com Pessoal'!$M$7:$M$506&lt;=AI$3,('Gastos com Pessoal'!$N$7:$N$506)+1,1))
*(IF('Gastos com Pessoal'!$S$7:$S$506&lt;=AI$3,('Gastos com Pessoal'!$T$7:$T$506)+1,1))
*(IF('Gastos com Pessoal'!$Y$7:$Y$506&lt;=AI$3,('Gastos com Pessoal'!$Z$7:$Z$506)+1,1))
*(IF('Gastos com Pessoal'!$AE$7:$AE$506&lt;=AI$3,('Gastos com Pessoal'!$AF$7:$AF$506)+1,1)),0)</f>
        <v>0</v>
      </c>
      <c r="AJ38" s="32">
        <f t="array" aca="1" ref="AJ38" ca="1">_xlfn.IFNA(SUM((AJ$3&gt;='Gastos com Pessoal'!$E$7:$E$506)*(AJ$3&lt;='Gastos com Pessoal'!$F$7:$F$506)*OFFSET('Encargos e Benefícios'!$D$5,1,MATCH($B38,'Encargos e Benefícios'!$E$5:$AB$5,0),500,1))
*(IF('Gastos com Pessoal'!$G$7:$G$506&lt;=AJ$3,('Gastos com Pessoal'!$H$7:$H$506)+1,1))
*(IF('Gastos com Pessoal'!$M$7:$M$506&lt;=AJ$3,('Gastos com Pessoal'!$N$7:$N$506)+1,1))
*(IF('Gastos com Pessoal'!$S$7:$S$506&lt;=AJ$3,('Gastos com Pessoal'!$T$7:$T$506)+1,1))
*(IF('Gastos com Pessoal'!$Y$7:$Y$506&lt;=AJ$3,('Gastos com Pessoal'!$Z$7:$Z$506)+1,1))
*(IF('Gastos com Pessoal'!$AE$7:$AE$506&lt;=AJ$3,('Gastos com Pessoal'!$AF$7:$AF$506)+1,1)),0)</f>
        <v>0</v>
      </c>
      <c r="AK38" s="32">
        <f t="array" aca="1" ref="AK38" ca="1">_xlfn.IFNA(SUM((AK$3&gt;='Gastos com Pessoal'!$E$7:$E$506)*(AK$3&lt;='Gastos com Pessoal'!$F$7:$F$506)*OFFSET('Encargos e Benefícios'!$D$5,1,MATCH($B38,'Encargos e Benefícios'!$E$5:$AB$5,0),500,1))
*(IF('Gastos com Pessoal'!$G$7:$G$506&lt;=AK$3,('Gastos com Pessoal'!$H$7:$H$506)+1,1))
*(IF('Gastos com Pessoal'!$M$7:$M$506&lt;=AK$3,('Gastos com Pessoal'!$N$7:$N$506)+1,1))
*(IF('Gastos com Pessoal'!$S$7:$S$506&lt;=AK$3,('Gastos com Pessoal'!$T$7:$T$506)+1,1))
*(IF('Gastos com Pessoal'!$Y$7:$Y$506&lt;=AK$3,('Gastos com Pessoal'!$Z$7:$Z$506)+1,1))
*(IF('Gastos com Pessoal'!$AE$7:$AE$506&lt;=AK$3,('Gastos com Pessoal'!$AF$7:$AF$506)+1,1)),0)</f>
        <v>0</v>
      </c>
      <c r="AL38" s="32">
        <f t="array" aca="1" ref="AL38" ca="1">_xlfn.IFNA(SUM((AL$3&gt;='Gastos com Pessoal'!$E$7:$E$506)*(AL$3&lt;='Gastos com Pessoal'!$F$7:$F$506)*OFFSET('Encargos e Benefícios'!$D$5,1,MATCH($B38,'Encargos e Benefícios'!$E$5:$AB$5,0),500,1))
*(IF('Gastos com Pessoal'!$G$7:$G$506&lt;=AL$3,('Gastos com Pessoal'!$H$7:$H$506)+1,1))
*(IF('Gastos com Pessoal'!$M$7:$M$506&lt;=AL$3,('Gastos com Pessoal'!$N$7:$N$506)+1,1))
*(IF('Gastos com Pessoal'!$S$7:$S$506&lt;=AL$3,('Gastos com Pessoal'!$T$7:$T$506)+1,1))
*(IF('Gastos com Pessoal'!$Y$7:$Y$506&lt;=AL$3,('Gastos com Pessoal'!$Z$7:$Z$506)+1,1))
*(IF('Gastos com Pessoal'!$AE$7:$AE$506&lt;=AL$3,('Gastos com Pessoal'!$AF$7:$AF$506)+1,1)),0)</f>
        <v>0</v>
      </c>
      <c r="AM38" s="32">
        <f t="array" aca="1" ref="AM38" ca="1">_xlfn.IFNA(SUM((AM$3&gt;='Gastos com Pessoal'!$E$7:$E$506)*(AM$3&lt;='Gastos com Pessoal'!$F$7:$F$506)*OFFSET('Encargos e Benefícios'!$D$5,1,MATCH($B38,'Encargos e Benefícios'!$E$5:$AB$5,0),500,1))
*(IF('Gastos com Pessoal'!$G$7:$G$506&lt;=AM$3,('Gastos com Pessoal'!$H$7:$H$506)+1,1))
*(IF('Gastos com Pessoal'!$M$7:$M$506&lt;=AM$3,('Gastos com Pessoal'!$N$7:$N$506)+1,1))
*(IF('Gastos com Pessoal'!$S$7:$S$506&lt;=AM$3,('Gastos com Pessoal'!$T$7:$T$506)+1,1))
*(IF('Gastos com Pessoal'!$Y$7:$Y$506&lt;=AM$3,('Gastos com Pessoal'!$Z$7:$Z$506)+1,1))
*(IF('Gastos com Pessoal'!$AE$7:$AE$506&lt;=AM$3,('Gastos com Pessoal'!$AF$7:$AF$506)+1,1)),0)</f>
        <v>0</v>
      </c>
      <c r="AN38" s="32">
        <f t="array" aca="1" ref="AN38" ca="1">_xlfn.IFNA(SUM((AN$3&gt;='Gastos com Pessoal'!$E$7:$E$506)*(AN$3&lt;='Gastos com Pessoal'!$F$7:$F$506)*OFFSET('Encargos e Benefícios'!$D$5,1,MATCH($B38,'Encargos e Benefícios'!$E$5:$AB$5,0),500,1))
*(IF('Gastos com Pessoal'!$G$7:$G$506&lt;=AN$3,('Gastos com Pessoal'!$H$7:$H$506)+1,1))
*(IF('Gastos com Pessoal'!$M$7:$M$506&lt;=AN$3,('Gastos com Pessoal'!$N$7:$N$506)+1,1))
*(IF('Gastos com Pessoal'!$S$7:$S$506&lt;=AN$3,('Gastos com Pessoal'!$T$7:$T$506)+1,1))
*(IF('Gastos com Pessoal'!$Y$7:$Y$506&lt;=AN$3,('Gastos com Pessoal'!$Z$7:$Z$506)+1,1))
*(IF('Gastos com Pessoal'!$AE$7:$AE$506&lt;=AN$3,('Gastos com Pessoal'!$AF$7:$AF$506)+1,1)),0)</f>
        <v>0</v>
      </c>
      <c r="AO38" s="32">
        <f t="array" aca="1" ref="AO38" ca="1">_xlfn.IFNA(SUM((AO$3&gt;='Gastos com Pessoal'!$E$7:$E$506)*(AO$3&lt;='Gastos com Pessoal'!$F$7:$F$506)*OFFSET('Encargos e Benefícios'!$D$5,1,MATCH($B38,'Encargos e Benefícios'!$E$5:$AB$5,0),500,1))
*(IF('Gastos com Pessoal'!$G$7:$G$506&lt;=AO$3,('Gastos com Pessoal'!$H$7:$H$506)+1,1))
*(IF('Gastos com Pessoal'!$M$7:$M$506&lt;=AO$3,('Gastos com Pessoal'!$N$7:$N$506)+1,1))
*(IF('Gastos com Pessoal'!$S$7:$S$506&lt;=AO$3,('Gastos com Pessoal'!$T$7:$T$506)+1,1))
*(IF('Gastos com Pessoal'!$Y$7:$Y$506&lt;=AO$3,('Gastos com Pessoal'!$Z$7:$Z$506)+1,1))
*(IF('Gastos com Pessoal'!$AE$7:$AE$506&lt;=AO$3,('Gastos com Pessoal'!$AF$7:$AF$506)+1,1)),0)</f>
        <v>0</v>
      </c>
      <c r="AP38" s="32">
        <f t="array" aca="1" ref="AP38" ca="1">_xlfn.IFNA(SUM((AP$3&gt;='Gastos com Pessoal'!$E$7:$E$506)*(AP$3&lt;='Gastos com Pessoal'!$F$7:$F$506)*OFFSET('Encargos e Benefícios'!$D$5,1,MATCH($B38,'Encargos e Benefícios'!$E$5:$AB$5,0),500,1))
*(IF('Gastos com Pessoal'!$G$7:$G$506&lt;=AP$3,('Gastos com Pessoal'!$H$7:$H$506)+1,1))
*(IF('Gastos com Pessoal'!$M$7:$M$506&lt;=AP$3,('Gastos com Pessoal'!$N$7:$N$506)+1,1))
*(IF('Gastos com Pessoal'!$S$7:$S$506&lt;=AP$3,('Gastos com Pessoal'!$T$7:$T$506)+1,1))
*(IF('Gastos com Pessoal'!$Y$7:$Y$506&lt;=AP$3,('Gastos com Pessoal'!$Z$7:$Z$506)+1,1))
*(IF('Gastos com Pessoal'!$AE$7:$AE$506&lt;=AP$3,('Gastos com Pessoal'!$AF$7:$AF$506)+1,1)),0)</f>
        <v>0</v>
      </c>
      <c r="AQ38" s="32">
        <f t="array" aca="1" ref="AQ38" ca="1">_xlfn.IFNA(SUM((AQ$3&gt;='Gastos com Pessoal'!$E$7:$E$506)*(AQ$3&lt;='Gastos com Pessoal'!$F$7:$F$506)*OFFSET('Encargos e Benefícios'!$D$5,1,MATCH($B38,'Encargos e Benefícios'!$E$5:$AB$5,0),500,1))
*(IF('Gastos com Pessoal'!$G$7:$G$506&lt;=AQ$3,('Gastos com Pessoal'!$H$7:$H$506)+1,1))
*(IF('Gastos com Pessoal'!$M$7:$M$506&lt;=AQ$3,('Gastos com Pessoal'!$N$7:$N$506)+1,1))
*(IF('Gastos com Pessoal'!$S$7:$S$506&lt;=AQ$3,('Gastos com Pessoal'!$T$7:$T$506)+1,1))
*(IF('Gastos com Pessoal'!$Y$7:$Y$506&lt;=AQ$3,('Gastos com Pessoal'!$Z$7:$Z$506)+1,1))
*(IF('Gastos com Pessoal'!$AE$7:$AE$506&lt;=AQ$3,('Gastos com Pessoal'!$AF$7:$AF$506)+1,1)),0)</f>
        <v>0</v>
      </c>
      <c r="AR38" s="32">
        <f t="array" aca="1" ref="AR38" ca="1">_xlfn.IFNA(SUM((AR$3&gt;='Gastos com Pessoal'!$E$7:$E$506)*(AR$3&lt;='Gastos com Pessoal'!$F$7:$F$506)*OFFSET('Encargos e Benefícios'!$D$5,1,MATCH($B38,'Encargos e Benefícios'!$E$5:$AB$5,0),500,1))
*(IF('Gastos com Pessoal'!$G$7:$G$506&lt;=AR$3,('Gastos com Pessoal'!$H$7:$H$506)+1,1))
*(IF('Gastos com Pessoal'!$M$7:$M$506&lt;=AR$3,('Gastos com Pessoal'!$N$7:$N$506)+1,1))
*(IF('Gastos com Pessoal'!$S$7:$S$506&lt;=AR$3,('Gastos com Pessoal'!$T$7:$T$506)+1,1))
*(IF('Gastos com Pessoal'!$Y$7:$Y$506&lt;=AR$3,('Gastos com Pessoal'!$Z$7:$Z$506)+1,1))
*(IF('Gastos com Pessoal'!$AE$7:$AE$506&lt;=AR$3,('Gastos com Pessoal'!$AF$7:$AF$506)+1,1)),0)</f>
        <v>0</v>
      </c>
      <c r="AS38" s="32">
        <f t="array" aca="1" ref="AS38" ca="1">_xlfn.IFNA(SUM((AS$3&gt;='Gastos com Pessoal'!$E$7:$E$506)*(AS$3&lt;='Gastos com Pessoal'!$F$7:$F$506)*OFFSET('Encargos e Benefícios'!$D$5,1,MATCH($B38,'Encargos e Benefícios'!$E$5:$AB$5,0),500,1))
*(IF('Gastos com Pessoal'!$G$7:$G$506&lt;=AS$3,('Gastos com Pessoal'!$H$7:$H$506)+1,1))
*(IF('Gastos com Pessoal'!$M$7:$M$506&lt;=AS$3,('Gastos com Pessoal'!$N$7:$N$506)+1,1))
*(IF('Gastos com Pessoal'!$S$7:$S$506&lt;=AS$3,('Gastos com Pessoal'!$T$7:$T$506)+1,1))
*(IF('Gastos com Pessoal'!$Y$7:$Y$506&lt;=AS$3,('Gastos com Pessoal'!$Z$7:$Z$506)+1,1))
*(IF('Gastos com Pessoal'!$AE$7:$AE$506&lt;=AS$3,('Gastos com Pessoal'!$AF$7:$AF$506)+1,1)),0)</f>
        <v>0</v>
      </c>
      <c r="AT38" s="32">
        <f t="array" aca="1" ref="AT38" ca="1">_xlfn.IFNA(SUM((AT$3&gt;='Gastos com Pessoal'!$E$7:$E$506)*(AT$3&lt;='Gastos com Pessoal'!$F$7:$F$506)*OFFSET('Encargos e Benefícios'!$D$5,1,MATCH($B38,'Encargos e Benefícios'!$E$5:$AB$5,0),500,1))
*(IF('Gastos com Pessoal'!$G$7:$G$506&lt;=AT$3,('Gastos com Pessoal'!$H$7:$H$506)+1,1))
*(IF('Gastos com Pessoal'!$M$7:$M$506&lt;=AT$3,('Gastos com Pessoal'!$N$7:$N$506)+1,1))
*(IF('Gastos com Pessoal'!$S$7:$S$506&lt;=AT$3,('Gastos com Pessoal'!$T$7:$T$506)+1,1))
*(IF('Gastos com Pessoal'!$Y$7:$Y$506&lt;=AT$3,('Gastos com Pessoal'!$Z$7:$Z$506)+1,1))
*(IF('Gastos com Pessoal'!$AE$7:$AE$506&lt;=AT$3,('Gastos com Pessoal'!$AF$7:$AF$506)+1,1)),0)</f>
        <v>0</v>
      </c>
      <c r="AU38" s="32">
        <f t="array" aca="1" ref="AU38" ca="1">_xlfn.IFNA(SUM((AU$3&gt;='Gastos com Pessoal'!$E$7:$E$506)*(AU$3&lt;='Gastos com Pessoal'!$F$7:$F$506)*OFFSET('Encargos e Benefícios'!$D$5,1,MATCH($B38,'Encargos e Benefícios'!$E$5:$AB$5,0),500,1))
*(IF('Gastos com Pessoal'!$G$7:$G$506&lt;=AU$3,('Gastos com Pessoal'!$H$7:$H$506)+1,1))
*(IF('Gastos com Pessoal'!$M$7:$M$506&lt;=AU$3,('Gastos com Pessoal'!$N$7:$N$506)+1,1))
*(IF('Gastos com Pessoal'!$S$7:$S$506&lt;=AU$3,('Gastos com Pessoal'!$T$7:$T$506)+1,1))
*(IF('Gastos com Pessoal'!$Y$7:$Y$506&lt;=AU$3,('Gastos com Pessoal'!$Z$7:$Z$506)+1,1))
*(IF('Gastos com Pessoal'!$AE$7:$AE$506&lt;=AU$3,('Gastos com Pessoal'!$AF$7:$AF$506)+1,1)),0)</f>
        <v>0</v>
      </c>
      <c r="AV38" s="32">
        <f t="array" aca="1" ref="AV38" ca="1">_xlfn.IFNA(SUM((AV$3&gt;='Gastos com Pessoal'!$E$7:$E$506)*(AV$3&lt;='Gastos com Pessoal'!$F$7:$F$506)*OFFSET('Encargos e Benefícios'!$D$5,1,MATCH($B38,'Encargos e Benefícios'!$E$5:$AB$5,0),500,1))
*(IF('Gastos com Pessoal'!$G$7:$G$506&lt;=AV$3,('Gastos com Pessoal'!$H$7:$H$506)+1,1))
*(IF('Gastos com Pessoal'!$M$7:$M$506&lt;=AV$3,('Gastos com Pessoal'!$N$7:$N$506)+1,1))
*(IF('Gastos com Pessoal'!$S$7:$S$506&lt;=AV$3,('Gastos com Pessoal'!$T$7:$T$506)+1,1))
*(IF('Gastos com Pessoal'!$Y$7:$Y$506&lt;=AV$3,('Gastos com Pessoal'!$Z$7:$Z$506)+1,1))
*(IF('Gastos com Pessoal'!$AE$7:$AE$506&lt;=AV$3,('Gastos com Pessoal'!$AF$7:$AF$506)+1,1)),0)</f>
        <v>0</v>
      </c>
      <c r="AW38" s="32">
        <f t="array" aca="1" ref="AW38" ca="1">_xlfn.IFNA(SUM((AW$3&gt;='Gastos com Pessoal'!$E$7:$E$506)*(AW$3&lt;='Gastos com Pessoal'!$F$7:$F$506)*OFFSET('Encargos e Benefícios'!$D$5,1,MATCH($B38,'Encargos e Benefícios'!$E$5:$AB$5,0),500,1))
*(IF('Gastos com Pessoal'!$G$7:$G$506&lt;=AW$3,('Gastos com Pessoal'!$H$7:$H$506)+1,1))
*(IF('Gastos com Pessoal'!$M$7:$M$506&lt;=AW$3,('Gastos com Pessoal'!$N$7:$N$506)+1,1))
*(IF('Gastos com Pessoal'!$S$7:$S$506&lt;=AW$3,('Gastos com Pessoal'!$T$7:$T$506)+1,1))
*(IF('Gastos com Pessoal'!$Y$7:$Y$506&lt;=AW$3,('Gastos com Pessoal'!$Z$7:$Z$506)+1,1))
*(IF('Gastos com Pessoal'!$AE$7:$AE$506&lt;=AW$3,('Gastos com Pessoal'!$AF$7:$AF$506)+1,1)),0)</f>
        <v>0</v>
      </c>
      <c r="AX38" s="32">
        <f t="array" aca="1" ref="AX38" ca="1">_xlfn.IFNA(SUM((AX$3&gt;='Gastos com Pessoal'!$E$7:$E$506)*(AX$3&lt;='Gastos com Pessoal'!$F$7:$F$506)*OFFSET('Encargos e Benefícios'!$D$5,1,MATCH($B38,'Encargos e Benefícios'!$E$5:$AB$5,0),500,1))
*(IF('Gastos com Pessoal'!$G$7:$G$506&lt;=AX$3,('Gastos com Pessoal'!$H$7:$H$506)+1,1))
*(IF('Gastos com Pessoal'!$M$7:$M$506&lt;=AX$3,('Gastos com Pessoal'!$N$7:$N$506)+1,1))
*(IF('Gastos com Pessoal'!$S$7:$S$506&lt;=AX$3,('Gastos com Pessoal'!$T$7:$T$506)+1,1))
*(IF('Gastos com Pessoal'!$Y$7:$Y$506&lt;=AX$3,('Gastos com Pessoal'!$Z$7:$Z$506)+1,1))
*(IF('Gastos com Pessoal'!$AE$7:$AE$506&lt;=AX$3,('Gastos com Pessoal'!$AF$7:$AF$506)+1,1)),0)</f>
        <v>0</v>
      </c>
      <c r="AY38" s="32">
        <f t="array" aca="1" ref="AY38" ca="1">_xlfn.IFNA(SUM((AY$3&gt;='Gastos com Pessoal'!$E$7:$E$506)*(AY$3&lt;='Gastos com Pessoal'!$F$7:$F$506)*OFFSET('Encargos e Benefícios'!$D$5,1,MATCH($B38,'Encargos e Benefícios'!$E$5:$AB$5,0),500,1))
*(IF('Gastos com Pessoal'!$G$7:$G$506&lt;=AY$3,('Gastos com Pessoal'!$H$7:$H$506)+1,1))
*(IF('Gastos com Pessoal'!$M$7:$M$506&lt;=AY$3,('Gastos com Pessoal'!$N$7:$N$506)+1,1))
*(IF('Gastos com Pessoal'!$S$7:$S$506&lt;=AY$3,('Gastos com Pessoal'!$T$7:$T$506)+1,1))
*(IF('Gastos com Pessoal'!$Y$7:$Y$506&lt;=AY$3,('Gastos com Pessoal'!$Z$7:$Z$506)+1,1))
*(IF('Gastos com Pessoal'!$AE$7:$AE$506&lt;=AY$3,('Gastos com Pessoal'!$AF$7:$AF$506)+1,1)),0)</f>
        <v>0</v>
      </c>
      <c r="AZ38" s="32">
        <f t="array" aca="1" ref="AZ38" ca="1">_xlfn.IFNA(SUM((AZ$3&gt;='Gastos com Pessoal'!$E$7:$E$506)*(AZ$3&lt;='Gastos com Pessoal'!$F$7:$F$506)*OFFSET('Encargos e Benefícios'!$D$5,1,MATCH($B38,'Encargos e Benefícios'!$E$5:$AB$5,0),500,1))
*(IF('Gastos com Pessoal'!$G$7:$G$506&lt;=AZ$3,('Gastos com Pessoal'!$H$7:$H$506)+1,1))
*(IF('Gastos com Pessoal'!$M$7:$M$506&lt;=AZ$3,('Gastos com Pessoal'!$N$7:$N$506)+1,1))
*(IF('Gastos com Pessoal'!$S$7:$S$506&lt;=AZ$3,('Gastos com Pessoal'!$T$7:$T$506)+1,1))
*(IF('Gastos com Pessoal'!$Y$7:$Y$506&lt;=AZ$3,('Gastos com Pessoal'!$Z$7:$Z$506)+1,1))
*(IF('Gastos com Pessoal'!$AE$7:$AE$506&lt;=AZ$3,('Gastos com Pessoal'!$AF$7:$AF$506)+1,1)),0)</f>
        <v>0</v>
      </c>
      <c r="BA38" s="32">
        <f t="array" aca="1" ref="BA38" ca="1">_xlfn.IFNA(SUM((BA$3&gt;='Gastos com Pessoal'!$E$7:$E$506)*(BA$3&lt;='Gastos com Pessoal'!$F$7:$F$506)*OFFSET('Encargos e Benefícios'!$D$5,1,MATCH($B38,'Encargos e Benefícios'!$E$5:$AB$5,0),500,1))
*(IF('Gastos com Pessoal'!$G$7:$G$506&lt;=BA$3,('Gastos com Pessoal'!$H$7:$H$506)+1,1))
*(IF('Gastos com Pessoal'!$M$7:$M$506&lt;=BA$3,('Gastos com Pessoal'!$N$7:$N$506)+1,1))
*(IF('Gastos com Pessoal'!$S$7:$S$506&lt;=BA$3,('Gastos com Pessoal'!$T$7:$T$506)+1,1))
*(IF('Gastos com Pessoal'!$Y$7:$Y$506&lt;=BA$3,('Gastos com Pessoal'!$Z$7:$Z$506)+1,1))
*(IF('Gastos com Pessoal'!$AE$7:$AE$506&lt;=BA$3,('Gastos com Pessoal'!$AF$7:$AF$506)+1,1)),0)</f>
        <v>0</v>
      </c>
      <c r="BB38" s="32">
        <f t="array" aca="1" ref="BB38" ca="1">_xlfn.IFNA(SUM((BB$3&gt;='Gastos com Pessoal'!$E$7:$E$506)*(BB$3&lt;='Gastos com Pessoal'!$F$7:$F$506)*OFFSET('Encargos e Benefícios'!$D$5,1,MATCH($B38,'Encargos e Benefícios'!$E$5:$AB$5,0),500,1))
*(IF('Gastos com Pessoal'!$G$7:$G$506&lt;=BB$3,('Gastos com Pessoal'!$H$7:$H$506)+1,1))
*(IF('Gastos com Pessoal'!$M$7:$M$506&lt;=BB$3,('Gastos com Pessoal'!$N$7:$N$506)+1,1))
*(IF('Gastos com Pessoal'!$S$7:$S$506&lt;=BB$3,('Gastos com Pessoal'!$T$7:$T$506)+1,1))
*(IF('Gastos com Pessoal'!$Y$7:$Y$506&lt;=BB$3,('Gastos com Pessoal'!$Z$7:$Z$506)+1,1))
*(IF('Gastos com Pessoal'!$AE$7:$AE$506&lt;=BB$3,('Gastos com Pessoal'!$AF$7:$AF$506)+1,1)),0)</f>
        <v>0</v>
      </c>
      <c r="BC38" s="32">
        <f t="array" aca="1" ref="BC38" ca="1">_xlfn.IFNA(SUM((BC$3&gt;='Gastos com Pessoal'!$E$7:$E$506)*(BC$3&lt;='Gastos com Pessoal'!$F$7:$F$506)*OFFSET('Encargos e Benefícios'!$D$5,1,MATCH($B38,'Encargos e Benefícios'!$E$5:$AB$5,0),500,1))
*(IF('Gastos com Pessoal'!$G$7:$G$506&lt;=BC$3,('Gastos com Pessoal'!$H$7:$H$506)+1,1))
*(IF('Gastos com Pessoal'!$M$7:$M$506&lt;=BC$3,('Gastos com Pessoal'!$N$7:$N$506)+1,1))
*(IF('Gastos com Pessoal'!$S$7:$S$506&lt;=BC$3,('Gastos com Pessoal'!$T$7:$T$506)+1,1))
*(IF('Gastos com Pessoal'!$Y$7:$Y$506&lt;=BC$3,('Gastos com Pessoal'!$Z$7:$Z$506)+1,1))
*(IF('Gastos com Pessoal'!$AE$7:$AE$506&lt;=BC$3,('Gastos com Pessoal'!$AF$7:$AF$506)+1,1)),0)</f>
        <v>0</v>
      </c>
      <c r="BD38" s="32">
        <f t="array" aca="1" ref="BD38" ca="1">_xlfn.IFNA(SUM((BD$3&gt;='Gastos com Pessoal'!$E$7:$E$506)*(BD$3&lt;='Gastos com Pessoal'!$F$7:$F$506)*OFFSET('Encargos e Benefícios'!$D$5,1,MATCH($B38,'Encargos e Benefícios'!$E$5:$AB$5,0),500,1))
*(IF('Gastos com Pessoal'!$G$7:$G$506&lt;=BD$3,('Gastos com Pessoal'!$H$7:$H$506)+1,1))
*(IF('Gastos com Pessoal'!$M$7:$M$506&lt;=BD$3,('Gastos com Pessoal'!$N$7:$N$506)+1,1))
*(IF('Gastos com Pessoal'!$S$7:$S$506&lt;=BD$3,('Gastos com Pessoal'!$T$7:$T$506)+1,1))
*(IF('Gastos com Pessoal'!$Y$7:$Y$506&lt;=BD$3,('Gastos com Pessoal'!$Z$7:$Z$506)+1,1))
*(IF('Gastos com Pessoal'!$AE$7:$AE$506&lt;=BD$3,('Gastos com Pessoal'!$AF$7:$AF$506)+1,1)),0)</f>
        <v>0</v>
      </c>
      <c r="BE38" s="32">
        <f t="array" aca="1" ref="BE38" ca="1">_xlfn.IFNA(SUM((BE$3&gt;='Gastos com Pessoal'!$E$7:$E$506)*(BE$3&lt;='Gastos com Pessoal'!$F$7:$F$506)*OFFSET('Encargos e Benefícios'!$D$5,1,MATCH($B38,'Encargos e Benefícios'!$E$5:$AB$5,0),500,1))
*(IF('Gastos com Pessoal'!$G$7:$G$506&lt;=BE$3,('Gastos com Pessoal'!$H$7:$H$506)+1,1))
*(IF('Gastos com Pessoal'!$M$7:$M$506&lt;=BE$3,('Gastos com Pessoal'!$N$7:$N$506)+1,1))
*(IF('Gastos com Pessoal'!$S$7:$S$506&lt;=BE$3,('Gastos com Pessoal'!$T$7:$T$506)+1,1))
*(IF('Gastos com Pessoal'!$Y$7:$Y$506&lt;=BE$3,('Gastos com Pessoal'!$Z$7:$Z$506)+1,1))
*(IF('Gastos com Pessoal'!$AE$7:$AE$506&lt;=BE$3,('Gastos com Pessoal'!$AF$7:$AF$506)+1,1)),0)</f>
        <v>0</v>
      </c>
      <c r="BF38" s="32">
        <f t="array" aca="1" ref="BF38" ca="1">_xlfn.IFNA(SUM((BF$3&gt;='Gastos com Pessoal'!$E$7:$E$506)*(BF$3&lt;='Gastos com Pessoal'!$F$7:$F$506)*OFFSET('Encargos e Benefícios'!$D$5,1,MATCH($B38,'Encargos e Benefícios'!$E$5:$AB$5,0),500,1))
*(IF('Gastos com Pessoal'!$G$7:$G$506&lt;=BF$3,('Gastos com Pessoal'!$H$7:$H$506)+1,1))
*(IF('Gastos com Pessoal'!$M$7:$M$506&lt;=BF$3,('Gastos com Pessoal'!$N$7:$N$506)+1,1))
*(IF('Gastos com Pessoal'!$S$7:$S$506&lt;=BF$3,('Gastos com Pessoal'!$T$7:$T$506)+1,1))
*(IF('Gastos com Pessoal'!$Y$7:$Y$506&lt;=BF$3,('Gastos com Pessoal'!$Z$7:$Z$506)+1,1))
*(IF('Gastos com Pessoal'!$AE$7:$AE$506&lt;=BF$3,('Gastos com Pessoal'!$AF$7:$AF$506)+1,1)),0)</f>
        <v>0</v>
      </c>
      <c r="BG38" s="32">
        <f t="array" aca="1" ref="BG38" ca="1">_xlfn.IFNA(SUM((BG$3&gt;='Gastos com Pessoal'!$E$7:$E$506)*(BG$3&lt;='Gastos com Pessoal'!$F$7:$F$506)*OFFSET('Encargos e Benefícios'!$D$5,1,MATCH($B38,'Encargos e Benefícios'!$E$5:$AB$5,0),500,1))
*(IF('Gastos com Pessoal'!$G$7:$G$506&lt;=BG$3,('Gastos com Pessoal'!$H$7:$H$506)+1,1))
*(IF('Gastos com Pessoal'!$M$7:$M$506&lt;=BG$3,('Gastos com Pessoal'!$N$7:$N$506)+1,1))
*(IF('Gastos com Pessoal'!$S$7:$S$506&lt;=BG$3,('Gastos com Pessoal'!$T$7:$T$506)+1,1))
*(IF('Gastos com Pessoal'!$Y$7:$Y$506&lt;=BG$3,('Gastos com Pessoal'!$Z$7:$Z$506)+1,1))
*(IF('Gastos com Pessoal'!$AE$7:$AE$506&lt;=BG$3,('Gastos com Pessoal'!$AF$7:$AF$506)+1,1)),0)</f>
        <v>0</v>
      </c>
      <c r="BH38" s="32">
        <f t="array" aca="1" ref="BH38" ca="1">_xlfn.IFNA(SUM((BH$3&gt;='Gastos com Pessoal'!$E$7:$E$506)*(BH$3&lt;='Gastos com Pessoal'!$F$7:$F$506)*OFFSET('Encargos e Benefícios'!$D$5,1,MATCH($B38,'Encargos e Benefícios'!$E$5:$AB$5,0),500,1))
*(IF('Gastos com Pessoal'!$G$7:$G$506&lt;=BH$3,('Gastos com Pessoal'!$H$7:$H$506)+1,1))
*(IF('Gastos com Pessoal'!$M$7:$M$506&lt;=BH$3,('Gastos com Pessoal'!$N$7:$N$506)+1,1))
*(IF('Gastos com Pessoal'!$S$7:$S$506&lt;=BH$3,('Gastos com Pessoal'!$T$7:$T$506)+1,1))
*(IF('Gastos com Pessoal'!$Y$7:$Y$506&lt;=BH$3,('Gastos com Pessoal'!$Z$7:$Z$506)+1,1))
*(IF('Gastos com Pessoal'!$AE$7:$AE$506&lt;=BH$3,('Gastos com Pessoal'!$AF$7:$AF$506)+1,1)),0)</f>
        <v>0</v>
      </c>
      <c r="BI38" s="32">
        <f t="array" aca="1" ref="BI38" ca="1">_xlfn.IFNA(SUM((BI$3&gt;='Gastos com Pessoal'!$E$7:$E$506)*(BI$3&lt;='Gastos com Pessoal'!$F$7:$F$506)*OFFSET('Encargos e Benefícios'!$D$5,1,MATCH($B38,'Encargos e Benefícios'!$E$5:$AB$5,0),500,1))
*(IF('Gastos com Pessoal'!$G$7:$G$506&lt;=BI$3,('Gastos com Pessoal'!$H$7:$H$506)+1,1))
*(IF('Gastos com Pessoal'!$M$7:$M$506&lt;=BI$3,('Gastos com Pessoal'!$N$7:$N$506)+1,1))
*(IF('Gastos com Pessoal'!$S$7:$S$506&lt;=BI$3,('Gastos com Pessoal'!$T$7:$T$506)+1,1))
*(IF('Gastos com Pessoal'!$Y$7:$Y$506&lt;=BI$3,('Gastos com Pessoal'!$Z$7:$Z$506)+1,1))
*(IF('Gastos com Pessoal'!$AE$7:$AE$506&lt;=BI$3,('Gastos com Pessoal'!$AF$7:$AF$506)+1,1)),0)</f>
        <v>0</v>
      </c>
      <c r="BJ38" s="32">
        <f t="array" aca="1" ref="BJ38" ca="1">_xlfn.IFNA(SUM((BJ$3&gt;='Gastos com Pessoal'!$E$7:$E$506)*(BJ$3&lt;='Gastos com Pessoal'!$F$7:$F$506)*OFFSET('Encargos e Benefícios'!$D$5,1,MATCH($B38,'Encargos e Benefícios'!$E$5:$AB$5,0),500,1))
*(IF('Gastos com Pessoal'!$G$7:$G$506&lt;=BJ$3,('Gastos com Pessoal'!$H$7:$H$506)+1,1))
*(IF('Gastos com Pessoal'!$M$7:$M$506&lt;=BJ$3,('Gastos com Pessoal'!$N$7:$N$506)+1,1))
*(IF('Gastos com Pessoal'!$S$7:$S$506&lt;=BJ$3,('Gastos com Pessoal'!$T$7:$T$506)+1,1))
*(IF('Gastos com Pessoal'!$Y$7:$Y$506&lt;=BJ$3,('Gastos com Pessoal'!$Z$7:$Z$506)+1,1))
*(IF('Gastos com Pessoal'!$AE$7:$AE$506&lt;=BJ$3,('Gastos com Pessoal'!$AF$7:$AF$506)+1,1)),0)</f>
        <v>0</v>
      </c>
      <c r="BK38" s="69">
        <f t="shared" ca="1" si="19"/>
        <v>2187742.3944835835</v>
      </c>
      <c r="BL38" s="74">
        <f t="shared" ca="1" si="20"/>
        <v>3.812965582134175E-2</v>
      </c>
    </row>
    <row r="39" spans="1:64" s="49" customFormat="1" ht="23.25" customHeight="1" x14ac:dyDescent="0.2">
      <c r="A39" s="19" t="s">
        <v>143</v>
      </c>
      <c r="B39" s="12" t="s">
        <v>144</v>
      </c>
      <c r="C39" s="32">
        <f t="array" aca="1" ref="C39" ca="1">_xlfn.IFNA(SUM((C$3&gt;='Gastos com Pessoal'!$E$7:$E$506)*(C$3&lt;='Gastos com Pessoal'!$F$7:$F$506)*OFFSET('Encargos e Benefícios'!$D$5,1,MATCH($B39,'Encargos e Benefícios'!$E$5:$AB$5,0),500,1)
*(IF('Gastos com Pessoal'!$G$7:$G$506&lt;=C$3,('Gastos com Pessoal'!$H$7:$H$506)+1,1))
*(IF('Gastos com Pessoal'!$M$7:$M$506&lt;=C$3,('Gastos com Pessoal'!$N$7:$N$506)+1,1))
*(IF('Gastos com Pessoal'!$S$7:$S$506&lt;=C$3,('Gastos com Pessoal'!$T$7:$T$506)+1,1))
*(IF('Gastos com Pessoal'!$Y$7:$Y$506&lt;=C$3,('Gastos com Pessoal'!$Z$7:$Z$506)+1,1))
*(IF('Gastos com Pessoal'!$AE$7:$AE$506&lt;=C$3,('Gastos com Pessoal'!$AF$7:$AF$506)+1,1))),0)
+_xlfn.IFNA(SUM((C$3&gt;='Gastos com Pessoal'!$E$513:$E$522)*(C$3&lt;='Gastos com Pessoal'!$F$513:$F$522)*OFFSET('Encargos e Benefícios'!$E$511,1,MATCH($B39,'Encargos e Benefícios'!$F$511:$AB$511,0),10,1)
*(IF('Gastos com Pessoal'!$G$513:$G$522&lt;=C$3,('Gastos com Pessoal'!$H$513:$H$522)+1,1))
*(IF('Gastos com Pessoal'!$M$513:$M$522&lt;=C$3,('Gastos com Pessoal'!$N$513:$N$522)+1,1))
*(IF('Gastos com Pessoal'!$S$513:$S$522&lt;=C$3,('Gastos com Pessoal'!$T$513:$T$522)+1,1))
*(IF('Gastos com Pessoal'!$Y$513:$Y$522&lt;=C$3,('Gastos com Pessoal'!$Z$513:$Z$522)+1,1))
*(IF('Gastos com Pessoal'!$AE$513:$AE$522&lt;=C$3,('Gastos com Pessoal'!$AF$513:$AF$522)+1,1))),0)</f>
        <v>7823.0203999999994</v>
      </c>
      <c r="D39" s="32">
        <f t="array" aca="1" ref="D39" ca="1">_xlfn.IFNA(SUM((D$3&gt;='Gastos com Pessoal'!$E$7:$E$506)*(D$3&lt;='Gastos com Pessoal'!$F$7:$F$506)*OFFSET('Encargos e Benefícios'!$D$5,1,MATCH($B39,'Encargos e Benefícios'!$E$5:$AB$5,0),500,1)
*(IF('Gastos com Pessoal'!$G$7:$G$506&lt;=D$3,('Gastos com Pessoal'!$H$7:$H$506)+1,1))
*(IF('Gastos com Pessoal'!$M$7:$M$506&lt;=D$3,('Gastos com Pessoal'!$N$7:$N$506)+1,1))
*(IF('Gastos com Pessoal'!$S$7:$S$506&lt;=D$3,('Gastos com Pessoal'!$T$7:$T$506)+1,1))
*(IF('Gastos com Pessoal'!$Y$7:$Y$506&lt;=D$3,('Gastos com Pessoal'!$Z$7:$Z$506)+1,1))
*(IF('Gastos com Pessoal'!$AE$7:$AE$506&lt;=D$3,('Gastos com Pessoal'!$AF$7:$AF$506)+1,1))),0)
+_xlfn.IFNA(SUM((D$3&gt;='Gastos com Pessoal'!$E$513:$E$522)*(D$3&lt;='Gastos com Pessoal'!$F$513:$F$522)*OFFSET('Encargos e Benefícios'!$E$511,1,MATCH($B39,'Encargos e Benefícios'!$F$511:$AB$511,0),10,1)
*(IF('Gastos com Pessoal'!$G$513:$G$522&lt;=D$3,('Gastos com Pessoal'!$H$513:$H$522)+1,1))
*(IF('Gastos com Pessoal'!$M$513:$M$522&lt;=D$3,('Gastos com Pessoal'!$N$513:$N$522)+1,1))
*(IF('Gastos com Pessoal'!$S$513:$S$522&lt;=D$3,('Gastos com Pessoal'!$T$513:$T$522)+1,1))
*(IF('Gastos com Pessoal'!$Y$513:$Y$522&lt;=D$3,('Gastos com Pessoal'!$Z$513:$Z$522)+1,1))
*(IF('Gastos com Pessoal'!$AE$513:$AE$522&lt;=D$3,('Gastos com Pessoal'!$AF$513:$AF$522)+1,1))),0)</f>
        <v>7823.0203999999994</v>
      </c>
      <c r="E39" s="32">
        <f t="array" aca="1" ref="E39" ca="1">_xlfn.IFNA(SUM((E$3&gt;='Gastos com Pessoal'!$E$7:$E$506)*(E$3&lt;='Gastos com Pessoal'!$F$7:$F$506)*OFFSET('Encargos e Benefícios'!$D$5,1,MATCH($B39,'Encargos e Benefícios'!$E$5:$AB$5,0),500,1)
*(IF('Gastos com Pessoal'!$G$7:$G$506&lt;=E$3,('Gastos com Pessoal'!$H$7:$H$506)+1,1))
*(IF('Gastos com Pessoal'!$M$7:$M$506&lt;=E$3,('Gastos com Pessoal'!$N$7:$N$506)+1,1))
*(IF('Gastos com Pessoal'!$S$7:$S$506&lt;=E$3,('Gastos com Pessoal'!$T$7:$T$506)+1,1))
*(IF('Gastos com Pessoal'!$Y$7:$Y$506&lt;=E$3,('Gastos com Pessoal'!$Z$7:$Z$506)+1,1))
*(IF('Gastos com Pessoal'!$AE$7:$AE$506&lt;=E$3,('Gastos com Pessoal'!$AF$7:$AF$506)+1,1))),0)
+_xlfn.IFNA(SUM((E$3&gt;='Gastos com Pessoal'!$E$513:$E$522)*(E$3&lt;='Gastos com Pessoal'!$F$513:$F$522)*OFFSET('Encargos e Benefícios'!$E$511,1,MATCH($B39,'Encargos e Benefícios'!$F$511:$AB$511,0),10,1)
*(IF('Gastos com Pessoal'!$G$513:$G$522&lt;=E$3,('Gastos com Pessoal'!$H$513:$H$522)+1,1))
*(IF('Gastos com Pessoal'!$M$513:$M$522&lt;=E$3,('Gastos com Pessoal'!$N$513:$N$522)+1,1))
*(IF('Gastos com Pessoal'!$S$513:$S$522&lt;=E$3,('Gastos com Pessoal'!$T$513:$T$522)+1,1))
*(IF('Gastos com Pessoal'!$Y$513:$Y$522&lt;=E$3,('Gastos com Pessoal'!$Z$513:$Z$522)+1,1))
*(IF('Gastos com Pessoal'!$AE$513:$AE$522&lt;=E$3,('Gastos com Pessoal'!$AF$513:$AF$522)+1,1))),0)</f>
        <v>7823.0203999999994</v>
      </c>
      <c r="F39" s="32">
        <f t="array" aca="1" ref="F39" ca="1">_xlfn.IFNA(SUM((F$3&gt;='Gastos com Pessoal'!$E$7:$E$506)*(F$3&lt;='Gastos com Pessoal'!$F$7:$F$506)*OFFSET('Encargos e Benefícios'!$D$5,1,MATCH($B39,'Encargos e Benefícios'!$E$5:$AB$5,0),500,1)
*(IF('Gastos com Pessoal'!$G$7:$G$506&lt;=F$3,('Gastos com Pessoal'!$H$7:$H$506)+1,1))
*(IF('Gastos com Pessoal'!$M$7:$M$506&lt;=F$3,('Gastos com Pessoal'!$N$7:$N$506)+1,1))
*(IF('Gastos com Pessoal'!$S$7:$S$506&lt;=F$3,('Gastos com Pessoal'!$T$7:$T$506)+1,1))
*(IF('Gastos com Pessoal'!$Y$7:$Y$506&lt;=F$3,('Gastos com Pessoal'!$Z$7:$Z$506)+1,1))
*(IF('Gastos com Pessoal'!$AE$7:$AE$506&lt;=F$3,('Gastos com Pessoal'!$AF$7:$AF$506)+1,1))),0)
+_xlfn.IFNA(SUM((F$3&gt;='Gastos com Pessoal'!$E$513:$E$522)*(F$3&lt;='Gastos com Pessoal'!$F$513:$F$522)*OFFSET('Encargos e Benefícios'!$E$511,1,MATCH($B39,'Encargos e Benefícios'!$F$511:$AB$511,0),10,1)
*(IF('Gastos com Pessoal'!$G$513:$G$522&lt;=F$3,('Gastos com Pessoal'!$H$513:$H$522)+1,1))
*(IF('Gastos com Pessoal'!$M$513:$M$522&lt;=F$3,('Gastos com Pessoal'!$N$513:$N$522)+1,1))
*(IF('Gastos com Pessoal'!$S$513:$S$522&lt;=F$3,('Gastos com Pessoal'!$T$513:$T$522)+1,1))
*(IF('Gastos com Pessoal'!$Y$513:$Y$522&lt;=F$3,('Gastos com Pessoal'!$Z$513:$Z$522)+1,1))
*(IF('Gastos com Pessoal'!$AE$513:$AE$522&lt;=F$3,('Gastos com Pessoal'!$AF$513:$AF$522)+1,1))),0)</f>
        <v>7823.0203999999994</v>
      </c>
      <c r="G39" s="32">
        <f t="array" aca="1" ref="G39" ca="1">_xlfn.IFNA(SUM((G$3&gt;='Gastos com Pessoal'!$E$7:$E$506)*(G$3&lt;='Gastos com Pessoal'!$F$7:$F$506)*OFFSET('Encargos e Benefícios'!$D$5,1,MATCH($B39,'Encargos e Benefícios'!$E$5:$AB$5,0),500,1)
*(IF('Gastos com Pessoal'!$G$7:$G$506&lt;=G$3,('Gastos com Pessoal'!$H$7:$H$506)+1,1))
*(IF('Gastos com Pessoal'!$M$7:$M$506&lt;=G$3,('Gastos com Pessoal'!$N$7:$N$506)+1,1))
*(IF('Gastos com Pessoal'!$S$7:$S$506&lt;=G$3,('Gastos com Pessoal'!$T$7:$T$506)+1,1))
*(IF('Gastos com Pessoal'!$Y$7:$Y$506&lt;=G$3,('Gastos com Pessoal'!$Z$7:$Z$506)+1,1))
*(IF('Gastos com Pessoal'!$AE$7:$AE$506&lt;=G$3,('Gastos com Pessoal'!$AF$7:$AF$506)+1,1))),0)
+_xlfn.IFNA(SUM((G$3&gt;='Gastos com Pessoal'!$E$513:$E$522)*(G$3&lt;='Gastos com Pessoal'!$F$513:$F$522)*OFFSET('Encargos e Benefícios'!$E$511,1,MATCH($B39,'Encargos e Benefícios'!$F$511:$AB$511,0),10,1)
*(IF('Gastos com Pessoal'!$G$513:$G$522&lt;=G$3,('Gastos com Pessoal'!$H$513:$H$522)+1,1))
*(IF('Gastos com Pessoal'!$M$513:$M$522&lt;=G$3,('Gastos com Pessoal'!$N$513:$N$522)+1,1))
*(IF('Gastos com Pessoal'!$S$513:$S$522&lt;=G$3,('Gastos com Pessoal'!$T$513:$T$522)+1,1))
*(IF('Gastos com Pessoal'!$Y$513:$Y$522&lt;=G$3,('Gastos com Pessoal'!$Z$513:$Z$522)+1,1))
*(IF('Gastos com Pessoal'!$AE$513:$AE$522&lt;=G$3,('Gastos com Pessoal'!$AF$513:$AF$522)+1,1))),0)</f>
        <v>7823.0203999999994</v>
      </c>
      <c r="H39" s="32">
        <f t="array" aca="1" ref="H39" ca="1">_xlfn.IFNA(SUM((H$3&gt;='Gastos com Pessoal'!$E$7:$E$506)*(H$3&lt;='Gastos com Pessoal'!$F$7:$F$506)*OFFSET('Encargos e Benefícios'!$D$5,1,MATCH($B39,'Encargos e Benefícios'!$E$5:$AB$5,0),500,1)
*(IF('Gastos com Pessoal'!$G$7:$G$506&lt;=H$3,('Gastos com Pessoal'!$H$7:$H$506)+1,1))
*(IF('Gastos com Pessoal'!$M$7:$M$506&lt;=H$3,('Gastos com Pessoal'!$N$7:$N$506)+1,1))
*(IF('Gastos com Pessoal'!$S$7:$S$506&lt;=H$3,('Gastos com Pessoal'!$T$7:$T$506)+1,1))
*(IF('Gastos com Pessoal'!$Y$7:$Y$506&lt;=H$3,('Gastos com Pessoal'!$Z$7:$Z$506)+1,1))
*(IF('Gastos com Pessoal'!$AE$7:$AE$506&lt;=H$3,('Gastos com Pessoal'!$AF$7:$AF$506)+1,1))),0)
+_xlfn.IFNA(SUM((H$3&gt;='Gastos com Pessoal'!$E$513:$E$522)*(H$3&lt;='Gastos com Pessoal'!$F$513:$F$522)*OFFSET('Encargos e Benefícios'!$E$511,1,MATCH($B39,'Encargos e Benefícios'!$F$511:$AB$511,0),10,1)
*(IF('Gastos com Pessoal'!$G$513:$G$522&lt;=H$3,('Gastos com Pessoal'!$H$513:$H$522)+1,1))
*(IF('Gastos com Pessoal'!$M$513:$M$522&lt;=H$3,('Gastos com Pessoal'!$N$513:$N$522)+1,1))
*(IF('Gastos com Pessoal'!$S$513:$S$522&lt;=H$3,('Gastos com Pessoal'!$T$513:$T$522)+1,1))
*(IF('Gastos com Pessoal'!$Y$513:$Y$522&lt;=H$3,('Gastos com Pessoal'!$Z$513:$Z$522)+1,1))
*(IF('Gastos com Pessoal'!$AE$513:$AE$522&lt;=H$3,('Gastos com Pessoal'!$AF$513:$AF$522)+1,1))),0)</f>
        <v>7823.0203999999994</v>
      </c>
      <c r="I39" s="32">
        <f t="array" aca="1" ref="I39" ca="1">_xlfn.IFNA(SUM((I$3&gt;='Gastos com Pessoal'!$E$7:$E$506)*(I$3&lt;='Gastos com Pessoal'!$F$7:$F$506)*OFFSET('Encargos e Benefícios'!$D$5,1,MATCH($B39,'Encargos e Benefícios'!$E$5:$AB$5,0),500,1)
*(IF('Gastos com Pessoal'!$G$7:$G$506&lt;=I$3,('Gastos com Pessoal'!$H$7:$H$506)+1,1))
*(IF('Gastos com Pessoal'!$M$7:$M$506&lt;=I$3,('Gastos com Pessoal'!$N$7:$N$506)+1,1))
*(IF('Gastos com Pessoal'!$S$7:$S$506&lt;=I$3,('Gastos com Pessoal'!$T$7:$T$506)+1,1))
*(IF('Gastos com Pessoal'!$Y$7:$Y$506&lt;=I$3,('Gastos com Pessoal'!$Z$7:$Z$506)+1,1))
*(IF('Gastos com Pessoal'!$AE$7:$AE$506&lt;=I$3,('Gastos com Pessoal'!$AF$7:$AF$506)+1,1))),0)
+_xlfn.IFNA(SUM((I$3&gt;='Gastos com Pessoal'!$E$513:$E$522)*(I$3&lt;='Gastos com Pessoal'!$F$513:$F$522)*OFFSET('Encargos e Benefícios'!$E$511,1,MATCH($B39,'Encargos e Benefícios'!$F$511:$AB$511,0),10,1)
*(IF('Gastos com Pessoal'!$G$513:$G$522&lt;=I$3,('Gastos com Pessoal'!$H$513:$H$522)+1,1))
*(IF('Gastos com Pessoal'!$M$513:$M$522&lt;=I$3,('Gastos com Pessoal'!$N$513:$N$522)+1,1))
*(IF('Gastos com Pessoal'!$S$513:$S$522&lt;=I$3,('Gastos com Pessoal'!$T$513:$T$522)+1,1))
*(IF('Gastos com Pessoal'!$Y$513:$Y$522&lt;=I$3,('Gastos com Pessoal'!$Z$513:$Z$522)+1,1))
*(IF('Gastos com Pessoal'!$AE$513:$AE$522&lt;=I$3,('Gastos com Pessoal'!$AF$513:$AF$522)+1,1))),0)</f>
        <v>7823.0203999999994</v>
      </c>
      <c r="J39" s="32">
        <f t="array" aca="1" ref="J39" ca="1">_xlfn.IFNA(SUM((J$3&gt;='Gastos com Pessoal'!$E$7:$E$506)*(J$3&lt;='Gastos com Pessoal'!$F$7:$F$506)*OFFSET('Encargos e Benefícios'!$D$5,1,MATCH($B39,'Encargos e Benefícios'!$E$5:$AB$5,0),500,1)
*(IF('Gastos com Pessoal'!$G$7:$G$506&lt;=J$3,('Gastos com Pessoal'!$H$7:$H$506)+1,1))
*(IF('Gastos com Pessoal'!$M$7:$M$506&lt;=J$3,('Gastos com Pessoal'!$N$7:$N$506)+1,1))
*(IF('Gastos com Pessoal'!$S$7:$S$506&lt;=J$3,('Gastos com Pessoal'!$T$7:$T$506)+1,1))
*(IF('Gastos com Pessoal'!$Y$7:$Y$506&lt;=J$3,('Gastos com Pessoal'!$Z$7:$Z$506)+1,1))
*(IF('Gastos com Pessoal'!$AE$7:$AE$506&lt;=J$3,('Gastos com Pessoal'!$AF$7:$AF$506)+1,1))),0)
+_xlfn.IFNA(SUM((J$3&gt;='Gastos com Pessoal'!$E$513:$E$522)*(J$3&lt;='Gastos com Pessoal'!$F$513:$F$522)*OFFSET('Encargos e Benefícios'!$E$511,1,MATCH($B39,'Encargos e Benefícios'!$F$511:$AB$511,0),10,1)
*(IF('Gastos com Pessoal'!$G$513:$G$522&lt;=J$3,('Gastos com Pessoal'!$H$513:$H$522)+1,1))
*(IF('Gastos com Pessoal'!$M$513:$M$522&lt;=J$3,('Gastos com Pessoal'!$N$513:$N$522)+1,1))
*(IF('Gastos com Pessoal'!$S$513:$S$522&lt;=J$3,('Gastos com Pessoal'!$T$513:$T$522)+1,1))
*(IF('Gastos com Pessoal'!$Y$513:$Y$522&lt;=J$3,('Gastos com Pessoal'!$Z$513:$Z$522)+1,1))
*(IF('Gastos com Pessoal'!$AE$513:$AE$522&lt;=J$3,('Gastos com Pessoal'!$AF$513:$AF$522)+1,1))),0)</f>
        <v>7823.0203999999994</v>
      </c>
      <c r="K39" s="32">
        <f t="array" aca="1" ref="K39" ca="1">_xlfn.IFNA(SUM((K$3&gt;='Gastos com Pessoal'!$E$7:$E$506)*(K$3&lt;='Gastos com Pessoal'!$F$7:$F$506)*OFFSET('Encargos e Benefícios'!$D$5,1,MATCH($B39,'Encargos e Benefícios'!$E$5:$AB$5,0),500,1)
*(IF('Gastos com Pessoal'!$G$7:$G$506&lt;=K$3,('Gastos com Pessoal'!$H$7:$H$506)+1,1))
*(IF('Gastos com Pessoal'!$M$7:$M$506&lt;=K$3,('Gastos com Pessoal'!$N$7:$N$506)+1,1))
*(IF('Gastos com Pessoal'!$S$7:$S$506&lt;=K$3,('Gastos com Pessoal'!$T$7:$T$506)+1,1))
*(IF('Gastos com Pessoal'!$Y$7:$Y$506&lt;=K$3,('Gastos com Pessoal'!$Z$7:$Z$506)+1,1))
*(IF('Gastos com Pessoal'!$AE$7:$AE$506&lt;=K$3,('Gastos com Pessoal'!$AF$7:$AF$506)+1,1))),0)
+_xlfn.IFNA(SUM((K$3&gt;='Gastos com Pessoal'!$E$513:$E$522)*(K$3&lt;='Gastos com Pessoal'!$F$513:$F$522)*OFFSET('Encargos e Benefícios'!$E$511,1,MATCH($B39,'Encargos e Benefícios'!$F$511:$AB$511,0),10,1)
*(IF('Gastos com Pessoal'!$G$513:$G$522&lt;=K$3,('Gastos com Pessoal'!$H$513:$H$522)+1,1))
*(IF('Gastos com Pessoal'!$M$513:$M$522&lt;=K$3,('Gastos com Pessoal'!$N$513:$N$522)+1,1))
*(IF('Gastos com Pessoal'!$S$513:$S$522&lt;=K$3,('Gastos com Pessoal'!$T$513:$T$522)+1,1))
*(IF('Gastos com Pessoal'!$Y$513:$Y$522&lt;=K$3,('Gastos com Pessoal'!$Z$513:$Z$522)+1,1))
*(IF('Gastos com Pessoal'!$AE$513:$AE$522&lt;=K$3,('Gastos com Pessoal'!$AF$513:$AF$522)+1,1))),0)</f>
        <v>7823.0203999999994</v>
      </c>
      <c r="L39" s="32">
        <f t="array" aca="1" ref="L39" ca="1">_xlfn.IFNA(SUM((L$3&gt;='Gastos com Pessoal'!$E$7:$E$506)*(L$3&lt;='Gastos com Pessoal'!$F$7:$F$506)*OFFSET('Encargos e Benefícios'!$D$5,1,MATCH($B39,'Encargos e Benefícios'!$E$5:$AB$5,0),500,1)
*(IF('Gastos com Pessoal'!$G$7:$G$506&lt;=L$3,('Gastos com Pessoal'!$H$7:$H$506)+1,1))
*(IF('Gastos com Pessoal'!$M$7:$M$506&lt;=L$3,('Gastos com Pessoal'!$N$7:$N$506)+1,1))
*(IF('Gastos com Pessoal'!$S$7:$S$506&lt;=L$3,('Gastos com Pessoal'!$T$7:$T$506)+1,1))
*(IF('Gastos com Pessoal'!$Y$7:$Y$506&lt;=L$3,('Gastos com Pessoal'!$Z$7:$Z$506)+1,1))
*(IF('Gastos com Pessoal'!$AE$7:$AE$506&lt;=L$3,('Gastos com Pessoal'!$AF$7:$AF$506)+1,1))),0)
+_xlfn.IFNA(SUM((L$3&gt;='Gastos com Pessoal'!$E$513:$E$522)*(L$3&lt;='Gastos com Pessoal'!$F$513:$F$522)*OFFSET('Encargos e Benefícios'!$E$511,1,MATCH($B39,'Encargos e Benefícios'!$F$511:$AB$511,0),10,1)
*(IF('Gastos com Pessoal'!$G$513:$G$522&lt;=L$3,('Gastos com Pessoal'!$H$513:$H$522)+1,1))
*(IF('Gastos com Pessoal'!$M$513:$M$522&lt;=L$3,('Gastos com Pessoal'!$N$513:$N$522)+1,1))
*(IF('Gastos com Pessoal'!$S$513:$S$522&lt;=L$3,('Gastos com Pessoal'!$T$513:$T$522)+1,1))
*(IF('Gastos com Pessoal'!$Y$513:$Y$522&lt;=L$3,('Gastos com Pessoal'!$Z$513:$Z$522)+1,1))
*(IF('Gastos com Pessoal'!$AE$513:$AE$522&lt;=L$3,('Gastos com Pessoal'!$AF$513:$AF$522)+1,1))),0)</f>
        <v>7823.0203999999994</v>
      </c>
      <c r="M39" s="32">
        <f t="array" aca="1" ref="M39" ca="1">_xlfn.IFNA(SUM((M$3&gt;='Gastos com Pessoal'!$E$7:$E$506)*(M$3&lt;='Gastos com Pessoal'!$F$7:$F$506)*OFFSET('Encargos e Benefícios'!$D$5,1,MATCH($B39,'Encargos e Benefícios'!$E$5:$AB$5,0),500,1)
*(IF('Gastos com Pessoal'!$G$7:$G$506&lt;=M$3,('Gastos com Pessoal'!$H$7:$H$506)+1,1))
*(IF('Gastos com Pessoal'!$M$7:$M$506&lt;=M$3,('Gastos com Pessoal'!$N$7:$N$506)+1,1))
*(IF('Gastos com Pessoal'!$S$7:$S$506&lt;=M$3,('Gastos com Pessoal'!$T$7:$T$506)+1,1))
*(IF('Gastos com Pessoal'!$Y$7:$Y$506&lt;=M$3,('Gastos com Pessoal'!$Z$7:$Z$506)+1,1))
*(IF('Gastos com Pessoal'!$AE$7:$AE$506&lt;=M$3,('Gastos com Pessoal'!$AF$7:$AF$506)+1,1))),0)
+_xlfn.IFNA(SUM((M$3&gt;='Gastos com Pessoal'!$E$513:$E$522)*(M$3&lt;='Gastos com Pessoal'!$F$513:$F$522)*OFFSET('Encargos e Benefícios'!$E$511,1,MATCH($B39,'Encargos e Benefícios'!$F$511:$AB$511,0),10,1)
*(IF('Gastos com Pessoal'!$G$513:$G$522&lt;=M$3,('Gastos com Pessoal'!$H$513:$H$522)+1,1))
*(IF('Gastos com Pessoal'!$M$513:$M$522&lt;=M$3,('Gastos com Pessoal'!$N$513:$N$522)+1,1))
*(IF('Gastos com Pessoal'!$S$513:$S$522&lt;=M$3,('Gastos com Pessoal'!$T$513:$T$522)+1,1))
*(IF('Gastos com Pessoal'!$Y$513:$Y$522&lt;=M$3,('Gastos com Pessoal'!$Z$513:$Z$522)+1,1))
*(IF('Gastos com Pessoal'!$AE$513:$AE$522&lt;=M$3,('Gastos com Pessoal'!$AF$513:$AF$522)+1,1))),0)</f>
        <v>7823.0203999999994</v>
      </c>
      <c r="N39" s="32">
        <f t="array" aca="1" ref="N39" ca="1">_xlfn.IFNA(SUM((N$3&gt;='Gastos com Pessoal'!$E$7:$E$506)*(N$3&lt;='Gastos com Pessoal'!$F$7:$F$506)*OFFSET('Encargos e Benefícios'!$D$5,1,MATCH($B39,'Encargos e Benefícios'!$E$5:$AB$5,0),500,1)
*(IF('Gastos com Pessoal'!$G$7:$G$506&lt;=N$3,('Gastos com Pessoal'!$H$7:$H$506)+1,1))
*(IF('Gastos com Pessoal'!$M$7:$M$506&lt;=N$3,('Gastos com Pessoal'!$N$7:$N$506)+1,1))
*(IF('Gastos com Pessoal'!$S$7:$S$506&lt;=N$3,('Gastos com Pessoal'!$T$7:$T$506)+1,1))
*(IF('Gastos com Pessoal'!$Y$7:$Y$506&lt;=N$3,('Gastos com Pessoal'!$Z$7:$Z$506)+1,1))
*(IF('Gastos com Pessoal'!$AE$7:$AE$506&lt;=N$3,('Gastos com Pessoal'!$AF$7:$AF$506)+1,1))),0)
+_xlfn.IFNA(SUM((N$3&gt;='Gastos com Pessoal'!$E$513:$E$522)*(N$3&lt;='Gastos com Pessoal'!$F$513:$F$522)*OFFSET('Encargos e Benefícios'!$E$511,1,MATCH($B39,'Encargos e Benefícios'!$F$511:$AB$511,0),10,1)
*(IF('Gastos com Pessoal'!$G$513:$G$522&lt;=N$3,('Gastos com Pessoal'!$H$513:$H$522)+1,1))
*(IF('Gastos com Pessoal'!$M$513:$M$522&lt;=N$3,('Gastos com Pessoal'!$N$513:$N$522)+1,1))
*(IF('Gastos com Pessoal'!$S$513:$S$522&lt;=N$3,('Gastos com Pessoal'!$T$513:$T$522)+1,1))
*(IF('Gastos com Pessoal'!$Y$513:$Y$522&lt;=N$3,('Gastos com Pessoal'!$Z$513:$Z$522)+1,1))
*(IF('Gastos com Pessoal'!$AE$513:$AE$522&lt;=N$3,('Gastos com Pessoal'!$AF$513:$AF$522)+1,1))),0)</f>
        <v>7823.0203999999994</v>
      </c>
      <c r="O39" s="32">
        <f t="array" aca="1" ref="O39" ca="1">_xlfn.IFNA(SUM((O$3&gt;='Gastos com Pessoal'!$E$7:$E$506)*(O$3&lt;='Gastos com Pessoal'!$F$7:$F$506)*OFFSET('Encargos e Benefícios'!$D$5,1,MATCH($B39,'Encargos e Benefícios'!$E$5:$AB$5,0),500,1)
*(IF('Gastos com Pessoal'!$G$7:$G$506&lt;=O$3,('Gastos com Pessoal'!$H$7:$H$506)+1,1))
*(IF('Gastos com Pessoal'!$M$7:$M$506&lt;=O$3,('Gastos com Pessoal'!$N$7:$N$506)+1,1))
*(IF('Gastos com Pessoal'!$S$7:$S$506&lt;=O$3,('Gastos com Pessoal'!$T$7:$T$506)+1,1))
*(IF('Gastos com Pessoal'!$Y$7:$Y$506&lt;=O$3,('Gastos com Pessoal'!$Z$7:$Z$506)+1,1))
*(IF('Gastos com Pessoal'!$AE$7:$AE$506&lt;=O$3,('Gastos com Pessoal'!$AF$7:$AF$506)+1,1))),0)
+_xlfn.IFNA(SUM((O$3&gt;='Gastos com Pessoal'!$E$513:$E$522)*(O$3&lt;='Gastos com Pessoal'!$F$513:$F$522)*OFFSET('Encargos e Benefícios'!$E$511,1,MATCH($B39,'Encargos e Benefícios'!$F$511:$AB$511,0),10,1)
*(IF('Gastos com Pessoal'!$G$513:$G$522&lt;=O$3,('Gastos com Pessoal'!$H$513:$H$522)+1,1))
*(IF('Gastos com Pessoal'!$M$513:$M$522&lt;=O$3,('Gastos com Pessoal'!$N$513:$N$522)+1,1))
*(IF('Gastos com Pessoal'!$S$513:$S$522&lt;=O$3,('Gastos com Pessoal'!$T$513:$T$522)+1,1))
*(IF('Gastos com Pessoal'!$Y$513:$Y$522&lt;=O$3,('Gastos com Pessoal'!$Z$513:$Z$522)+1,1))
*(IF('Gastos com Pessoal'!$AE$513:$AE$522&lt;=O$3,('Gastos com Pessoal'!$AF$513:$AF$522)+1,1))),0)</f>
        <v>7823.0203999999994</v>
      </c>
      <c r="P39" s="32">
        <f t="array" aca="1" ref="P39" ca="1">_xlfn.IFNA(SUM((P$3&gt;='Gastos com Pessoal'!$E$7:$E$506)*(P$3&lt;='Gastos com Pessoal'!$F$7:$F$506)*OFFSET('Encargos e Benefícios'!$D$5,1,MATCH($B39,'Encargos e Benefícios'!$E$5:$AB$5,0),500,1)
*(IF('Gastos com Pessoal'!$G$7:$G$506&lt;=P$3,('Gastos com Pessoal'!$H$7:$H$506)+1,1))
*(IF('Gastos com Pessoal'!$M$7:$M$506&lt;=P$3,('Gastos com Pessoal'!$N$7:$N$506)+1,1))
*(IF('Gastos com Pessoal'!$S$7:$S$506&lt;=P$3,('Gastos com Pessoal'!$T$7:$T$506)+1,1))
*(IF('Gastos com Pessoal'!$Y$7:$Y$506&lt;=P$3,('Gastos com Pessoal'!$Z$7:$Z$506)+1,1))
*(IF('Gastos com Pessoal'!$AE$7:$AE$506&lt;=P$3,('Gastos com Pessoal'!$AF$7:$AF$506)+1,1))),0)
+_xlfn.IFNA(SUM((P$3&gt;='Gastos com Pessoal'!$E$513:$E$522)*(P$3&lt;='Gastos com Pessoal'!$F$513:$F$522)*OFFSET('Encargos e Benefícios'!$D$511,1,MATCH($B39,'Encargos e Benefícios'!$F$511:$AB$511,0),10,1)
*(IF('Gastos com Pessoal'!$G$513:$G$522&lt;=P$3,('Gastos com Pessoal'!$H$513:$H$522)+1,1))
*(IF('Gastos com Pessoal'!$M$513:$M$522&lt;=P$3,('Gastos com Pessoal'!$N$513:$N$522)+1,1))
*(IF('Gastos com Pessoal'!$S$513:$S$522&lt;=P$3,('Gastos com Pessoal'!$T$513:$T$522)+1,1))
*(IF('Gastos com Pessoal'!$Y$513:$Y$522&lt;=P$3,('Gastos com Pessoal'!$Z$513:$Z$522)+1,1))
*(IF('Gastos com Pessoal'!$AE$513:$AE$522&lt;=P$3,('Gastos com Pessoal'!$AF$513:$AF$522)+1,1))),0)</f>
        <v>0</v>
      </c>
      <c r="Q39" s="32">
        <f t="array" aca="1" ref="Q39" ca="1">_xlfn.IFNA(SUM((Q$3&gt;='Gastos com Pessoal'!$E$7:$E$506)*(Q$3&lt;='Gastos com Pessoal'!$F$7:$F$506)*OFFSET('Encargos e Benefícios'!$D$5,1,MATCH($B39,'Encargos e Benefícios'!$E$5:$AB$5,0),500,1)
*(IF('Gastos com Pessoal'!$G$7:$G$506&lt;=Q$3,('Gastos com Pessoal'!$H$7:$H$506)+1,1))
*(IF('Gastos com Pessoal'!$M$7:$M$506&lt;=Q$3,('Gastos com Pessoal'!$N$7:$N$506)+1,1))
*(IF('Gastos com Pessoal'!$S$7:$S$506&lt;=Q$3,('Gastos com Pessoal'!$T$7:$T$506)+1,1))
*(IF('Gastos com Pessoal'!$Y$7:$Y$506&lt;=Q$3,('Gastos com Pessoal'!$Z$7:$Z$506)+1,1))
*(IF('Gastos com Pessoal'!$AE$7:$AE$506&lt;=Q$3,('Gastos com Pessoal'!$AF$7:$AF$506)+1,1))),0)
+_xlfn.IFNA(SUM((Q$3&gt;='Gastos com Pessoal'!$E$513:$E$522)*(Q$3&lt;='Gastos com Pessoal'!$F$513:$F$522)*OFFSET('Encargos e Benefícios'!$D$511,1,MATCH($B39,'Encargos e Benefícios'!$F$511:$AB$511,0),10,1)
*(IF('Gastos com Pessoal'!$G$513:$G$522&lt;=Q$3,('Gastos com Pessoal'!$H$513:$H$522)+1,1))
*(IF('Gastos com Pessoal'!$M$513:$M$522&lt;=Q$3,('Gastos com Pessoal'!$N$513:$N$522)+1,1))
*(IF('Gastos com Pessoal'!$S$513:$S$522&lt;=Q$3,('Gastos com Pessoal'!$T$513:$T$522)+1,1))
*(IF('Gastos com Pessoal'!$Y$513:$Y$522&lt;=Q$3,('Gastos com Pessoal'!$Z$513:$Z$522)+1,1))
*(IF('Gastos com Pessoal'!$AE$513:$AE$522&lt;=Q$3,('Gastos com Pessoal'!$AF$513:$AF$522)+1,1))),0)</f>
        <v>0</v>
      </c>
      <c r="R39" s="32">
        <f t="array" aca="1" ref="R39" ca="1">_xlfn.IFNA(SUM((R$3&gt;='Gastos com Pessoal'!$E$7:$E$506)*(R$3&lt;='Gastos com Pessoal'!$F$7:$F$506)*OFFSET('Encargos e Benefícios'!$D$5,1,MATCH($B39,'Encargos e Benefícios'!$E$5:$AB$5,0),500,1)
*(IF('Gastos com Pessoal'!$G$7:$G$506&lt;=R$3,('Gastos com Pessoal'!$H$7:$H$506)+1,1))
*(IF('Gastos com Pessoal'!$M$7:$M$506&lt;=R$3,('Gastos com Pessoal'!$N$7:$N$506)+1,1))
*(IF('Gastos com Pessoal'!$S$7:$S$506&lt;=R$3,('Gastos com Pessoal'!$T$7:$T$506)+1,1))
*(IF('Gastos com Pessoal'!$Y$7:$Y$506&lt;=R$3,('Gastos com Pessoal'!$Z$7:$Z$506)+1,1))
*(IF('Gastos com Pessoal'!$AE$7:$AE$506&lt;=R$3,('Gastos com Pessoal'!$AF$7:$AF$506)+1,1))),0)
+_xlfn.IFNA(SUM((R$3&gt;='Gastos com Pessoal'!$E$513:$E$522)*(R$3&lt;='Gastos com Pessoal'!$F$513:$F$522)*OFFSET('Encargos e Benefícios'!$D$511,1,MATCH($B39,'Encargos e Benefícios'!$F$511:$AB$511,0),10,1)
*(IF('Gastos com Pessoal'!$G$513:$G$522&lt;=R$3,('Gastos com Pessoal'!$H$513:$H$522)+1,1))
*(IF('Gastos com Pessoal'!$M$513:$M$522&lt;=R$3,('Gastos com Pessoal'!$N$513:$N$522)+1,1))
*(IF('Gastos com Pessoal'!$S$513:$S$522&lt;=R$3,('Gastos com Pessoal'!$T$513:$T$522)+1,1))
*(IF('Gastos com Pessoal'!$Y$513:$Y$522&lt;=R$3,('Gastos com Pessoal'!$Z$513:$Z$522)+1,1))
*(IF('Gastos com Pessoal'!$AE$513:$AE$522&lt;=R$3,('Gastos com Pessoal'!$AF$513:$AF$522)+1,1))),0)</f>
        <v>0</v>
      </c>
      <c r="S39" s="32">
        <f t="array" aca="1" ref="S39" ca="1">_xlfn.IFNA(SUM((S$3&gt;='Gastos com Pessoal'!$E$7:$E$506)*(S$3&lt;='Gastos com Pessoal'!$F$7:$F$506)*OFFSET('Encargos e Benefícios'!$D$5,1,MATCH($B39,'Encargos e Benefícios'!$E$5:$AB$5,0),500,1)
*(IF('Gastos com Pessoal'!$G$7:$G$506&lt;=S$3,('Gastos com Pessoal'!$H$7:$H$506)+1,1))
*(IF('Gastos com Pessoal'!$M$7:$M$506&lt;=S$3,('Gastos com Pessoal'!$N$7:$N$506)+1,1))
*(IF('Gastos com Pessoal'!$S$7:$S$506&lt;=S$3,('Gastos com Pessoal'!$T$7:$T$506)+1,1))
*(IF('Gastos com Pessoal'!$Y$7:$Y$506&lt;=S$3,('Gastos com Pessoal'!$Z$7:$Z$506)+1,1))
*(IF('Gastos com Pessoal'!$AE$7:$AE$506&lt;=S$3,('Gastos com Pessoal'!$AF$7:$AF$506)+1,1))),0)
+_xlfn.IFNA(SUM((S$3&gt;='Gastos com Pessoal'!$E$513:$E$522)*(S$3&lt;='Gastos com Pessoal'!$F$513:$F$522)*OFFSET('Encargos e Benefícios'!$D$511,1,MATCH($B39,'Encargos e Benefícios'!$F$511:$AB$511,0),10,1)
*(IF('Gastos com Pessoal'!$G$513:$G$522&lt;=S$3,('Gastos com Pessoal'!$H$513:$H$522)+1,1))
*(IF('Gastos com Pessoal'!$M$513:$M$522&lt;=S$3,('Gastos com Pessoal'!$N$513:$N$522)+1,1))
*(IF('Gastos com Pessoal'!$S$513:$S$522&lt;=S$3,('Gastos com Pessoal'!$T$513:$T$522)+1,1))
*(IF('Gastos com Pessoal'!$Y$513:$Y$522&lt;=S$3,('Gastos com Pessoal'!$Z$513:$Z$522)+1,1))
*(IF('Gastos com Pessoal'!$AE$513:$AE$522&lt;=S$3,('Gastos com Pessoal'!$AF$513:$AF$522)+1,1))),0)</f>
        <v>0</v>
      </c>
      <c r="T39" s="32">
        <f t="array" aca="1" ref="T39" ca="1">_xlfn.IFNA(SUM((T$3&gt;='Gastos com Pessoal'!$E$7:$E$506)*(T$3&lt;='Gastos com Pessoal'!$F$7:$F$506)*OFFSET('Encargos e Benefícios'!$D$5,1,MATCH($B39,'Encargos e Benefícios'!$E$5:$AB$5,0),500,1)
*(IF('Gastos com Pessoal'!$G$7:$G$506&lt;=T$3,('Gastos com Pessoal'!$H$7:$H$506)+1,1))
*(IF('Gastos com Pessoal'!$M$7:$M$506&lt;=T$3,('Gastos com Pessoal'!$N$7:$N$506)+1,1))
*(IF('Gastos com Pessoal'!$S$7:$S$506&lt;=T$3,('Gastos com Pessoal'!$T$7:$T$506)+1,1))
*(IF('Gastos com Pessoal'!$Y$7:$Y$506&lt;=T$3,('Gastos com Pessoal'!$Z$7:$Z$506)+1,1))
*(IF('Gastos com Pessoal'!$AE$7:$AE$506&lt;=T$3,('Gastos com Pessoal'!$AF$7:$AF$506)+1,1))),0)
+_xlfn.IFNA(SUM((T$3&gt;='Gastos com Pessoal'!$E$513:$E$522)*(T$3&lt;='Gastos com Pessoal'!$F$513:$F$522)*OFFSET('Encargos e Benefícios'!$D$511,1,MATCH($B39,'Encargos e Benefícios'!$F$511:$AB$511,0),10,1)
*(IF('Gastos com Pessoal'!$G$513:$G$522&lt;=T$3,('Gastos com Pessoal'!$H$513:$H$522)+1,1))
*(IF('Gastos com Pessoal'!$M$513:$M$522&lt;=T$3,('Gastos com Pessoal'!$N$513:$N$522)+1,1))
*(IF('Gastos com Pessoal'!$S$513:$S$522&lt;=T$3,('Gastos com Pessoal'!$T$513:$T$522)+1,1))
*(IF('Gastos com Pessoal'!$Y$513:$Y$522&lt;=T$3,('Gastos com Pessoal'!$Z$513:$Z$522)+1,1))
*(IF('Gastos com Pessoal'!$AE$513:$AE$522&lt;=T$3,('Gastos com Pessoal'!$AF$513:$AF$522)+1,1))),0)</f>
        <v>0</v>
      </c>
      <c r="U39" s="32">
        <f t="array" aca="1" ref="U39" ca="1">_xlfn.IFNA(SUM((U$3&gt;='Gastos com Pessoal'!$E$7:$E$506)*(U$3&lt;='Gastos com Pessoal'!$F$7:$F$506)*OFFSET('Encargos e Benefícios'!$D$5,1,MATCH($B39,'Encargos e Benefícios'!$E$5:$AB$5,0),500,1)
*(IF('Gastos com Pessoal'!$G$7:$G$506&lt;=U$3,('Gastos com Pessoal'!$H$7:$H$506)+1,1))
*(IF('Gastos com Pessoal'!$M$7:$M$506&lt;=U$3,('Gastos com Pessoal'!$N$7:$N$506)+1,1))
*(IF('Gastos com Pessoal'!$S$7:$S$506&lt;=U$3,('Gastos com Pessoal'!$T$7:$T$506)+1,1))
*(IF('Gastos com Pessoal'!$Y$7:$Y$506&lt;=U$3,('Gastos com Pessoal'!$Z$7:$Z$506)+1,1))
*(IF('Gastos com Pessoal'!$AE$7:$AE$506&lt;=U$3,('Gastos com Pessoal'!$AF$7:$AF$506)+1,1))),0)
+_xlfn.IFNA(SUM((U$3&gt;='Gastos com Pessoal'!$E$513:$E$522)*(U$3&lt;='Gastos com Pessoal'!$F$513:$F$522)*OFFSET('Encargos e Benefícios'!$D$511,1,MATCH($B39,'Encargos e Benefícios'!$F$511:$AB$511,0),10,1)
*(IF('Gastos com Pessoal'!$G$513:$G$522&lt;=U$3,('Gastos com Pessoal'!$H$513:$H$522)+1,1))
*(IF('Gastos com Pessoal'!$M$513:$M$522&lt;=U$3,('Gastos com Pessoal'!$N$513:$N$522)+1,1))
*(IF('Gastos com Pessoal'!$S$513:$S$522&lt;=U$3,('Gastos com Pessoal'!$T$513:$T$522)+1,1))
*(IF('Gastos com Pessoal'!$Y$513:$Y$522&lt;=U$3,('Gastos com Pessoal'!$Z$513:$Z$522)+1,1))
*(IF('Gastos com Pessoal'!$AE$513:$AE$522&lt;=U$3,('Gastos com Pessoal'!$AF$513:$AF$522)+1,1))),0)</f>
        <v>0</v>
      </c>
      <c r="V39" s="32">
        <f t="array" aca="1" ref="V39" ca="1">_xlfn.IFNA(SUM((V$3&gt;='Gastos com Pessoal'!$E$7:$E$506)*(V$3&lt;='Gastos com Pessoal'!$F$7:$F$506)*OFFSET('Encargos e Benefícios'!$D$5,1,MATCH($B39,'Encargos e Benefícios'!$E$5:$AB$5,0),500,1)
*(IF('Gastos com Pessoal'!$G$7:$G$506&lt;=V$3,('Gastos com Pessoal'!$H$7:$H$506)+1,1))
*(IF('Gastos com Pessoal'!$M$7:$M$506&lt;=V$3,('Gastos com Pessoal'!$N$7:$N$506)+1,1))
*(IF('Gastos com Pessoal'!$S$7:$S$506&lt;=V$3,('Gastos com Pessoal'!$T$7:$T$506)+1,1))
*(IF('Gastos com Pessoal'!$Y$7:$Y$506&lt;=V$3,('Gastos com Pessoal'!$Z$7:$Z$506)+1,1))
*(IF('Gastos com Pessoal'!$AE$7:$AE$506&lt;=V$3,('Gastos com Pessoal'!$AF$7:$AF$506)+1,1))),0)
+_xlfn.IFNA(SUM((V$3&gt;='Gastos com Pessoal'!$E$513:$E$522)*(V$3&lt;='Gastos com Pessoal'!$F$513:$F$522)*OFFSET('Encargos e Benefícios'!$D$511,1,MATCH($B39,'Encargos e Benefícios'!$F$511:$AB$511,0),10,1)
*(IF('Gastos com Pessoal'!$G$513:$G$522&lt;=V$3,('Gastos com Pessoal'!$H$513:$H$522)+1,1))
*(IF('Gastos com Pessoal'!$M$513:$M$522&lt;=V$3,('Gastos com Pessoal'!$N$513:$N$522)+1,1))
*(IF('Gastos com Pessoal'!$S$513:$S$522&lt;=V$3,('Gastos com Pessoal'!$T$513:$T$522)+1,1))
*(IF('Gastos com Pessoal'!$Y$513:$Y$522&lt;=V$3,('Gastos com Pessoal'!$Z$513:$Z$522)+1,1))
*(IF('Gastos com Pessoal'!$AE$513:$AE$522&lt;=V$3,('Gastos com Pessoal'!$AF$513:$AF$522)+1,1))),0)</f>
        <v>0</v>
      </c>
      <c r="W39" s="32">
        <f t="array" aca="1" ref="W39" ca="1">_xlfn.IFNA(SUM((W$3&gt;='Gastos com Pessoal'!$E$7:$E$506)*(W$3&lt;='Gastos com Pessoal'!$F$7:$F$506)*OFFSET('Encargos e Benefícios'!$D$5,1,MATCH($B39,'Encargos e Benefícios'!$E$5:$AB$5,0),500,1)
*(IF('Gastos com Pessoal'!$G$7:$G$506&lt;=W$3,('Gastos com Pessoal'!$H$7:$H$506)+1,1))
*(IF('Gastos com Pessoal'!$M$7:$M$506&lt;=W$3,('Gastos com Pessoal'!$N$7:$N$506)+1,1))
*(IF('Gastos com Pessoal'!$S$7:$S$506&lt;=W$3,('Gastos com Pessoal'!$T$7:$T$506)+1,1))
*(IF('Gastos com Pessoal'!$Y$7:$Y$506&lt;=W$3,('Gastos com Pessoal'!$Z$7:$Z$506)+1,1))
*(IF('Gastos com Pessoal'!$AE$7:$AE$506&lt;=W$3,('Gastos com Pessoal'!$AF$7:$AF$506)+1,1))),0)
+_xlfn.IFNA(SUM((W$3&gt;='Gastos com Pessoal'!$E$513:$E$522)*(W$3&lt;='Gastos com Pessoal'!$F$513:$F$522)*OFFSET('Encargos e Benefícios'!$D$511,1,MATCH($B39,'Encargos e Benefícios'!$F$511:$AB$511,0),10,1)
*(IF('Gastos com Pessoal'!$G$513:$G$522&lt;=W$3,('Gastos com Pessoal'!$H$513:$H$522)+1,1))
*(IF('Gastos com Pessoal'!$M$513:$M$522&lt;=W$3,('Gastos com Pessoal'!$N$513:$N$522)+1,1))
*(IF('Gastos com Pessoal'!$S$513:$S$522&lt;=W$3,('Gastos com Pessoal'!$T$513:$T$522)+1,1))
*(IF('Gastos com Pessoal'!$Y$513:$Y$522&lt;=W$3,('Gastos com Pessoal'!$Z$513:$Z$522)+1,1))
*(IF('Gastos com Pessoal'!$AE$513:$AE$522&lt;=W$3,('Gastos com Pessoal'!$AF$513:$AF$522)+1,1))),0)</f>
        <v>0</v>
      </c>
      <c r="X39" s="32">
        <f t="array" aca="1" ref="X39" ca="1">_xlfn.IFNA(SUM((X$3&gt;='Gastos com Pessoal'!$E$7:$E$506)*(X$3&lt;='Gastos com Pessoal'!$F$7:$F$506)*OFFSET('Encargos e Benefícios'!$D$5,1,MATCH($B39,'Encargos e Benefícios'!$E$5:$AB$5,0),500,1)
*(IF('Gastos com Pessoal'!$G$7:$G$506&lt;=X$3,('Gastos com Pessoal'!$H$7:$H$506)+1,1))
*(IF('Gastos com Pessoal'!$M$7:$M$506&lt;=X$3,('Gastos com Pessoal'!$N$7:$N$506)+1,1))
*(IF('Gastos com Pessoal'!$S$7:$S$506&lt;=X$3,('Gastos com Pessoal'!$T$7:$T$506)+1,1))
*(IF('Gastos com Pessoal'!$Y$7:$Y$506&lt;=X$3,('Gastos com Pessoal'!$Z$7:$Z$506)+1,1))
*(IF('Gastos com Pessoal'!$AE$7:$AE$506&lt;=X$3,('Gastos com Pessoal'!$AF$7:$AF$506)+1,1))),0)
+_xlfn.IFNA(SUM((X$3&gt;='Gastos com Pessoal'!$E$513:$E$522)*(X$3&lt;='Gastos com Pessoal'!$F$513:$F$522)*OFFSET('Encargos e Benefícios'!$D$511,1,MATCH($B39,'Encargos e Benefícios'!$F$511:$AB$511,0),10,1)
*(IF('Gastos com Pessoal'!$G$513:$G$522&lt;=X$3,('Gastos com Pessoal'!$H$513:$H$522)+1,1))
*(IF('Gastos com Pessoal'!$M$513:$M$522&lt;=X$3,('Gastos com Pessoal'!$N$513:$N$522)+1,1))
*(IF('Gastos com Pessoal'!$S$513:$S$522&lt;=X$3,('Gastos com Pessoal'!$T$513:$T$522)+1,1))
*(IF('Gastos com Pessoal'!$Y$513:$Y$522&lt;=X$3,('Gastos com Pessoal'!$Z$513:$Z$522)+1,1))
*(IF('Gastos com Pessoal'!$AE$513:$AE$522&lt;=X$3,('Gastos com Pessoal'!$AF$513:$AF$522)+1,1))),0)</f>
        <v>0</v>
      </c>
      <c r="Y39" s="32">
        <f t="array" aca="1" ref="Y39" ca="1">_xlfn.IFNA(SUM((Y$3&gt;='Gastos com Pessoal'!$E$7:$E$506)*(Y$3&lt;='Gastos com Pessoal'!$F$7:$F$506)*OFFSET('Encargos e Benefícios'!$D$5,1,MATCH($B39,'Encargos e Benefícios'!$E$5:$AB$5,0),500,1)
*(IF('Gastos com Pessoal'!$G$7:$G$506&lt;=Y$3,('Gastos com Pessoal'!$H$7:$H$506)+1,1))
*(IF('Gastos com Pessoal'!$M$7:$M$506&lt;=Y$3,('Gastos com Pessoal'!$N$7:$N$506)+1,1))
*(IF('Gastos com Pessoal'!$S$7:$S$506&lt;=Y$3,('Gastos com Pessoal'!$T$7:$T$506)+1,1))
*(IF('Gastos com Pessoal'!$Y$7:$Y$506&lt;=Y$3,('Gastos com Pessoal'!$Z$7:$Z$506)+1,1))
*(IF('Gastos com Pessoal'!$AE$7:$AE$506&lt;=Y$3,('Gastos com Pessoal'!$AF$7:$AF$506)+1,1))),0)
+_xlfn.IFNA(SUM((Y$3&gt;='Gastos com Pessoal'!$E$513:$E$522)*(Y$3&lt;='Gastos com Pessoal'!$F$513:$F$522)*OFFSET('Encargos e Benefícios'!$D$511,1,MATCH($B39,'Encargos e Benefícios'!$F$511:$AB$511,0),10,1)
*(IF('Gastos com Pessoal'!$G$513:$G$522&lt;=Y$3,('Gastos com Pessoal'!$H$513:$H$522)+1,1))
*(IF('Gastos com Pessoal'!$M$513:$M$522&lt;=Y$3,('Gastos com Pessoal'!$N$513:$N$522)+1,1))
*(IF('Gastos com Pessoal'!$S$513:$S$522&lt;=Y$3,('Gastos com Pessoal'!$T$513:$T$522)+1,1))
*(IF('Gastos com Pessoal'!$Y$513:$Y$522&lt;=Y$3,('Gastos com Pessoal'!$Z$513:$Z$522)+1,1))
*(IF('Gastos com Pessoal'!$AE$513:$AE$522&lt;=Y$3,('Gastos com Pessoal'!$AF$513:$AF$522)+1,1))),0)</f>
        <v>0</v>
      </c>
      <c r="Z39" s="32">
        <f t="array" aca="1" ref="Z39" ca="1">_xlfn.IFNA(SUM((Z$3&gt;='Gastos com Pessoal'!$E$7:$E$506)*(Z$3&lt;='Gastos com Pessoal'!$F$7:$F$506)*OFFSET('Encargos e Benefícios'!$D$5,1,MATCH($B39,'Encargos e Benefícios'!$E$5:$AB$5,0),500,1)
*(IF('Gastos com Pessoal'!$G$7:$G$506&lt;=Z$3,('Gastos com Pessoal'!$H$7:$H$506)+1,1))
*(IF('Gastos com Pessoal'!$M$7:$M$506&lt;=Z$3,('Gastos com Pessoal'!$N$7:$N$506)+1,1))
*(IF('Gastos com Pessoal'!$S$7:$S$506&lt;=Z$3,('Gastos com Pessoal'!$T$7:$T$506)+1,1))
*(IF('Gastos com Pessoal'!$Y$7:$Y$506&lt;=Z$3,('Gastos com Pessoal'!$Z$7:$Z$506)+1,1))
*(IF('Gastos com Pessoal'!$AE$7:$AE$506&lt;=Z$3,('Gastos com Pessoal'!$AF$7:$AF$506)+1,1))),0)
+_xlfn.IFNA(SUM((Z$3&gt;='Gastos com Pessoal'!$E$513:$E$522)*(Z$3&lt;='Gastos com Pessoal'!$F$513:$F$522)*OFFSET('Encargos e Benefícios'!$D$511,1,MATCH($B39,'Encargos e Benefícios'!$F$511:$AB$511,0),10,1)
*(IF('Gastos com Pessoal'!$G$513:$G$522&lt;=Z$3,('Gastos com Pessoal'!$H$513:$H$522)+1,1))
*(IF('Gastos com Pessoal'!$M$513:$M$522&lt;=Z$3,('Gastos com Pessoal'!$N$513:$N$522)+1,1))
*(IF('Gastos com Pessoal'!$S$513:$S$522&lt;=Z$3,('Gastos com Pessoal'!$T$513:$T$522)+1,1))
*(IF('Gastos com Pessoal'!$Y$513:$Y$522&lt;=Z$3,('Gastos com Pessoal'!$Z$513:$Z$522)+1,1))
*(IF('Gastos com Pessoal'!$AE$513:$AE$522&lt;=Z$3,('Gastos com Pessoal'!$AF$513:$AF$522)+1,1))),0)</f>
        <v>0</v>
      </c>
      <c r="AA39" s="32">
        <f t="array" aca="1" ref="AA39" ca="1">_xlfn.IFNA(SUM((AA$3&gt;='Gastos com Pessoal'!$E$7:$E$506)*(AA$3&lt;='Gastos com Pessoal'!$F$7:$F$506)*OFFSET('Encargos e Benefícios'!$D$5,1,MATCH($B39,'Encargos e Benefícios'!$E$5:$AB$5,0),500,1)
*(IF('Gastos com Pessoal'!$G$7:$G$506&lt;=AA$3,('Gastos com Pessoal'!$H$7:$H$506)+1,1))
*(IF('Gastos com Pessoal'!$M$7:$M$506&lt;=AA$3,('Gastos com Pessoal'!$N$7:$N$506)+1,1))
*(IF('Gastos com Pessoal'!$S$7:$S$506&lt;=AA$3,('Gastos com Pessoal'!$T$7:$T$506)+1,1))
*(IF('Gastos com Pessoal'!$Y$7:$Y$506&lt;=AA$3,('Gastos com Pessoal'!$Z$7:$Z$506)+1,1))
*(IF('Gastos com Pessoal'!$AE$7:$AE$506&lt;=AA$3,('Gastos com Pessoal'!$AF$7:$AF$506)+1,1))),0)
+_xlfn.IFNA(SUM((AA$3&gt;='Gastos com Pessoal'!$E$513:$E$522)*(AA$3&lt;='Gastos com Pessoal'!$F$513:$F$522)*OFFSET('Encargos e Benefícios'!$D$511,1,MATCH($B39,'Encargos e Benefícios'!$F$511:$AB$511,0),10,1)
*(IF('Gastos com Pessoal'!$G$513:$G$522&lt;=AA$3,('Gastos com Pessoal'!$H$513:$H$522)+1,1))
*(IF('Gastos com Pessoal'!$M$513:$M$522&lt;=AA$3,('Gastos com Pessoal'!$N$513:$N$522)+1,1))
*(IF('Gastos com Pessoal'!$S$513:$S$522&lt;=AA$3,('Gastos com Pessoal'!$T$513:$T$522)+1,1))
*(IF('Gastos com Pessoal'!$Y$513:$Y$522&lt;=AA$3,('Gastos com Pessoal'!$Z$513:$Z$522)+1,1))
*(IF('Gastos com Pessoal'!$AE$513:$AE$522&lt;=AA$3,('Gastos com Pessoal'!$AF$513:$AF$522)+1,1))),0)</f>
        <v>0</v>
      </c>
      <c r="AB39" s="32">
        <f t="array" aca="1" ref="AB39" ca="1">_xlfn.IFNA(SUM((AB$3&gt;='Gastos com Pessoal'!$E$7:$E$506)*(AB$3&lt;='Gastos com Pessoal'!$F$7:$F$506)*OFFSET('Encargos e Benefícios'!$D$5,1,MATCH($B39,'Encargos e Benefícios'!$E$5:$AB$5,0),500,1)
*(IF('Gastos com Pessoal'!$G$7:$G$506&lt;=AB$3,('Gastos com Pessoal'!$H$7:$H$506)+1,1))
*(IF('Gastos com Pessoal'!$M$7:$M$506&lt;=AB$3,('Gastos com Pessoal'!$N$7:$N$506)+1,1))
*(IF('Gastos com Pessoal'!$S$7:$S$506&lt;=AB$3,('Gastos com Pessoal'!$T$7:$T$506)+1,1))
*(IF('Gastos com Pessoal'!$Y$7:$Y$506&lt;=AB$3,('Gastos com Pessoal'!$Z$7:$Z$506)+1,1))
*(IF('Gastos com Pessoal'!$AE$7:$AE$506&lt;=AB$3,('Gastos com Pessoal'!$AF$7:$AF$506)+1,1))),0)
+_xlfn.IFNA(SUM((AB$3&gt;='Gastos com Pessoal'!$E$513:$E$522)*(AB$3&lt;='Gastos com Pessoal'!$F$513:$F$522)*OFFSET('Encargos e Benefícios'!$D$511,1,MATCH($B39,'Encargos e Benefícios'!$F$511:$AB$511,0),10,1)
*(IF('Gastos com Pessoal'!$G$513:$G$522&lt;=AB$3,('Gastos com Pessoal'!$H$513:$H$522)+1,1))
*(IF('Gastos com Pessoal'!$M$513:$M$522&lt;=AB$3,('Gastos com Pessoal'!$N$513:$N$522)+1,1))
*(IF('Gastos com Pessoal'!$S$513:$S$522&lt;=AB$3,('Gastos com Pessoal'!$T$513:$T$522)+1,1))
*(IF('Gastos com Pessoal'!$Y$513:$Y$522&lt;=AB$3,('Gastos com Pessoal'!$Z$513:$Z$522)+1,1))
*(IF('Gastos com Pessoal'!$AE$513:$AE$522&lt;=AB$3,('Gastos com Pessoal'!$AF$513:$AF$522)+1,1))),0)</f>
        <v>0</v>
      </c>
      <c r="AC39" s="32">
        <f t="array" aca="1" ref="AC39" ca="1">_xlfn.IFNA(SUM((AC$3&gt;='Gastos com Pessoal'!$E$7:$E$506)*(AC$3&lt;='Gastos com Pessoal'!$F$7:$F$506)*OFFSET('Encargos e Benefícios'!$D$5,1,MATCH($B39,'Encargos e Benefícios'!$E$5:$AB$5,0),500,1)
*(IF('Gastos com Pessoal'!$G$7:$G$506&lt;=AC$3,('Gastos com Pessoal'!$H$7:$H$506)+1,1))
*(IF('Gastos com Pessoal'!$M$7:$M$506&lt;=AC$3,('Gastos com Pessoal'!$N$7:$N$506)+1,1))
*(IF('Gastos com Pessoal'!$S$7:$S$506&lt;=AC$3,('Gastos com Pessoal'!$T$7:$T$506)+1,1))
*(IF('Gastos com Pessoal'!$Y$7:$Y$506&lt;=AC$3,('Gastos com Pessoal'!$Z$7:$Z$506)+1,1))
*(IF('Gastos com Pessoal'!$AE$7:$AE$506&lt;=AC$3,('Gastos com Pessoal'!$AF$7:$AF$506)+1,1))),0)
+_xlfn.IFNA(SUM((AC$3&gt;='Gastos com Pessoal'!$E$513:$E$522)*(AC$3&lt;='Gastos com Pessoal'!$F$513:$F$522)*OFFSET('Encargos e Benefícios'!$D$511,1,MATCH($B39,'Encargos e Benefícios'!$F$511:$AB$511,0),10,1)
*(IF('Gastos com Pessoal'!$G$513:$G$522&lt;=AC$3,('Gastos com Pessoal'!$H$513:$H$522)+1,1))
*(IF('Gastos com Pessoal'!$M$513:$M$522&lt;=AC$3,('Gastos com Pessoal'!$N$513:$N$522)+1,1))
*(IF('Gastos com Pessoal'!$S$513:$S$522&lt;=AC$3,('Gastos com Pessoal'!$T$513:$T$522)+1,1))
*(IF('Gastos com Pessoal'!$Y$513:$Y$522&lt;=AC$3,('Gastos com Pessoal'!$Z$513:$Z$522)+1,1))
*(IF('Gastos com Pessoal'!$AE$513:$AE$522&lt;=AC$3,('Gastos com Pessoal'!$AF$513:$AF$522)+1,1))),0)</f>
        <v>0</v>
      </c>
      <c r="AD39" s="32">
        <f t="array" aca="1" ref="AD39" ca="1">_xlfn.IFNA(SUM((AD$3&gt;='Gastos com Pessoal'!$E$7:$E$506)*(AD$3&lt;='Gastos com Pessoal'!$F$7:$F$506)*OFFSET('Encargos e Benefícios'!$D$5,1,MATCH($B39,'Encargos e Benefícios'!$E$5:$AB$5,0),500,1)
*(IF('Gastos com Pessoal'!$G$7:$G$506&lt;=AD$3,('Gastos com Pessoal'!$H$7:$H$506)+1,1))
*(IF('Gastos com Pessoal'!$M$7:$M$506&lt;=AD$3,('Gastos com Pessoal'!$N$7:$N$506)+1,1))
*(IF('Gastos com Pessoal'!$S$7:$S$506&lt;=AD$3,('Gastos com Pessoal'!$T$7:$T$506)+1,1))
*(IF('Gastos com Pessoal'!$Y$7:$Y$506&lt;=AD$3,('Gastos com Pessoal'!$Z$7:$Z$506)+1,1))
*(IF('Gastos com Pessoal'!$AE$7:$AE$506&lt;=AD$3,('Gastos com Pessoal'!$AF$7:$AF$506)+1,1))),0)
+_xlfn.IFNA(SUM((AD$3&gt;='Gastos com Pessoal'!$E$513:$E$522)*(AD$3&lt;='Gastos com Pessoal'!$F$513:$F$522)*OFFSET('Encargos e Benefícios'!$D$511,1,MATCH($B39,'Encargos e Benefícios'!$F$511:$AB$511,0),10,1)
*(IF('Gastos com Pessoal'!$G$513:$G$522&lt;=AD$3,('Gastos com Pessoal'!$H$513:$H$522)+1,1))
*(IF('Gastos com Pessoal'!$M$513:$M$522&lt;=AD$3,('Gastos com Pessoal'!$N$513:$N$522)+1,1))
*(IF('Gastos com Pessoal'!$S$513:$S$522&lt;=AD$3,('Gastos com Pessoal'!$T$513:$T$522)+1,1))
*(IF('Gastos com Pessoal'!$Y$513:$Y$522&lt;=AD$3,('Gastos com Pessoal'!$Z$513:$Z$522)+1,1))
*(IF('Gastos com Pessoal'!$AE$513:$AE$522&lt;=AD$3,('Gastos com Pessoal'!$AF$513:$AF$522)+1,1))),0)</f>
        <v>0</v>
      </c>
      <c r="AE39" s="32">
        <f t="array" aca="1" ref="AE39" ca="1">_xlfn.IFNA(SUM((AE$3&gt;='Gastos com Pessoal'!$E$7:$E$506)*(AE$3&lt;='Gastos com Pessoal'!$F$7:$F$506)*OFFSET('Encargos e Benefícios'!$D$5,1,MATCH($B39,'Encargos e Benefícios'!$E$5:$AB$5,0),500,1)
*(IF('Gastos com Pessoal'!$G$7:$G$506&lt;=AE$3,('Gastos com Pessoal'!$H$7:$H$506)+1,1))
*(IF('Gastos com Pessoal'!$M$7:$M$506&lt;=AE$3,('Gastos com Pessoal'!$N$7:$N$506)+1,1))
*(IF('Gastos com Pessoal'!$S$7:$S$506&lt;=AE$3,('Gastos com Pessoal'!$T$7:$T$506)+1,1))
*(IF('Gastos com Pessoal'!$Y$7:$Y$506&lt;=AE$3,('Gastos com Pessoal'!$Z$7:$Z$506)+1,1))
*(IF('Gastos com Pessoal'!$AE$7:$AE$506&lt;=AE$3,('Gastos com Pessoal'!$AF$7:$AF$506)+1,1))),0)
+_xlfn.IFNA(SUM((AE$3&gt;='Gastos com Pessoal'!$E$513:$E$522)*(AE$3&lt;='Gastos com Pessoal'!$F$513:$F$522)*OFFSET('Encargos e Benefícios'!$D$511,1,MATCH($B39,'Encargos e Benefícios'!$F$511:$AB$511,0),10,1)
*(IF('Gastos com Pessoal'!$G$513:$G$522&lt;=AE$3,('Gastos com Pessoal'!$H$513:$H$522)+1,1))
*(IF('Gastos com Pessoal'!$M$513:$M$522&lt;=AE$3,('Gastos com Pessoal'!$N$513:$N$522)+1,1))
*(IF('Gastos com Pessoal'!$S$513:$S$522&lt;=AE$3,('Gastos com Pessoal'!$T$513:$T$522)+1,1))
*(IF('Gastos com Pessoal'!$Y$513:$Y$522&lt;=AE$3,('Gastos com Pessoal'!$Z$513:$Z$522)+1,1))
*(IF('Gastos com Pessoal'!$AE$513:$AE$522&lt;=AE$3,('Gastos com Pessoal'!$AF$513:$AF$522)+1,1))),0)</f>
        <v>0</v>
      </c>
      <c r="AF39" s="32">
        <f t="array" aca="1" ref="AF39" ca="1">_xlfn.IFNA(SUM((AF$3&gt;='Gastos com Pessoal'!$E$7:$E$506)*(AF$3&lt;='Gastos com Pessoal'!$F$7:$F$506)*OFFSET('Encargos e Benefícios'!$D$5,1,MATCH($B39,'Encargos e Benefícios'!$E$5:$AB$5,0),500,1)
*(IF('Gastos com Pessoal'!$G$7:$G$506&lt;=AF$3,('Gastos com Pessoal'!$H$7:$H$506)+1,1))
*(IF('Gastos com Pessoal'!$M$7:$M$506&lt;=AF$3,('Gastos com Pessoal'!$N$7:$N$506)+1,1))
*(IF('Gastos com Pessoal'!$S$7:$S$506&lt;=AF$3,('Gastos com Pessoal'!$T$7:$T$506)+1,1))
*(IF('Gastos com Pessoal'!$Y$7:$Y$506&lt;=AF$3,('Gastos com Pessoal'!$Z$7:$Z$506)+1,1))
*(IF('Gastos com Pessoal'!$AE$7:$AE$506&lt;=AF$3,('Gastos com Pessoal'!$AF$7:$AF$506)+1,1))),0)
+_xlfn.IFNA(SUM((AF$3&gt;='Gastos com Pessoal'!$E$513:$E$522)*(AF$3&lt;='Gastos com Pessoal'!$F$513:$F$522)*OFFSET('Encargos e Benefícios'!$D$511,1,MATCH($B39,'Encargos e Benefícios'!$F$511:$AB$511,0),10,1)
*(IF('Gastos com Pessoal'!$G$513:$G$522&lt;=AF$3,('Gastos com Pessoal'!$H$513:$H$522)+1,1))
*(IF('Gastos com Pessoal'!$M$513:$M$522&lt;=AF$3,('Gastos com Pessoal'!$N$513:$N$522)+1,1))
*(IF('Gastos com Pessoal'!$S$513:$S$522&lt;=AF$3,('Gastos com Pessoal'!$T$513:$T$522)+1,1))
*(IF('Gastos com Pessoal'!$Y$513:$Y$522&lt;=AF$3,('Gastos com Pessoal'!$Z$513:$Z$522)+1,1))
*(IF('Gastos com Pessoal'!$AE$513:$AE$522&lt;=AF$3,('Gastos com Pessoal'!$AF$513:$AF$522)+1,1))),0)</f>
        <v>0</v>
      </c>
      <c r="AG39" s="32">
        <f t="array" aca="1" ref="AG39" ca="1">_xlfn.IFNA(SUM((AG$3&gt;='Gastos com Pessoal'!$E$7:$E$506)*(AG$3&lt;='Gastos com Pessoal'!$F$7:$F$506)*OFFSET('Encargos e Benefícios'!$D$5,1,MATCH($B39,'Encargos e Benefícios'!$E$5:$AB$5,0),500,1)
*(IF('Gastos com Pessoal'!$G$7:$G$506&lt;=AG$3,('Gastos com Pessoal'!$H$7:$H$506)+1,1))
*(IF('Gastos com Pessoal'!$M$7:$M$506&lt;=AG$3,('Gastos com Pessoal'!$N$7:$N$506)+1,1))
*(IF('Gastos com Pessoal'!$S$7:$S$506&lt;=AG$3,('Gastos com Pessoal'!$T$7:$T$506)+1,1))
*(IF('Gastos com Pessoal'!$Y$7:$Y$506&lt;=AG$3,('Gastos com Pessoal'!$Z$7:$Z$506)+1,1))
*(IF('Gastos com Pessoal'!$AE$7:$AE$506&lt;=AG$3,('Gastos com Pessoal'!$AF$7:$AF$506)+1,1))),0)
+_xlfn.IFNA(SUM((AG$3&gt;='Gastos com Pessoal'!$E$513:$E$522)*(AG$3&lt;='Gastos com Pessoal'!$F$513:$F$522)*OFFSET('Encargos e Benefícios'!$D$511,1,MATCH($B39,'Encargos e Benefícios'!$F$511:$AB$511,0),10,1)
*(IF('Gastos com Pessoal'!$G$513:$G$522&lt;=AG$3,('Gastos com Pessoal'!$H$513:$H$522)+1,1))
*(IF('Gastos com Pessoal'!$M$513:$M$522&lt;=AG$3,('Gastos com Pessoal'!$N$513:$N$522)+1,1))
*(IF('Gastos com Pessoal'!$S$513:$S$522&lt;=AG$3,('Gastos com Pessoal'!$T$513:$T$522)+1,1))
*(IF('Gastos com Pessoal'!$Y$513:$Y$522&lt;=AG$3,('Gastos com Pessoal'!$Z$513:$Z$522)+1,1))
*(IF('Gastos com Pessoal'!$AE$513:$AE$522&lt;=AG$3,('Gastos com Pessoal'!$AF$513:$AF$522)+1,1))),0)</f>
        <v>0</v>
      </c>
      <c r="AH39" s="32">
        <f t="array" aca="1" ref="AH39" ca="1">_xlfn.IFNA(SUM((AH$3&gt;='Gastos com Pessoal'!$E$7:$E$506)*(AH$3&lt;='Gastos com Pessoal'!$F$7:$F$506)*OFFSET('Encargos e Benefícios'!$D$5,1,MATCH($B39,'Encargos e Benefícios'!$E$5:$AB$5,0),500,1)
*(IF('Gastos com Pessoal'!$G$7:$G$506&lt;=AH$3,('Gastos com Pessoal'!$H$7:$H$506)+1,1))
*(IF('Gastos com Pessoal'!$M$7:$M$506&lt;=AH$3,('Gastos com Pessoal'!$N$7:$N$506)+1,1))
*(IF('Gastos com Pessoal'!$S$7:$S$506&lt;=AH$3,('Gastos com Pessoal'!$T$7:$T$506)+1,1))
*(IF('Gastos com Pessoal'!$Y$7:$Y$506&lt;=AH$3,('Gastos com Pessoal'!$Z$7:$Z$506)+1,1))
*(IF('Gastos com Pessoal'!$AE$7:$AE$506&lt;=AH$3,('Gastos com Pessoal'!$AF$7:$AF$506)+1,1))),0)
+_xlfn.IFNA(SUM((AH$3&gt;='Gastos com Pessoal'!$E$513:$E$522)*(AH$3&lt;='Gastos com Pessoal'!$F$513:$F$522)*OFFSET('Encargos e Benefícios'!$D$511,1,MATCH($B39,'Encargos e Benefícios'!$F$511:$AB$511,0),10,1)
*(IF('Gastos com Pessoal'!$G$513:$G$522&lt;=AH$3,('Gastos com Pessoal'!$H$513:$H$522)+1,1))
*(IF('Gastos com Pessoal'!$M$513:$M$522&lt;=AH$3,('Gastos com Pessoal'!$N$513:$N$522)+1,1))
*(IF('Gastos com Pessoal'!$S$513:$S$522&lt;=AH$3,('Gastos com Pessoal'!$T$513:$T$522)+1,1))
*(IF('Gastos com Pessoal'!$Y$513:$Y$522&lt;=AH$3,('Gastos com Pessoal'!$Z$513:$Z$522)+1,1))
*(IF('Gastos com Pessoal'!$AE$513:$AE$522&lt;=AH$3,('Gastos com Pessoal'!$AF$513:$AF$522)+1,1))),0)</f>
        <v>0</v>
      </c>
      <c r="AI39" s="32">
        <f t="array" aca="1" ref="AI39" ca="1">_xlfn.IFNA(SUM((AI$3&gt;='Gastos com Pessoal'!$E$7:$E$506)*(AI$3&lt;='Gastos com Pessoal'!$F$7:$F$506)*OFFSET('Encargos e Benefícios'!$D$5,1,MATCH($B39,'Encargos e Benefícios'!$E$5:$AB$5,0),500,1)
*(IF('Gastos com Pessoal'!$G$7:$G$506&lt;=AI$3,('Gastos com Pessoal'!$H$7:$H$506)+1,1))
*(IF('Gastos com Pessoal'!$M$7:$M$506&lt;=AI$3,('Gastos com Pessoal'!$N$7:$N$506)+1,1))
*(IF('Gastos com Pessoal'!$S$7:$S$506&lt;=AI$3,('Gastos com Pessoal'!$T$7:$T$506)+1,1))
*(IF('Gastos com Pessoal'!$Y$7:$Y$506&lt;=AI$3,('Gastos com Pessoal'!$Z$7:$Z$506)+1,1))
*(IF('Gastos com Pessoal'!$AE$7:$AE$506&lt;=AI$3,('Gastos com Pessoal'!$AF$7:$AF$506)+1,1))),0)
+_xlfn.IFNA(SUM((AI$3&gt;='Gastos com Pessoal'!$E$513:$E$522)*(AI$3&lt;='Gastos com Pessoal'!$F$513:$F$522)*OFFSET('Encargos e Benefícios'!$D$511,1,MATCH($B39,'Encargos e Benefícios'!$F$511:$AB$511,0),10,1)
*(IF('Gastos com Pessoal'!$G$513:$G$522&lt;=AI$3,('Gastos com Pessoal'!$H$513:$H$522)+1,1))
*(IF('Gastos com Pessoal'!$M$513:$M$522&lt;=AI$3,('Gastos com Pessoal'!$N$513:$N$522)+1,1))
*(IF('Gastos com Pessoal'!$S$513:$S$522&lt;=AI$3,('Gastos com Pessoal'!$T$513:$T$522)+1,1))
*(IF('Gastos com Pessoal'!$Y$513:$Y$522&lt;=AI$3,('Gastos com Pessoal'!$Z$513:$Z$522)+1,1))
*(IF('Gastos com Pessoal'!$AE$513:$AE$522&lt;=AI$3,('Gastos com Pessoal'!$AF$513:$AF$522)+1,1))),0)</f>
        <v>0</v>
      </c>
      <c r="AJ39" s="32">
        <f t="array" aca="1" ref="AJ39" ca="1">_xlfn.IFNA(SUM((AJ$3&gt;='Gastos com Pessoal'!$E$7:$E$506)*(AJ$3&lt;='Gastos com Pessoal'!$F$7:$F$506)*OFFSET('Encargos e Benefícios'!$D$5,1,MATCH($B39,'Encargos e Benefícios'!$E$5:$AB$5,0),500,1)
*(IF('Gastos com Pessoal'!$G$7:$G$506&lt;=AJ$3,('Gastos com Pessoal'!$H$7:$H$506)+1,1))
*(IF('Gastos com Pessoal'!$M$7:$M$506&lt;=AJ$3,('Gastos com Pessoal'!$N$7:$N$506)+1,1))
*(IF('Gastos com Pessoal'!$S$7:$S$506&lt;=AJ$3,('Gastos com Pessoal'!$T$7:$T$506)+1,1))
*(IF('Gastos com Pessoal'!$Y$7:$Y$506&lt;=AJ$3,('Gastos com Pessoal'!$Z$7:$Z$506)+1,1))
*(IF('Gastos com Pessoal'!$AE$7:$AE$506&lt;=AJ$3,('Gastos com Pessoal'!$AF$7:$AF$506)+1,1))),0)
+_xlfn.IFNA(SUM((AJ$3&gt;='Gastos com Pessoal'!$E$513:$E$522)*(AJ$3&lt;='Gastos com Pessoal'!$F$513:$F$522)*OFFSET('Encargos e Benefícios'!$D$511,1,MATCH($B39,'Encargos e Benefícios'!$F$511:$AB$511,0),10,1)
*(IF('Gastos com Pessoal'!$G$513:$G$522&lt;=AJ$3,('Gastos com Pessoal'!$H$513:$H$522)+1,1))
*(IF('Gastos com Pessoal'!$M$513:$M$522&lt;=AJ$3,('Gastos com Pessoal'!$N$513:$N$522)+1,1))
*(IF('Gastos com Pessoal'!$S$513:$S$522&lt;=AJ$3,('Gastos com Pessoal'!$T$513:$T$522)+1,1))
*(IF('Gastos com Pessoal'!$Y$513:$Y$522&lt;=AJ$3,('Gastos com Pessoal'!$Z$513:$Z$522)+1,1))
*(IF('Gastos com Pessoal'!$AE$513:$AE$522&lt;=AJ$3,('Gastos com Pessoal'!$AF$513:$AF$522)+1,1))),0)</f>
        <v>0</v>
      </c>
      <c r="AK39" s="32">
        <f t="array" aca="1" ref="AK39" ca="1">_xlfn.IFNA(SUM((AK$3&gt;='Gastos com Pessoal'!$E$7:$E$506)*(AK$3&lt;='Gastos com Pessoal'!$F$7:$F$506)*OFFSET('Encargos e Benefícios'!$D$5,1,MATCH($B39,'Encargos e Benefícios'!$E$5:$AB$5,0),500,1)
*(IF('Gastos com Pessoal'!$G$7:$G$506&lt;=AK$3,('Gastos com Pessoal'!$H$7:$H$506)+1,1))
*(IF('Gastos com Pessoal'!$M$7:$M$506&lt;=AK$3,('Gastos com Pessoal'!$N$7:$N$506)+1,1))
*(IF('Gastos com Pessoal'!$S$7:$S$506&lt;=AK$3,('Gastos com Pessoal'!$T$7:$T$506)+1,1))
*(IF('Gastos com Pessoal'!$Y$7:$Y$506&lt;=AK$3,('Gastos com Pessoal'!$Z$7:$Z$506)+1,1))
*(IF('Gastos com Pessoal'!$AE$7:$AE$506&lt;=AK$3,('Gastos com Pessoal'!$AF$7:$AF$506)+1,1))),0)
+_xlfn.IFNA(SUM((AK$3&gt;='Gastos com Pessoal'!$E$513:$E$522)*(AK$3&lt;='Gastos com Pessoal'!$F$513:$F$522)*OFFSET('Encargos e Benefícios'!$D$511,1,MATCH($B39,'Encargos e Benefícios'!$F$511:$AB$511,0),10,1)
*(IF('Gastos com Pessoal'!$G$513:$G$522&lt;=AK$3,('Gastos com Pessoal'!$H$513:$H$522)+1,1))
*(IF('Gastos com Pessoal'!$M$513:$M$522&lt;=AK$3,('Gastos com Pessoal'!$N$513:$N$522)+1,1))
*(IF('Gastos com Pessoal'!$S$513:$S$522&lt;=AK$3,('Gastos com Pessoal'!$T$513:$T$522)+1,1))
*(IF('Gastos com Pessoal'!$Y$513:$Y$522&lt;=AK$3,('Gastos com Pessoal'!$Z$513:$Z$522)+1,1))
*(IF('Gastos com Pessoal'!$AE$513:$AE$522&lt;=AK$3,('Gastos com Pessoal'!$AF$513:$AF$522)+1,1))),0)</f>
        <v>0</v>
      </c>
      <c r="AL39" s="32">
        <f t="array" aca="1" ref="AL39" ca="1">_xlfn.IFNA(SUM((AL$3&gt;='Gastos com Pessoal'!$E$7:$E$506)*(AL$3&lt;='Gastos com Pessoal'!$F$7:$F$506)*OFFSET('Encargos e Benefícios'!$D$5,1,MATCH($B39,'Encargos e Benefícios'!$E$5:$AB$5,0),500,1)
*(IF('Gastos com Pessoal'!$G$7:$G$506&lt;=AL$3,('Gastos com Pessoal'!$H$7:$H$506)+1,1))
*(IF('Gastos com Pessoal'!$M$7:$M$506&lt;=AL$3,('Gastos com Pessoal'!$N$7:$N$506)+1,1))
*(IF('Gastos com Pessoal'!$S$7:$S$506&lt;=AL$3,('Gastos com Pessoal'!$T$7:$T$506)+1,1))
*(IF('Gastos com Pessoal'!$Y$7:$Y$506&lt;=AL$3,('Gastos com Pessoal'!$Z$7:$Z$506)+1,1))
*(IF('Gastos com Pessoal'!$AE$7:$AE$506&lt;=AL$3,('Gastos com Pessoal'!$AF$7:$AF$506)+1,1))),0)
+_xlfn.IFNA(SUM((AL$3&gt;='Gastos com Pessoal'!$E$513:$E$522)*(AL$3&lt;='Gastos com Pessoal'!$F$513:$F$522)*OFFSET('Encargos e Benefícios'!$D$511,1,MATCH($B39,'Encargos e Benefícios'!$F$511:$AB$511,0),10,1)
*(IF('Gastos com Pessoal'!$G$513:$G$522&lt;=AL$3,('Gastos com Pessoal'!$H$513:$H$522)+1,1))
*(IF('Gastos com Pessoal'!$M$513:$M$522&lt;=AL$3,('Gastos com Pessoal'!$N$513:$N$522)+1,1))
*(IF('Gastos com Pessoal'!$S$513:$S$522&lt;=AL$3,('Gastos com Pessoal'!$T$513:$T$522)+1,1))
*(IF('Gastos com Pessoal'!$Y$513:$Y$522&lt;=AL$3,('Gastos com Pessoal'!$Z$513:$Z$522)+1,1))
*(IF('Gastos com Pessoal'!$AE$513:$AE$522&lt;=AL$3,('Gastos com Pessoal'!$AF$513:$AF$522)+1,1))),0)</f>
        <v>0</v>
      </c>
      <c r="AM39" s="32">
        <f t="array" aca="1" ref="AM39" ca="1">_xlfn.IFNA(SUM((AM$3&gt;='Gastos com Pessoal'!$E$7:$E$506)*(AM$3&lt;='Gastos com Pessoal'!$F$7:$F$506)*OFFSET('Encargos e Benefícios'!$D$5,1,MATCH($B39,'Encargos e Benefícios'!$E$5:$AB$5,0),500,1)
*(IF('Gastos com Pessoal'!$G$7:$G$506&lt;=AM$3,('Gastos com Pessoal'!$H$7:$H$506)+1,1))
*(IF('Gastos com Pessoal'!$M$7:$M$506&lt;=AM$3,('Gastos com Pessoal'!$N$7:$N$506)+1,1))
*(IF('Gastos com Pessoal'!$S$7:$S$506&lt;=AM$3,('Gastos com Pessoal'!$T$7:$T$506)+1,1))
*(IF('Gastos com Pessoal'!$Y$7:$Y$506&lt;=AM$3,('Gastos com Pessoal'!$Z$7:$Z$506)+1,1))
*(IF('Gastos com Pessoal'!$AE$7:$AE$506&lt;=AM$3,('Gastos com Pessoal'!$AF$7:$AF$506)+1,1))),0)
+_xlfn.IFNA(SUM((AM$3&gt;='Gastos com Pessoal'!$E$513:$E$522)*(AM$3&lt;='Gastos com Pessoal'!$F$513:$F$522)*OFFSET('Encargos e Benefícios'!$D$511,1,MATCH($B39,'Encargos e Benefícios'!$F$511:$AB$511,0),10,1)
*(IF('Gastos com Pessoal'!$G$513:$G$522&lt;=AM$3,('Gastos com Pessoal'!$H$513:$H$522)+1,1))
*(IF('Gastos com Pessoal'!$M$513:$M$522&lt;=AM$3,('Gastos com Pessoal'!$N$513:$N$522)+1,1))
*(IF('Gastos com Pessoal'!$S$513:$S$522&lt;=AM$3,('Gastos com Pessoal'!$T$513:$T$522)+1,1))
*(IF('Gastos com Pessoal'!$Y$513:$Y$522&lt;=AM$3,('Gastos com Pessoal'!$Z$513:$Z$522)+1,1))
*(IF('Gastos com Pessoal'!$AE$513:$AE$522&lt;=AM$3,('Gastos com Pessoal'!$AF$513:$AF$522)+1,1))),0)</f>
        <v>0</v>
      </c>
      <c r="AN39" s="32">
        <f t="array" aca="1" ref="AN39" ca="1">_xlfn.IFNA(SUM((AN$3&gt;='Gastos com Pessoal'!$E$7:$E$506)*(AN$3&lt;='Gastos com Pessoal'!$F$7:$F$506)*OFFSET('Encargos e Benefícios'!$D$5,1,MATCH($B39,'Encargos e Benefícios'!$E$5:$AB$5,0),500,1)
*(IF('Gastos com Pessoal'!$G$7:$G$506&lt;=AN$3,('Gastos com Pessoal'!$H$7:$H$506)+1,1))
*(IF('Gastos com Pessoal'!$M$7:$M$506&lt;=AN$3,('Gastos com Pessoal'!$N$7:$N$506)+1,1))
*(IF('Gastos com Pessoal'!$S$7:$S$506&lt;=AN$3,('Gastos com Pessoal'!$T$7:$T$506)+1,1))
*(IF('Gastos com Pessoal'!$Y$7:$Y$506&lt;=AN$3,('Gastos com Pessoal'!$Z$7:$Z$506)+1,1))
*(IF('Gastos com Pessoal'!$AE$7:$AE$506&lt;=AN$3,('Gastos com Pessoal'!$AF$7:$AF$506)+1,1))),0)
+_xlfn.IFNA(SUM((AN$3&gt;='Gastos com Pessoal'!$E$513:$E$522)*(AN$3&lt;='Gastos com Pessoal'!$F$513:$F$522)*OFFSET('Encargos e Benefícios'!$D$511,1,MATCH($B39,'Encargos e Benefícios'!$F$511:$AB$511,0),10,1)
*(IF('Gastos com Pessoal'!$G$513:$G$522&lt;=AN$3,('Gastos com Pessoal'!$H$513:$H$522)+1,1))
*(IF('Gastos com Pessoal'!$M$513:$M$522&lt;=AN$3,('Gastos com Pessoal'!$N$513:$N$522)+1,1))
*(IF('Gastos com Pessoal'!$S$513:$S$522&lt;=AN$3,('Gastos com Pessoal'!$T$513:$T$522)+1,1))
*(IF('Gastos com Pessoal'!$Y$513:$Y$522&lt;=AN$3,('Gastos com Pessoal'!$Z$513:$Z$522)+1,1))
*(IF('Gastos com Pessoal'!$AE$513:$AE$522&lt;=AN$3,('Gastos com Pessoal'!$AF$513:$AF$522)+1,1))),0)</f>
        <v>0</v>
      </c>
      <c r="AO39" s="32">
        <f t="array" aca="1" ref="AO39" ca="1">_xlfn.IFNA(SUM((AO$3&gt;='Gastos com Pessoal'!$E$7:$E$506)*(AO$3&lt;='Gastos com Pessoal'!$F$7:$F$506)*OFFSET('Encargos e Benefícios'!$D$5,1,MATCH($B39,'Encargos e Benefícios'!$E$5:$AB$5,0),500,1)
*(IF('Gastos com Pessoal'!$G$7:$G$506&lt;=AO$3,('Gastos com Pessoal'!$H$7:$H$506)+1,1))
*(IF('Gastos com Pessoal'!$M$7:$M$506&lt;=AO$3,('Gastos com Pessoal'!$N$7:$N$506)+1,1))
*(IF('Gastos com Pessoal'!$S$7:$S$506&lt;=AO$3,('Gastos com Pessoal'!$T$7:$T$506)+1,1))
*(IF('Gastos com Pessoal'!$Y$7:$Y$506&lt;=AO$3,('Gastos com Pessoal'!$Z$7:$Z$506)+1,1))
*(IF('Gastos com Pessoal'!$AE$7:$AE$506&lt;=AO$3,('Gastos com Pessoal'!$AF$7:$AF$506)+1,1))),0)
+_xlfn.IFNA(SUM((AO$3&gt;='Gastos com Pessoal'!$E$513:$E$522)*(AO$3&lt;='Gastos com Pessoal'!$F$513:$F$522)*OFFSET('Encargos e Benefícios'!$D$511,1,MATCH($B39,'Encargos e Benefícios'!$F$511:$AB$511,0),10,1)
*(IF('Gastos com Pessoal'!$G$513:$G$522&lt;=AO$3,('Gastos com Pessoal'!$H$513:$H$522)+1,1))
*(IF('Gastos com Pessoal'!$M$513:$M$522&lt;=AO$3,('Gastos com Pessoal'!$N$513:$N$522)+1,1))
*(IF('Gastos com Pessoal'!$S$513:$S$522&lt;=AO$3,('Gastos com Pessoal'!$T$513:$T$522)+1,1))
*(IF('Gastos com Pessoal'!$Y$513:$Y$522&lt;=AO$3,('Gastos com Pessoal'!$Z$513:$Z$522)+1,1))
*(IF('Gastos com Pessoal'!$AE$513:$AE$522&lt;=AO$3,('Gastos com Pessoal'!$AF$513:$AF$522)+1,1))),0)</f>
        <v>0</v>
      </c>
      <c r="AP39" s="32">
        <f t="array" aca="1" ref="AP39" ca="1">_xlfn.IFNA(SUM((AP$3&gt;='Gastos com Pessoal'!$E$7:$E$506)*(AP$3&lt;='Gastos com Pessoal'!$F$7:$F$506)*OFFSET('Encargos e Benefícios'!$D$5,1,MATCH($B39,'Encargos e Benefícios'!$E$5:$AB$5,0),500,1)
*(IF('Gastos com Pessoal'!$G$7:$G$506&lt;=AP$3,('Gastos com Pessoal'!$H$7:$H$506)+1,1))
*(IF('Gastos com Pessoal'!$M$7:$M$506&lt;=AP$3,('Gastos com Pessoal'!$N$7:$N$506)+1,1))
*(IF('Gastos com Pessoal'!$S$7:$S$506&lt;=AP$3,('Gastos com Pessoal'!$T$7:$T$506)+1,1))
*(IF('Gastos com Pessoal'!$Y$7:$Y$506&lt;=AP$3,('Gastos com Pessoal'!$Z$7:$Z$506)+1,1))
*(IF('Gastos com Pessoal'!$AE$7:$AE$506&lt;=AP$3,('Gastos com Pessoal'!$AF$7:$AF$506)+1,1))),0)
+_xlfn.IFNA(SUM((AP$3&gt;='Gastos com Pessoal'!$E$513:$E$522)*(AP$3&lt;='Gastos com Pessoal'!$F$513:$F$522)*OFFSET('Encargos e Benefícios'!$D$511,1,MATCH($B39,'Encargos e Benefícios'!$F$511:$AB$511,0),10,1)
*(IF('Gastos com Pessoal'!$G$513:$G$522&lt;=AP$3,('Gastos com Pessoal'!$H$513:$H$522)+1,1))
*(IF('Gastos com Pessoal'!$M$513:$M$522&lt;=AP$3,('Gastos com Pessoal'!$N$513:$N$522)+1,1))
*(IF('Gastos com Pessoal'!$S$513:$S$522&lt;=AP$3,('Gastos com Pessoal'!$T$513:$T$522)+1,1))
*(IF('Gastos com Pessoal'!$Y$513:$Y$522&lt;=AP$3,('Gastos com Pessoal'!$Z$513:$Z$522)+1,1))
*(IF('Gastos com Pessoal'!$AE$513:$AE$522&lt;=AP$3,('Gastos com Pessoal'!$AF$513:$AF$522)+1,1))),0)</f>
        <v>0</v>
      </c>
      <c r="AQ39" s="32">
        <f t="array" aca="1" ref="AQ39" ca="1">_xlfn.IFNA(SUM((AQ$3&gt;='Gastos com Pessoal'!$E$7:$E$506)*(AQ$3&lt;='Gastos com Pessoal'!$F$7:$F$506)*OFFSET('Encargos e Benefícios'!$D$5,1,MATCH($B39,'Encargos e Benefícios'!$E$5:$AB$5,0),500,1)
*(IF('Gastos com Pessoal'!$G$7:$G$506&lt;=AQ$3,('Gastos com Pessoal'!$H$7:$H$506)+1,1))
*(IF('Gastos com Pessoal'!$M$7:$M$506&lt;=AQ$3,('Gastos com Pessoal'!$N$7:$N$506)+1,1))
*(IF('Gastos com Pessoal'!$S$7:$S$506&lt;=AQ$3,('Gastos com Pessoal'!$T$7:$T$506)+1,1))
*(IF('Gastos com Pessoal'!$Y$7:$Y$506&lt;=AQ$3,('Gastos com Pessoal'!$Z$7:$Z$506)+1,1))
*(IF('Gastos com Pessoal'!$AE$7:$AE$506&lt;=AQ$3,('Gastos com Pessoal'!$AF$7:$AF$506)+1,1))),0)
+_xlfn.IFNA(SUM((AQ$3&gt;='Gastos com Pessoal'!$E$513:$E$522)*(AQ$3&lt;='Gastos com Pessoal'!$F$513:$F$522)*OFFSET('Encargos e Benefícios'!$D$511,1,MATCH($B39,'Encargos e Benefícios'!$F$511:$AB$511,0),10,1)
*(IF('Gastos com Pessoal'!$G$513:$G$522&lt;=AQ$3,('Gastos com Pessoal'!$H$513:$H$522)+1,1))
*(IF('Gastos com Pessoal'!$M$513:$M$522&lt;=AQ$3,('Gastos com Pessoal'!$N$513:$N$522)+1,1))
*(IF('Gastos com Pessoal'!$S$513:$S$522&lt;=AQ$3,('Gastos com Pessoal'!$T$513:$T$522)+1,1))
*(IF('Gastos com Pessoal'!$Y$513:$Y$522&lt;=AQ$3,('Gastos com Pessoal'!$Z$513:$Z$522)+1,1))
*(IF('Gastos com Pessoal'!$AE$513:$AE$522&lt;=AQ$3,('Gastos com Pessoal'!$AF$513:$AF$522)+1,1))),0)</f>
        <v>0</v>
      </c>
      <c r="AR39" s="32">
        <f t="array" aca="1" ref="AR39" ca="1">_xlfn.IFNA(SUM((AR$3&gt;='Gastos com Pessoal'!$E$7:$E$506)*(AR$3&lt;='Gastos com Pessoal'!$F$7:$F$506)*OFFSET('Encargos e Benefícios'!$D$5,1,MATCH($B39,'Encargos e Benefícios'!$E$5:$AB$5,0),500,1)
*(IF('Gastos com Pessoal'!$G$7:$G$506&lt;=AR$3,('Gastos com Pessoal'!$H$7:$H$506)+1,1))
*(IF('Gastos com Pessoal'!$M$7:$M$506&lt;=AR$3,('Gastos com Pessoal'!$N$7:$N$506)+1,1))
*(IF('Gastos com Pessoal'!$S$7:$S$506&lt;=AR$3,('Gastos com Pessoal'!$T$7:$T$506)+1,1))
*(IF('Gastos com Pessoal'!$Y$7:$Y$506&lt;=AR$3,('Gastos com Pessoal'!$Z$7:$Z$506)+1,1))
*(IF('Gastos com Pessoal'!$AE$7:$AE$506&lt;=AR$3,('Gastos com Pessoal'!$AF$7:$AF$506)+1,1))),0)
+_xlfn.IFNA(SUM((AR$3&gt;='Gastos com Pessoal'!$E$513:$E$522)*(AR$3&lt;='Gastos com Pessoal'!$F$513:$F$522)*OFFSET('Encargos e Benefícios'!$D$511,1,MATCH($B39,'Encargos e Benefícios'!$F$511:$AB$511,0),10,1)
*(IF('Gastos com Pessoal'!$G$513:$G$522&lt;=AR$3,('Gastos com Pessoal'!$H$513:$H$522)+1,1))
*(IF('Gastos com Pessoal'!$M$513:$M$522&lt;=AR$3,('Gastos com Pessoal'!$N$513:$N$522)+1,1))
*(IF('Gastos com Pessoal'!$S$513:$S$522&lt;=AR$3,('Gastos com Pessoal'!$T$513:$T$522)+1,1))
*(IF('Gastos com Pessoal'!$Y$513:$Y$522&lt;=AR$3,('Gastos com Pessoal'!$Z$513:$Z$522)+1,1))
*(IF('Gastos com Pessoal'!$AE$513:$AE$522&lt;=AR$3,('Gastos com Pessoal'!$AF$513:$AF$522)+1,1))),0)</f>
        <v>0</v>
      </c>
      <c r="AS39" s="32">
        <f t="array" aca="1" ref="AS39" ca="1">_xlfn.IFNA(SUM((AS$3&gt;='Gastos com Pessoal'!$E$7:$E$506)*(AS$3&lt;='Gastos com Pessoal'!$F$7:$F$506)*OFFSET('Encargos e Benefícios'!$D$5,1,MATCH($B39,'Encargos e Benefícios'!$E$5:$AB$5,0),500,1)
*(IF('Gastos com Pessoal'!$G$7:$G$506&lt;=AS$3,('Gastos com Pessoal'!$H$7:$H$506)+1,1))
*(IF('Gastos com Pessoal'!$M$7:$M$506&lt;=AS$3,('Gastos com Pessoal'!$N$7:$N$506)+1,1))
*(IF('Gastos com Pessoal'!$S$7:$S$506&lt;=AS$3,('Gastos com Pessoal'!$T$7:$T$506)+1,1))
*(IF('Gastos com Pessoal'!$Y$7:$Y$506&lt;=AS$3,('Gastos com Pessoal'!$Z$7:$Z$506)+1,1))
*(IF('Gastos com Pessoal'!$AE$7:$AE$506&lt;=AS$3,('Gastos com Pessoal'!$AF$7:$AF$506)+1,1))),0)
+_xlfn.IFNA(SUM((AS$3&gt;='Gastos com Pessoal'!$E$513:$E$522)*(AS$3&lt;='Gastos com Pessoal'!$F$513:$F$522)*OFFSET('Encargos e Benefícios'!$D$511,1,MATCH($B39,'Encargos e Benefícios'!$F$511:$AB$511,0),10,1)
*(IF('Gastos com Pessoal'!$G$513:$G$522&lt;=AS$3,('Gastos com Pessoal'!$H$513:$H$522)+1,1))
*(IF('Gastos com Pessoal'!$M$513:$M$522&lt;=AS$3,('Gastos com Pessoal'!$N$513:$N$522)+1,1))
*(IF('Gastos com Pessoal'!$S$513:$S$522&lt;=AS$3,('Gastos com Pessoal'!$T$513:$T$522)+1,1))
*(IF('Gastos com Pessoal'!$Y$513:$Y$522&lt;=AS$3,('Gastos com Pessoal'!$Z$513:$Z$522)+1,1))
*(IF('Gastos com Pessoal'!$AE$513:$AE$522&lt;=AS$3,('Gastos com Pessoal'!$AF$513:$AF$522)+1,1))),0)</f>
        <v>0</v>
      </c>
      <c r="AT39" s="32">
        <f t="array" aca="1" ref="AT39" ca="1">_xlfn.IFNA(SUM((AT$3&gt;='Gastos com Pessoal'!$E$7:$E$506)*(AT$3&lt;='Gastos com Pessoal'!$F$7:$F$506)*OFFSET('Encargos e Benefícios'!$D$5,1,MATCH($B39,'Encargos e Benefícios'!$E$5:$AB$5,0),500,1)
*(IF('Gastos com Pessoal'!$G$7:$G$506&lt;=AT$3,('Gastos com Pessoal'!$H$7:$H$506)+1,1))
*(IF('Gastos com Pessoal'!$M$7:$M$506&lt;=AT$3,('Gastos com Pessoal'!$N$7:$N$506)+1,1))
*(IF('Gastos com Pessoal'!$S$7:$S$506&lt;=AT$3,('Gastos com Pessoal'!$T$7:$T$506)+1,1))
*(IF('Gastos com Pessoal'!$Y$7:$Y$506&lt;=AT$3,('Gastos com Pessoal'!$Z$7:$Z$506)+1,1))
*(IF('Gastos com Pessoal'!$AE$7:$AE$506&lt;=AT$3,('Gastos com Pessoal'!$AF$7:$AF$506)+1,1))),0)
+_xlfn.IFNA(SUM((AT$3&gt;='Gastos com Pessoal'!$E$513:$E$522)*(AT$3&lt;='Gastos com Pessoal'!$F$513:$F$522)*OFFSET('Encargos e Benefícios'!$D$511,1,MATCH($B39,'Encargos e Benefícios'!$F$511:$AB$511,0),10,1)
*(IF('Gastos com Pessoal'!$G$513:$G$522&lt;=AT$3,('Gastos com Pessoal'!$H$513:$H$522)+1,1))
*(IF('Gastos com Pessoal'!$M$513:$M$522&lt;=AT$3,('Gastos com Pessoal'!$N$513:$N$522)+1,1))
*(IF('Gastos com Pessoal'!$S$513:$S$522&lt;=AT$3,('Gastos com Pessoal'!$T$513:$T$522)+1,1))
*(IF('Gastos com Pessoal'!$Y$513:$Y$522&lt;=AT$3,('Gastos com Pessoal'!$Z$513:$Z$522)+1,1))
*(IF('Gastos com Pessoal'!$AE$513:$AE$522&lt;=AT$3,('Gastos com Pessoal'!$AF$513:$AF$522)+1,1))),0)</f>
        <v>0</v>
      </c>
      <c r="AU39" s="32">
        <f t="array" aca="1" ref="AU39" ca="1">_xlfn.IFNA(SUM((AU$3&gt;='Gastos com Pessoal'!$E$7:$E$506)*(AU$3&lt;='Gastos com Pessoal'!$F$7:$F$506)*OFFSET('Encargos e Benefícios'!$D$5,1,MATCH($B39,'Encargos e Benefícios'!$E$5:$AB$5,0),500,1)
*(IF('Gastos com Pessoal'!$G$7:$G$506&lt;=AU$3,('Gastos com Pessoal'!$H$7:$H$506)+1,1))
*(IF('Gastos com Pessoal'!$M$7:$M$506&lt;=AU$3,('Gastos com Pessoal'!$N$7:$N$506)+1,1))
*(IF('Gastos com Pessoal'!$S$7:$S$506&lt;=AU$3,('Gastos com Pessoal'!$T$7:$T$506)+1,1))
*(IF('Gastos com Pessoal'!$Y$7:$Y$506&lt;=AU$3,('Gastos com Pessoal'!$Z$7:$Z$506)+1,1))
*(IF('Gastos com Pessoal'!$AE$7:$AE$506&lt;=AU$3,('Gastos com Pessoal'!$AF$7:$AF$506)+1,1))),0)
+_xlfn.IFNA(SUM((AU$3&gt;='Gastos com Pessoal'!$E$513:$E$522)*(AU$3&lt;='Gastos com Pessoal'!$F$513:$F$522)*OFFSET('Encargos e Benefícios'!$D$511,1,MATCH($B39,'Encargos e Benefícios'!$F$511:$AB$511,0),10,1)
*(IF('Gastos com Pessoal'!$G$513:$G$522&lt;=AU$3,('Gastos com Pessoal'!$H$513:$H$522)+1,1))
*(IF('Gastos com Pessoal'!$M$513:$M$522&lt;=AU$3,('Gastos com Pessoal'!$N$513:$N$522)+1,1))
*(IF('Gastos com Pessoal'!$S$513:$S$522&lt;=AU$3,('Gastos com Pessoal'!$T$513:$T$522)+1,1))
*(IF('Gastos com Pessoal'!$Y$513:$Y$522&lt;=AU$3,('Gastos com Pessoal'!$Z$513:$Z$522)+1,1))
*(IF('Gastos com Pessoal'!$AE$513:$AE$522&lt;=AU$3,('Gastos com Pessoal'!$AF$513:$AF$522)+1,1))),0)</f>
        <v>0</v>
      </c>
      <c r="AV39" s="32">
        <f t="array" aca="1" ref="AV39" ca="1">_xlfn.IFNA(SUM((AV$3&gt;='Gastos com Pessoal'!$E$7:$E$506)*(AV$3&lt;='Gastos com Pessoal'!$F$7:$F$506)*OFFSET('Encargos e Benefícios'!$D$5,1,MATCH($B39,'Encargos e Benefícios'!$E$5:$AB$5,0),500,1)
*(IF('Gastos com Pessoal'!$G$7:$G$506&lt;=AV$3,('Gastos com Pessoal'!$H$7:$H$506)+1,1))
*(IF('Gastos com Pessoal'!$M$7:$M$506&lt;=AV$3,('Gastos com Pessoal'!$N$7:$N$506)+1,1))
*(IF('Gastos com Pessoal'!$S$7:$S$506&lt;=AV$3,('Gastos com Pessoal'!$T$7:$T$506)+1,1))
*(IF('Gastos com Pessoal'!$Y$7:$Y$506&lt;=AV$3,('Gastos com Pessoal'!$Z$7:$Z$506)+1,1))
*(IF('Gastos com Pessoal'!$AE$7:$AE$506&lt;=AV$3,('Gastos com Pessoal'!$AF$7:$AF$506)+1,1))),0)
+_xlfn.IFNA(SUM((AV$3&gt;='Gastos com Pessoal'!$E$513:$E$522)*(AV$3&lt;='Gastos com Pessoal'!$F$513:$F$522)*OFFSET('Encargos e Benefícios'!$D$511,1,MATCH($B39,'Encargos e Benefícios'!$F$511:$AB$511,0),10,1)
*(IF('Gastos com Pessoal'!$G$513:$G$522&lt;=AV$3,('Gastos com Pessoal'!$H$513:$H$522)+1,1))
*(IF('Gastos com Pessoal'!$M$513:$M$522&lt;=AV$3,('Gastos com Pessoal'!$N$513:$N$522)+1,1))
*(IF('Gastos com Pessoal'!$S$513:$S$522&lt;=AV$3,('Gastos com Pessoal'!$T$513:$T$522)+1,1))
*(IF('Gastos com Pessoal'!$Y$513:$Y$522&lt;=AV$3,('Gastos com Pessoal'!$Z$513:$Z$522)+1,1))
*(IF('Gastos com Pessoal'!$AE$513:$AE$522&lt;=AV$3,('Gastos com Pessoal'!$AF$513:$AF$522)+1,1))),0)</f>
        <v>0</v>
      </c>
      <c r="AW39" s="32">
        <f t="array" aca="1" ref="AW39" ca="1">_xlfn.IFNA(SUM((AW$3&gt;='Gastos com Pessoal'!$E$7:$E$506)*(AW$3&lt;='Gastos com Pessoal'!$F$7:$F$506)*OFFSET('Encargos e Benefícios'!$D$5,1,MATCH($B39,'Encargos e Benefícios'!$E$5:$AB$5,0),500,1)
*(IF('Gastos com Pessoal'!$G$7:$G$506&lt;=AW$3,('Gastos com Pessoal'!$H$7:$H$506)+1,1))
*(IF('Gastos com Pessoal'!$M$7:$M$506&lt;=AW$3,('Gastos com Pessoal'!$N$7:$N$506)+1,1))
*(IF('Gastos com Pessoal'!$S$7:$S$506&lt;=AW$3,('Gastos com Pessoal'!$T$7:$T$506)+1,1))
*(IF('Gastos com Pessoal'!$Y$7:$Y$506&lt;=AW$3,('Gastos com Pessoal'!$Z$7:$Z$506)+1,1))
*(IF('Gastos com Pessoal'!$AE$7:$AE$506&lt;=AW$3,('Gastos com Pessoal'!$AF$7:$AF$506)+1,1))),0)
+_xlfn.IFNA(SUM((AW$3&gt;='Gastos com Pessoal'!$E$513:$E$522)*(AW$3&lt;='Gastos com Pessoal'!$F$513:$F$522)*OFFSET('Encargos e Benefícios'!$D$511,1,MATCH($B39,'Encargos e Benefícios'!$F$511:$AB$511,0),10,1)
*(IF('Gastos com Pessoal'!$G$513:$G$522&lt;=AW$3,('Gastos com Pessoal'!$H$513:$H$522)+1,1))
*(IF('Gastos com Pessoal'!$M$513:$M$522&lt;=AW$3,('Gastos com Pessoal'!$N$513:$N$522)+1,1))
*(IF('Gastos com Pessoal'!$S$513:$S$522&lt;=AW$3,('Gastos com Pessoal'!$T$513:$T$522)+1,1))
*(IF('Gastos com Pessoal'!$Y$513:$Y$522&lt;=AW$3,('Gastos com Pessoal'!$Z$513:$Z$522)+1,1))
*(IF('Gastos com Pessoal'!$AE$513:$AE$522&lt;=AW$3,('Gastos com Pessoal'!$AF$513:$AF$522)+1,1))),0)</f>
        <v>0</v>
      </c>
      <c r="AX39" s="32">
        <f t="array" aca="1" ref="AX39" ca="1">_xlfn.IFNA(SUM((AX$3&gt;='Gastos com Pessoal'!$E$7:$E$506)*(AX$3&lt;='Gastos com Pessoal'!$F$7:$F$506)*OFFSET('Encargos e Benefícios'!$D$5,1,MATCH($B39,'Encargos e Benefícios'!$E$5:$AB$5,0),500,1)
*(IF('Gastos com Pessoal'!$G$7:$G$506&lt;=AX$3,('Gastos com Pessoal'!$H$7:$H$506)+1,1))
*(IF('Gastos com Pessoal'!$M$7:$M$506&lt;=AX$3,('Gastos com Pessoal'!$N$7:$N$506)+1,1))
*(IF('Gastos com Pessoal'!$S$7:$S$506&lt;=AX$3,('Gastos com Pessoal'!$T$7:$T$506)+1,1))
*(IF('Gastos com Pessoal'!$Y$7:$Y$506&lt;=AX$3,('Gastos com Pessoal'!$Z$7:$Z$506)+1,1))
*(IF('Gastos com Pessoal'!$AE$7:$AE$506&lt;=AX$3,('Gastos com Pessoal'!$AF$7:$AF$506)+1,1))),0)
+_xlfn.IFNA(SUM((AX$3&gt;='Gastos com Pessoal'!$E$513:$E$522)*(AX$3&lt;='Gastos com Pessoal'!$F$513:$F$522)*OFFSET('Encargos e Benefícios'!$D$511,1,MATCH($B39,'Encargos e Benefícios'!$F$511:$AB$511,0),10,1)
*(IF('Gastos com Pessoal'!$G$513:$G$522&lt;=AX$3,('Gastos com Pessoal'!$H$513:$H$522)+1,1))
*(IF('Gastos com Pessoal'!$M$513:$M$522&lt;=AX$3,('Gastos com Pessoal'!$N$513:$N$522)+1,1))
*(IF('Gastos com Pessoal'!$S$513:$S$522&lt;=AX$3,('Gastos com Pessoal'!$T$513:$T$522)+1,1))
*(IF('Gastos com Pessoal'!$Y$513:$Y$522&lt;=AX$3,('Gastos com Pessoal'!$Z$513:$Z$522)+1,1))
*(IF('Gastos com Pessoal'!$AE$513:$AE$522&lt;=AX$3,('Gastos com Pessoal'!$AF$513:$AF$522)+1,1))),0)</f>
        <v>0</v>
      </c>
      <c r="AY39" s="32">
        <f t="array" aca="1" ref="AY39" ca="1">_xlfn.IFNA(SUM((AY$3&gt;='Gastos com Pessoal'!$E$7:$E$506)*(AY$3&lt;='Gastos com Pessoal'!$F$7:$F$506)*OFFSET('Encargos e Benefícios'!$D$5,1,MATCH($B39,'Encargos e Benefícios'!$E$5:$AB$5,0),500,1)
*(IF('Gastos com Pessoal'!$G$7:$G$506&lt;=AY$3,('Gastos com Pessoal'!$H$7:$H$506)+1,1))
*(IF('Gastos com Pessoal'!$M$7:$M$506&lt;=AY$3,('Gastos com Pessoal'!$N$7:$N$506)+1,1))
*(IF('Gastos com Pessoal'!$S$7:$S$506&lt;=AY$3,('Gastos com Pessoal'!$T$7:$T$506)+1,1))
*(IF('Gastos com Pessoal'!$Y$7:$Y$506&lt;=AY$3,('Gastos com Pessoal'!$Z$7:$Z$506)+1,1))
*(IF('Gastos com Pessoal'!$AE$7:$AE$506&lt;=AY$3,('Gastos com Pessoal'!$AF$7:$AF$506)+1,1))),0)
+_xlfn.IFNA(SUM((AY$3&gt;='Gastos com Pessoal'!$E$513:$E$522)*(AY$3&lt;='Gastos com Pessoal'!$F$513:$F$522)*OFFSET('Encargos e Benefícios'!$D$511,1,MATCH($B39,'Encargos e Benefícios'!$F$511:$AB$511,0),10,1)
*(IF('Gastos com Pessoal'!$G$513:$G$522&lt;=AY$3,('Gastos com Pessoal'!$H$513:$H$522)+1,1))
*(IF('Gastos com Pessoal'!$M$513:$M$522&lt;=AY$3,('Gastos com Pessoal'!$N$513:$N$522)+1,1))
*(IF('Gastos com Pessoal'!$S$513:$S$522&lt;=AY$3,('Gastos com Pessoal'!$T$513:$T$522)+1,1))
*(IF('Gastos com Pessoal'!$Y$513:$Y$522&lt;=AY$3,('Gastos com Pessoal'!$Z$513:$Z$522)+1,1))
*(IF('Gastos com Pessoal'!$AE$513:$AE$522&lt;=AY$3,('Gastos com Pessoal'!$AF$513:$AF$522)+1,1))),0)</f>
        <v>0</v>
      </c>
      <c r="AZ39" s="32">
        <f t="array" aca="1" ref="AZ39" ca="1">_xlfn.IFNA(SUM((AZ$3&gt;='Gastos com Pessoal'!$E$7:$E$506)*(AZ$3&lt;='Gastos com Pessoal'!$F$7:$F$506)*OFFSET('Encargos e Benefícios'!$D$5,1,MATCH($B39,'Encargos e Benefícios'!$E$5:$AB$5,0),500,1)
*(IF('Gastos com Pessoal'!$G$7:$G$506&lt;=AZ$3,('Gastos com Pessoal'!$H$7:$H$506)+1,1))
*(IF('Gastos com Pessoal'!$M$7:$M$506&lt;=AZ$3,('Gastos com Pessoal'!$N$7:$N$506)+1,1))
*(IF('Gastos com Pessoal'!$S$7:$S$506&lt;=AZ$3,('Gastos com Pessoal'!$T$7:$T$506)+1,1))
*(IF('Gastos com Pessoal'!$Y$7:$Y$506&lt;=AZ$3,('Gastos com Pessoal'!$Z$7:$Z$506)+1,1))
*(IF('Gastos com Pessoal'!$AE$7:$AE$506&lt;=AZ$3,('Gastos com Pessoal'!$AF$7:$AF$506)+1,1))),0)
+_xlfn.IFNA(SUM((AZ$3&gt;='Gastos com Pessoal'!$E$513:$E$522)*(AZ$3&lt;='Gastos com Pessoal'!$F$513:$F$522)*OFFSET('Encargos e Benefícios'!$D$511,1,MATCH($B39,'Encargos e Benefícios'!$F$511:$AB$511,0),10,1)
*(IF('Gastos com Pessoal'!$G$513:$G$522&lt;=AZ$3,('Gastos com Pessoal'!$H$513:$H$522)+1,1))
*(IF('Gastos com Pessoal'!$M$513:$M$522&lt;=AZ$3,('Gastos com Pessoal'!$N$513:$N$522)+1,1))
*(IF('Gastos com Pessoal'!$S$513:$S$522&lt;=AZ$3,('Gastos com Pessoal'!$T$513:$T$522)+1,1))
*(IF('Gastos com Pessoal'!$Y$513:$Y$522&lt;=AZ$3,('Gastos com Pessoal'!$Z$513:$Z$522)+1,1))
*(IF('Gastos com Pessoal'!$AE$513:$AE$522&lt;=AZ$3,('Gastos com Pessoal'!$AF$513:$AF$522)+1,1))),0)</f>
        <v>0</v>
      </c>
      <c r="BA39" s="32">
        <f t="array" aca="1" ref="BA39" ca="1">_xlfn.IFNA(SUM((BA$3&gt;='Gastos com Pessoal'!$E$7:$E$506)*(BA$3&lt;='Gastos com Pessoal'!$F$7:$F$506)*OFFSET('Encargos e Benefícios'!$D$5,1,MATCH($B39,'Encargos e Benefícios'!$E$5:$AB$5,0),500,1)
*(IF('Gastos com Pessoal'!$G$7:$G$506&lt;=BA$3,('Gastos com Pessoal'!$H$7:$H$506)+1,1))
*(IF('Gastos com Pessoal'!$M$7:$M$506&lt;=BA$3,('Gastos com Pessoal'!$N$7:$N$506)+1,1))
*(IF('Gastos com Pessoal'!$S$7:$S$506&lt;=BA$3,('Gastos com Pessoal'!$T$7:$T$506)+1,1))
*(IF('Gastos com Pessoal'!$Y$7:$Y$506&lt;=BA$3,('Gastos com Pessoal'!$Z$7:$Z$506)+1,1))
*(IF('Gastos com Pessoal'!$AE$7:$AE$506&lt;=BA$3,('Gastos com Pessoal'!$AF$7:$AF$506)+1,1))),0)
+_xlfn.IFNA(SUM((BA$3&gt;='Gastos com Pessoal'!$E$513:$E$522)*(BA$3&lt;='Gastos com Pessoal'!$F$513:$F$522)*OFFSET('Encargos e Benefícios'!$D$511,1,MATCH($B39,'Encargos e Benefícios'!$F$511:$AB$511,0),10,1)
*(IF('Gastos com Pessoal'!$G$513:$G$522&lt;=BA$3,('Gastos com Pessoal'!$H$513:$H$522)+1,1))
*(IF('Gastos com Pessoal'!$M$513:$M$522&lt;=BA$3,('Gastos com Pessoal'!$N$513:$N$522)+1,1))
*(IF('Gastos com Pessoal'!$S$513:$S$522&lt;=BA$3,('Gastos com Pessoal'!$T$513:$T$522)+1,1))
*(IF('Gastos com Pessoal'!$Y$513:$Y$522&lt;=BA$3,('Gastos com Pessoal'!$Z$513:$Z$522)+1,1))
*(IF('Gastos com Pessoal'!$AE$513:$AE$522&lt;=BA$3,('Gastos com Pessoal'!$AF$513:$AF$522)+1,1))),0)</f>
        <v>0</v>
      </c>
      <c r="BB39" s="32">
        <f t="array" aca="1" ref="BB39" ca="1">_xlfn.IFNA(SUM((BB$3&gt;='Gastos com Pessoal'!$E$7:$E$506)*(BB$3&lt;='Gastos com Pessoal'!$F$7:$F$506)*OFFSET('Encargos e Benefícios'!$D$5,1,MATCH($B39,'Encargos e Benefícios'!$E$5:$AB$5,0),500,1)
*(IF('Gastos com Pessoal'!$G$7:$G$506&lt;=BB$3,('Gastos com Pessoal'!$H$7:$H$506)+1,1))
*(IF('Gastos com Pessoal'!$M$7:$M$506&lt;=BB$3,('Gastos com Pessoal'!$N$7:$N$506)+1,1))
*(IF('Gastos com Pessoal'!$S$7:$S$506&lt;=BB$3,('Gastos com Pessoal'!$T$7:$T$506)+1,1))
*(IF('Gastos com Pessoal'!$Y$7:$Y$506&lt;=BB$3,('Gastos com Pessoal'!$Z$7:$Z$506)+1,1))
*(IF('Gastos com Pessoal'!$AE$7:$AE$506&lt;=BB$3,('Gastos com Pessoal'!$AF$7:$AF$506)+1,1))),0)
+_xlfn.IFNA(SUM((BB$3&gt;='Gastos com Pessoal'!$E$513:$E$522)*(BB$3&lt;='Gastos com Pessoal'!$F$513:$F$522)*OFFSET('Encargos e Benefícios'!$D$511,1,MATCH($B39,'Encargos e Benefícios'!$F$511:$AB$511,0),10,1)
*(IF('Gastos com Pessoal'!$G$513:$G$522&lt;=BB$3,('Gastos com Pessoal'!$H$513:$H$522)+1,1))
*(IF('Gastos com Pessoal'!$M$513:$M$522&lt;=BB$3,('Gastos com Pessoal'!$N$513:$N$522)+1,1))
*(IF('Gastos com Pessoal'!$S$513:$S$522&lt;=BB$3,('Gastos com Pessoal'!$T$513:$T$522)+1,1))
*(IF('Gastos com Pessoal'!$Y$513:$Y$522&lt;=BB$3,('Gastos com Pessoal'!$Z$513:$Z$522)+1,1))
*(IF('Gastos com Pessoal'!$AE$513:$AE$522&lt;=BB$3,('Gastos com Pessoal'!$AF$513:$AF$522)+1,1))),0)</f>
        <v>0</v>
      </c>
      <c r="BC39" s="32">
        <f t="array" aca="1" ref="BC39" ca="1">_xlfn.IFNA(SUM((BC$3&gt;='Gastos com Pessoal'!$E$7:$E$506)*(BC$3&lt;='Gastos com Pessoal'!$F$7:$F$506)*OFFSET('Encargos e Benefícios'!$D$5,1,MATCH($B39,'Encargos e Benefícios'!$E$5:$AB$5,0),500,1)
*(IF('Gastos com Pessoal'!$G$7:$G$506&lt;=BC$3,('Gastos com Pessoal'!$H$7:$H$506)+1,1))
*(IF('Gastos com Pessoal'!$M$7:$M$506&lt;=BC$3,('Gastos com Pessoal'!$N$7:$N$506)+1,1))
*(IF('Gastos com Pessoal'!$S$7:$S$506&lt;=BC$3,('Gastos com Pessoal'!$T$7:$T$506)+1,1))
*(IF('Gastos com Pessoal'!$Y$7:$Y$506&lt;=BC$3,('Gastos com Pessoal'!$Z$7:$Z$506)+1,1))
*(IF('Gastos com Pessoal'!$AE$7:$AE$506&lt;=BC$3,('Gastos com Pessoal'!$AF$7:$AF$506)+1,1))),0)
+_xlfn.IFNA(SUM((BC$3&gt;='Gastos com Pessoal'!$E$513:$E$522)*(BC$3&lt;='Gastos com Pessoal'!$F$513:$F$522)*OFFSET('Encargos e Benefícios'!$D$511,1,MATCH($B39,'Encargos e Benefícios'!$F$511:$AB$511,0),10,1)
*(IF('Gastos com Pessoal'!$G$513:$G$522&lt;=BC$3,('Gastos com Pessoal'!$H$513:$H$522)+1,1))
*(IF('Gastos com Pessoal'!$M$513:$M$522&lt;=BC$3,('Gastos com Pessoal'!$N$513:$N$522)+1,1))
*(IF('Gastos com Pessoal'!$S$513:$S$522&lt;=BC$3,('Gastos com Pessoal'!$T$513:$T$522)+1,1))
*(IF('Gastos com Pessoal'!$Y$513:$Y$522&lt;=BC$3,('Gastos com Pessoal'!$Z$513:$Z$522)+1,1))
*(IF('Gastos com Pessoal'!$AE$513:$AE$522&lt;=BC$3,('Gastos com Pessoal'!$AF$513:$AF$522)+1,1))),0)</f>
        <v>0</v>
      </c>
      <c r="BD39" s="32">
        <f t="array" aca="1" ref="BD39" ca="1">_xlfn.IFNA(SUM((BD$3&gt;='Gastos com Pessoal'!$E$7:$E$506)*(BD$3&lt;='Gastos com Pessoal'!$F$7:$F$506)*OFFSET('Encargos e Benefícios'!$D$5,1,MATCH($B39,'Encargos e Benefícios'!$E$5:$AB$5,0),500,1)
*(IF('Gastos com Pessoal'!$G$7:$G$506&lt;=BD$3,('Gastos com Pessoal'!$H$7:$H$506)+1,1))
*(IF('Gastos com Pessoal'!$M$7:$M$506&lt;=BD$3,('Gastos com Pessoal'!$N$7:$N$506)+1,1))
*(IF('Gastos com Pessoal'!$S$7:$S$506&lt;=BD$3,('Gastos com Pessoal'!$T$7:$T$506)+1,1))
*(IF('Gastos com Pessoal'!$Y$7:$Y$506&lt;=BD$3,('Gastos com Pessoal'!$Z$7:$Z$506)+1,1))
*(IF('Gastos com Pessoal'!$AE$7:$AE$506&lt;=BD$3,('Gastos com Pessoal'!$AF$7:$AF$506)+1,1))),0)
+_xlfn.IFNA(SUM((BD$3&gt;='Gastos com Pessoal'!$E$513:$E$522)*(BD$3&lt;='Gastos com Pessoal'!$F$513:$F$522)*OFFSET('Encargos e Benefícios'!$D$511,1,MATCH($B39,'Encargos e Benefícios'!$F$511:$AB$511,0),10,1)
*(IF('Gastos com Pessoal'!$G$513:$G$522&lt;=BD$3,('Gastos com Pessoal'!$H$513:$H$522)+1,1))
*(IF('Gastos com Pessoal'!$M$513:$M$522&lt;=BD$3,('Gastos com Pessoal'!$N$513:$N$522)+1,1))
*(IF('Gastos com Pessoal'!$S$513:$S$522&lt;=BD$3,('Gastos com Pessoal'!$T$513:$T$522)+1,1))
*(IF('Gastos com Pessoal'!$Y$513:$Y$522&lt;=BD$3,('Gastos com Pessoal'!$Z$513:$Z$522)+1,1))
*(IF('Gastos com Pessoal'!$AE$513:$AE$522&lt;=BD$3,('Gastos com Pessoal'!$AF$513:$AF$522)+1,1))),0)</f>
        <v>0</v>
      </c>
      <c r="BE39" s="32">
        <f t="array" aca="1" ref="BE39" ca="1">_xlfn.IFNA(SUM((BE$3&gt;='Gastos com Pessoal'!$E$7:$E$506)*(BE$3&lt;='Gastos com Pessoal'!$F$7:$F$506)*OFFSET('Encargos e Benefícios'!$D$5,1,MATCH($B39,'Encargos e Benefícios'!$E$5:$AB$5,0),500,1)
*(IF('Gastos com Pessoal'!$G$7:$G$506&lt;=BE$3,('Gastos com Pessoal'!$H$7:$H$506)+1,1))
*(IF('Gastos com Pessoal'!$M$7:$M$506&lt;=BE$3,('Gastos com Pessoal'!$N$7:$N$506)+1,1))
*(IF('Gastos com Pessoal'!$S$7:$S$506&lt;=BE$3,('Gastos com Pessoal'!$T$7:$T$506)+1,1))
*(IF('Gastos com Pessoal'!$Y$7:$Y$506&lt;=BE$3,('Gastos com Pessoal'!$Z$7:$Z$506)+1,1))
*(IF('Gastos com Pessoal'!$AE$7:$AE$506&lt;=BE$3,('Gastos com Pessoal'!$AF$7:$AF$506)+1,1))),0)
+_xlfn.IFNA(SUM((BE$3&gt;='Gastos com Pessoal'!$E$513:$E$522)*(BE$3&lt;='Gastos com Pessoal'!$F$513:$F$522)*OFFSET('Encargos e Benefícios'!$D$511,1,MATCH($B39,'Encargos e Benefícios'!$F$511:$AB$511,0),10,1)
*(IF('Gastos com Pessoal'!$G$513:$G$522&lt;=BE$3,('Gastos com Pessoal'!$H$513:$H$522)+1,1))
*(IF('Gastos com Pessoal'!$M$513:$M$522&lt;=BE$3,('Gastos com Pessoal'!$N$513:$N$522)+1,1))
*(IF('Gastos com Pessoal'!$S$513:$S$522&lt;=BE$3,('Gastos com Pessoal'!$T$513:$T$522)+1,1))
*(IF('Gastos com Pessoal'!$Y$513:$Y$522&lt;=BE$3,('Gastos com Pessoal'!$Z$513:$Z$522)+1,1))
*(IF('Gastos com Pessoal'!$AE$513:$AE$522&lt;=BE$3,('Gastos com Pessoal'!$AF$513:$AF$522)+1,1))),0)</f>
        <v>0</v>
      </c>
      <c r="BF39" s="32">
        <f t="array" aca="1" ref="BF39" ca="1">_xlfn.IFNA(SUM((BF$3&gt;='Gastos com Pessoal'!$E$7:$E$506)*(BF$3&lt;='Gastos com Pessoal'!$F$7:$F$506)*OFFSET('Encargos e Benefícios'!$D$5,1,MATCH($B39,'Encargos e Benefícios'!$E$5:$AB$5,0),500,1)
*(IF('Gastos com Pessoal'!$G$7:$G$506&lt;=BF$3,('Gastos com Pessoal'!$H$7:$H$506)+1,1))
*(IF('Gastos com Pessoal'!$M$7:$M$506&lt;=BF$3,('Gastos com Pessoal'!$N$7:$N$506)+1,1))
*(IF('Gastos com Pessoal'!$S$7:$S$506&lt;=BF$3,('Gastos com Pessoal'!$T$7:$T$506)+1,1))
*(IF('Gastos com Pessoal'!$Y$7:$Y$506&lt;=BF$3,('Gastos com Pessoal'!$Z$7:$Z$506)+1,1))
*(IF('Gastos com Pessoal'!$AE$7:$AE$506&lt;=BF$3,('Gastos com Pessoal'!$AF$7:$AF$506)+1,1))),0)
+_xlfn.IFNA(SUM((BF$3&gt;='Gastos com Pessoal'!$E$513:$E$522)*(BF$3&lt;='Gastos com Pessoal'!$F$513:$F$522)*OFFSET('Encargos e Benefícios'!$D$511,1,MATCH($B39,'Encargos e Benefícios'!$F$511:$AB$511,0),10,1)
*(IF('Gastos com Pessoal'!$G$513:$G$522&lt;=BF$3,('Gastos com Pessoal'!$H$513:$H$522)+1,1))
*(IF('Gastos com Pessoal'!$M$513:$M$522&lt;=BF$3,('Gastos com Pessoal'!$N$513:$N$522)+1,1))
*(IF('Gastos com Pessoal'!$S$513:$S$522&lt;=BF$3,('Gastos com Pessoal'!$T$513:$T$522)+1,1))
*(IF('Gastos com Pessoal'!$Y$513:$Y$522&lt;=BF$3,('Gastos com Pessoal'!$Z$513:$Z$522)+1,1))
*(IF('Gastos com Pessoal'!$AE$513:$AE$522&lt;=BF$3,('Gastos com Pessoal'!$AF$513:$AF$522)+1,1))),0)</f>
        <v>0</v>
      </c>
      <c r="BG39" s="32">
        <f t="array" aca="1" ref="BG39" ca="1">_xlfn.IFNA(SUM((BG$3&gt;='Gastos com Pessoal'!$E$7:$E$506)*(BG$3&lt;='Gastos com Pessoal'!$F$7:$F$506)*OFFSET('Encargos e Benefícios'!$D$5,1,MATCH($B39,'Encargos e Benefícios'!$E$5:$AB$5,0),500,1)
*(IF('Gastos com Pessoal'!$G$7:$G$506&lt;=BG$3,('Gastos com Pessoal'!$H$7:$H$506)+1,1))
*(IF('Gastos com Pessoal'!$M$7:$M$506&lt;=BG$3,('Gastos com Pessoal'!$N$7:$N$506)+1,1))
*(IF('Gastos com Pessoal'!$S$7:$S$506&lt;=BG$3,('Gastos com Pessoal'!$T$7:$T$506)+1,1))
*(IF('Gastos com Pessoal'!$Y$7:$Y$506&lt;=BG$3,('Gastos com Pessoal'!$Z$7:$Z$506)+1,1))
*(IF('Gastos com Pessoal'!$AE$7:$AE$506&lt;=BG$3,('Gastos com Pessoal'!$AF$7:$AF$506)+1,1))),0)
+_xlfn.IFNA(SUM((BG$3&gt;='Gastos com Pessoal'!$E$513:$E$522)*(BG$3&lt;='Gastos com Pessoal'!$F$513:$F$522)*OFFSET('Encargos e Benefícios'!$D$511,1,MATCH($B39,'Encargos e Benefícios'!$F$511:$AB$511,0),10,1)
*(IF('Gastos com Pessoal'!$G$513:$G$522&lt;=BG$3,('Gastos com Pessoal'!$H$513:$H$522)+1,1))
*(IF('Gastos com Pessoal'!$M$513:$M$522&lt;=BG$3,('Gastos com Pessoal'!$N$513:$N$522)+1,1))
*(IF('Gastos com Pessoal'!$S$513:$S$522&lt;=BG$3,('Gastos com Pessoal'!$T$513:$T$522)+1,1))
*(IF('Gastos com Pessoal'!$Y$513:$Y$522&lt;=BG$3,('Gastos com Pessoal'!$Z$513:$Z$522)+1,1))
*(IF('Gastos com Pessoal'!$AE$513:$AE$522&lt;=BG$3,('Gastos com Pessoal'!$AF$513:$AF$522)+1,1))),0)</f>
        <v>0</v>
      </c>
      <c r="BH39" s="32">
        <f t="array" aca="1" ref="BH39" ca="1">_xlfn.IFNA(SUM((BH$3&gt;='Gastos com Pessoal'!$E$7:$E$506)*(BH$3&lt;='Gastos com Pessoal'!$F$7:$F$506)*OFFSET('Encargos e Benefícios'!$D$5,1,MATCH($B39,'Encargos e Benefícios'!$E$5:$AB$5,0),500,1)
*(IF('Gastos com Pessoal'!$G$7:$G$506&lt;=BH$3,('Gastos com Pessoal'!$H$7:$H$506)+1,1))
*(IF('Gastos com Pessoal'!$M$7:$M$506&lt;=BH$3,('Gastos com Pessoal'!$N$7:$N$506)+1,1))
*(IF('Gastos com Pessoal'!$S$7:$S$506&lt;=BH$3,('Gastos com Pessoal'!$T$7:$T$506)+1,1))
*(IF('Gastos com Pessoal'!$Y$7:$Y$506&lt;=BH$3,('Gastos com Pessoal'!$Z$7:$Z$506)+1,1))
*(IF('Gastos com Pessoal'!$AE$7:$AE$506&lt;=BH$3,('Gastos com Pessoal'!$AF$7:$AF$506)+1,1))),0)
+_xlfn.IFNA(SUM((BH$3&gt;='Gastos com Pessoal'!$E$513:$E$522)*(BH$3&lt;='Gastos com Pessoal'!$F$513:$F$522)*OFFSET('Encargos e Benefícios'!$D$511,1,MATCH($B39,'Encargos e Benefícios'!$F$511:$AB$511,0),10,1)
*(IF('Gastos com Pessoal'!$G$513:$G$522&lt;=BH$3,('Gastos com Pessoal'!$H$513:$H$522)+1,1))
*(IF('Gastos com Pessoal'!$M$513:$M$522&lt;=BH$3,('Gastos com Pessoal'!$N$513:$N$522)+1,1))
*(IF('Gastos com Pessoal'!$S$513:$S$522&lt;=BH$3,('Gastos com Pessoal'!$T$513:$T$522)+1,1))
*(IF('Gastos com Pessoal'!$Y$513:$Y$522&lt;=BH$3,('Gastos com Pessoal'!$Z$513:$Z$522)+1,1))
*(IF('Gastos com Pessoal'!$AE$513:$AE$522&lt;=BH$3,('Gastos com Pessoal'!$AF$513:$AF$522)+1,1))),0)</f>
        <v>0</v>
      </c>
      <c r="BI39" s="32">
        <f t="array" aca="1" ref="BI39" ca="1">_xlfn.IFNA(SUM((BI$3&gt;='Gastos com Pessoal'!$E$7:$E$506)*(BI$3&lt;='Gastos com Pessoal'!$F$7:$F$506)*OFFSET('Encargos e Benefícios'!$D$5,1,MATCH($B39,'Encargos e Benefícios'!$E$5:$AB$5,0),500,1)
*(IF('Gastos com Pessoal'!$G$7:$G$506&lt;=BI$3,('Gastos com Pessoal'!$H$7:$H$506)+1,1))
*(IF('Gastos com Pessoal'!$M$7:$M$506&lt;=BI$3,('Gastos com Pessoal'!$N$7:$N$506)+1,1))
*(IF('Gastos com Pessoal'!$S$7:$S$506&lt;=BI$3,('Gastos com Pessoal'!$T$7:$T$506)+1,1))
*(IF('Gastos com Pessoal'!$Y$7:$Y$506&lt;=BI$3,('Gastos com Pessoal'!$Z$7:$Z$506)+1,1))
*(IF('Gastos com Pessoal'!$AE$7:$AE$506&lt;=BI$3,('Gastos com Pessoal'!$AF$7:$AF$506)+1,1))),0)
+_xlfn.IFNA(SUM((BI$3&gt;='Gastos com Pessoal'!$E$513:$E$522)*(BI$3&lt;='Gastos com Pessoal'!$F$513:$F$522)*OFFSET('Encargos e Benefícios'!$D$511,1,MATCH($B39,'Encargos e Benefícios'!$F$511:$AB$511,0),10,1)
*(IF('Gastos com Pessoal'!$G$513:$G$522&lt;=BI$3,('Gastos com Pessoal'!$H$513:$H$522)+1,1))
*(IF('Gastos com Pessoal'!$M$513:$M$522&lt;=BI$3,('Gastos com Pessoal'!$N$513:$N$522)+1,1))
*(IF('Gastos com Pessoal'!$S$513:$S$522&lt;=BI$3,('Gastos com Pessoal'!$T$513:$T$522)+1,1))
*(IF('Gastos com Pessoal'!$Y$513:$Y$522&lt;=BI$3,('Gastos com Pessoal'!$Z$513:$Z$522)+1,1))
*(IF('Gastos com Pessoal'!$AE$513:$AE$522&lt;=BI$3,('Gastos com Pessoal'!$AF$513:$AF$522)+1,1))),0)</f>
        <v>0</v>
      </c>
      <c r="BJ39" s="32">
        <f t="array" aca="1" ref="BJ39" ca="1">_xlfn.IFNA(SUM((BJ$3&gt;='Gastos com Pessoal'!$E$7:$E$506)*(BJ$3&lt;='Gastos com Pessoal'!$F$7:$F$506)*OFFSET('Encargos e Benefícios'!$D$5,1,MATCH($B39,'Encargos e Benefícios'!$E$5:$AB$5,0),500,1)
*(IF('Gastos com Pessoal'!$G$7:$G$506&lt;=BJ$3,('Gastos com Pessoal'!$H$7:$H$506)+1,1))
*(IF('Gastos com Pessoal'!$M$7:$M$506&lt;=BJ$3,('Gastos com Pessoal'!$N$7:$N$506)+1,1))
*(IF('Gastos com Pessoal'!$S$7:$S$506&lt;=BJ$3,('Gastos com Pessoal'!$T$7:$T$506)+1,1))
*(IF('Gastos com Pessoal'!$Y$7:$Y$506&lt;=BJ$3,('Gastos com Pessoal'!$Z$7:$Z$506)+1,1))
*(IF('Gastos com Pessoal'!$AE$7:$AE$506&lt;=BJ$3,('Gastos com Pessoal'!$AF$7:$AF$506)+1,1))),0)
+_xlfn.IFNA(SUM((BJ$3&gt;='Gastos com Pessoal'!$E$513:$E$522)*(BJ$3&lt;='Gastos com Pessoal'!$F$513:$F$522)*OFFSET('Encargos e Benefícios'!$D$511,1,MATCH($B39,'Encargos e Benefícios'!$F$511:$AB$511,0),10,1)
*(IF('Gastos com Pessoal'!$G$513:$G$522&lt;=BJ$3,('Gastos com Pessoal'!$H$513:$H$522)+1,1))
*(IF('Gastos com Pessoal'!$M$513:$M$522&lt;=BJ$3,('Gastos com Pessoal'!$N$513:$N$522)+1,1))
*(IF('Gastos com Pessoal'!$S$513:$S$522&lt;=BJ$3,('Gastos com Pessoal'!$T$513:$T$522)+1,1))
*(IF('Gastos com Pessoal'!$Y$513:$Y$522&lt;=BJ$3,('Gastos com Pessoal'!$Z$513:$Z$522)+1,1))
*(IF('Gastos com Pessoal'!$AE$513:$AE$522&lt;=BJ$3,('Gastos com Pessoal'!$AF$513:$AF$522)+1,1))),0)</f>
        <v>0</v>
      </c>
      <c r="BK39" s="69">
        <f t="shared" ca="1" si="19"/>
        <v>101699.26519999998</v>
      </c>
      <c r="BL39" s="74">
        <f t="shared" ca="1" si="20"/>
        <v>1.7724929539863407E-3</v>
      </c>
    </row>
    <row r="40" spans="1:64" s="49" customFormat="1" ht="23.25" customHeight="1" x14ac:dyDescent="0.2">
      <c r="A40" s="19" t="s">
        <v>145</v>
      </c>
      <c r="B40" s="12" t="s">
        <v>146</v>
      </c>
      <c r="C40" s="32">
        <f t="array" aca="1" ref="C40" ca="1">_xlfn.IFNA(SUM((C$3&gt;='Gastos com Pessoal'!$E$7:$E$506)*(C$3&lt;='Gastos com Pessoal'!$F$7:$F$506)*OFFSET('Encargos e Benefícios'!$D$5,1,MATCH($B40,'Encargos e Benefícios'!$E$5:$AB$5,0),500,1))
*(IF('Gastos com Pessoal'!$G$7:$G$506&lt;=C$3,('Gastos com Pessoal'!$H$7:$H$506)+1,1))
*(IF('Gastos com Pessoal'!$M$7:$M$506&lt;=C$3,('Gastos com Pessoal'!$N$7:$N$506)+1,1))
*(IF('Gastos com Pessoal'!$S$7:$S$506&lt;=C$3,('Gastos com Pessoal'!$T$7:$T$506)+1,1))
*(IF('Gastos com Pessoal'!$Y$7:$Y$506&lt;=C$3,('Gastos com Pessoal'!$Z$7:$Z$506)+1,1))
*(IF('Gastos com Pessoal'!$AE$7:$AE$506&lt;=C$3,('Gastos com Pessoal'!$AF$7:$AF$506)+1,1)),0)</f>
        <v>53930.819606111101</v>
      </c>
      <c r="D40" s="32">
        <f t="array" aca="1" ref="D40" ca="1">_xlfn.IFNA(SUM((D$3&gt;='Gastos com Pessoal'!$E$7:$E$506)*(D$3&lt;='Gastos com Pessoal'!$F$7:$F$506)*OFFSET('Encargos e Benefícios'!$D$5,1,MATCH($B40,'Encargos e Benefícios'!$E$5:$AB$5,0),500,1))
*(IF('Gastos com Pessoal'!$G$7:$G$506&lt;=D$3,('Gastos com Pessoal'!$H$7:$H$506)+1,1))
*(IF('Gastos com Pessoal'!$M$7:$M$506&lt;=D$3,('Gastos com Pessoal'!$N$7:$N$506)+1,1))
*(IF('Gastos com Pessoal'!$S$7:$S$506&lt;=D$3,('Gastos com Pessoal'!$T$7:$T$506)+1,1))
*(IF('Gastos com Pessoal'!$Y$7:$Y$506&lt;=D$3,('Gastos com Pessoal'!$Z$7:$Z$506)+1,1))
*(IF('Gastos com Pessoal'!$AE$7:$AE$506&lt;=D$3,('Gastos com Pessoal'!$AF$7:$AF$506)+1,1)),0)</f>
        <v>56688.796949749987</v>
      </c>
      <c r="E40" s="32">
        <f t="array" aca="1" ref="E40" ca="1">_xlfn.IFNA(SUM((E$3&gt;='Gastos com Pessoal'!$E$7:$E$506)*(E$3&lt;='Gastos com Pessoal'!$F$7:$F$506)*OFFSET('Encargos e Benefícios'!$D$5,1,MATCH($B40,'Encargos e Benefícios'!$E$5:$AB$5,0),500,1))
*(IF('Gastos com Pessoal'!$G$7:$G$506&lt;=E$3,('Gastos com Pessoal'!$H$7:$H$506)+1,1))
*(IF('Gastos com Pessoal'!$M$7:$M$506&lt;=E$3,('Gastos com Pessoal'!$N$7:$N$506)+1,1))
*(IF('Gastos com Pessoal'!$S$7:$S$506&lt;=E$3,('Gastos com Pessoal'!$T$7:$T$506)+1,1))
*(IF('Gastos com Pessoal'!$Y$7:$Y$506&lt;=E$3,('Gastos com Pessoal'!$Z$7:$Z$506)+1,1))
*(IF('Gastos com Pessoal'!$AE$7:$AE$506&lt;=E$3,('Gastos com Pessoal'!$AF$7:$AF$506)+1,1)),0)</f>
        <v>56688.796949749987</v>
      </c>
      <c r="F40" s="32">
        <f t="array" aca="1" ref="F40" ca="1">_xlfn.IFNA(SUM((F$3&gt;='Gastos com Pessoal'!$E$7:$E$506)*(F$3&lt;='Gastos com Pessoal'!$F$7:$F$506)*OFFSET('Encargos e Benefícios'!$D$5,1,MATCH($B40,'Encargos e Benefícios'!$E$5:$AB$5,0),500,1))
*(IF('Gastos com Pessoal'!$G$7:$G$506&lt;=F$3,('Gastos com Pessoal'!$H$7:$H$506)+1,1))
*(IF('Gastos com Pessoal'!$M$7:$M$506&lt;=F$3,('Gastos com Pessoal'!$N$7:$N$506)+1,1))
*(IF('Gastos com Pessoal'!$S$7:$S$506&lt;=F$3,('Gastos com Pessoal'!$T$7:$T$506)+1,1))
*(IF('Gastos com Pessoal'!$Y$7:$Y$506&lt;=F$3,('Gastos com Pessoal'!$Z$7:$Z$506)+1,1))
*(IF('Gastos com Pessoal'!$AE$7:$AE$506&lt;=F$3,('Gastos com Pessoal'!$AF$7:$AF$506)+1,1)),0)</f>
        <v>56688.796949749987</v>
      </c>
      <c r="G40" s="32">
        <f t="array" aca="1" ref="G40" ca="1">_xlfn.IFNA(SUM((G$3&gt;='Gastos com Pessoal'!$E$7:$E$506)*(G$3&lt;='Gastos com Pessoal'!$F$7:$F$506)*OFFSET('Encargos e Benefícios'!$D$5,1,MATCH($B40,'Encargos e Benefícios'!$E$5:$AB$5,0),500,1))
*(IF('Gastos com Pessoal'!$G$7:$G$506&lt;=G$3,('Gastos com Pessoal'!$H$7:$H$506)+1,1))
*(IF('Gastos com Pessoal'!$M$7:$M$506&lt;=G$3,('Gastos com Pessoal'!$N$7:$N$506)+1,1))
*(IF('Gastos com Pessoal'!$S$7:$S$506&lt;=G$3,('Gastos com Pessoal'!$T$7:$T$506)+1,1))
*(IF('Gastos com Pessoal'!$Y$7:$Y$506&lt;=G$3,('Gastos com Pessoal'!$Z$7:$Z$506)+1,1))
*(IF('Gastos com Pessoal'!$AE$7:$AE$506&lt;=G$3,('Gastos com Pessoal'!$AF$7:$AF$506)+1,1)),0)</f>
        <v>55298.641085333329</v>
      </c>
      <c r="H40" s="32">
        <f t="array" aca="1" ref="H40" ca="1">_xlfn.IFNA(SUM((H$3&gt;='Gastos com Pessoal'!$E$7:$E$506)*(H$3&lt;='Gastos com Pessoal'!$F$7:$F$506)*OFFSET('Encargos e Benefícios'!$D$5,1,MATCH($B40,'Encargos e Benefícios'!$E$5:$AB$5,0),500,1))
*(IF('Gastos com Pessoal'!$G$7:$G$506&lt;=H$3,('Gastos com Pessoal'!$H$7:$H$506)+1,1))
*(IF('Gastos com Pessoal'!$M$7:$M$506&lt;=H$3,('Gastos com Pessoal'!$N$7:$N$506)+1,1))
*(IF('Gastos com Pessoal'!$S$7:$S$506&lt;=H$3,('Gastos com Pessoal'!$T$7:$T$506)+1,1))
*(IF('Gastos com Pessoal'!$Y$7:$Y$506&lt;=H$3,('Gastos com Pessoal'!$Z$7:$Z$506)+1,1))
*(IF('Gastos com Pessoal'!$AE$7:$AE$506&lt;=H$3,('Gastos com Pessoal'!$AF$7:$AF$506)+1,1)),0)</f>
        <v>55897.655493166661</v>
      </c>
      <c r="I40" s="32">
        <f t="array" aca="1" ref="I40" ca="1">_xlfn.IFNA(SUM((I$3&gt;='Gastos com Pessoal'!$E$7:$E$506)*(I$3&lt;='Gastos com Pessoal'!$F$7:$F$506)*OFFSET('Encargos e Benefícios'!$D$5,1,MATCH($B40,'Encargos e Benefícios'!$E$5:$AB$5,0),500,1))
*(IF('Gastos com Pessoal'!$G$7:$G$506&lt;=I$3,('Gastos com Pessoal'!$H$7:$H$506)+1,1))
*(IF('Gastos com Pessoal'!$M$7:$M$506&lt;=I$3,('Gastos com Pessoal'!$N$7:$N$506)+1,1))
*(IF('Gastos com Pessoal'!$S$7:$S$506&lt;=I$3,('Gastos com Pessoal'!$T$7:$T$506)+1,1))
*(IF('Gastos com Pessoal'!$Y$7:$Y$506&lt;=I$3,('Gastos com Pessoal'!$Z$7:$Z$506)+1,1))
*(IF('Gastos com Pessoal'!$AE$7:$AE$506&lt;=I$3,('Gastos com Pessoal'!$AF$7:$AF$506)+1,1)),0)</f>
        <v>55897.655493166661</v>
      </c>
      <c r="J40" s="32">
        <f t="array" aca="1" ref="J40" ca="1">_xlfn.IFNA(SUM((J$3&gt;='Gastos com Pessoal'!$E$7:$E$506)*(J$3&lt;='Gastos com Pessoal'!$F$7:$F$506)*OFFSET('Encargos e Benefícios'!$D$5,1,MATCH($B40,'Encargos e Benefícios'!$E$5:$AB$5,0),500,1))
*(IF('Gastos com Pessoal'!$G$7:$G$506&lt;=J$3,('Gastos com Pessoal'!$H$7:$H$506)+1,1))
*(IF('Gastos com Pessoal'!$M$7:$M$506&lt;=J$3,('Gastos com Pessoal'!$N$7:$N$506)+1,1))
*(IF('Gastos com Pessoal'!$S$7:$S$506&lt;=J$3,('Gastos com Pessoal'!$T$7:$T$506)+1,1))
*(IF('Gastos com Pessoal'!$Y$7:$Y$506&lt;=J$3,('Gastos com Pessoal'!$Z$7:$Z$506)+1,1))
*(IF('Gastos com Pessoal'!$AE$7:$AE$506&lt;=J$3,('Gastos com Pessoal'!$AF$7:$AF$506)+1,1)),0)</f>
        <v>55897.655493166661</v>
      </c>
      <c r="K40" s="32">
        <f t="array" aca="1" ref="K40" ca="1">_xlfn.IFNA(SUM((K$3&gt;='Gastos com Pessoal'!$E$7:$E$506)*(K$3&lt;='Gastos com Pessoal'!$F$7:$F$506)*OFFSET('Encargos e Benefícios'!$D$5,1,MATCH($B40,'Encargos e Benefícios'!$E$5:$AB$5,0),500,1))
*(IF('Gastos com Pessoal'!$G$7:$G$506&lt;=K$3,('Gastos com Pessoal'!$H$7:$H$506)+1,1))
*(IF('Gastos com Pessoal'!$M$7:$M$506&lt;=K$3,('Gastos com Pessoal'!$N$7:$N$506)+1,1))
*(IF('Gastos com Pessoal'!$S$7:$S$506&lt;=K$3,('Gastos com Pessoal'!$T$7:$T$506)+1,1))
*(IF('Gastos com Pessoal'!$Y$7:$Y$506&lt;=K$3,('Gastos com Pessoal'!$Z$7:$Z$506)+1,1))
*(IF('Gastos com Pessoal'!$AE$7:$AE$506&lt;=K$3,('Gastos com Pessoal'!$AF$7:$AF$506)+1,1)),0)</f>
        <v>55897.655493166661</v>
      </c>
      <c r="L40" s="32">
        <f t="array" aca="1" ref="L40" ca="1">_xlfn.IFNA(SUM((L$3&gt;='Gastos com Pessoal'!$E$7:$E$506)*(L$3&lt;='Gastos com Pessoal'!$F$7:$F$506)*OFFSET('Encargos e Benefícios'!$D$5,1,MATCH($B40,'Encargos e Benefícios'!$E$5:$AB$5,0),500,1))
*(IF('Gastos com Pessoal'!$G$7:$G$506&lt;=L$3,('Gastos com Pessoal'!$H$7:$H$506)+1,1))
*(IF('Gastos com Pessoal'!$M$7:$M$506&lt;=L$3,('Gastos com Pessoal'!$N$7:$N$506)+1,1))
*(IF('Gastos com Pessoal'!$S$7:$S$506&lt;=L$3,('Gastos com Pessoal'!$T$7:$T$506)+1,1))
*(IF('Gastos com Pessoal'!$Y$7:$Y$506&lt;=L$3,('Gastos com Pessoal'!$Z$7:$Z$506)+1,1))
*(IF('Gastos com Pessoal'!$AE$7:$AE$506&lt;=L$3,('Gastos com Pessoal'!$AF$7:$AF$506)+1,1)),0)</f>
        <v>56590.24782862499</v>
      </c>
      <c r="M40" s="32">
        <f t="array" aca="1" ref="M40" ca="1">_xlfn.IFNA(SUM((M$3&gt;='Gastos com Pessoal'!$E$7:$E$506)*(M$3&lt;='Gastos com Pessoal'!$F$7:$F$506)*OFFSET('Encargos e Benefícios'!$D$5,1,MATCH($B40,'Encargos e Benefícios'!$E$5:$AB$5,0),500,1))
*(IF('Gastos com Pessoal'!$G$7:$G$506&lt;=M$3,('Gastos com Pessoal'!$H$7:$H$506)+1,1))
*(IF('Gastos com Pessoal'!$M$7:$M$506&lt;=M$3,('Gastos com Pessoal'!$N$7:$N$506)+1,1))
*(IF('Gastos com Pessoal'!$S$7:$S$506&lt;=M$3,('Gastos com Pessoal'!$T$7:$T$506)+1,1))
*(IF('Gastos com Pessoal'!$Y$7:$Y$506&lt;=M$3,('Gastos com Pessoal'!$Z$7:$Z$506)+1,1))
*(IF('Gastos com Pessoal'!$AE$7:$AE$506&lt;=M$3,('Gastos com Pessoal'!$AF$7:$AF$506)+1,1)),0)</f>
        <v>56590.24782862499</v>
      </c>
      <c r="N40" s="32">
        <f t="array" aca="1" ref="N40" ca="1">_xlfn.IFNA(SUM((N$3&gt;='Gastos com Pessoal'!$E$7:$E$506)*(N$3&lt;='Gastos com Pessoal'!$F$7:$F$506)*OFFSET('Encargos e Benefícios'!$D$5,1,MATCH($B40,'Encargos e Benefícios'!$E$5:$AB$5,0),500,1))
*(IF('Gastos com Pessoal'!$G$7:$G$506&lt;=N$3,('Gastos com Pessoal'!$H$7:$H$506)+1,1))
*(IF('Gastos com Pessoal'!$M$7:$M$506&lt;=N$3,('Gastos com Pessoal'!$N$7:$N$506)+1,1))
*(IF('Gastos com Pessoal'!$S$7:$S$506&lt;=N$3,('Gastos com Pessoal'!$T$7:$T$506)+1,1))
*(IF('Gastos com Pessoal'!$Y$7:$Y$506&lt;=N$3,('Gastos com Pessoal'!$Z$7:$Z$506)+1,1))
*(IF('Gastos com Pessoal'!$AE$7:$AE$506&lt;=N$3,('Gastos com Pessoal'!$AF$7:$AF$506)+1,1)),0)</f>
        <v>56590.24782862499</v>
      </c>
      <c r="O40" s="32">
        <f t="array" aca="1" ref="O40" ca="1">_xlfn.IFNA(SUM((O$3&gt;='Gastos com Pessoal'!$E$7:$E$506)*(O$3&lt;='Gastos com Pessoal'!$F$7:$F$506)*OFFSET('Encargos e Benefícios'!$D$5,1,MATCH($B40,'Encargos e Benefícios'!$E$5:$AB$5,0),500,1))
*(IF('Gastos com Pessoal'!$G$7:$G$506&lt;=O$3,('Gastos com Pessoal'!$H$7:$H$506)+1,1))
*(IF('Gastos com Pessoal'!$M$7:$M$506&lt;=O$3,('Gastos com Pessoal'!$N$7:$N$506)+1,1))
*(IF('Gastos com Pessoal'!$S$7:$S$506&lt;=O$3,('Gastos com Pessoal'!$T$7:$T$506)+1,1))
*(IF('Gastos com Pessoal'!$Y$7:$Y$506&lt;=O$3,('Gastos com Pessoal'!$Z$7:$Z$506)+1,1))
*(IF('Gastos com Pessoal'!$AE$7:$AE$506&lt;=O$3,('Gastos com Pessoal'!$AF$7:$AF$506)+1,1)),0)</f>
        <v>56590.24782862499</v>
      </c>
      <c r="P40" s="32">
        <f t="array" aca="1" ref="P40" ca="1">_xlfn.IFNA(SUM((P$3&gt;='Gastos com Pessoal'!$E$7:$E$506)*(P$3&lt;='Gastos com Pessoal'!$F$7:$F$506)*OFFSET('Encargos e Benefícios'!$D$5,1,MATCH($B40,'Encargos e Benefícios'!$E$5:$AB$5,0),500,1))
*(IF('Gastos com Pessoal'!$G$7:$G$506&lt;=P$3,('Gastos com Pessoal'!$H$7:$H$506)+1,1))
*(IF('Gastos com Pessoal'!$M$7:$M$506&lt;=P$3,('Gastos com Pessoal'!$N$7:$N$506)+1,1))
*(IF('Gastos com Pessoal'!$S$7:$S$506&lt;=P$3,('Gastos com Pessoal'!$T$7:$T$506)+1,1))
*(IF('Gastos com Pessoal'!$Y$7:$Y$506&lt;=P$3,('Gastos com Pessoal'!$Z$7:$Z$506)+1,1))
*(IF('Gastos com Pessoal'!$AE$7:$AE$506&lt;=P$3,('Gastos com Pessoal'!$AF$7:$AF$506)+1,1)),0)</f>
        <v>0</v>
      </c>
      <c r="Q40" s="32">
        <f t="array" aca="1" ref="Q40" ca="1">_xlfn.IFNA(SUM((Q$3&gt;='Gastos com Pessoal'!$E$7:$E$506)*(Q$3&lt;='Gastos com Pessoal'!$F$7:$F$506)*OFFSET('Encargos e Benefícios'!$D$5,1,MATCH($B40,'Encargos e Benefícios'!$E$5:$AB$5,0),500,1))
*(IF('Gastos com Pessoal'!$G$7:$G$506&lt;=Q$3,('Gastos com Pessoal'!$H$7:$H$506)+1,1))
*(IF('Gastos com Pessoal'!$M$7:$M$506&lt;=Q$3,('Gastos com Pessoal'!$N$7:$N$506)+1,1))
*(IF('Gastos com Pessoal'!$S$7:$S$506&lt;=Q$3,('Gastos com Pessoal'!$T$7:$T$506)+1,1))
*(IF('Gastos com Pessoal'!$Y$7:$Y$506&lt;=Q$3,('Gastos com Pessoal'!$Z$7:$Z$506)+1,1))
*(IF('Gastos com Pessoal'!$AE$7:$AE$506&lt;=Q$3,('Gastos com Pessoal'!$AF$7:$AF$506)+1,1)),0)</f>
        <v>0</v>
      </c>
      <c r="R40" s="32">
        <f t="array" aca="1" ref="R40" ca="1">_xlfn.IFNA(SUM((R$3&gt;='Gastos com Pessoal'!$E$7:$E$506)*(R$3&lt;='Gastos com Pessoal'!$F$7:$F$506)*OFFSET('Encargos e Benefícios'!$D$5,1,MATCH($B40,'Encargos e Benefícios'!$E$5:$AB$5,0),500,1))
*(IF('Gastos com Pessoal'!$G$7:$G$506&lt;=R$3,('Gastos com Pessoal'!$H$7:$H$506)+1,1))
*(IF('Gastos com Pessoal'!$M$7:$M$506&lt;=R$3,('Gastos com Pessoal'!$N$7:$N$506)+1,1))
*(IF('Gastos com Pessoal'!$S$7:$S$506&lt;=R$3,('Gastos com Pessoal'!$T$7:$T$506)+1,1))
*(IF('Gastos com Pessoal'!$Y$7:$Y$506&lt;=R$3,('Gastos com Pessoal'!$Z$7:$Z$506)+1,1))
*(IF('Gastos com Pessoal'!$AE$7:$AE$506&lt;=R$3,('Gastos com Pessoal'!$AF$7:$AF$506)+1,1)),0)</f>
        <v>0</v>
      </c>
      <c r="S40" s="32">
        <f t="array" aca="1" ref="S40" ca="1">_xlfn.IFNA(SUM((S$3&gt;='Gastos com Pessoal'!$E$7:$E$506)*(S$3&lt;='Gastos com Pessoal'!$F$7:$F$506)*OFFSET('Encargos e Benefícios'!$D$5,1,MATCH($B40,'Encargos e Benefícios'!$E$5:$AB$5,0),500,1))
*(IF('Gastos com Pessoal'!$G$7:$G$506&lt;=S$3,('Gastos com Pessoal'!$H$7:$H$506)+1,1))
*(IF('Gastos com Pessoal'!$M$7:$M$506&lt;=S$3,('Gastos com Pessoal'!$N$7:$N$506)+1,1))
*(IF('Gastos com Pessoal'!$S$7:$S$506&lt;=S$3,('Gastos com Pessoal'!$T$7:$T$506)+1,1))
*(IF('Gastos com Pessoal'!$Y$7:$Y$506&lt;=S$3,('Gastos com Pessoal'!$Z$7:$Z$506)+1,1))
*(IF('Gastos com Pessoal'!$AE$7:$AE$506&lt;=S$3,('Gastos com Pessoal'!$AF$7:$AF$506)+1,1)),0)</f>
        <v>0</v>
      </c>
      <c r="T40" s="32">
        <f t="array" aca="1" ref="T40" ca="1">_xlfn.IFNA(SUM((T$3&gt;='Gastos com Pessoal'!$E$7:$E$506)*(T$3&lt;='Gastos com Pessoal'!$F$7:$F$506)*OFFSET('Encargos e Benefícios'!$D$5,1,MATCH($B40,'Encargos e Benefícios'!$E$5:$AB$5,0),500,1))
*(IF('Gastos com Pessoal'!$G$7:$G$506&lt;=T$3,('Gastos com Pessoal'!$H$7:$H$506)+1,1))
*(IF('Gastos com Pessoal'!$M$7:$M$506&lt;=T$3,('Gastos com Pessoal'!$N$7:$N$506)+1,1))
*(IF('Gastos com Pessoal'!$S$7:$S$506&lt;=T$3,('Gastos com Pessoal'!$T$7:$T$506)+1,1))
*(IF('Gastos com Pessoal'!$Y$7:$Y$506&lt;=T$3,('Gastos com Pessoal'!$Z$7:$Z$506)+1,1))
*(IF('Gastos com Pessoal'!$AE$7:$AE$506&lt;=T$3,('Gastos com Pessoal'!$AF$7:$AF$506)+1,1)),0)</f>
        <v>0</v>
      </c>
      <c r="U40" s="32">
        <f t="array" aca="1" ref="U40" ca="1">_xlfn.IFNA(SUM((U$3&gt;='Gastos com Pessoal'!$E$7:$E$506)*(U$3&lt;='Gastos com Pessoal'!$F$7:$F$506)*OFFSET('Encargos e Benefícios'!$D$5,1,MATCH($B40,'Encargos e Benefícios'!$E$5:$AB$5,0),500,1))
*(IF('Gastos com Pessoal'!$G$7:$G$506&lt;=U$3,('Gastos com Pessoal'!$H$7:$H$506)+1,1))
*(IF('Gastos com Pessoal'!$M$7:$M$506&lt;=U$3,('Gastos com Pessoal'!$N$7:$N$506)+1,1))
*(IF('Gastos com Pessoal'!$S$7:$S$506&lt;=U$3,('Gastos com Pessoal'!$T$7:$T$506)+1,1))
*(IF('Gastos com Pessoal'!$Y$7:$Y$506&lt;=U$3,('Gastos com Pessoal'!$Z$7:$Z$506)+1,1))
*(IF('Gastos com Pessoal'!$AE$7:$AE$506&lt;=U$3,('Gastos com Pessoal'!$AF$7:$AF$506)+1,1)),0)</f>
        <v>0</v>
      </c>
      <c r="V40" s="32">
        <f t="array" aca="1" ref="V40" ca="1">_xlfn.IFNA(SUM((V$3&gt;='Gastos com Pessoal'!$E$7:$E$506)*(V$3&lt;='Gastos com Pessoal'!$F$7:$F$506)*OFFSET('Encargos e Benefícios'!$D$5,1,MATCH($B40,'Encargos e Benefícios'!$E$5:$AB$5,0),500,1))
*(IF('Gastos com Pessoal'!$G$7:$G$506&lt;=V$3,('Gastos com Pessoal'!$H$7:$H$506)+1,1))
*(IF('Gastos com Pessoal'!$M$7:$M$506&lt;=V$3,('Gastos com Pessoal'!$N$7:$N$506)+1,1))
*(IF('Gastos com Pessoal'!$S$7:$S$506&lt;=V$3,('Gastos com Pessoal'!$T$7:$T$506)+1,1))
*(IF('Gastos com Pessoal'!$Y$7:$Y$506&lt;=V$3,('Gastos com Pessoal'!$Z$7:$Z$506)+1,1))
*(IF('Gastos com Pessoal'!$AE$7:$AE$506&lt;=V$3,('Gastos com Pessoal'!$AF$7:$AF$506)+1,1)),0)</f>
        <v>0</v>
      </c>
      <c r="W40" s="32">
        <f t="array" aca="1" ref="W40" ca="1">_xlfn.IFNA(SUM((W$3&gt;='Gastos com Pessoal'!$E$7:$E$506)*(W$3&lt;='Gastos com Pessoal'!$F$7:$F$506)*OFFSET('Encargos e Benefícios'!$D$5,1,MATCH($B40,'Encargos e Benefícios'!$E$5:$AB$5,0),500,1))
*(IF('Gastos com Pessoal'!$G$7:$G$506&lt;=W$3,('Gastos com Pessoal'!$H$7:$H$506)+1,1))
*(IF('Gastos com Pessoal'!$M$7:$M$506&lt;=W$3,('Gastos com Pessoal'!$N$7:$N$506)+1,1))
*(IF('Gastos com Pessoal'!$S$7:$S$506&lt;=W$3,('Gastos com Pessoal'!$T$7:$T$506)+1,1))
*(IF('Gastos com Pessoal'!$Y$7:$Y$506&lt;=W$3,('Gastos com Pessoal'!$Z$7:$Z$506)+1,1))
*(IF('Gastos com Pessoal'!$AE$7:$AE$506&lt;=W$3,('Gastos com Pessoal'!$AF$7:$AF$506)+1,1)),0)</f>
        <v>0</v>
      </c>
      <c r="X40" s="32">
        <f t="array" aca="1" ref="X40" ca="1">_xlfn.IFNA(SUM((X$3&gt;='Gastos com Pessoal'!$E$7:$E$506)*(X$3&lt;='Gastos com Pessoal'!$F$7:$F$506)*OFFSET('Encargos e Benefícios'!$D$5,1,MATCH($B40,'Encargos e Benefícios'!$E$5:$AB$5,0),500,1))
*(IF('Gastos com Pessoal'!$G$7:$G$506&lt;=X$3,('Gastos com Pessoal'!$H$7:$H$506)+1,1))
*(IF('Gastos com Pessoal'!$M$7:$M$506&lt;=X$3,('Gastos com Pessoal'!$N$7:$N$506)+1,1))
*(IF('Gastos com Pessoal'!$S$7:$S$506&lt;=X$3,('Gastos com Pessoal'!$T$7:$T$506)+1,1))
*(IF('Gastos com Pessoal'!$Y$7:$Y$506&lt;=X$3,('Gastos com Pessoal'!$Z$7:$Z$506)+1,1))
*(IF('Gastos com Pessoal'!$AE$7:$AE$506&lt;=X$3,('Gastos com Pessoal'!$AF$7:$AF$506)+1,1)),0)</f>
        <v>0</v>
      </c>
      <c r="Y40" s="32">
        <f t="array" aca="1" ref="Y40" ca="1">_xlfn.IFNA(SUM((Y$3&gt;='Gastos com Pessoal'!$E$7:$E$506)*(Y$3&lt;='Gastos com Pessoal'!$F$7:$F$506)*OFFSET('Encargos e Benefícios'!$D$5,1,MATCH($B40,'Encargos e Benefícios'!$E$5:$AB$5,0),500,1))
*(IF('Gastos com Pessoal'!$G$7:$G$506&lt;=Y$3,('Gastos com Pessoal'!$H$7:$H$506)+1,1))
*(IF('Gastos com Pessoal'!$M$7:$M$506&lt;=Y$3,('Gastos com Pessoal'!$N$7:$N$506)+1,1))
*(IF('Gastos com Pessoal'!$S$7:$S$506&lt;=Y$3,('Gastos com Pessoal'!$T$7:$T$506)+1,1))
*(IF('Gastos com Pessoal'!$Y$7:$Y$506&lt;=Y$3,('Gastos com Pessoal'!$Z$7:$Z$506)+1,1))
*(IF('Gastos com Pessoal'!$AE$7:$AE$506&lt;=Y$3,('Gastos com Pessoal'!$AF$7:$AF$506)+1,1)),0)</f>
        <v>0</v>
      </c>
      <c r="Z40" s="32">
        <f t="array" aca="1" ref="Z40" ca="1">_xlfn.IFNA(SUM((Z$3&gt;='Gastos com Pessoal'!$E$7:$E$506)*(Z$3&lt;='Gastos com Pessoal'!$F$7:$F$506)*OFFSET('Encargos e Benefícios'!$D$5,1,MATCH($B40,'Encargos e Benefícios'!$E$5:$AB$5,0),500,1))
*(IF('Gastos com Pessoal'!$G$7:$G$506&lt;=Z$3,('Gastos com Pessoal'!$H$7:$H$506)+1,1))
*(IF('Gastos com Pessoal'!$M$7:$M$506&lt;=Z$3,('Gastos com Pessoal'!$N$7:$N$506)+1,1))
*(IF('Gastos com Pessoal'!$S$7:$S$506&lt;=Z$3,('Gastos com Pessoal'!$T$7:$T$506)+1,1))
*(IF('Gastos com Pessoal'!$Y$7:$Y$506&lt;=Z$3,('Gastos com Pessoal'!$Z$7:$Z$506)+1,1))
*(IF('Gastos com Pessoal'!$AE$7:$AE$506&lt;=Z$3,('Gastos com Pessoal'!$AF$7:$AF$506)+1,1)),0)</f>
        <v>0</v>
      </c>
      <c r="AA40" s="32">
        <f t="array" aca="1" ref="AA40" ca="1">_xlfn.IFNA(SUM((AA$3&gt;='Gastos com Pessoal'!$E$7:$E$506)*(AA$3&lt;='Gastos com Pessoal'!$F$7:$F$506)*OFFSET('Encargos e Benefícios'!$D$5,1,MATCH($B40,'Encargos e Benefícios'!$E$5:$AB$5,0),500,1))
*(IF('Gastos com Pessoal'!$G$7:$G$506&lt;=AA$3,('Gastos com Pessoal'!$H$7:$H$506)+1,1))
*(IF('Gastos com Pessoal'!$M$7:$M$506&lt;=AA$3,('Gastos com Pessoal'!$N$7:$N$506)+1,1))
*(IF('Gastos com Pessoal'!$S$7:$S$506&lt;=AA$3,('Gastos com Pessoal'!$T$7:$T$506)+1,1))
*(IF('Gastos com Pessoal'!$Y$7:$Y$506&lt;=AA$3,('Gastos com Pessoal'!$Z$7:$Z$506)+1,1))
*(IF('Gastos com Pessoal'!$AE$7:$AE$506&lt;=AA$3,('Gastos com Pessoal'!$AF$7:$AF$506)+1,1)),0)</f>
        <v>0</v>
      </c>
      <c r="AB40" s="32">
        <f t="array" aca="1" ref="AB40" ca="1">_xlfn.IFNA(SUM((AB$3&gt;='Gastos com Pessoal'!$E$7:$E$506)*(AB$3&lt;='Gastos com Pessoal'!$F$7:$F$506)*OFFSET('Encargos e Benefícios'!$D$5,1,MATCH($B40,'Encargos e Benefícios'!$E$5:$AB$5,0),500,1))
*(IF('Gastos com Pessoal'!$G$7:$G$506&lt;=AB$3,('Gastos com Pessoal'!$H$7:$H$506)+1,1))
*(IF('Gastos com Pessoal'!$M$7:$M$506&lt;=AB$3,('Gastos com Pessoal'!$N$7:$N$506)+1,1))
*(IF('Gastos com Pessoal'!$S$7:$S$506&lt;=AB$3,('Gastos com Pessoal'!$T$7:$T$506)+1,1))
*(IF('Gastos com Pessoal'!$Y$7:$Y$506&lt;=AB$3,('Gastos com Pessoal'!$Z$7:$Z$506)+1,1))
*(IF('Gastos com Pessoal'!$AE$7:$AE$506&lt;=AB$3,('Gastos com Pessoal'!$AF$7:$AF$506)+1,1)),0)</f>
        <v>0</v>
      </c>
      <c r="AC40" s="32">
        <f t="array" aca="1" ref="AC40" ca="1">_xlfn.IFNA(SUM((AC$3&gt;='Gastos com Pessoal'!$E$7:$E$506)*(AC$3&lt;='Gastos com Pessoal'!$F$7:$F$506)*OFFSET('Encargos e Benefícios'!$D$5,1,MATCH($B40,'Encargos e Benefícios'!$E$5:$AB$5,0),500,1))
*(IF('Gastos com Pessoal'!$G$7:$G$506&lt;=AC$3,('Gastos com Pessoal'!$H$7:$H$506)+1,1))
*(IF('Gastos com Pessoal'!$M$7:$M$506&lt;=AC$3,('Gastos com Pessoal'!$N$7:$N$506)+1,1))
*(IF('Gastos com Pessoal'!$S$7:$S$506&lt;=AC$3,('Gastos com Pessoal'!$T$7:$T$506)+1,1))
*(IF('Gastos com Pessoal'!$Y$7:$Y$506&lt;=AC$3,('Gastos com Pessoal'!$Z$7:$Z$506)+1,1))
*(IF('Gastos com Pessoal'!$AE$7:$AE$506&lt;=AC$3,('Gastos com Pessoal'!$AF$7:$AF$506)+1,1)),0)</f>
        <v>0</v>
      </c>
      <c r="AD40" s="32">
        <f t="array" aca="1" ref="AD40" ca="1">_xlfn.IFNA(SUM((AD$3&gt;='Gastos com Pessoal'!$E$7:$E$506)*(AD$3&lt;='Gastos com Pessoal'!$F$7:$F$506)*OFFSET('Encargos e Benefícios'!$D$5,1,MATCH($B40,'Encargos e Benefícios'!$E$5:$AB$5,0),500,1))
*(IF('Gastos com Pessoal'!$G$7:$G$506&lt;=AD$3,('Gastos com Pessoal'!$H$7:$H$506)+1,1))
*(IF('Gastos com Pessoal'!$M$7:$M$506&lt;=AD$3,('Gastos com Pessoal'!$N$7:$N$506)+1,1))
*(IF('Gastos com Pessoal'!$S$7:$S$506&lt;=AD$3,('Gastos com Pessoal'!$T$7:$T$506)+1,1))
*(IF('Gastos com Pessoal'!$Y$7:$Y$506&lt;=AD$3,('Gastos com Pessoal'!$Z$7:$Z$506)+1,1))
*(IF('Gastos com Pessoal'!$AE$7:$AE$506&lt;=AD$3,('Gastos com Pessoal'!$AF$7:$AF$506)+1,1)),0)</f>
        <v>0</v>
      </c>
      <c r="AE40" s="32">
        <f t="array" aca="1" ref="AE40" ca="1">_xlfn.IFNA(SUM((AE$3&gt;='Gastos com Pessoal'!$E$7:$E$506)*(AE$3&lt;='Gastos com Pessoal'!$F$7:$F$506)*OFFSET('Encargos e Benefícios'!$D$5,1,MATCH($B40,'Encargos e Benefícios'!$E$5:$AB$5,0),500,1))
*(IF('Gastos com Pessoal'!$G$7:$G$506&lt;=AE$3,('Gastos com Pessoal'!$H$7:$H$506)+1,1))
*(IF('Gastos com Pessoal'!$M$7:$M$506&lt;=AE$3,('Gastos com Pessoal'!$N$7:$N$506)+1,1))
*(IF('Gastos com Pessoal'!$S$7:$S$506&lt;=AE$3,('Gastos com Pessoal'!$T$7:$T$506)+1,1))
*(IF('Gastos com Pessoal'!$Y$7:$Y$506&lt;=AE$3,('Gastos com Pessoal'!$Z$7:$Z$506)+1,1))
*(IF('Gastos com Pessoal'!$AE$7:$AE$506&lt;=AE$3,('Gastos com Pessoal'!$AF$7:$AF$506)+1,1)),0)</f>
        <v>0</v>
      </c>
      <c r="AF40" s="32">
        <f t="array" aca="1" ref="AF40" ca="1">_xlfn.IFNA(SUM((AF$3&gt;='Gastos com Pessoal'!$E$7:$E$506)*(AF$3&lt;='Gastos com Pessoal'!$F$7:$F$506)*OFFSET('Encargos e Benefícios'!$D$5,1,MATCH($B40,'Encargos e Benefícios'!$E$5:$AB$5,0),500,1))
*(IF('Gastos com Pessoal'!$G$7:$G$506&lt;=AF$3,('Gastos com Pessoal'!$H$7:$H$506)+1,1))
*(IF('Gastos com Pessoal'!$M$7:$M$506&lt;=AF$3,('Gastos com Pessoal'!$N$7:$N$506)+1,1))
*(IF('Gastos com Pessoal'!$S$7:$S$506&lt;=AF$3,('Gastos com Pessoal'!$T$7:$T$506)+1,1))
*(IF('Gastos com Pessoal'!$Y$7:$Y$506&lt;=AF$3,('Gastos com Pessoal'!$Z$7:$Z$506)+1,1))
*(IF('Gastos com Pessoal'!$AE$7:$AE$506&lt;=AF$3,('Gastos com Pessoal'!$AF$7:$AF$506)+1,1)),0)</f>
        <v>0</v>
      </c>
      <c r="AG40" s="32">
        <f t="array" aca="1" ref="AG40" ca="1">_xlfn.IFNA(SUM((AG$3&gt;='Gastos com Pessoal'!$E$7:$E$506)*(AG$3&lt;='Gastos com Pessoal'!$F$7:$F$506)*OFFSET('Encargos e Benefícios'!$D$5,1,MATCH($B40,'Encargos e Benefícios'!$E$5:$AB$5,0),500,1))
*(IF('Gastos com Pessoal'!$G$7:$G$506&lt;=AG$3,('Gastos com Pessoal'!$H$7:$H$506)+1,1))
*(IF('Gastos com Pessoal'!$M$7:$M$506&lt;=AG$3,('Gastos com Pessoal'!$N$7:$N$506)+1,1))
*(IF('Gastos com Pessoal'!$S$7:$S$506&lt;=AG$3,('Gastos com Pessoal'!$T$7:$T$506)+1,1))
*(IF('Gastos com Pessoal'!$Y$7:$Y$506&lt;=AG$3,('Gastos com Pessoal'!$Z$7:$Z$506)+1,1))
*(IF('Gastos com Pessoal'!$AE$7:$AE$506&lt;=AG$3,('Gastos com Pessoal'!$AF$7:$AF$506)+1,1)),0)</f>
        <v>0</v>
      </c>
      <c r="AH40" s="32">
        <f t="array" aca="1" ref="AH40" ca="1">_xlfn.IFNA(SUM((AH$3&gt;='Gastos com Pessoal'!$E$7:$E$506)*(AH$3&lt;='Gastos com Pessoal'!$F$7:$F$506)*OFFSET('Encargos e Benefícios'!$D$5,1,MATCH($B40,'Encargos e Benefícios'!$E$5:$AB$5,0),500,1))
*(IF('Gastos com Pessoal'!$G$7:$G$506&lt;=AH$3,('Gastos com Pessoal'!$H$7:$H$506)+1,1))
*(IF('Gastos com Pessoal'!$M$7:$M$506&lt;=AH$3,('Gastos com Pessoal'!$N$7:$N$506)+1,1))
*(IF('Gastos com Pessoal'!$S$7:$S$506&lt;=AH$3,('Gastos com Pessoal'!$T$7:$T$506)+1,1))
*(IF('Gastos com Pessoal'!$Y$7:$Y$506&lt;=AH$3,('Gastos com Pessoal'!$Z$7:$Z$506)+1,1))
*(IF('Gastos com Pessoal'!$AE$7:$AE$506&lt;=AH$3,('Gastos com Pessoal'!$AF$7:$AF$506)+1,1)),0)</f>
        <v>0</v>
      </c>
      <c r="AI40" s="32">
        <f t="array" aca="1" ref="AI40" ca="1">_xlfn.IFNA(SUM((AI$3&gt;='Gastos com Pessoal'!$E$7:$E$506)*(AI$3&lt;='Gastos com Pessoal'!$F$7:$F$506)*OFFSET('Encargos e Benefícios'!$D$5,1,MATCH($B40,'Encargos e Benefícios'!$E$5:$AB$5,0),500,1))
*(IF('Gastos com Pessoal'!$G$7:$G$506&lt;=AI$3,('Gastos com Pessoal'!$H$7:$H$506)+1,1))
*(IF('Gastos com Pessoal'!$M$7:$M$506&lt;=AI$3,('Gastos com Pessoal'!$N$7:$N$506)+1,1))
*(IF('Gastos com Pessoal'!$S$7:$S$506&lt;=AI$3,('Gastos com Pessoal'!$T$7:$T$506)+1,1))
*(IF('Gastos com Pessoal'!$Y$7:$Y$506&lt;=AI$3,('Gastos com Pessoal'!$Z$7:$Z$506)+1,1))
*(IF('Gastos com Pessoal'!$AE$7:$AE$506&lt;=AI$3,('Gastos com Pessoal'!$AF$7:$AF$506)+1,1)),0)</f>
        <v>0</v>
      </c>
      <c r="AJ40" s="32">
        <f t="array" aca="1" ref="AJ40" ca="1">_xlfn.IFNA(SUM((AJ$3&gt;='Gastos com Pessoal'!$E$7:$E$506)*(AJ$3&lt;='Gastos com Pessoal'!$F$7:$F$506)*OFFSET('Encargos e Benefícios'!$D$5,1,MATCH($B40,'Encargos e Benefícios'!$E$5:$AB$5,0),500,1))
*(IF('Gastos com Pessoal'!$G$7:$G$506&lt;=AJ$3,('Gastos com Pessoal'!$H$7:$H$506)+1,1))
*(IF('Gastos com Pessoal'!$M$7:$M$506&lt;=AJ$3,('Gastos com Pessoal'!$N$7:$N$506)+1,1))
*(IF('Gastos com Pessoal'!$S$7:$S$506&lt;=AJ$3,('Gastos com Pessoal'!$T$7:$T$506)+1,1))
*(IF('Gastos com Pessoal'!$Y$7:$Y$506&lt;=AJ$3,('Gastos com Pessoal'!$Z$7:$Z$506)+1,1))
*(IF('Gastos com Pessoal'!$AE$7:$AE$506&lt;=AJ$3,('Gastos com Pessoal'!$AF$7:$AF$506)+1,1)),0)</f>
        <v>0</v>
      </c>
      <c r="AK40" s="32">
        <f t="array" aca="1" ref="AK40" ca="1">_xlfn.IFNA(SUM((AK$3&gt;='Gastos com Pessoal'!$E$7:$E$506)*(AK$3&lt;='Gastos com Pessoal'!$F$7:$F$506)*OFFSET('Encargos e Benefícios'!$D$5,1,MATCH($B40,'Encargos e Benefícios'!$E$5:$AB$5,0),500,1))
*(IF('Gastos com Pessoal'!$G$7:$G$506&lt;=AK$3,('Gastos com Pessoal'!$H$7:$H$506)+1,1))
*(IF('Gastos com Pessoal'!$M$7:$M$506&lt;=AK$3,('Gastos com Pessoal'!$N$7:$N$506)+1,1))
*(IF('Gastos com Pessoal'!$S$7:$S$506&lt;=AK$3,('Gastos com Pessoal'!$T$7:$T$506)+1,1))
*(IF('Gastos com Pessoal'!$Y$7:$Y$506&lt;=AK$3,('Gastos com Pessoal'!$Z$7:$Z$506)+1,1))
*(IF('Gastos com Pessoal'!$AE$7:$AE$506&lt;=AK$3,('Gastos com Pessoal'!$AF$7:$AF$506)+1,1)),0)</f>
        <v>0</v>
      </c>
      <c r="AL40" s="32">
        <f t="array" aca="1" ref="AL40" ca="1">_xlfn.IFNA(SUM((AL$3&gt;='Gastos com Pessoal'!$E$7:$E$506)*(AL$3&lt;='Gastos com Pessoal'!$F$7:$F$506)*OFFSET('Encargos e Benefícios'!$D$5,1,MATCH($B40,'Encargos e Benefícios'!$E$5:$AB$5,0),500,1))
*(IF('Gastos com Pessoal'!$G$7:$G$506&lt;=AL$3,('Gastos com Pessoal'!$H$7:$H$506)+1,1))
*(IF('Gastos com Pessoal'!$M$7:$M$506&lt;=AL$3,('Gastos com Pessoal'!$N$7:$N$506)+1,1))
*(IF('Gastos com Pessoal'!$S$7:$S$506&lt;=AL$3,('Gastos com Pessoal'!$T$7:$T$506)+1,1))
*(IF('Gastos com Pessoal'!$Y$7:$Y$506&lt;=AL$3,('Gastos com Pessoal'!$Z$7:$Z$506)+1,1))
*(IF('Gastos com Pessoal'!$AE$7:$AE$506&lt;=AL$3,('Gastos com Pessoal'!$AF$7:$AF$506)+1,1)),0)</f>
        <v>0</v>
      </c>
      <c r="AM40" s="32">
        <f t="array" aca="1" ref="AM40" ca="1">_xlfn.IFNA(SUM((AM$3&gt;='Gastos com Pessoal'!$E$7:$E$506)*(AM$3&lt;='Gastos com Pessoal'!$F$7:$F$506)*OFFSET('Encargos e Benefícios'!$D$5,1,MATCH($B40,'Encargos e Benefícios'!$E$5:$AB$5,0),500,1))
*(IF('Gastos com Pessoal'!$G$7:$G$506&lt;=AM$3,('Gastos com Pessoal'!$H$7:$H$506)+1,1))
*(IF('Gastos com Pessoal'!$M$7:$M$506&lt;=AM$3,('Gastos com Pessoal'!$N$7:$N$506)+1,1))
*(IF('Gastos com Pessoal'!$S$7:$S$506&lt;=AM$3,('Gastos com Pessoal'!$T$7:$T$506)+1,1))
*(IF('Gastos com Pessoal'!$Y$7:$Y$506&lt;=AM$3,('Gastos com Pessoal'!$Z$7:$Z$506)+1,1))
*(IF('Gastos com Pessoal'!$AE$7:$AE$506&lt;=AM$3,('Gastos com Pessoal'!$AF$7:$AF$506)+1,1)),0)</f>
        <v>0</v>
      </c>
      <c r="AN40" s="32">
        <f t="array" aca="1" ref="AN40" ca="1">_xlfn.IFNA(SUM((AN$3&gt;='Gastos com Pessoal'!$E$7:$E$506)*(AN$3&lt;='Gastos com Pessoal'!$F$7:$F$506)*OFFSET('Encargos e Benefícios'!$D$5,1,MATCH($B40,'Encargos e Benefícios'!$E$5:$AB$5,0),500,1))
*(IF('Gastos com Pessoal'!$G$7:$G$506&lt;=AN$3,('Gastos com Pessoal'!$H$7:$H$506)+1,1))
*(IF('Gastos com Pessoal'!$M$7:$M$506&lt;=AN$3,('Gastos com Pessoal'!$N$7:$N$506)+1,1))
*(IF('Gastos com Pessoal'!$S$7:$S$506&lt;=AN$3,('Gastos com Pessoal'!$T$7:$T$506)+1,1))
*(IF('Gastos com Pessoal'!$Y$7:$Y$506&lt;=AN$3,('Gastos com Pessoal'!$Z$7:$Z$506)+1,1))
*(IF('Gastos com Pessoal'!$AE$7:$AE$506&lt;=AN$3,('Gastos com Pessoal'!$AF$7:$AF$506)+1,1)),0)</f>
        <v>0</v>
      </c>
      <c r="AO40" s="32">
        <f t="array" aca="1" ref="AO40" ca="1">_xlfn.IFNA(SUM((AO$3&gt;='Gastos com Pessoal'!$E$7:$E$506)*(AO$3&lt;='Gastos com Pessoal'!$F$7:$F$506)*OFFSET('Encargos e Benefícios'!$D$5,1,MATCH($B40,'Encargos e Benefícios'!$E$5:$AB$5,0),500,1))
*(IF('Gastos com Pessoal'!$G$7:$G$506&lt;=AO$3,('Gastos com Pessoal'!$H$7:$H$506)+1,1))
*(IF('Gastos com Pessoal'!$M$7:$M$506&lt;=AO$3,('Gastos com Pessoal'!$N$7:$N$506)+1,1))
*(IF('Gastos com Pessoal'!$S$7:$S$506&lt;=AO$3,('Gastos com Pessoal'!$T$7:$T$506)+1,1))
*(IF('Gastos com Pessoal'!$Y$7:$Y$506&lt;=AO$3,('Gastos com Pessoal'!$Z$7:$Z$506)+1,1))
*(IF('Gastos com Pessoal'!$AE$7:$AE$506&lt;=AO$3,('Gastos com Pessoal'!$AF$7:$AF$506)+1,1)),0)</f>
        <v>0</v>
      </c>
      <c r="AP40" s="32">
        <f t="array" aca="1" ref="AP40" ca="1">_xlfn.IFNA(SUM((AP$3&gt;='Gastos com Pessoal'!$E$7:$E$506)*(AP$3&lt;='Gastos com Pessoal'!$F$7:$F$506)*OFFSET('Encargos e Benefícios'!$D$5,1,MATCH($B40,'Encargos e Benefícios'!$E$5:$AB$5,0),500,1))
*(IF('Gastos com Pessoal'!$G$7:$G$506&lt;=AP$3,('Gastos com Pessoal'!$H$7:$H$506)+1,1))
*(IF('Gastos com Pessoal'!$M$7:$M$506&lt;=AP$3,('Gastos com Pessoal'!$N$7:$N$506)+1,1))
*(IF('Gastos com Pessoal'!$S$7:$S$506&lt;=AP$3,('Gastos com Pessoal'!$T$7:$T$506)+1,1))
*(IF('Gastos com Pessoal'!$Y$7:$Y$506&lt;=AP$3,('Gastos com Pessoal'!$Z$7:$Z$506)+1,1))
*(IF('Gastos com Pessoal'!$AE$7:$AE$506&lt;=AP$3,('Gastos com Pessoal'!$AF$7:$AF$506)+1,1)),0)</f>
        <v>0</v>
      </c>
      <c r="AQ40" s="32">
        <f t="array" aca="1" ref="AQ40" ca="1">_xlfn.IFNA(SUM((AQ$3&gt;='Gastos com Pessoal'!$E$7:$E$506)*(AQ$3&lt;='Gastos com Pessoal'!$F$7:$F$506)*OFFSET('Encargos e Benefícios'!$D$5,1,MATCH($B40,'Encargos e Benefícios'!$E$5:$AB$5,0),500,1))
*(IF('Gastos com Pessoal'!$G$7:$G$506&lt;=AQ$3,('Gastos com Pessoal'!$H$7:$H$506)+1,1))
*(IF('Gastos com Pessoal'!$M$7:$M$506&lt;=AQ$3,('Gastos com Pessoal'!$N$7:$N$506)+1,1))
*(IF('Gastos com Pessoal'!$S$7:$S$506&lt;=AQ$3,('Gastos com Pessoal'!$T$7:$T$506)+1,1))
*(IF('Gastos com Pessoal'!$Y$7:$Y$506&lt;=AQ$3,('Gastos com Pessoal'!$Z$7:$Z$506)+1,1))
*(IF('Gastos com Pessoal'!$AE$7:$AE$506&lt;=AQ$3,('Gastos com Pessoal'!$AF$7:$AF$506)+1,1)),0)</f>
        <v>0</v>
      </c>
      <c r="AR40" s="32">
        <f t="array" aca="1" ref="AR40" ca="1">_xlfn.IFNA(SUM((AR$3&gt;='Gastos com Pessoal'!$E$7:$E$506)*(AR$3&lt;='Gastos com Pessoal'!$F$7:$F$506)*OFFSET('Encargos e Benefícios'!$D$5,1,MATCH($B40,'Encargos e Benefícios'!$E$5:$AB$5,0),500,1))
*(IF('Gastos com Pessoal'!$G$7:$G$506&lt;=AR$3,('Gastos com Pessoal'!$H$7:$H$506)+1,1))
*(IF('Gastos com Pessoal'!$M$7:$M$506&lt;=AR$3,('Gastos com Pessoal'!$N$7:$N$506)+1,1))
*(IF('Gastos com Pessoal'!$S$7:$S$506&lt;=AR$3,('Gastos com Pessoal'!$T$7:$T$506)+1,1))
*(IF('Gastos com Pessoal'!$Y$7:$Y$506&lt;=AR$3,('Gastos com Pessoal'!$Z$7:$Z$506)+1,1))
*(IF('Gastos com Pessoal'!$AE$7:$AE$506&lt;=AR$3,('Gastos com Pessoal'!$AF$7:$AF$506)+1,1)),0)</f>
        <v>0</v>
      </c>
      <c r="AS40" s="32">
        <f t="array" aca="1" ref="AS40" ca="1">_xlfn.IFNA(SUM((AS$3&gt;='Gastos com Pessoal'!$E$7:$E$506)*(AS$3&lt;='Gastos com Pessoal'!$F$7:$F$506)*OFFSET('Encargos e Benefícios'!$D$5,1,MATCH($B40,'Encargos e Benefícios'!$E$5:$AB$5,0),500,1))
*(IF('Gastos com Pessoal'!$G$7:$G$506&lt;=AS$3,('Gastos com Pessoal'!$H$7:$H$506)+1,1))
*(IF('Gastos com Pessoal'!$M$7:$M$506&lt;=AS$3,('Gastos com Pessoal'!$N$7:$N$506)+1,1))
*(IF('Gastos com Pessoal'!$S$7:$S$506&lt;=AS$3,('Gastos com Pessoal'!$T$7:$T$506)+1,1))
*(IF('Gastos com Pessoal'!$Y$7:$Y$506&lt;=AS$3,('Gastos com Pessoal'!$Z$7:$Z$506)+1,1))
*(IF('Gastos com Pessoal'!$AE$7:$AE$506&lt;=AS$3,('Gastos com Pessoal'!$AF$7:$AF$506)+1,1)),0)</f>
        <v>0</v>
      </c>
      <c r="AT40" s="32">
        <f t="array" aca="1" ref="AT40" ca="1">_xlfn.IFNA(SUM((AT$3&gt;='Gastos com Pessoal'!$E$7:$E$506)*(AT$3&lt;='Gastos com Pessoal'!$F$7:$F$506)*OFFSET('Encargos e Benefícios'!$D$5,1,MATCH($B40,'Encargos e Benefícios'!$E$5:$AB$5,0),500,1))
*(IF('Gastos com Pessoal'!$G$7:$G$506&lt;=AT$3,('Gastos com Pessoal'!$H$7:$H$506)+1,1))
*(IF('Gastos com Pessoal'!$M$7:$M$506&lt;=AT$3,('Gastos com Pessoal'!$N$7:$N$506)+1,1))
*(IF('Gastos com Pessoal'!$S$7:$S$506&lt;=AT$3,('Gastos com Pessoal'!$T$7:$T$506)+1,1))
*(IF('Gastos com Pessoal'!$Y$7:$Y$506&lt;=AT$3,('Gastos com Pessoal'!$Z$7:$Z$506)+1,1))
*(IF('Gastos com Pessoal'!$AE$7:$AE$506&lt;=AT$3,('Gastos com Pessoal'!$AF$7:$AF$506)+1,1)),0)</f>
        <v>0</v>
      </c>
      <c r="AU40" s="32">
        <f t="array" aca="1" ref="AU40" ca="1">_xlfn.IFNA(SUM((AU$3&gt;='Gastos com Pessoal'!$E$7:$E$506)*(AU$3&lt;='Gastos com Pessoal'!$F$7:$F$506)*OFFSET('Encargos e Benefícios'!$D$5,1,MATCH($B40,'Encargos e Benefícios'!$E$5:$AB$5,0),500,1))
*(IF('Gastos com Pessoal'!$G$7:$G$506&lt;=AU$3,('Gastos com Pessoal'!$H$7:$H$506)+1,1))
*(IF('Gastos com Pessoal'!$M$7:$M$506&lt;=AU$3,('Gastos com Pessoal'!$N$7:$N$506)+1,1))
*(IF('Gastos com Pessoal'!$S$7:$S$506&lt;=AU$3,('Gastos com Pessoal'!$T$7:$T$506)+1,1))
*(IF('Gastos com Pessoal'!$Y$7:$Y$506&lt;=AU$3,('Gastos com Pessoal'!$Z$7:$Z$506)+1,1))
*(IF('Gastos com Pessoal'!$AE$7:$AE$506&lt;=AU$3,('Gastos com Pessoal'!$AF$7:$AF$506)+1,1)),0)</f>
        <v>0</v>
      </c>
      <c r="AV40" s="32">
        <f t="array" aca="1" ref="AV40" ca="1">_xlfn.IFNA(SUM((AV$3&gt;='Gastos com Pessoal'!$E$7:$E$506)*(AV$3&lt;='Gastos com Pessoal'!$F$7:$F$506)*OFFSET('Encargos e Benefícios'!$D$5,1,MATCH($B40,'Encargos e Benefícios'!$E$5:$AB$5,0),500,1))
*(IF('Gastos com Pessoal'!$G$7:$G$506&lt;=AV$3,('Gastos com Pessoal'!$H$7:$H$506)+1,1))
*(IF('Gastos com Pessoal'!$M$7:$M$506&lt;=AV$3,('Gastos com Pessoal'!$N$7:$N$506)+1,1))
*(IF('Gastos com Pessoal'!$S$7:$S$506&lt;=AV$3,('Gastos com Pessoal'!$T$7:$T$506)+1,1))
*(IF('Gastos com Pessoal'!$Y$7:$Y$506&lt;=AV$3,('Gastos com Pessoal'!$Z$7:$Z$506)+1,1))
*(IF('Gastos com Pessoal'!$AE$7:$AE$506&lt;=AV$3,('Gastos com Pessoal'!$AF$7:$AF$506)+1,1)),0)</f>
        <v>0</v>
      </c>
      <c r="AW40" s="32">
        <f t="array" aca="1" ref="AW40" ca="1">_xlfn.IFNA(SUM((AW$3&gt;='Gastos com Pessoal'!$E$7:$E$506)*(AW$3&lt;='Gastos com Pessoal'!$F$7:$F$506)*OFFSET('Encargos e Benefícios'!$D$5,1,MATCH($B40,'Encargos e Benefícios'!$E$5:$AB$5,0),500,1))
*(IF('Gastos com Pessoal'!$G$7:$G$506&lt;=AW$3,('Gastos com Pessoal'!$H$7:$H$506)+1,1))
*(IF('Gastos com Pessoal'!$M$7:$M$506&lt;=AW$3,('Gastos com Pessoal'!$N$7:$N$506)+1,1))
*(IF('Gastos com Pessoal'!$S$7:$S$506&lt;=AW$3,('Gastos com Pessoal'!$T$7:$T$506)+1,1))
*(IF('Gastos com Pessoal'!$Y$7:$Y$506&lt;=AW$3,('Gastos com Pessoal'!$Z$7:$Z$506)+1,1))
*(IF('Gastos com Pessoal'!$AE$7:$AE$506&lt;=AW$3,('Gastos com Pessoal'!$AF$7:$AF$506)+1,1)),0)</f>
        <v>0</v>
      </c>
      <c r="AX40" s="32">
        <f t="array" aca="1" ref="AX40" ca="1">_xlfn.IFNA(SUM((AX$3&gt;='Gastos com Pessoal'!$E$7:$E$506)*(AX$3&lt;='Gastos com Pessoal'!$F$7:$F$506)*OFFSET('Encargos e Benefícios'!$D$5,1,MATCH($B40,'Encargos e Benefícios'!$E$5:$AB$5,0),500,1))
*(IF('Gastos com Pessoal'!$G$7:$G$506&lt;=AX$3,('Gastos com Pessoal'!$H$7:$H$506)+1,1))
*(IF('Gastos com Pessoal'!$M$7:$M$506&lt;=AX$3,('Gastos com Pessoal'!$N$7:$N$506)+1,1))
*(IF('Gastos com Pessoal'!$S$7:$S$506&lt;=AX$3,('Gastos com Pessoal'!$T$7:$T$506)+1,1))
*(IF('Gastos com Pessoal'!$Y$7:$Y$506&lt;=AX$3,('Gastos com Pessoal'!$Z$7:$Z$506)+1,1))
*(IF('Gastos com Pessoal'!$AE$7:$AE$506&lt;=AX$3,('Gastos com Pessoal'!$AF$7:$AF$506)+1,1)),0)</f>
        <v>0</v>
      </c>
      <c r="AY40" s="32">
        <f t="array" aca="1" ref="AY40" ca="1">_xlfn.IFNA(SUM((AY$3&gt;='Gastos com Pessoal'!$E$7:$E$506)*(AY$3&lt;='Gastos com Pessoal'!$F$7:$F$506)*OFFSET('Encargos e Benefícios'!$D$5,1,MATCH($B40,'Encargos e Benefícios'!$E$5:$AB$5,0),500,1))
*(IF('Gastos com Pessoal'!$G$7:$G$506&lt;=AY$3,('Gastos com Pessoal'!$H$7:$H$506)+1,1))
*(IF('Gastos com Pessoal'!$M$7:$M$506&lt;=AY$3,('Gastos com Pessoal'!$N$7:$N$506)+1,1))
*(IF('Gastos com Pessoal'!$S$7:$S$506&lt;=AY$3,('Gastos com Pessoal'!$T$7:$T$506)+1,1))
*(IF('Gastos com Pessoal'!$Y$7:$Y$506&lt;=AY$3,('Gastos com Pessoal'!$Z$7:$Z$506)+1,1))
*(IF('Gastos com Pessoal'!$AE$7:$AE$506&lt;=AY$3,('Gastos com Pessoal'!$AF$7:$AF$506)+1,1)),0)</f>
        <v>0</v>
      </c>
      <c r="AZ40" s="32">
        <f t="array" aca="1" ref="AZ40" ca="1">_xlfn.IFNA(SUM((AZ$3&gt;='Gastos com Pessoal'!$E$7:$E$506)*(AZ$3&lt;='Gastos com Pessoal'!$F$7:$F$506)*OFFSET('Encargos e Benefícios'!$D$5,1,MATCH($B40,'Encargos e Benefícios'!$E$5:$AB$5,0),500,1))
*(IF('Gastos com Pessoal'!$G$7:$G$506&lt;=AZ$3,('Gastos com Pessoal'!$H$7:$H$506)+1,1))
*(IF('Gastos com Pessoal'!$M$7:$M$506&lt;=AZ$3,('Gastos com Pessoal'!$N$7:$N$506)+1,1))
*(IF('Gastos com Pessoal'!$S$7:$S$506&lt;=AZ$3,('Gastos com Pessoal'!$T$7:$T$506)+1,1))
*(IF('Gastos com Pessoal'!$Y$7:$Y$506&lt;=AZ$3,('Gastos com Pessoal'!$Z$7:$Z$506)+1,1))
*(IF('Gastos com Pessoal'!$AE$7:$AE$506&lt;=AZ$3,('Gastos com Pessoal'!$AF$7:$AF$506)+1,1)),0)</f>
        <v>0</v>
      </c>
      <c r="BA40" s="32">
        <f t="array" aca="1" ref="BA40" ca="1">_xlfn.IFNA(SUM((BA$3&gt;='Gastos com Pessoal'!$E$7:$E$506)*(BA$3&lt;='Gastos com Pessoal'!$F$7:$F$506)*OFFSET('Encargos e Benefícios'!$D$5,1,MATCH($B40,'Encargos e Benefícios'!$E$5:$AB$5,0),500,1))
*(IF('Gastos com Pessoal'!$G$7:$G$506&lt;=BA$3,('Gastos com Pessoal'!$H$7:$H$506)+1,1))
*(IF('Gastos com Pessoal'!$M$7:$M$506&lt;=BA$3,('Gastos com Pessoal'!$N$7:$N$506)+1,1))
*(IF('Gastos com Pessoal'!$S$7:$S$506&lt;=BA$3,('Gastos com Pessoal'!$T$7:$T$506)+1,1))
*(IF('Gastos com Pessoal'!$Y$7:$Y$506&lt;=BA$3,('Gastos com Pessoal'!$Z$7:$Z$506)+1,1))
*(IF('Gastos com Pessoal'!$AE$7:$AE$506&lt;=BA$3,('Gastos com Pessoal'!$AF$7:$AF$506)+1,1)),0)</f>
        <v>0</v>
      </c>
      <c r="BB40" s="32">
        <f t="array" aca="1" ref="BB40" ca="1">_xlfn.IFNA(SUM((BB$3&gt;='Gastos com Pessoal'!$E$7:$E$506)*(BB$3&lt;='Gastos com Pessoal'!$F$7:$F$506)*OFFSET('Encargos e Benefícios'!$D$5,1,MATCH($B40,'Encargos e Benefícios'!$E$5:$AB$5,0),500,1))
*(IF('Gastos com Pessoal'!$G$7:$G$506&lt;=BB$3,('Gastos com Pessoal'!$H$7:$H$506)+1,1))
*(IF('Gastos com Pessoal'!$M$7:$M$506&lt;=BB$3,('Gastos com Pessoal'!$N$7:$N$506)+1,1))
*(IF('Gastos com Pessoal'!$S$7:$S$506&lt;=BB$3,('Gastos com Pessoal'!$T$7:$T$506)+1,1))
*(IF('Gastos com Pessoal'!$Y$7:$Y$506&lt;=BB$3,('Gastos com Pessoal'!$Z$7:$Z$506)+1,1))
*(IF('Gastos com Pessoal'!$AE$7:$AE$506&lt;=BB$3,('Gastos com Pessoal'!$AF$7:$AF$506)+1,1)),0)</f>
        <v>0</v>
      </c>
      <c r="BC40" s="32">
        <f t="array" aca="1" ref="BC40" ca="1">_xlfn.IFNA(SUM((BC$3&gt;='Gastos com Pessoal'!$E$7:$E$506)*(BC$3&lt;='Gastos com Pessoal'!$F$7:$F$506)*OFFSET('Encargos e Benefícios'!$D$5,1,MATCH($B40,'Encargos e Benefícios'!$E$5:$AB$5,0),500,1))
*(IF('Gastos com Pessoal'!$G$7:$G$506&lt;=BC$3,('Gastos com Pessoal'!$H$7:$H$506)+1,1))
*(IF('Gastos com Pessoal'!$M$7:$M$506&lt;=BC$3,('Gastos com Pessoal'!$N$7:$N$506)+1,1))
*(IF('Gastos com Pessoal'!$S$7:$S$506&lt;=BC$3,('Gastos com Pessoal'!$T$7:$T$506)+1,1))
*(IF('Gastos com Pessoal'!$Y$7:$Y$506&lt;=BC$3,('Gastos com Pessoal'!$Z$7:$Z$506)+1,1))
*(IF('Gastos com Pessoal'!$AE$7:$AE$506&lt;=BC$3,('Gastos com Pessoal'!$AF$7:$AF$506)+1,1)),0)</f>
        <v>0</v>
      </c>
      <c r="BD40" s="32">
        <f t="array" aca="1" ref="BD40" ca="1">_xlfn.IFNA(SUM((BD$3&gt;='Gastos com Pessoal'!$E$7:$E$506)*(BD$3&lt;='Gastos com Pessoal'!$F$7:$F$506)*OFFSET('Encargos e Benefícios'!$D$5,1,MATCH($B40,'Encargos e Benefícios'!$E$5:$AB$5,0),500,1))
*(IF('Gastos com Pessoal'!$G$7:$G$506&lt;=BD$3,('Gastos com Pessoal'!$H$7:$H$506)+1,1))
*(IF('Gastos com Pessoal'!$M$7:$M$506&lt;=BD$3,('Gastos com Pessoal'!$N$7:$N$506)+1,1))
*(IF('Gastos com Pessoal'!$S$7:$S$506&lt;=BD$3,('Gastos com Pessoal'!$T$7:$T$506)+1,1))
*(IF('Gastos com Pessoal'!$Y$7:$Y$506&lt;=BD$3,('Gastos com Pessoal'!$Z$7:$Z$506)+1,1))
*(IF('Gastos com Pessoal'!$AE$7:$AE$506&lt;=BD$3,('Gastos com Pessoal'!$AF$7:$AF$506)+1,1)),0)</f>
        <v>0</v>
      </c>
      <c r="BE40" s="32">
        <f t="array" aca="1" ref="BE40" ca="1">_xlfn.IFNA(SUM((BE$3&gt;='Gastos com Pessoal'!$E$7:$E$506)*(BE$3&lt;='Gastos com Pessoal'!$F$7:$F$506)*OFFSET('Encargos e Benefícios'!$D$5,1,MATCH($B40,'Encargos e Benefícios'!$E$5:$AB$5,0),500,1))
*(IF('Gastos com Pessoal'!$G$7:$G$506&lt;=BE$3,('Gastos com Pessoal'!$H$7:$H$506)+1,1))
*(IF('Gastos com Pessoal'!$M$7:$M$506&lt;=BE$3,('Gastos com Pessoal'!$N$7:$N$506)+1,1))
*(IF('Gastos com Pessoal'!$S$7:$S$506&lt;=BE$3,('Gastos com Pessoal'!$T$7:$T$506)+1,1))
*(IF('Gastos com Pessoal'!$Y$7:$Y$506&lt;=BE$3,('Gastos com Pessoal'!$Z$7:$Z$506)+1,1))
*(IF('Gastos com Pessoal'!$AE$7:$AE$506&lt;=BE$3,('Gastos com Pessoal'!$AF$7:$AF$506)+1,1)),0)</f>
        <v>0</v>
      </c>
      <c r="BF40" s="32">
        <f t="array" aca="1" ref="BF40" ca="1">_xlfn.IFNA(SUM((BF$3&gt;='Gastos com Pessoal'!$E$7:$E$506)*(BF$3&lt;='Gastos com Pessoal'!$F$7:$F$506)*OFFSET('Encargos e Benefícios'!$D$5,1,MATCH($B40,'Encargos e Benefícios'!$E$5:$AB$5,0),500,1))
*(IF('Gastos com Pessoal'!$G$7:$G$506&lt;=BF$3,('Gastos com Pessoal'!$H$7:$H$506)+1,1))
*(IF('Gastos com Pessoal'!$M$7:$M$506&lt;=BF$3,('Gastos com Pessoal'!$N$7:$N$506)+1,1))
*(IF('Gastos com Pessoal'!$S$7:$S$506&lt;=BF$3,('Gastos com Pessoal'!$T$7:$T$506)+1,1))
*(IF('Gastos com Pessoal'!$Y$7:$Y$506&lt;=BF$3,('Gastos com Pessoal'!$Z$7:$Z$506)+1,1))
*(IF('Gastos com Pessoal'!$AE$7:$AE$506&lt;=BF$3,('Gastos com Pessoal'!$AF$7:$AF$506)+1,1)),0)</f>
        <v>0</v>
      </c>
      <c r="BG40" s="32">
        <f t="array" aca="1" ref="BG40" ca="1">_xlfn.IFNA(SUM((BG$3&gt;='Gastos com Pessoal'!$E$7:$E$506)*(BG$3&lt;='Gastos com Pessoal'!$F$7:$F$506)*OFFSET('Encargos e Benefícios'!$D$5,1,MATCH($B40,'Encargos e Benefícios'!$E$5:$AB$5,0),500,1))
*(IF('Gastos com Pessoal'!$G$7:$G$506&lt;=BG$3,('Gastos com Pessoal'!$H$7:$H$506)+1,1))
*(IF('Gastos com Pessoal'!$M$7:$M$506&lt;=BG$3,('Gastos com Pessoal'!$N$7:$N$506)+1,1))
*(IF('Gastos com Pessoal'!$S$7:$S$506&lt;=BG$3,('Gastos com Pessoal'!$T$7:$T$506)+1,1))
*(IF('Gastos com Pessoal'!$Y$7:$Y$506&lt;=BG$3,('Gastos com Pessoal'!$Z$7:$Z$506)+1,1))
*(IF('Gastos com Pessoal'!$AE$7:$AE$506&lt;=BG$3,('Gastos com Pessoal'!$AF$7:$AF$506)+1,1)),0)</f>
        <v>0</v>
      </c>
      <c r="BH40" s="32">
        <f t="array" aca="1" ref="BH40" ca="1">_xlfn.IFNA(SUM((BH$3&gt;='Gastos com Pessoal'!$E$7:$E$506)*(BH$3&lt;='Gastos com Pessoal'!$F$7:$F$506)*OFFSET('Encargos e Benefícios'!$D$5,1,MATCH($B40,'Encargos e Benefícios'!$E$5:$AB$5,0),500,1))
*(IF('Gastos com Pessoal'!$G$7:$G$506&lt;=BH$3,('Gastos com Pessoal'!$H$7:$H$506)+1,1))
*(IF('Gastos com Pessoal'!$M$7:$M$506&lt;=BH$3,('Gastos com Pessoal'!$N$7:$N$506)+1,1))
*(IF('Gastos com Pessoal'!$S$7:$S$506&lt;=BH$3,('Gastos com Pessoal'!$T$7:$T$506)+1,1))
*(IF('Gastos com Pessoal'!$Y$7:$Y$506&lt;=BH$3,('Gastos com Pessoal'!$Z$7:$Z$506)+1,1))
*(IF('Gastos com Pessoal'!$AE$7:$AE$506&lt;=BH$3,('Gastos com Pessoal'!$AF$7:$AF$506)+1,1)),0)</f>
        <v>0</v>
      </c>
      <c r="BI40" s="32">
        <f t="array" aca="1" ref="BI40" ca="1">_xlfn.IFNA(SUM((BI$3&gt;='Gastos com Pessoal'!$E$7:$E$506)*(BI$3&lt;='Gastos com Pessoal'!$F$7:$F$506)*OFFSET('Encargos e Benefícios'!$D$5,1,MATCH($B40,'Encargos e Benefícios'!$E$5:$AB$5,0),500,1))
*(IF('Gastos com Pessoal'!$G$7:$G$506&lt;=BI$3,('Gastos com Pessoal'!$H$7:$H$506)+1,1))
*(IF('Gastos com Pessoal'!$M$7:$M$506&lt;=BI$3,('Gastos com Pessoal'!$N$7:$N$506)+1,1))
*(IF('Gastos com Pessoal'!$S$7:$S$506&lt;=BI$3,('Gastos com Pessoal'!$T$7:$T$506)+1,1))
*(IF('Gastos com Pessoal'!$Y$7:$Y$506&lt;=BI$3,('Gastos com Pessoal'!$Z$7:$Z$506)+1,1))
*(IF('Gastos com Pessoal'!$AE$7:$AE$506&lt;=BI$3,('Gastos com Pessoal'!$AF$7:$AF$506)+1,1)),0)</f>
        <v>0</v>
      </c>
      <c r="BJ40" s="32">
        <f t="array" aca="1" ref="BJ40" ca="1">_xlfn.IFNA(SUM((BJ$3&gt;='Gastos com Pessoal'!$E$7:$E$506)*(BJ$3&lt;='Gastos com Pessoal'!$F$7:$F$506)*OFFSET('Encargos e Benefícios'!$D$5,1,MATCH($B40,'Encargos e Benefícios'!$E$5:$AB$5,0),500,1))
*(IF('Gastos com Pessoal'!$G$7:$G$506&lt;=BJ$3,('Gastos com Pessoal'!$H$7:$H$506)+1,1))
*(IF('Gastos com Pessoal'!$M$7:$M$506&lt;=BJ$3,('Gastos com Pessoal'!$N$7:$N$506)+1,1))
*(IF('Gastos com Pessoal'!$S$7:$S$506&lt;=BJ$3,('Gastos com Pessoal'!$T$7:$T$506)+1,1))
*(IF('Gastos com Pessoal'!$Y$7:$Y$506&lt;=BJ$3,('Gastos com Pessoal'!$Z$7:$Z$506)+1,1))
*(IF('Gastos com Pessoal'!$AE$7:$AE$506&lt;=BJ$3,('Gastos com Pessoal'!$AF$7:$AF$506)+1,1)),0)</f>
        <v>0</v>
      </c>
      <c r="BK40" s="69">
        <f t="shared" ca="1" si="19"/>
        <v>729247.46482786105</v>
      </c>
      <c r="BL40" s="74">
        <f t="shared" ca="1" si="20"/>
        <v>1.270988527378058E-2</v>
      </c>
    </row>
    <row r="41" spans="1:64" s="49" customFormat="1" ht="23.25" customHeight="1" x14ac:dyDescent="0.2">
      <c r="A41" s="19" t="s">
        <v>147</v>
      </c>
      <c r="B41" s="12" t="s">
        <v>148</v>
      </c>
      <c r="C41" s="32">
        <f t="array" aca="1" ref="C41" ca="1">_xlfn.IFNA(SUM((C$3&gt;='Gastos com Pessoal'!$E$7:$E$506)*(C$3&lt;='Gastos com Pessoal'!$F$7:$F$506)*OFFSET('Encargos e Benefícios'!$D$5,1,MATCH($B41,'Encargos e Benefícios'!$E$5:$AB$5,0),500,1))
*(IF('Gastos com Pessoal'!$G$7:$G$506&lt;=C$3,('Gastos com Pessoal'!$H$7:$H$506)+1,1))
*(IF('Gastos com Pessoal'!$M$7:$M$506&lt;=C$3,('Gastos com Pessoal'!$N$7:$N$506)+1,1))
*(IF('Gastos com Pessoal'!$S$7:$S$506&lt;=C$3,('Gastos com Pessoal'!$T$7:$T$506)+1,1))
*(IF('Gastos com Pessoal'!$Y$7:$Y$506&lt;=C$3,('Gastos com Pessoal'!$Z$7:$Z$506)+1,1))
*(IF('Gastos com Pessoal'!$AE$7:$AE$506&lt;=C$3,('Gastos com Pessoal'!$AF$7:$AF$506)+1,1)),0)</f>
        <v>10469.642935</v>
      </c>
      <c r="D41" s="32">
        <f t="array" aca="1" ref="D41" ca="1">_xlfn.IFNA(SUM((D$3&gt;='Gastos com Pessoal'!$E$7:$E$506)*(D$3&lt;='Gastos com Pessoal'!$F$7:$F$506)*OFFSET('Encargos e Benefícios'!$D$5,1,MATCH($B41,'Encargos e Benefícios'!$E$5:$AB$5,0),500,1))
*(IF('Gastos com Pessoal'!$G$7:$G$506&lt;=D$3,('Gastos com Pessoal'!$H$7:$H$506)+1,1))
*(IF('Gastos com Pessoal'!$M$7:$M$506&lt;=D$3,('Gastos com Pessoal'!$N$7:$N$506)+1,1))
*(IF('Gastos com Pessoal'!$S$7:$S$506&lt;=D$3,('Gastos com Pessoal'!$T$7:$T$506)+1,1))
*(IF('Gastos com Pessoal'!$Y$7:$Y$506&lt;=D$3,('Gastos com Pessoal'!$Z$7:$Z$506)+1,1))
*(IF('Gastos com Pessoal'!$AE$7:$AE$506&lt;=D$3,('Gastos com Pessoal'!$AF$7:$AF$506)+1,1)),0)</f>
        <v>11177.434171750001</v>
      </c>
      <c r="E41" s="32">
        <f t="array" aca="1" ref="E41" ca="1">_xlfn.IFNA(SUM((E$3&gt;='Gastos com Pessoal'!$E$7:$E$506)*(E$3&lt;='Gastos com Pessoal'!$F$7:$F$506)*OFFSET('Encargos e Benefícios'!$D$5,1,MATCH($B41,'Encargos e Benefícios'!$E$5:$AB$5,0),500,1))
*(IF('Gastos com Pessoal'!$G$7:$G$506&lt;=E$3,('Gastos com Pessoal'!$H$7:$H$506)+1,1))
*(IF('Gastos com Pessoal'!$M$7:$M$506&lt;=E$3,('Gastos com Pessoal'!$N$7:$N$506)+1,1))
*(IF('Gastos com Pessoal'!$S$7:$S$506&lt;=E$3,('Gastos com Pessoal'!$T$7:$T$506)+1,1))
*(IF('Gastos com Pessoal'!$Y$7:$Y$506&lt;=E$3,('Gastos com Pessoal'!$Z$7:$Z$506)+1,1))
*(IF('Gastos com Pessoal'!$AE$7:$AE$506&lt;=E$3,('Gastos com Pessoal'!$AF$7:$AF$506)+1,1)),0)</f>
        <v>11177.434171750001</v>
      </c>
      <c r="F41" s="32">
        <f t="array" aca="1" ref="F41" ca="1">_xlfn.IFNA(SUM((F$3&gt;='Gastos com Pessoal'!$E$7:$E$506)*(F$3&lt;='Gastos com Pessoal'!$F$7:$F$506)*OFFSET('Encargos e Benefícios'!$D$5,1,MATCH($B41,'Encargos e Benefícios'!$E$5:$AB$5,0),500,1))
*(IF('Gastos com Pessoal'!$G$7:$G$506&lt;=F$3,('Gastos com Pessoal'!$H$7:$H$506)+1,1))
*(IF('Gastos com Pessoal'!$M$7:$M$506&lt;=F$3,('Gastos com Pessoal'!$N$7:$N$506)+1,1))
*(IF('Gastos com Pessoal'!$S$7:$S$506&lt;=F$3,('Gastos com Pessoal'!$T$7:$T$506)+1,1))
*(IF('Gastos com Pessoal'!$Y$7:$Y$506&lt;=F$3,('Gastos com Pessoal'!$Z$7:$Z$506)+1,1))
*(IF('Gastos com Pessoal'!$AE$7:$AE$506&lt;=F$3,('Gastos com Pessoal'!$AF$7:$AF$506)+1,1)),0)</f>
        <v>11177.434171750001</v>
      </c>
      <c r="G41" s="32">
        <f t="array" aca="1" ref="G41" ca="1">_xlfn.IFNA(SUM((G$3&gt;='Gastos com Pessoal'!$E$7:$E$506)*(G$3&lt;='Gastos com Pessoal'!$F$7:$F$506)*OFFSET('Encargos e Benefícios'!$D$5,1,MATCH($B41,'Encargos e Benefícios'!$E$5:$AB$5,0),500,1))
*(IF('Gastos com Pessoal'!$G$7:$G$506&lt;=G$3,('Gastos com Pessoal'!$H$7:$H$506)+1,1))
*(IF('Gastos com Pessoal'!$M$7:$M$506&lt;=G$3,('Gastos com Pessoal'!$N$7:$N$506)+1,1))
*(IF('Gastos com Pessoal'!$S$7:$S$506&lt;=G$3,('Gastos com Pessoal'!$T$7:$T$506)+1,1))
*(IF('Gastos com Pessoal'!$Y$7:$Y$506&lt;=G$3,('Gastos com Pessoal'!$Z$7:$Z$506)+1,1))
*(IF('Gastos com Pessoal'!$AE$7:$AE$506&lt;=G$3,('Gastos com Pessoal'!$AF$7:$AF$506)+1,1)),0)</f>
        <v>9424.1310904999991</v>
      </c>
      <c r="H41" s="32">
        <f t="array" aca="1" ref="H41" ca="1">_xlfn.IFNA(SUM((H$3&gt;='Gastos com Pessoal'!$E$7:$E$506)*(H$3&lt;='Gastos com Pessoal'!$F$7:$F$506)*OFFSET('Encargos e Benefícios'!$D$5,1,MATCH($B41,'Encargos e Benefícios'!$E$5:$AB$5,0),500,1))
*(IF('Gastos com Pessoal'!$G$7:$G$506&lt;=H$3,('Gastos com Pessoal'!$H$7:$H$506)+1,1))
*(IF('Gastos com Pessoal'!$M$7:$M$506&lt;=H$3,('Gastos com Pessoal'!$N$7:$N$506)+1,1))
*(IF('Gastos com Pessoal'!$S$7:$S$506&lt;=H$3,('Gastos com Pessoal'!$T$7:$T$506)+1,1))
*(IF('Gastos com Pessoal'!$Y$7:$Y$506&lt;=H$3,('Gastos com Pessoal'!$Z$7:$Z$506)+1,1))
*(IF('Gastos com Pessoal'!$AE$7:$AE$506&lt;=H$3,('Gastos com Pessoal'!$AF$7:$AF$506)+1,1)),0)</f>
        <v>10659.706748250001</v>
      </c>
      <c r="I41" s="32">
        <f t="array" aca="1" ref="I41" ca="1">_xlfn.IFNA(SUM((I$3&gt;='Gastos com Pessoal'!$E$7:$E$506)*(I$3&lt;='Gastos com Pessoal'!$F$7:$F$506)*OFFSET('Encargos e Benefícios'!$D$5,1,MATCH($B41,'Encargos e Benefícios'!$E$5:$AB$5,0),500,1))
*(IF('Gastos com Pessoal'!$G$7:$G$506&lt;=I$3,('Gastos com Pessoal'!$H$7:$H$506)+1,1))
*(IF('Gastos com Pessoal'!$M$7:$M$506&lt;=I$3,('Gastos com Pessoal'!$N$7:$N$506)+1,1))
*(IF('Gastos com Pessoal'!$S$7:$S$506&lt;=I$3,('Gastos com Pessoal'!$T$7:$T$506)+1,1))
*(IF('Gastos com Pessoal'!$Y$7:$Y$506&lt;=I$3,('Gastos com Pessoal'!$Z$7:$Z$506)+1,1))
*(IF('Gastos com Pessoal'!$AE$7:$AE$506&lt;=I$3,('Gastos com Pessoal'!$AF$7:$AF$506)+1,1)),0)</f>
        <v>10659.706748250001</v>
      </c>
      <c r="J41" s="32">
        <f t="array" aca="1" ref="J41" ca="1">_xlfn.IFNA(SUM((J$3&gt;='Gastos com Pessoal'!$E$7:$E$506)*(J$3&lt;='Gastos com Pessoal'!$F$7:$F$506)*OFFSET('Encargos e Benefícios'!$D$5,1,MATCH($B41,'Encargos e Benefícios'!$E$5:$AB$5,0),500,1))
*(IF('Gastos com Pessoal'!$G$7:$G$506&lt;=J$3,('Gastos com Pessoal'!$H$7:$H$506)+1,1))
*(IF('Gastos com Pessoal'!$M$7:$M$506&lt;=J$3,('Gastos com Pessoal'!$N$7:$N$506)+1,1))
*(IF('Gastos com Pessoal'!$S$7:$S$506&lt;=J$3,('Gastos com Pessoal'!$T$7:$T$506)+1,1))
*(IF('Gastos com Pessoal'!$Y$7:$Y$506&lt;=J$3,('Gastos com Pessoal'!$Z$7:$Z$506)+1,1))
*(IF('Gastos com Pessoal'!$AE$7:$AE$506&lt;=J$3,('Gastos com Pessoal'!$AF$7:$AF$506)+1,1)),0)</f>
        <v>10659.706748250001</v>
      </c>
      <c r="K41" s="32">
        <f t="array" aca="1" ref="K41" ca="1">_xlfn.IFNA(SUM((K$3&gt;='Gastos com Pessoal'!$E$7:$E$506)*(K$3&lt;='Gastos com Pessoal'!$F$7:$F$506)*OFFSET('Encargos e Benefícios'!$D$5,1,MATCH($B41,'Encargos e Benefícios'!$E$5:$AB$5,0),500,1))
*(IF('Gastos com Pessoal'!$G$7:$G$506&lt;=K$3,('Gastos com Pessoal'!$H$7:$H$506)+1,1))
*(IF('Gastos com Pessoal'!$M$7:$M$506&lt;=K$3,('Gastos com Pessoal'!$N$7:$N$506)+1,1))
*(IF('Gastos com Pessoal'!$S$7:$S$506&lt;=K$3,('Gastos com Pessoal'!$T$7:$T$506)+1,1))
*(IF('Gastos com Pessoal'!$Y$7:$Y$506&lt;=K$3,('Gastos com Pessoal'!$Z$7:$Z$506)+1,1))
*(IF('Gastos com Pessoal'!$AE$7:$AE$506&lt;=K$3,('Gastos com Pessoal'!$AF$7:$AF$506)+1,1)),0)</f>
        <v>10659.706748250001</v>
      </c>
      <c r="L41" s="32">
        <f t="array" aca="1" ref="L41" ca="1">_xlfn.IFNA(SUM((L$3&gt;='Gastos com Pessoal'!$E$7:$E$506)*(L$3&lt;='Gastos com Pessoal'!$F$7:$F$506)*OFFSET('Encargos e Benefícios'!$D$5,1,MATCH($B41,'Encargos e Benefícios'!$E$5:$AB$5,0),500,1))
*(IF('Gastos com Pessoal'!$G$7:$G$506&lt;=L$3,('Gastos com Pessoal'!$H$7:$H$506)+1,1))
*(IF('Gastos com Pessoal'!$M$7:$M$506&lt;=L$3,('Gastos com Pessoal'!$N$7:$N$506)+1,1))
*(IF('Gastos com Pessoal'!$S$7:$S$506&lt;=L$3,('Gastos com Pessoal'!$T$7:$T$506)+1,1))
*(IF('Gastos com Pessoal'!$Y$7:$Y$506&lt;=L$3,('Gastos com Pessoal'!$Z$7:$Z$506)+1,1))
*(IF('Gastos com Pessoal'!$AE$7:$AE$506&lt;=L$3,('Gastos com Pessoal'!$AF$7:$AF$506)+1,1)),0)</f>
        <v>11895.282406000002</v>
      </c>
      <c r="M41" s="32">
        <f t="array" aca="1" ref="M41" ca="1">_xlfn.IFNA(SUM((M$3&gt;='Gastos com Pessoal'!$E$7:$E$506)*(M$3&lt;='Gastos com Pessoal'!$F$7:$F$506)*OFFSET('Encargos e Benefícios'!$D$5,1,MATCH($B41,'Encargos e Benefícios'!$E$5:$AB$5,0),500,1))
*(IF('Gastos com Pessoal'!$G$7:$G$506&lt;=M$3,('Gastos com Pessoal'!$H$7:$H$506)+1,1))
*(IF('Gastos com Pessoal'!$M$7:$M$506&lt;=M$3,('Gastos com Pessoal'!$N$7:$N$506)+1,1))
*(IF('Gastos com Pessoal'!$S$7:$S$506&lt;=M$3,('Gastos com Pessoal'!$T$7:$T$506)+1,1))
*(IF('Gastos com Pessoal'!$Y$7:$Y$506&lt;=M$3,('Gastos com Pessoal'!$Z$7:$Z$506)+1,1))
*(IF('Gastos com Pessoal'!$AE$7:$AE$506&lt;=M$3,('Gastos com Pessoal'!$AF$7:$AF$506)+1,1)),0)</f>
        <v>11895.282406000002</v>
      </c>
      <c r="N41" s="32">
        <f t="array" aca="1" ref="N41" ca="1">_xlfn.IFNA(SUM((N$3&gt;='Gastos com Pessoal'!$E$7:$E$506)*(N$3&lt;='Gastos com Pessoal'!$F$7:$F$506)*OFFSET('Encargos e Benefícios'!$D$5,1,MATCH($B41,'Encargos e Benefícios'!$E$5:$AB$5,0),500,1))
*(IF('Gastos com Pessoal'!$G$7:$G$506&lt;=N$3,('Gastos com Pessoal'!$H$7:$H$506)+1,1))
*(IF('Gastos com Pessoal'!$M$7:$M$506&lt;=N$3,('Gastos com Pessoal'!$N$7:$N$506)+1,1))
*(IF('Gastos com Pessoal'!$S$7:$S$506&lt;=N$3,('Gastos com Pessoal'!$T$7:$T$506)+1,1))
*(IF('Gastos com Pessoal'!$Y$7:$Y$506&lt;=N$3,('Gastos com Pessoal'!$Z$7:$Z$506)+1,1))
*(IF('Gastos com Pessoal'!$AE$7:$AE$506&lt;=N$3,('Gastos com Pessoal'!$AF$7:$AF$506)+1,1)),0)</f>
        <v>11895.282406000002</v>
      </c>
      <c r="O41" s="32">
        <f t="array" aca="1" ref="O41" ca="1">_xlfn.IFNA(SUM((O$3&gt;='Gastos com Pessoal'!$E$7:$E$506)*(O$3&lt;='Gastos com Pessoal'!$F$7:$F$506)*OFFSET('Encargos e Benefícios'!$D$5,1,MATCH($B41,'Encargos e Benefícios'!$E$5:$AB$5,0),500,1))
*(IF('Gastos com Pessoal'!$G$7:$G$506&lt;=O$3,('Gastos com Pessoal'!$H$7:$H$506)+1,1))
*(IF('Gastos com Pessoal'!$M$7:$M$506&lt;=O$3,('Gastos com Pessoal'!$N$7:$N$506)+1,1))
*(IF('Gastos com Pessoal'!$S$7:$S$506&lt;=O$3,('Gastos com Pessoal'!$T$7:$T$506)+1,1))
*(IF('Gastos com Pessoal'!$Y$7:$Y$506&lt;=O$3,('Gastos com Pessoal'!$Z$7:$Z$506)+1,1))
*(IF('Gastos com Pessoal'!$AE$7:$AE$506&lt;=O$3,('Gastos com Pessoal'!$AF$7:$AF$506)+1,1)),0)</f>
        <v>11895.282406000002</v>
      </c>
      <c r="P41" s="32">
        <f t="array" aca="1" ref="P41" ca="1">_xlfn.IFNA(SUM((P$3&gt;='Gastos com Pessoal'!$E$7:$E$506)*(P$3&lt;='Gastos com Pessoal'!$F$7:$F$506)*OFFSET('Encargos e Benefícios'!$D$5,1,MATCH($B41,'Encargos e Benefícios'!$E$5:$AB$5,0),500,1))
*(IF('Gastos com Pessoal'!$G$7:$G$506&lt;=P$3,('Gastos com Pessoal'!$H$7:$H$506)+1,1))
*(IF('Gastos com Pessoal'!$M$7:$M$506&lt;=P$3,('Gastos com Pessoal'!$N$7:$N$506)+1,1))
*(IF('Gastos com Pessoal'!$S$7:$S$506&lt;=P$3,('Gastos com Pessoal'!$T$7:$T$506)+1,1))
*(IF('Gastos com Pessoal'!$Y$7:$Y$506&lt;=P$3,('Gastos com Pessoal'!$Z$7:$Z$506)+1,1))
*(IF('Gastos com Pessoal'!$AE$7:$AE$506&lt;=P$3,('Gastos com Pessoal'!$AF$7:$AF$506)+1,1)),0)</f>
        <v>0</v>
      </c>
      <c r="Q41" s="32">
        <f t="array" aca="1" ref="Q41" ca="1">_xlfn.IFNA(SUM((Q$3&gt;='Gastos com Pessoal'!$E$7:$E$506)*(Q$3&lt;='Gastos com Pessoal'!$F$7:$F$506)*OFFSET('Encargos e Benefícios'!$D$5,1,MATCH($B41,'Encargos e Benefícios'!$E$5:$AB$5,0),500,1))
*(IF('Gastos com Pessoal'!$G$7:$G$506&lt;=Q$3,('Gastos com Pessoal'!$H$7:$H$506)+1,1))
*(IF('Gastos com Pessoal'!$M$7:$M$506&lt;=Q$3,('Gastos com Pessoal'!$N$7:$N$506)+1,1))
*(IF('Gastos com Pessoal'!$S$7:$S$506&lt;=Q$3,('Gastos com Pessoal'!$T$7:$T$506)+1,1))
*(IF('Gastos com Pessoal'!$Y$7:$Y$506&lt;=Q$3,('Gastos com Pessoal'!$Z$7:$Z$506)+1,1))
*(IF('Gastos com Pessoal'!$AE$7:$AE$506&lt;=Q$3,('Gastos com Pessoal'!$AF$7:$AF$506)+1,1)),0)</f>
        <v>0</v>
      </c>
      <c r="R41" s="32">
        <f t="array" aca="1" ref="R41" ca="1">_xlfn.IFNA(SUM((R$3&gt;='Gastos com Pessoal'!$E$7:$E$506)*(R$3&lt;='Gastos com Pessoal'!$F$7:$F$506)*OFFSET('Encargos e Benefícios'!$D$5,1,MATCH($B41,'Encargos e Benefícios'!$E$5:$AB$5,0),500,1))
*(IF('Gastos com Pessoal'!$G$7:$G$506&lt;=R$3,('Gastos com Pessoal'!$H$7:$H$506)+1,1))
*(IF('Gastos com Pessoal'!$M$7:$M$506&lt;=R$3,('Gastos com Pessoal'!$N$7:$N$506)+1,1))
*(IF('Gastos com Pessoal'!$S$7:$S$506&lt;=R$3,('Gastos com Pessoal'!$T$7:$T$506)+1,1))
*(IF('Gastos com Pessoal'!$Y$7:$Y$506&lt;=R$3,('Gastos com Pessoal'!$Z$7:$Z$506)+1,1))
*(IF('Gastos com Pessoal'!$AE$7:$AE$506&lt;=R$3,('Gastos com Pessoal'!$AF$7:$AF$506)+1,1)),0)</f>
        <v>0</v>
      </c>
      <c r="S41" s="32">
        <f t="array" aca="1" ref="S41" ca="1">_xlfn.IFNA(SUM((S$3&gt;='Gastos com Pessoal'!$E$7:$E$506)*(S$3&lt;='Gastos com Pessoal'!$F$7:$F$506)*OFFSET('Encargos e Benefícios'!$D$5,1,MATCH($B41,'Encargos e Benefícios'!$E$5:$AB$5,0),500,1))
*(IF('Gastos com Pessoal'!$G$7:$G$506&lt;=S$3,('Gastos com Pessoal'!$H$7:$H$506)+1,1))
*(IF('Gastos com Pessoal'!$M$7:$M$506&lt;=S$3,('Gastos com Pessoal'!$N$7:$N$506)+1,1))
*(IF('Gastos com Pessoal'!$S$7:$S$506&lt;=S$3,('Gastos com Pessoal'!$T$7:$T$506)+1,1))
*(IF('Gastos com Pessoal'!$Y$7:$Y$506&lt;=S$3,('Gastos com Pessoal'!$Z$7:$Z$506)+1,1))
*(IF('Gastos com Pessoal'!$AE$7:$AE$506&lt;=S$3,('Gastos com Pessoal'!$AF$7:$AF$506)+1,1)),0)</f>
        <v>0</v>
      </c>
      <c r="T41" s="32">
        <f t="array" aca="1" ref="T41" ca="1">_xlfn.IFNA(SUM((T$3&gt;='Gastos com Pessoal'!$E$7:$E$506)*(T$3&lt;='Gastos com Pessoal'!$F$7:$F$506)*OFFSET('Encargos e Benefícios'!$D$5,1,MATCH($B41,'Encargos e Benefícios'!$E$5:$AB$5,0),500,1))
*(IF('Gastos com Pessoal'!$G$7:$G$506&lt;=T$3,('Gastos com Pessoal'!$H$7:$H$506)+1,1))
*(IF('Gastos com Pessoal'!$M$7:$M$506&lt;=T$3,('Gastos com Pessoal'!$N$7:$N$506)+1,1))
*(IF('Gastos com Pessoal'!$S$7:$S$506&lt;=T$3,('Gastos com Pessoal'!$T$7:$T$506)+1,1))
*(IF('Gastos com Pessoal'!$Y$7:$Y$506&lt;=T$3,('Gastos com Pessoal'!$Z$7:$Z$506)+1,1))
*(IF('Gastos com Pessoal'!$AE$7:$AE$506&lt;=T$3,('Gastos com Pessoal'!$AF$7:$AF$506)+1,1)),0)</f>
        <v>0</v>
      </c>
      <c r="U41" s="32">
        <f t="array" aca="1" ref="U41" ca="1">_xlfn.IFNA(SUM((U$3&gt;='Gastos com Pessoal'!$E$7:$E$506)*(U$3&lt;='Gastos com Pessoal'!$F$7:$F$506)*OFFSET('Encargos e Benefícios'!$D$5,1,MATCH($B41,'Encargos e Benefícios'!$E$5:$AB$5,0),500,1))
*(IF('Gastos com Pessoal'!$G$7:$G$506&lt;=U$3,('Gastos com Pessoal'!$H$7:$H$506)+1,1))
*(IF('Gastos com Pessoal'!$M$7:$M$506&lt;=U$3,('Gastos com Pessoal'!$N$7:$N$506)+1,1))
*(IF('Gastos com Pessoal'!$S$7:$S$506&lt;=U$3,('Gastos com Pessoal'!$T$7:$T$506)+1,1))
*(IF('Gastos com Pessoal'!$Y$7:$Y$506&lt;=U$3,('Gastos com Pessoal'!$Z$7:$Z$506)+1,1))
*(IF('Gastos com Pessoal'!$AE$7:$AE$506&lt;=U$3,('Gastos com Pessoal'!$AF$7:$AF$506)+1,1)),0)</f>
        <v>0</v>
      </c>
      <c r="V41" s="32">
        <f t="array" aca="1" ref="V41" ca="1">_xlfn.IFNA(SUM((V$3&gt;='Gastos com Pessoal'!$E$7:$E$506)*(V$3&lt;='Gastos com Pessoal'!$F$7:$F$506)*OFFSET('Encargos e Benefícios'!$D$5,1,MATCH($B41,'Encargos e Benefícios'!$E$5:$AB$5,0),500,1))
*(IF('Gastos com Pessoal'!$G$7:$G$506&lt;=V$3,('Gastos com Pessoal'!$H$7:$H$506)+1,1))
*(IF('Gastos com Pessoal'!$M$7:$M$506&lt;=V$3,('Gastos com Pessoal'!$N$7:$N$506)+1,1))
*(IF('Gastos com Pessoal'!$S$7:$S$506&lt;=V$3,('Gastos com Pessoal'!$T$7:$T$506)+1,1))
*(IF('Gastos com Pessoal'!$Y$7:$Y$506&lt;=V$3,('Gastos com Pessoal'!$Z$7:$Z$506)+1,1))
*(IF('Gastos com Pessoal'!$AE$7:$AE$506&lt;=V$3,('Gastos com Pessoal'!$AF$7:$AF$506)+1,1)),0)</f>
        <v>0</v>
      </c>
      <c r="W41" s="32">
        <f t="array" aca="1" ref="W41" ca="1">_xlfn.IFNA(SUM((W$3&gt;='Gastos com Pessoal'!$E$7:$E$506)*(W$3&lt;='Gastos com Pessoal'!$F$7:$F$506)*OFFSET('Encargos e Benefícios'!$D$5,1,MATCH($B41,'Encargos e Benefícios'!$E$5:$AB$5,0),500,1))
*(IF('Gastos com Pessoal'!$G$7:$G$506&lt;=W$3,('Gastos com Pessoal'!$H$7:$H$506)+1,1))
*(IF('Gastos com Pessoal'!$M$7:$M$506&lt;=W$3,('Gastos com Pessoal'!$N$7:$N$506)+1,1))
*(IF('Gastos com Pessoal'!$S$7:$S$506&lt;=W$3,('Gastos com Pessoal'!$T$7:$T$506)+1,1))
*(IF('Gastos com Pessoal'!$Y$7:$Y$506&lt;=W$3,('Gastos com Pessoal'!$Z$7:$Z$506)+1,1))
*(IF('Gastos com Pessoal'!$AE$7:$AE$506&lt;=W$3,('Gastos com Pessoal'!$AF$7:$AF$506)+1,1)),0)</f>
        <v>0</v>
      </c>
      <c r="X41" s="32">
        <f t="array" aca="1" ref="X41" ca="1">_xlfn.IFNA(SUM((X$3&gt;='Gastos com Pessoal'!$E$7:$E$506)*(X$3&lt;='Gastos com Pessoal'!$F$7:$F$506)*OFFSET('Encargos e Benefícios'!$D$5,1,MATCH($B41,'Encargos e Benefícios'!$E$5:$AB$5,0),500,1))
*(IF('Gastos com Pessoal'!$G$7:$G$506&lt;=X$3,('Gastos com Pessoal'!$H$7:$H$506)+1,1))
*(IF('Gastos com Pessoal'!$M$7:$M$506&lt;=X$3,('Gastos com Pessoal'!$N$7:$N$506)+1,1))
*(IF('Gastos com Pessoal'!$S$7:$S$506&lt;=X$3,('Gastos com Pessoal'!$T$7:$T$506)+1,1))
*(IF('Gastos com Pessoal'!$Y$7:$Y$506&lt;=X$3,('Gastos com Pessoal'!$Z$7:$Z$506)+1,1))
*(IF('Gastos com Pessoal'!$AE$7:$AE$506&lt;=X$3,('Gastos com Pessoal'!$AF$7:$AF$506)+1,1)),0)</f>
        <v>0</v>
      </c>
      <c r="Y41" s="32">
        <f t="array" aca="1" ref="Y41" ca="1">_xlfn.IFNA(SUM((Y$3&gt;='Gastos com Pessoal'!$E$7:$E$506)*(Y$3&lt;='Gastos com Pessoal'!$F$7:$F$506)*OFFSET('Encargos e Benefícios'!$D$5,1,MATCH($B41,'Encargos e Benefícios'!$E$5:$AB$5,0),500,1))
*(IF('Gastos com Pessoal'!$G$7:$G$506&lt;=Y$3,('Gastos com Pessoal'!$H$7:$H$506)+1,1))
*(IF('Gastos com Pessoal'!$M$7:$M$506&lt;=Y$3,('Gastos com Pessoal'!$N$7:$N$506)+1,1))
*(IF('Gastos com Pessoal'!$S$7:$S$506&lt;=Y$3,('Gastos com Pessoal'!$T$7:$T$506)+1,1))
*(IF('Gastos com Pessoal'!$Y$7:$Y$506&lt;=Y$3,('Gastos com Pessoal'!$Z$7:$Z$506)+1,1))
*(IF('Gastos com Pessoal'!$AE$7:$AE$506&lt;=Y$3,('Gastos com Pessoal'!$AF$7:$AF$506)+1,1)),0)</f>
        <v>0</v>
      </c>
      <c r="Z41" s="32">
        <f t="array" aca="1" ref="Z41" ca="1">_xlfn.IFNA(SUM((Z$3&gt;='Gastos com Pessoal'!$E$7:$E$506)*(Z$3&lt;='Gastos com Pessoal'!$F$7:$F$506)*OFFSET('Encargos e Benefícios'!$D$5,1,MATCH($B41,'Encargos e Benefícios'!$E$5:$AB$5,0),500,1))
*(IF('Gastos com Pessoal'!$G$7:$G$506&lt;=Z$3,('Gastos com Pessoal'!$H$7:$H$506)+1,1))
*(IF('Gastos com Pessoal'!$M$7:$M$506&lt;=Z$3,('Gastos com Pessoal'!$N$7:$N$506)+1,1))
*(IF('Gastos com Pessoal'!$S$7:$S$506&lt;=Z$3,('Gastos com Pessoal'!$T$7:$T$506)+1,1))
*(IF('Gastos com Pessoal'!$Y$7:$Y$506&lt;=Z$3,('Gastos com Pessoal'!$Z$7:$Z$506)+1,1))
*(IF('Gastos com Pessoal'!$AE$7:$AE$506&lt;=Z$3,('Gastos com Pessoal'!$AF$7:$AF$506)+1,1)),0)</f>
        <v>0</v>
      </c>
      <c r="AA41" s="32">
        <f t="array" aca="1" ref="AA41" ca="1">_xlfn.IFNA(SUM((AA$3&gt;='Gastos com Pessoal'!$E$7:$E$506)*(AA$3&lt;='Gastos com Pessoal'!$F$7:$F$506)*OFFSET('Encargos e Benefícios'!$D$5,1,MATCH($B41,'Encargos e Benefícios'!$E$5:$AB$5,0),500,1))
*(IF('Gastos com Pessoal'!$G$7:$G$506&lt;=AA$3,('Gastos com Pessoal'!$H$7:$H$506)+1,1))
*(IF('Gastos com Pessoal'!$M$7:$M$506&lt;=AA$3,('Gastos com Pessoal'!$N$7:$N$506)+1,1))
*(IF('Gastos com Pessoal'!$S$7:$S$506&lt;=AA$3,('Gastos com Pessoal'!$T$7:$T$506)+1,1))
*(IF('Gastos com Pessoal'!$Y$7:$Y$506&lt;=AA$3,('Gastos com Pessoal'!$Z$7:$Z$506)+1,1))
*(IF('Gastos com Pessoal'!$AE$7:$AE$506&lt;=AA$3,('Gastos com Pessoal'!$AF$7:$AF$506)+1,1)),0)</f>
        <v>0</v>
      </c>
      <c r="AB41" s="32">
        <f t="array" aca="1" ref="AB41" ca="1">_xlfn.IFNA(SUM((AB$3&gt;='Gastos com Pessoal'!$E$7:$E$506)*(AB$3&lt;='Gastos com Pessoal'!$F$7:$F$506)*OFFSET('Encargos e Benefícios'!$D$5,1,MATCH($B41,'Encargos e Benefícios'!$E$5:$AB$5,0),500,1))
*(IF('Gastos com Pessoal'!$G$7:$G$506&lt;=AB$3,('Gastos com Pessoal'!$H$7:$H$506)+1,1))
*(IF('Gastos com Pessoal'!$M$7:$M$506&lt;=AB$3,('Gastos com Pessoal'!$N$7:$N$506)+1,1))
*(IF('Gastos com Pessoal'!$S$7:$S$506&lt;=AB$3,('Gastos com Pessoal'!$T$7:$T$506)+1,1))
*(IF('Gastos com Pessoal'!$Y$7:$Y$506&lt;=AB$3,('Gastos com Pessoal'!$Z$7:$Z$506)+1,1))
*(IF('Gastos com Pessoal'!$AE$7:$AE$506&lt;=AB$3,('Gastos com Pessoal'!$AF$7:$AF$506)+1,1)),0)</f>
        <v>0</v>
      </c>
      <c r="AC41" s="32">
        <f t="array" aca="1" ref="AC41" ca="1">_xlfn.IFNA(SUM((AC$3&gt;='Gastos com Pessoal'!$E$7:$E$506)*(AC$3&lt;='Gastos com Pessoal'!$F$7:$F$506)*OFFSET('Encargos e Benefícios'!$D$5,1,MATCH($B41,'Encargos e Benefícios'!$E$5:$AB$5,0),500,1))
*(IF('Gastos com Pessoal'!$G$7:$G$506&lt;=AC$3,('Gastos com Pessoal'!$H$7:$H$506)+1,1))
*(IF('Gastos com Pessoal'!$M$7:$M$506&lt;=AC$3,('Gastos com Pessoal'!$N$7:$N$506)+1,1))
*(IF('Gastos com Pessoal'!$S$7:$S$506&lt;=AC$3,('Gastos com Pessoal'!$T$7:$T$506)+1,1))
*(IF('Gastos com Pessoal'!$Y$7:$Y$506&lt;=AC$3,('Gastos com Pessoal'!$Z$7:$Z$506)+1,1))
*(IF('Gastos com Pessoal'!$AE$7:$AE$506&lt;=AC$3,('Gastos com Pessoal'!$AF$7:$AF$506)+1,1)),0)</f>
        <v>0</v>
      </c>
      <c r="AD41" s="32">
        <f t="array" aca="1" ref="AD41" ca="1">_xlfn.IFNA(SUM((AD$3&gt;='Gastos com Pessoal'!$E$7:$E$506)*(AD$3&lt;='Gastos com Pessoal'!$F$7:$F$506)*OFFSET('Encargos e Benefícios'!$D$5,1,MATCH($B41,'Encargos e Benefícios'!$E$5:$AB$5,0),500,1))
*(IF('Gastos com Pessoal'!$G$7:$G$506&lt;=AD$3,('Gastos com Pessoal'!$H$7:$H$506)+1,1))
*(IF('Gastos com Pessoal'!$M$7:$M$506&lt;=AD$3,('Gastos com Pessoal'!$N$7:$N$506)+1,1))
*(IF('Gastos com Pessoal'!$S$7:$S$506&lt;=AD$3,('Gastos com Pessoal'!$T$7:$T$506)+1,1))
*(IF('Gastos com Pessoal'!$Y$7:$Y$506&lt;=AD$3,('Gastos com Pessoal'!$Z$7:$Z$506)+1,1))
*(IF('Gastos com Pessoal'!$AE$7:$AE$506&lt;=AD$3,('Gastos com Pessoal'!$AF$7:$AF$506)+1,1)),0)</f>
        <v>0</v>
      </c>
      <c r="AE41" s="32">
        <f t="array" aca="1" ref="AE41" ca="1">_xlfn.IFNA(SUM((AE$3&gt;='Gastos com Pessoal'!$E$7:$E$506)*(AE$3&lt;='Gastos com Pessoal'!$F$7:$F$506)*OFFSET('Encargos e Benefícios'!$D$5,1,MATCH($B41,'Encargos e Benefícios'!$E$5:$AB$5,0),500,1))
*(IF('Gastos com Pessoal'!$G$7:$G$506&lt;=AE$3,('Gastos com Pessoal'!$H$7:$H$506)+1,1))
*(IF('Gastos com Pessoal'!$M$7:$M$506&lt;=AE$3,('Gastos com Pessoal'!$N$7:$N$506)+1,1))
*(IF('Gastos com Pessoal'!$S$7:$S$506&lt;=AE$3,('Gastos com Pessoal'!$T$7:$T$506)+1,1))
*(IF('Gastos com Pessoal'!$Y$7:$Y$506&lt;=AE$3,('Gastos com Pessoal'!$Z$7:$Z$506)+1,1))
*(IF('Gastos com Pessoal'!$AE$7:$AE$506&lt;=AE$3,('Gastos com Pessoal'!$AF$7:$AF$506)+1,1)),0)</f>
        <v>0</v>
      </c>
      <c r="AF41" s="32">
        <f t="array" aca="1" ref="AF41" ca="1">_xlfn.IFNA(SUM((AF$3&gt;='Gastos com Pessoal'!$E$7:$E$506)*(AF$3&lt;='Gastos com Pessoal'!$F$7:$F$506)*OFFSET('Encargos e Benefícios'!$D$5,1,MATCH($B41,'Encargos e Benefícios'!$E$5:$AB$5,0),500,1))
*(IF('Gastos com Pessoal'!$G$7:$G$506&lt;=AF$3,('Gastos com Pessoal'!$H$7:$H$506)+1,1))
*(IF('Gastos com Pessoal'!$M$7:$M$506&lt;=AF$3,('Gastos com Pessoal'!$N$7:$N$506)+1,1))
*(IF('Gastos com Pessoal'!$S$7:$S$506&lt;=AF$3,('Gastos com Pessoal'!$T$7:$T$506)+1,1))
*(IF('Gastos com Pessoal'!$Y$7:$Y$506&lt;=AF$3,('Gastos com Pessoal'!$Z$7:$Z$506)+1,1))
*(IF('Gastos com Pessoal'!$AE$7:$AE$506&lt;=AF$3,('Gastos com Pessoal'!$AF$7:$AF$506)+1,1)),0)</f>
        <v>0</v>
      </c>
      <c r="AG41" s="32">
        <f t="array" aca="1" ref="AG41" ca="1">_xlfn.IFNA(SUM((AG$3&gt;='Gastos com Pessoal'!$E$7:$E$506)*(AG$3&lt;='Gastos com Pessoal'!$F$7:$F$506)*OFFSET('Encargos e Benefícios'!$D$5,1,MATCH($B41,'Encargos e Benefícios'!$E$5:$AB$5,0),500,1))
*(IF('Gastos com Pessoal'!$G$7:$G$506&lt;=AG$3,('Gastos com Pessoal'!$H$7:$H$506)+1,1))
*(IF('Gastos com Pessoal'!$M$7:$M$506&lt;=AG$3,('Gastos com Pessoal'!$N$7:$N$506)+1,1))
*(IF('Gastos com Pessoal'!$S$7:$S$506&lt;=AG$3,('Gastos com Pessoal'!$T$7:$T$506)+1,1))
*(IF('Gastos com Pessoal'!$Y$7:$Y$506&lt;=AG$3,('Gastos com Pessoal'!$Z$7:$Z$506)+1,1))
*(IF('Gastos com Pessoal'!$AE$7:$AE$506&lt;=AG$3,('Gastos com Pessoal'!$AF$7:$AF$506)+1,1)),0)</f>
        <v>0</v>
      </c>
      <c r="AH41" s="32">
        <f t="array" aca="1" ref="AH41" ca="1">_xlfn.IFNA(SUM((AH$3&gt;='Gastos com Pessoal'!$E$7:$E$506)*(AH$3&lt;='Gastos com Pessoal'!$F$7:$F$506)*OFFSET('Encargos e Benefícios'!$D$5,1,MATCH($B41,'Encargos e Benefícios'!$E$5:$AB$5,0),500,1))
*(IF('Gastos com Pessoal'!$G$7:$G$506&lt;=AH$3,('Gastos com Pessoal'!$H$7:$H$506)+1,1))
*(IF('Gastos com Pessoal'!$M$7:$M$506&lt;=AH$3,('Gastos com Pessoal'!$N$7:$N$506)+1,1))
*(IF('Gastos com Pessoal'!$S$7:$S$506&lt;=AH$3,('Gastos com Pessoal'!$T$7:$T$506)+1,1))
*(IF('Gastos com Pessoal'!$Y$7:$Y$506&lt;=AH$3,('Gastos com Pessoal'!$Z$7:$Z$506)+1,1))
*(IF('Gastos com Pessoal'!$AE$7:$AE$506&lt;=AH$3,('Gastos com Pessoal'!$AF$7:$AF$506)+1,1)),0)</f>
        <v>0</v>
      </c>
      <c r="AI41" s="32">
        <f t="array" aca="1" ref="AI41" ca="1">_xlfn.IFNA(SUM((AI$3&gt;='Gastos com Pessoal'!$E$7:$E$506)*(AI$3&lt;='Gastos com Pessoal'!$F$7:$F$506)*OFFSET('Encargos e Benefícios'!$D$5,1,MATCH($B41,'Encargos e Benefícios'!$E$5:$AB$5,0),500,1))
*(IF('Gastos com Pessoal'!$G$7:$G$506&lt;=AI$3,('Gastos com Pessoal'!$H$7:$H$506)+1,1))
*(IF('Gastos com Pessoal'!$M$7:$M$506&lt;=AI$3,('Gastos com Pessoal'!$N$7:$N$506)+1,1))
*(IF('Gastos com Pessoal'!$S$7:$S$506&lt;=AI$3,('Gastos com Pessoal'!$T$7:$T$506)+1,1))
*(IF('Gastos com Pessoal'!$Y$7:$Y$506&lt;=AI$3,('Gastos com Pessoal'!$Z$7:$Z$506)+1,1))
*(IF('Gastos com Pessoal'!$AE$7:$AE$506&lt;=AI$3,('Gastos com Pessoal'!$AF$7:$AF$506)+1,1)),0)</f>
        <v>0</v>
      </c>
      <c r="AJ41" s="32">
        <f t="array" aca="1" ref="AJ41" ca="1">_xlfn.IFNA(SUM((AJ$3&gt;='Gastos com Pessoal'!$E$7:$E$506)*(AJ$3&lt;='Gastos com Pessoal'!$F$7:$F$506)*OFFSET('Encargos e Benefícios'!$D$5,1,MATCH($B41,'Encargos e Benefícios'!$E$5:$AB$5,0),500,1))
*(IF('Gastos com Pessoal'!$G$7:$G$506&lt;=AJ$3,('Gastos com Pessoal'!$H$7:$H$506)+1,1))
*(IF('Gastos com Pessoal'!$M$7:$M$506&lt;=AJ$3,('Gastos com Pessoal'!$N$7:$N$506)+1,1))
*(IF('Gastos com Pessoal'!$S$7:$S$506&lt;=AJ$3,('Gastos com Pessoal'!$T$7:$T$506)+1,1))
*(IF('Gastos com Pessoal'!$Y$7:$Y$506&lt;=AJ$3,('Gastos com Pessoal'!$Z$7:$Z$506)+1,1))
*(IF('Gastos com Pessoal'!$AE$7:$AE$506&lt;=AJ$3,('Gastos com Pessoal'!$AF$7:$AF$506)+1,1)),0)</f>
        <v>0</v>
      </c>
      <c r="AK41" s="32">
        <f t="array" aca="1" ref="AK41" ca="1">_xlfn.IFNA(SUM((AK$3&gt;='Gastos com Pessoal'!$E$7:$E$506)*(AK$3&lt;='Gastos com Pessoal'!$F$7:$F$506)*OFFSET('Encargos e Benefícios'!$D$5,1,MATCH($B41,'Encargos e Benefícios'!$E$5:$AB$5,0),500,1))
*(IF('Gastos com Pessoal'!$G$7:$G$506&lt;=AK$3,('Gastos com Pessoal'!$H$7:$H$506)+1,1))
*(IF('Gastos com Pessoal'!$M$7:$M$506&lt;=AK$3,('Gastos com Pessoal'!$N$7:$N$506)+1,1))
*(IF('Gastos com Pessoal'!$S$7:$S$506&lt;=AK$3,('Gastos com Pessoal'!$T$7:$T$506)+1,1))
*(IF('Gastos com Pessoal'!$Y$7:$Y$506&lt;=AK$3,('Gastos com Pessoal'!$Z$7:$Z$506)+1,1))
*(IF('Gastos com Pessoal'!$AE$7:$AE$506&lt;=AK$3,('Gastos com Pessoal'!$AF$7:$AF$506)+1,1)),0)</f>
        <v>0</v>
      </c>
      <c r="AL41" s="32">
        <f t="array" aca="1" ref="AL41" ca="1">_xlfn.IFNA(SUM((AL$3&gt;='Gastos com Pessoal'!$E$7:$E$506)*(AL$3&lt;='Gastos com Pessoal'!$F$7:$F$506)*OFFSET('Encargos e Benefícios'!$D$5,1,MATCH($B41,'Encargos e Benefícios'!$E$5:$AB$5,0),500,1))
*(IF('Gastos com Pessoal'!$G$7:$G$506&lt;=AL$3,('Gastos com Pessoal'!$H$7:$H$506)+1,1))
*(IF('Gastos com Pessoal'!$M$7:$M$506&lt;=AL$3,('Gastos com Pessoal'!$N$7:$N$506)+1,1))
*(IF('Gastos com Pessoal'!$S$7:$S$506&lt;=AL$3,('Gastos com Pessoal'!$T$7:$T$506)+1,1))
*(IF('Gastos com Pessoal'!$Y$7:$Y$506&lt;=AL$3,('Gastos com Pessoal'!$Z$7:$Z$506)+1,1))
*(IF('Gastos com Pessoal'!$AE$7:$AE$506&lt;=AL$3,('Gastos com Pessoal'!$AF$7:$AF$506)+1,1)),0)</f>
        <v>0</v>
      </c>
      <c r="AM41" s="32">
        <f t="array" aca="1" ref="AM41" ca="1">_xlfn.IFNA(SUM((AM$3&gt;='Gastos com Pessoal'!$E$7:$E$506)*(AM$3&lt;='Gastos com Pessoal'!$F$7:$F$506)*OFFSET('Encargos e Benefícios'!$D$5,1,MATCH($B41,'Encargos e Benefícios'!$E$5:$AB$5,0),500,1))
*(IF('Gastos com Pessoal'!$G$7:$G$506&lt;=AM$3,('Gastos com Pessoal'!$H$7:$H$506)+1,1))
*(IF('Gastos com Pessoal'!$M$7:$M$506&lt;=AM$3,('Gastos com Pessoal'!$N$7:$N$506)+1,1))
*(IF('Gastos com Pessoal'!$S$7:$S$506&lt;=AM$3,('Gastos com Pessoal'!$T$7:$T$506)+1,1))
*(IF('Gastos com Pessoal'!$Y$7:$Y$506&lt;=AM$3,('Gastos com Pessoal'!$Z$7:$Z$506)+1,1))
*(IF('Gastos com Pessoal'!$AE$7:$AE$506&lt;=AM$3,('Gastos com Pessoal'!$AF$7:$AF$506)+1,1)),0)</f>
        <v>0</v>
      </c>
      <c r="AN41" s="32">
        <f t="array" aca="1" ref="AN41" ca="1">_xlfn.IFNA(SUM((AN$3&gt;='Gastos com Pessoal'!$E$7:$E$506)*(AN$3&lt;='Gastos com Pessoal'!$F$7:$F$506)*OFFSET('Encargos e Benefícios'!$D$5,1,MATCH($B41,'Encargos e Benefícios'!$E$5:$AB$5,0),500,1))
*(IF('Gastos com Pessoal'!$G$7:$G$506&lt;=AN$3,('Gastos com Pessoal'!$H$7:$H$506)+1,1))
*(IF('Gastos com Pessoal'!$M$7:$M$506&lt;=AN$3,('Gastos com Pessoal'!$N$7:$N$506)+1,1))
*(IF('Gastos com Pessoal'!$S$7:$S$506&lt;=AN$3,('Gastos com Pessoal'!$T$7:$T$506)+1,1))
*(IF('Gastos com Pessoal'!$Y$7:$Y$506&lt;=AN$3,('Gastos com Pessoal'!$Z$7:$Z$506)+1,1))
*(IF('Gastos com Pessoal'!$AE$7:$AE$506&lt;=AN$3,('Gastos com Pessoal'!$AF$7:$AF$506)+1,1)),0)</f>
        <v>0</v>
      </c>
      <c r="AO41" s="32">
        <f t="array" aca="1" ref="AO41" ca="1">_xlfn.IFNA(SUM((AO$3&gt;='Gastos com Pessoal'!$E$7:$E$506)*(AO$3&lt;='Gastos com Pessoal'!$F$7:$F$506)*OFFSET('Encargos e Benefícios'!$D$5,1,MATCH($B41,'Encargos e Benefícios'!$E$5:$AB$5,0),500,1))
*(IF('Gastos com Pessoal'!$G$7:$G$506&lt;=AO$3,('Gastos com Pessoal'!$H$7:$H$506)+1,1))
*(IF('Gastos com Pessoal'!$M$7:$M$506&lt;=AO$3,('Gastos com Pessoal'!$N$7:$N$506)+1,1))
*(IF('Gastos com Pessoal'!$S$7:$S$506&lt;=AO$3,('Gastos com Pessoal'!$T$7:$T$506)+1,1))
*(IF('Gastos com Pessoal'!$Y$7:$Y$506&lt;=AO$3,('Gastos com Pessoal'!$Z$7:$Z$506)+1,1))
*(IF('Gastos com Pessoal'!$AE$7:$AE$506&lt;=AO$3,('Gastos com Pessoal'!$AF$7:$AF$506)+1,1)),0)</f>
        <v>0</v>
      </c>
      <c r="AP41" s="32">
        <f t="array" aca="1" ref="AP41" ca="1">_xlfn.IFNA(SUM((AP$3&gt;='Gastos com Pessoal'!$E$7:$E$506)*(AP$3&lt;='Gastos com Pessoal'!$F$7:$F$506)*OFFSET('Encargos e Benefícios'!$D$5,1,MATCH($B41,'Encargos e Benefícios'!$E$5:$AB$5,0),500,1))
*(IF('Gastos com Pessoal'!$G$7:$G$506&lt;=AP$3,('Gastos com Pessoal'!$H$7:$H$506)+1,1))
*(IF('Gastos com Pessoal'!$M$7:$M$506&lt;=AP$3,('Gastos com Pessoal'!$N$7:$N$506)+1,1))
*(IF('Gastos com Pessoal'!$S$7:$S$506&lt;=AP$3,('Gastos com Pessoal'!$T$7:$T$506)+1,1))
*(IF('Gastos com Pessoal'!$Y$7:$Y$506&lt;=AP$3,('Gastos com Pessoal'!$Z$7:$Z$506)+1,1))
*(IF('Gastos com Pessoal'!$AE$7:$AE$506&lt;=AP$3,('Gastos com Pessoal'!$AF$7:$AF$506)+1,1)),0)</f>
        <v>0</v>
      </c>
      <c r="AQ41" s="32">
        <f t="array" aca="1" ref="AQ41" ca="1">_xlfn.IFNA(SUM((AQ$3&gt;='Gastos com Pessoal'!$E$7:$E$506)*(AQ$3&lt;='Gastos com Pessoal'!$F$7:$F$506)*OFFSET('Encargos e Benefícios'!$D$5,1,MATCH($B41,'Encargos e Benefícios'!$E$5:$AB$5,0),500,1))
*(IF('Gastos com Pessoal'!$G$7:$G$506&lt;=AQ$3,('Gastos com Pessoal'!$H$7:$H$506)+1,1))
*(IF('Gastos com Pessoal'!$M$7:$M$506&lt;=AQ$3,('Gastos com Pessoal'!$N$7:$N$506)+1,1))
*(IF('Gastos com Pessoal'!$S$7:$S$506&lt;=AQ$3,('Gastos com Pessoal'!$T$7:$T$506)+1,1))
*(IF('Gastos com Pessoal'!$Y$7:$Y$506&lt;=AQ$3,('Gastos com Pessoal'!$Z$7:$Z$506)+1,1))
*(IF('Gastos com Pessoal'!$AE$7:$AE$506&lt;=AQ$3,('Gastos com Pessoal'!$AF$7:$AF$506)+1,1)),0)</f>
        <v>0</v>
      </c>
      <c r="AR41" s="32">
        <f t="array" aca="1" ref="AR41" ca="1">_xlfn.IFNA(SUM((AR$3&gt;='Gastos com Pessoal'!$E$7:$E$506)*(AR$3&lt;='Gastos com Pessoal'!$F$7:$F$506)*OFFSET('Encargos e Benefícios'!$D$5,1,MATCH($B41,'Encargos e Benefícios'!$E$5:$AB$5,0),500,1))
*(IF('Gastos com Pessoal'!$G$7:$G$506&lt;=AR$3,('Gastos com Pessoal'!$H$7:$H$506)+1,1))
*(IF('Gastos com Pessoal'!$M$7:$M$506&lt;=AR$3,('Gastos com Pessoal'!$N$7:$N$506)+1,1))
*(IF('Gastos com Pessoal'!$S$7:$S$506&lt;=AR$3,('Gastos com Pessoal'!$T$7:$T$506)+1,1))
*(IF('Gastos com Pessoal'!$Y$7:$Y$506&lt;=AR$3,('Gastos com Pessoal'!$Z$7:$Z$506)+1,1))
*(IF('Gastos com Pessoal'!$AE$7:$AE$506&lt;=AR$3,('Gastos com Pessoal'!$AF$7:$AF$506)+1,1)),0)</f>
        <v>0</v>
      </c>
      <c r="AS41" s="32">
        <f t="array" aca="1" ref="AS41" ca="1">_xlfn.IFNA(SUM((AS$3&gt;='Gastos com Pessoal'!$E$7:$E$506)*(AS$3&lt;='Gastos com Pessoal'!$F$7:$F$506)*OFFSET('Encargos e Benefícios'!$D$5,1,MATCH($B41,'Encargos e Benefícios'!$E$5:$AB$5,0),500,1))
*(IF('Gastos com Pessoal'!$G$7:$G$506&lt;=AS$3,('Gastos com Pessoal'!$H$7:$H$506)+1,1))
*(IF('Gastos com Pessoal'!$M$7:$M$506&lt;=AS$3,('Gastos com Pessoal'!$N$7:$N$506)+1,1))
*(IF('Gastos com Pessoal'!$S$7:$S$506&lt;=AS$3,('Gastos com Pessoal'!$T$7:$T$506)+1,1))
*(IF('Gastos com Pessoal'!$Y$7:$Y$506&lt;=AS$3,('Gastos com Pessoal'!$Z$7:$Z$506)+1,1))
*(IF('Gastos com Pessoal'!$AE$7:$AE$506&lt;=AS$3,('Gastos com Pessoal'!$AF$7:$AF$506)+1,1)),0)</f>
        <v>0</v>
      </c>
      <c r="AT41" s="32">
        <f t="array" aca="1" ref="AT41" ca="1">_xlfn.IFNA(SUM((AT$3&gt;='Gastos com Pessoal'!$E$7:$E$506)*(AT$3&lt;='Gastos com Pessoal'!$F$7:$F$506)*OFFSET('Encargos e Benefícios'!$D$5,1,MATCH($B41,'Encargos e Benefícios'!$E$5:$AB$5,0),500,1))
*(IF('Gastos com Pessoal'!$G$7:$G$506&lt;=AT$3,('Gastos com Pessoal'!$H$7:$H$506)+1,1))
*(IF('Gastos com Pessoal'!$M$7:$M$506&lt;=AT$3,('Gastos com Pessoal'!$N$7:$N$506)+1,1))
*(IF('Gastos com Pessoal'!$S$7:$S$506&lt;=AT$3,('Gastos com Pessoal'!$T$7:$T$506)+1,1))
*(IF('Gastos com Pessoal'!$Y$7:$Y$506&lt;=AT$3,('Gastos com Pessoal'!$Z$7:$Z$506)+1,1))
*(IF('Gastos com Pessoal'!$AE$7:$AE$506&lt;=AT$3,('Gastos com Pessoal'!$AF$7:$AF$506)+1,1)),0)</f>
        <v>0</v>
      </c>
      <c r="AU41" s="32">
        <f t="array" aca="1" ref="AU41" ca="1">_xlfn.IFNA(SUM((AU$3&gt;='Gastos com Pessoal'!$E$7:$E$506)*(AU$3&lt;='Gastos com Pessoal'!$F$7:$F$506)*OFFSET('Encargos e Benefícios'!$D$5,1,MATCH($B41,'Encargos e Benefícios'!$E$5:$AB$5,0),500,1))
*(IF('Gastos com Pessoal'!$G$7:$G$506&lt;=AU$3,('Gastos com Pessoal'!$H$7:$H$506)+1,1))
*(IF('Gastos com Pessoal'!$M$7:$M$506&lt;=AU$3,('Gastos com Pessoal'!$N$7:$N$506)+1,1))
*(IF('Gastos com Pessoal'!$S$7:$S$506&lt;=AU$3,('Gastos com Pessoal'!$T$7:$T$506)+1,1))
*(IF('Gastos com Pessoal'!$Y$7:$Y$506&lt;=AU$3,('Gastos com Pessoal'!$Z$7:$Z$506)+1,1))
*(IF('Gastos com Pessoal'!$AE$7:$AE$506&lt;=AU$3,('Gastos com Pessoal'!$AF$7:$AF$506)+1,1)),0)</f>
        <v>0</v>
      </c>
      <c r="AV41" s="32">
        <f t="array" aca="1" ref="AV41" ca="1">_xlfn.IFNA(SUM((AV$3&gt;='Gastos com Pessoal'!$E$7:$E$506)*(AV$3&lt;='Gastos com Pessoal'!$F$7:$F$506)*OFFSET('Encargos e Benefícios'!$D$5,1,MATCH($B41,'Encargos e Benefícios'!$E$5:$AB$5,0),500,1))
*(IF('Gastos com Pessoal'!$G$7:$G$506&lt;=AV$3,('Gastos com Pessoal'!$H$7:$H$506)+1,1))
*(IF('Gastos com Pessoal'!$M$7:$M$506&lt;=AV$3,('Gastos com Pessoal'!$N$7:$N$506)+1,1))
*(IF('Gastos com Pessoal'!$S$7:$S$506&lt;=AV$3,('Gastos com Pessoal'!$T$7:$T$506)+1,1))
*(IF('Gastos com Pessoal'!$Y$7:$Y$506&lt;=AV$3,('Gastos com Pessoal'!$Z$7:$Z$506)+1,1))
*(IF('Gastos com Pessoal'!$AE$7:$AE$506&lt;=AV$3,('Gastos com Pessoal'!$AF$7:$AF$506)+1,1)),0)</f>
        <v>0</v>
      </c>
      <c r="AW41" s="32">
        <f t="array" aca="1" ref="AW41" ca="1">_xlfn.IFNA(SUM((AW$3&gt;='Gastos com Pessoal'!$E$7:$E$506)*(AW$3&lt;='Gastos com Pessoal'!$F$7:$F$506)*OFFSET('Encargos e Benefícios'!$D$5,1,MATCH($B41,'Encargos e Benefícios'!$E$5:$AB$5,0),500,1))
*(IF('Gastos com Pessoal'!$G$7:$G$506&lt;=AW$3,('Gastos com Pessoal'!$H$7:$H$506)+1,1))
*(IF('Gastos com Pessoal'!$M$7:$M$506&lt;=AW$3,('Gastos com Pessoal'!$N$7:$N$506)+1,1))
*(IF('Gastos com Pessoal'!$S$7:$S$506&lt;=AW$3,('Gastos com Pessoal'!$T$7:$T$506)+1,1))
*(IF('Gastos com Pessoal'!$Y$7:$Y$506&lt;=AW$3,('Gastos com Pessoal'!$Z$7:$Z$506)+1,1))
*(IF('Gastos com Pessoal'!$AE$7:$AE$506&lt;=AW$3,('Gastos com Pessoal'!$AF$7:$AF$506)+1,1)),0)</f>
        <v>0</v>
      </c>
      <c r="AX41" s="32">
        <f t="array" aca="1" ref="AX41" ca="1">_xlfn.IFNA(SUM((AX$3&gt;='Gastos com Pessoal'!$E$7:$E$506)*(AX$3&lt;='Gastos com Pessoal'!$F$7:$F$506)*OFFSET('Encargos e Benefícios'!$D$5,1,MATCH($B41,'Encargos e Benefícios'!$E$5:$AB$5,0),500,1))
*(IF('Gastos com Pessoal'!$G$7:$G$506&lt;=AX$3,('Gastos com Pessoal'!$H$7:$H$506)+1,1))
*(IF('Gastos com Pessoal'!$M$7:$M$506&lt;=AX$3,('Gastos com Pessoal'!$N$7:$N$506)+1,1))
*(IF('Gastos com Pessoal'!$S$7:$S$506&lt;=AX$3,('Gastos com Pessoal'!$T$7:$T$506)+1,1))
*(IF('Gastos com Pessoal'!$Y$7:$Y$506&lt;=AX$3,('Gastos com Pessoal'!$Z$7:$Z$506)+1,1))
*(IF('Gastos com Pessoal'!$AE$7:$AE$506&lt;=AX$3,('Gastos com Pessoal'!$AF$7:$AF$506)+1,1)),0)</f>
        <v>0</v>
      </c>
      <c r="AY41" s="32">
        <f t="array" aca="1" ref="AY41" ca="1">_xlfn.IFNA(SUM((AY$3&gt;='Gastos com Pessoal'!$E$7:$E$506)*(AY$3&lt;='Gastos com Pessoal'!$F$7:$F$506)*OFFSET('Encargos e Benefícios'!$D$5,1,MATCH($B41,'Encargos e Benefícios'!$E$5:$AB$5,0),500,1))
*(IF('Gastos com Pessoal'!$G$7:$G$506&lt;=AY$3,('Gastos com Pessoal'!$H$7:$H$506)+1,1))
*(IF('Gastos com Pessoal'!$M$7:$M$506&lt;=AY$3,('Gastos com Pessoal'!$N$7:$N$506)+1,1))
*(IF('Gastos com Pessoal'!$S$7:$S$506&lt;=AY$3,('Gastos com Pessoal'!$T$7:$T$506)+1,1))
*(IF('Gastos com Pessoal'!$Y$7:$Y$506&lt;=AY$3,('Gastos com Pessoal'!$Z$7:$Z$506)+1,1))
*(IF('Gastos com Pessoal'!$AE$7:$AE$506&lt;=AY$3,('Gastos com Pessoal'!$AF$7:$AF$506)+1,1)),0)</f>
        <v>0</v>
      </c>
      <c r="AZ41" s="32">
        <f t="array" aca="1" ref="AZ41" ca="1">_xlfn.IFNA(SUM((AZ$3&gt;='Gastos com Pessoal'!$E$7:$E$506)*(AZ$3&lt;='Gastos com Pessoal'!$F$7:$F$506)*OFFSET('Encargos e Benefícios'!$D$5,1,MATCH($B41,'Encargos e Benefícios'!$E$5:$AB$5,0),500,1))
*(IF('Gastos com Pessoal'!$G$7:$G$506&lt;=AZ$3,('Gastos com Pessoal'!$H$7:$H$506)+1,1))
*(IF('Gastos com Pessoal'!$M$7:$M$506&lt;=AZ$3,('Gastos com Pessoal'!$N$7:$N$506)+1,1))
*(IF('Gastos com Pessoal'!$S$7:$S$506&lt;=AZ$3,('Gastos com Pessoal'!$T$7:$T$506)+1,1))
*(IF('Gastos com Pessoal'!$Y$7:$Y$506&lt;=AZ$3,('Gastos com Pessoal'!$Z$7:$Z$506)+1,1))
*(IF('Gastos com Pessoal'!$AE$7:$AE$506&lt;=AZ$3,('Gastos com Pessoal'!$AF$7:$AF$506)+1,1)),0)</f>
        <v>0</v>
      </c>
      <c r="BA41" s="32">
        <f t="array" aca="1" ref="BA41" ca="1">_xlfn.IFNA(SUM((BA$3&gt;='Gastos com Pessoal'!$E$7:$E$506)*(BA$3&lt;='Gastos com Pessoal'!$F$7:$F$506)*OFFSET('Encargos e Benefícios'!$D$5,1,MATCH($B41,'Encargos e Benefícios'!$E$5:$AB$5,0),500,1))
*(IF('Gastos com Pessoal'!$G$7:$G$506&lt;=BA$3,('Gastos com Pessoal'!$H$7:$H$506)+1,1))
*(IF('Gastos com Pessoal'!$M$7:$M$506&lt;=BA$3,('Gastos com Pessoal'!$N$7:$N$506)+1,1))
*(IF('Gastos com Pessoal'!$S$7:$S$506&lt;=BA$3,('Gastos com Pessoal'!$T$7:$T$506)+1,1))
*(IF('Gastos com Pessoal'!$Y$7:$Y$506&lt;=BA$3,('Gastos com Pessoal'!$Z$7:$Z$506)+1,1))
*(IF('Gastos com Pessoal'!$AE$7:$AE$506&lt;=BA$3,('Gastos com Pessoal'!$AF$7:$AF$506)+1,1)),0)</f>
        <v>0</v>
      </c>
      <c r="BB41" s="32">
        <f t="array" aca="1" ref="BB41" ca="1">_xlfn.IFNA(SUM((BB$3&gt;='Gastos com Pessoal'!$E$7:$E$506)*(BB$3&lt;='Gastos com Pessoal'!$F$7:$F$506)*OFFSET('Encargos e Benefícios'!$D$5,1,MATCH($B41,'Encargos e Benefícios'!$E$5:$AB$5,0),500,1))
*(IF('Gastos com Pessoal'!$G$7:$G$506&lt;=BB$3,('Gastos com Pessoal'!$H$7:$H$506)+1,1))
*(IF('Gastos com Pessoal'!$M$7:$M$506&lt;=BB$3,('Gastos com Pessoal'!$N$7:$N$506)+1,1))
*(IF('Gastos com Pessoal'!$S$7:$S$506&lt;=BB$3,('Gastos com Pessoal'!$T$7:$T$506)+1,1))
*(IF('Gastos com Pessoal'!$Y$7:$Y$506&lt;=BB$3,('Gastos com Pessoal'!$Z$7:$Z$506)+1,1))
*(IF('Gastos com Pessoal'!$AE$7:$AE$506&lt;=BB$3,('Gastos com Pessoal'!$AF$7:$AF$506)+1,1)),0)</f>
        <v>0</v>
      </c>
      <c r="BC41" s="32">
        <f t="array" aca="1" ref="BC41" ca="1">_xlfn.IFNA(SUM((BC$3&gt;='Gastos com Pessoal'!$E$7:$E$506)*(BC$3&lt;='Gastos com Pessoal'!$F$7:$F$506)*OFFSET('Encargos e Benefícios'!$D$5,1,MATCH($B41,'Encargos e Benefícios'!$E$5:$AB$5,0),500,1))
*(IF('Gastos com Pessoal'!$G$7:$G$506&lt;=BC$3,('Gastos com Pessoal'!$H$7:$H$506)+1,1))
*(IF('Gastos com Pessoal'!$M$7:$M$506&lt;=BC$3,('Gastos com Pessoal'!$N$7:$N$506)+1,1))
*(IF('Gastos com Pessoal'!$S$7:$S$506&lt;=BC$3,('Gastos com Pessoal'!$T$7:$T$506)+1,1))
*(IF('Gastos com Pessoal'!$Y$7:$Y$506&lt;=BC$3,('Gastos com Pessoal'!$Z$7:$Z$506)+1,1))
*(IF('Gastos com Pessoal'!$AE$7:$AE$506&lt;=BC$3,('Gastos com Pessoal'!$AF$7:$AF$506)+1,1)),0)</f>
        <v>0</v>
      </c>
      <c r="BD41" s="32">
        <f t="array" aca="1" ref="BD41" ca="1">_xlfn.IFNA(SUM((BD$3&gt;='Gastos com Pessoal'!$E$7:$E$506)*(BD$3&lt;='Gastos com Pessoal'!$F$7:$F$506)*OFFSET('Encargos e Benefícios'!$D$5,1,MATCH($B41,'Encargos e Benefícios'!$E$5:$AB$5,0),500,1))
*(IF('Gastos com Pessoal'!$G$7:$G$506&lt;=BD$3,('Gastos com Pessoal'!$H$7:$H$506)+1,1))
*(IF('Gastos com Pessoal'!$M$7:$M$506&lt;=BD$3,('Gastos com Pessoal'!$N$7:$N$506)+1,1))
*(IF('Gastos com Pessoal'!$S$7:$S$506&lt;=BD$3,('Gastos com Pessoal'!$T$7:$T$506)+1,1))
*(IF('Gastos com Pessoal'!$Y$7:$Y$506&lt;=BD$3,('Gastos com Pessoal'!$Z$7:$Z$506)+1,1))
*(IF('Gastos com Pessoal'!$AE$7:$AE$506&lt;=BD$3,('Gastos com Pessoal'!$AF$7:$AF$506)+1,1)),0)</f>
        <v>0</v>
      </c>
      <c r="BE41" s="32">
        <f t="array" aca="1" ref="BE41" ca="1">_xlfn.IFNA(SUM((BE$3&gt;='Gastos com Pessoal'!$E$7:$E$506)*(BE$3&lt;='Gastos com Pessoal'!$F$7:$F$506)*OFFSET('Encargos e Benefícios'!$D$5,1,MATCH($B41,'Encargos e Benefícios'!$E$5:$AB$5,0),500,1))
*(IF('Gastos com Pessoal'!$G$7:$G$506&lt;=BE$3,('Gastos com Pessoal'!$H$7:$H$506)+1,1))
*(IF('Gastos com Pessoal'!$M$7:$M$506&lt;=BE$3,('Gastos com Pessoal'!$N$7:$N$506)+1,1))
*(IF('Gastos com Pessoal'!$S$7:$S$506&lt;=BE$3,('Gastos com Pessoal'!$T$7:$T$506)+1,1))
*(IF('Gastos com Pessoal'!$Y$7:$Y$506&lt;=BE$3,('Gastos com Pessoal'!$Z$7:$Z$506)+1,1))
*(IF('Gastos com Pessoal'!$AE$7:$AE$506&lt;=BE$3,('Gastos com Pessoal'!$AF$7:$AF$506)+1,1)),0)</f>
        <v>0</v>
      </c>
      <c r="BF41" s="32">
        <f t="array" aca="1" ref="BF41" ca="1">_xlfn.IFNA(SUM((BF$3&gt;='Gastos com Pessoal'!$E$7:$E$506)*(BF$3&lt;='Gastos com Pessoal'!$F$7:$F$506)*OFFSET('Encargos e Benefícios'!$D$5,1,MATCH($B41,'Encargos e Benefícios'!$E$5:$AB$5,0),500,1))
*(IF('Gastos com Pessoal'!$G$7:$G$506&lt;=BF$3,('Gastos com Pessoal'!$H$7:$H$506)+1,1))
*(IF('Gastos com Pessoal'!$M$7:$M$506&lt;=BF$3,('Gastos com Pessoal'!$N$7:$N$506)+1,1))
*(IF('Gastos com Pessoal'!$S$7:$S$506&lt;=BF$3,('Gastos com Pessoal'!$T$7:$T$506)+1,1))
*(IF('Gastos com Pessoal'!$Y$7:$Y$506&lt;=BF$3,('Gastos com Pessoal'!$Z$7:$Z$506)+1,1))
*(IF('Gastos com Pessoal'!$AE$7:$AE$506&lt;=BF$3,('Gastos com Pessoal'!$AF$7:$AF$506)+1,1)),0)</f>
        <v>0</v>
      </c>
      <c r="BG41" s="32">
        <f t="array" aca="1" ref="BG41" ca="1">_xlfn.IFNA(SUM((BG$3&gt;='Gastos com Pessoal'!$E$7:$E$506)*(BG$3&lt;='Gastos com Pessoal'!$F$7:$F$506)*OFFSET('Encargos e Benefícios'!$D$5,1,MATCH($B41,'Encargos e Benefícios'!$E$5:$AB$5,0),500,1))
*(IF('Gastos com Pessoal'!$G$7:$G$506&lt;=BG$3,('Gastos com Pessoal'!$H$7:$H$506)+1,1))
*(IF('Gastos com Pessoal'!$M$7:$M$506&lt;=BG$3,('Gastos com Pessoal'!$N$7:$N$506)+1,1))
*(IF('Gastos com Pessoal'!$S$7:$S$506&lt;=BG$3,('Gastos com Pessoal'!$T$7:$T$506)+1,1))
*(IF('Gastos com Pessoal'!$Y$7:$Y$506&lt;=BG$3,('Gastos com Pessoal'!$Z$7:$Z$506)+1,1))
*(IF('Gastos com Pessoal'!$AE$7:$AE$506&lt;=BG$3,('Gastos com Pessoal'!$AF$7:$AF$506)+1,1)),0)</f>
        <v>0</v>
      </c>
      <c r="BH41" s="32">
        <f t="array" aca="1" ref="BH41" ca="1">_xlfn.IFNA(SUM((BH$3&gt;='Gastos com Pessoal'!$E$7:$E$506)*(BH$3&lt;='Gastos com Pessoal'!$F$7:$F$506)*OFFSET('Encargos e Benefícios'!$D$5,1,MATCH($B41,'Encargos e Benefícios'!$E$5:$AB$5,0),500,1))
*(IF('Gastos com Pessoal'!$G$7:$G$506&lt;=BH$3,('Gastos com Pessoal'!$H$7:$H$506)+1,1))
*(IF('Gastos com Pessoal'!$M$7:$M$506&lt;=BH$3,('Gastos com Pessoal'!$N$7:$N$506)+1,1))
*(IF('Gastos com Pessoal'!$S$7:$S$506&lt;=BH$3,('Gastos com Pessoal'!$T$7:$T$506)+1,1))
*(IF('Gastos com Pessoal'!$Y$7:$Y$506&lt;=BH$3,('Gastos com Pessoal'!$Z$7:$Z$506)+1,1))
*(IF('Gastos com Pessoal'!$AE$7:$AE$506&lt;=BH$3,('Gastos com Pessoal'!$AF$7:$AF$506)+1,1)),0)</f>
        <v>0</v>
      </c>
      <c r="BI41" s="32">
        <f t="array" aca="1" ref="BI41" ca="1">_xlfn.IFNA(SUM((BI$3&gt;='Gastos com Pessoal'!$E$7:$E$506)*(BI$3&lt;='Gastos com Pessoal'!$F$7:$F$506)*OFFSET('Encargos e Benefícios'!$D$5,1,MATCH($B41,'Encargos e Benefícios'!$E$5:$AB$5,0),500,1))
*(IF('Gastos com Pessoal'!$G$7:$G$506&lt;=BI$3,('Gastos com Pessoal'!$H$7:$H$506)+1,1))
*(IF('Gastos com Pessoal'!$M$7:$M$506&lt;=BI$3,('Gastos com Pessoal'!$N$7:$N$506)+1,1))
*(IF('Gastos com Pessoal'!$S$7:$S$506&lt;=BI$3,('Gastos com Pessoal'!$T$7:$T$506)+1,1))
*(IF('Gastos com Pessoal'!$Y$7:$Y$506&lt;=BI$3,('Gastos com Pessoal'!$Z$7:$Z$506)+1,1))
*(IF('Gastos com Pessoal'!$AE$7:$AE$506&lt;=BI$3,('Gastos com Pessoal'!$AF$7:$AF$506)+1,1)),0)</f>
        <v>0</v>
      </c>
      <c r="BJ41" s="32">
        <f t="array" aca="1" ref="BJ41" ca="1">_xlfn.IFNA(SUM((BJ$3&gt;='Gastos com Pessoal'!$E$7:$E$506)*(BJ$3&lt;='Gastos com Pessoal'!$F$7:$F$506)*OFFSET('Encargos e Benefícios'!$D$5,1,MATCH($B41,'Encargos e Benefícios'!$E$5:$AB$5,0),500,1))
*(IF('Gastos com Pessoal'!$G$7:$G$506&lt;=BJ$3,('Gastos com Pessoal'!$H$7:$H$506)+1,1))
*(IF('Gastos com Pessoal'!$M$7:$M$506&lt;=BJ$3,('Gastos com Pessoal'!$N$7:$N$506)+1,1))
*(IF('Gastos com Pessoal'!$S$7:$S$506&lt;=BJ$3,('Gastos com Pessoal'!$T$7:$T$506)+1,1))
*(IF('Gastos com Pessoal'!$Y$7:$Y$506&lt;=BJ$3,('Gastos com Pessoal'!$Z$7:$Z$506)+1,1))
*(IF('Gastos com Pessoal'!$AE$7:$AE$506&lt;=BJ$3,('Gastos com Pessoal'!$AF$7:$AF$506)+1,1)),0)</f>
        <v>0</v>
      </c>
      <c r="BK41" s="69">
        <f t="shared" ca="1" si="19"/>
        <v>143646.03315775</v>
      </c>
      <c r="BL41" s="74">
        <f t="shared" ca="1" si="20"/>
        <v>2.5035734637756284E-3</v>
      </c>
    </row>
    <row r="42" spans="1:64" s="49" customFormat="1" ht="23.25" customHeight="1" x14ac:dyDescent="0.2">
      <c r="A42" s="19" t="s">
        <v>149</v>
      </c>
      <c r="B42" s="12" t="s">
        <v>150</v>
      </c>
      <c r="C42" s="32">
        <v>4210</v>
      </c>
      <c r="D42" s="32">
        <f>C42</f>
        <v>4210</v>
      </c>
      <c r="E42" s="32">
        <f>D42</f>
        <v>4210</v>
      </c>
      <c r="F42" s="32">
        <f t="shared" ref="F42:G42" si="21">E42</f>
        <v>4210</v>
      </c>
      <c r="G42" s="32">
        <f t="shared" si="21"/>
        <v>4210</v>
      </c>
      <c r="H42" s="32">
        <f>G42</f>
        <v>4210</v>
      </c>
      <c r="I42" s="32">
        <f t="shared" ref="I42:O42" si="22">H42</f>
        <v>4210</v>
      </c>
      <c r="J42" s="32">
        <f t="shared" si="22"/>
        <v>4210</v>
      </c>
      <c r="K42" s="32">
        <f t="shared" si="22"/>
        <v>4210</v>
      </c>
      <c r="L42" s="32">
        <f t="shared" si="22"/>
        <v>4210</v>
      </c>
      <c r="M42" s="32">
        <f t="shared" si="22"/>
        <v>4210</v>
      </c>
      <c r="N42" s="32">
        <f t="shared" si="22"/>
        <v>4210</v>
      </c>
      <c r="O42" s="32">
        <f t="shared" si="22"/>
        <v>4210</v>
      </c>
      <c r="P42" s="32">
        <v>0</v>
      </c>
      <c r="Q42" s="32">
        <v>0</v>
      </c>
      <c r="R42" s="32">
        <v>0</v>
      </c>
      <c r="S42" s="32">
        <v>0</v>
      </c>
      <c r="T42" s="32">
        <v>0</v>
      </c>
      <c r="U42" s="32">
        <v>0</v>
      </c>
      <c r="V42" s="32">
        <v>0</v>
      </c>
      <c r="W42" s="32">
        <v>0</v>
      </c>
      <c r="X42" s="32">
        <v>0</v>
      </c>
      <c r="Y42" s="32">
        <v>0</v>
      </c>
      <c r="Z42" s="32">
        <v>0</v>
      </c>
      <c r="AA42" s="32">
        <v>0</v>
      </c>
      <c r="AB42" s="32">
        <v>0</v>
      </c>
      <c r="AC42" s="32">
        <v>0</v>
      </c>
      <c r="AD42" s="32">
        <v>0</v>
      </c>
      <c r="AE42" s="32">
        <v>0</v>
      </c>
      <c r="AF42" s="32">
        <v>0</v>
      </c>
      <c r="AG42" s="32">
        <v>0</v>
      </c>
      <c r="AH42" s="32">
        <v>0</v>
      </c>
      <c r="AI42" s="32">
        <v>0</v>
      </c>
      <c r="AJ42" s="32">
        <v>0</v>
      </c>
      <c r="AK42" s="32">
        <v>0</v>
      </c>
      <c r="AL42" s="32">
        <v>0</v>
      </c>
      <c r="AM42" s="32">
        <v>0</v>
      </c>
      <c r="AN42" s="32">
        <v>0</v>
      </c>
      <c r="AO42" s="32">
        <v>0</v>
      </c>
      <c r="AP42" s="32">
        <v>0</v>
      </c>
      <c r="AQ42" s="32">
        <v>0</v>
      </c>
      <c r="AR42" s="32">
        <v>0</v>
      </c>
      <c r="AS42" s="32">
        <v>0</v>
      </c>
      <c r="AT42" s="32">
        <v>0</v>
      </c>
      <c r="AU42" s="32">
        <v>0</v>
      </c>
      <c r="AV42" s="32">
        <v>0</v>
      </c>
      <c r="AW42" s="32">
        <v>0</v>
      </c>
      <c r="AX42" s="32">
        <v>0</v>
      </c>
      <c r="AY42" s="32">
        <v>0</v>
      </c>
      <c r="AZ42" s="32">
        <v>0</v>
      </c>
      <c r="BA42" s="32">
        <v>0</v>
      </c>
      <c r="BB42" s="32">
        <v>0</v>
      </c>
      <c r="BC42" s="32">
        <v>0</v>
      </c>
      <c r="BD42" s="32">
        <v>0</v>
      </c>
      <c r="BE42" s="32">
        <v>0</v>
      </c>
      <c r="BF42" s="32">
        <v>0</v>
      </c>
      <c r="BG42" s="32">
        <v>0</v>
      </c>
      <c r="BH42" s="32">
        <v>0</v>
      </c>
      <c r="BI42" s="32">
        <v>0</v>
      </c>
      <c r="BJ42" s="32">
        <v>0</v>
      </c>
      <c r="BK42" s="69">
        <f t="shared" si="19"/>
        <v>54730</v>
      </c>
      <c r="BL42" s="74">
        <f t="shared" ca="1" si="20"/>
        <v>9.5387650226279558E-4</v>
      </c>
    </row>
    <row r="43" spans="1:64" s="49" customFormat="1" ht="23.25" customHeight="1" x14ac:dyDescent="0.2">
      <c r="A43" s="19" t="s">
        <v>151</v>
      </c>
      <c r="B43" s="12" t="s">
        <v>152</v>
      </c>
      <c r="C43" s="32">
        <v>0</v>
      </c>
      <c r="D43" s="32">
        <v>0</v>
      </c>
      <c r="E43" s="32">
        <v>0</v>
      </c>
      <c r="F43" s="32">
        <v>0</v>
      </c>
      <c r="G43" s="32">
        <v>0</v>
      </c>
      <c r="H43" s="32">
        <v>0</v>
      </c>
      <c r="I43" s="32">
        <v>0</v>
      </c>
      <c r="J43" s="32">
        <v>0</v>
      </c>
      <c r="K43" s="32">
        <v>0</v>
      </c>
      <c r="L43" s="32">
        <v>0</v>
      </c>
      <c r="M43" s="32">
        <v>0</v>
      </c>
      <c r="N43" s="32">
        <v>0</v>
      </c>
      <c r="O43" s="32">
        <v>0</v>
      </c>
      <c r="P43" s="32">
        <v>0</v>
      </c>
      <c r="Q43" s="32">
        <v>0</v>
      </c>
      <c r="R43" s="32">
        <v>0</v>
      </c>
      <c r="S43" s="32">
        <v>0</v>
      </c>
      <c r="T43" s="32">
        <v>0</v>
      </c>
      <c r="U43" s="32">
        <v>0</v>
      </c>
      <c r="V43" s="32">
        <v>0</v>
      </c>
      <c r="W43" s="32">
        <v>0</v>
      </c>
      <c r="X43" s="32">
        <v>0</v>
      </c>
      <c r="Y43" s="32">
        <v>0</v>
      </c>
      <c r="Z43" s="32">
        <v>0</v>
      </c>
      <c r="AA43" s="32">
        <v>0</v>
      </c>
      <c r="AB43" s="32">
        <v>0</v>
      </c>
      <c r="AC43" s="32">
        <v>0</v>
      </c>
      <c r="AD43" s="32">
        <v>0</v>
      </c>
      <c r="AE43" s="32">
        <v>0</v>
      </c>
      <c r="AF43" s="32">
        <v>0</v>
      </c>
      <c r="AG43" s="32">
        <v>0</v>
      </c>
      <c r="AH43" s="32">
        <v>0</v>
      </c>
      <c r="AI43" s="32">
        <v>0</v>
      </c>
      <c r="AJ43" s="32">
        <v>0</v>
      </c>
      <c r="AK43" s="32">
        <v>0</v>
      </c>
      <c r="AL43" s="32">
        <v>0</v>
      </c>
      <c r="AM43" s="32">
        <v>0</v>
      </c>
      <c r="AN43" s="32">
        <v>0</v>
      </c>
      <c r="AO43" s="32">
        <v>0</v>
      </c>
      <c r="AP43" s="32">
        <v>0</v>
      </c>
      <c r="AQ43" s="32">
        <v>0</v>
      </c>
      <c r="AR43" s="32">
        <v>0</v>
      </c>
      <c r="AS43" s="32">
        <v>0</v>
      </c>
      <c r="AT43" s="32">
        <v>0</v>
      </c>
      <c r="AU43" s="32">
        <v>0</v>
      </c>
      <c r="AV43" s="32">
        <v>0</v>
      </c>
      <c r="AW43" s="32">
        <v>0</v>
      </c>
      <c r="AX43" s="32">
        <v>0</v>
      </c>
      <c r="AY43" s="32">
        <v>0</v>
      </c>
      <c r="AZ43" s="32">
        <v>0</v>
      </c>
      <c r="BA43" s="32">
        <v>0</v>
      </c>
      <c r="BB43" s="32">
        <v>0</v>
      </c>
      <c r="BC43" s="32">
        <v>0</v>
      </c>
      <c r="BD43" s="32">
        <v>0</v>
      </c>
      <c r="BE43" s="32">
        <v>0</v>
      </c>
      <c r="BF43" s="32">
        <v>0</v>
      </c>
      <c r="BG43" s="32">
        <v>0</v>
      </c>
      <c r="BH43" s="32">
        <v>0</v>
      </c>
      <c r="BI43" s="32">
        <v>0</v>
      </c>
      <c r="BJ43" s="32">
        <v>0</v>
      </c>
      <c r="BK43" s="69">
        <f t="shared" si="19"/>
        <v>0</v>
      </c>
      <c r="BL43" s="74">
        <f t="shared" ca="1" si="20"/>
        <v>0</v>
      </c>
    </row>
    <row r="44" spans="1:64" s="49" customFormat="1" ht="23.25" customHeight="1" x14ac:dyDescent="0.2">
      <c r="A44" s="19" t="s">
        <v>153</v>
      </c>
      <c r="B44" s="12" t="s">
        <v>154</v>
      </c>
      <c r="C44" s="32">
        <v>0</v>
      </c>
      <c r="D44" s="32">
        <v>0</v>
      </c>
      <c r="E44" s="32">
        <v>0</v>
      </c>
      <c r="F44" s="32">
        <v>0</v>
      </c>
      <c r="G44" s="32">
        <v>0</v>
      </c>
      <c r="H44" s="32">
        <v>0</v>
      </c>
      <c r="I44" s="32">
        <v>0</v>
      </c>
      <c r="J44" s="32">
        <v>0</v>
      </c>
      <c r="K44" s="32">
        <v>0</v>
      </c>
      <c r="L44" s="32">
        <v>0</v>
      </c>
      <c r="M44" s="32">
        <v>0</v>
      </c>
      <c r="N44" s="32">
        <v>0</v>
      </c>
      <c r="O44" s="32">
        <v>0</v>
      </c>
      <c r="P44" s="32">
        <v>0</v>
      </c>
      <c r="Q44" s="32">
        <v>0</v>
      </c>
      <c r="R44" s="32">
        <v>0</v>
      </c>
      <c r="S44" s="32">
        <v>0</v>
      </c>
      <c r="T44" s="32">
        <v>0</v>
      </c>
      <c r="U44" s="32">
        <v>0</v>
      </c>
      <c r="V44" s="32">
        <v>0</v>
      </c>
      <c r="W44" s="32">
        <v>0</v>
      </c>
      <c r="X44" s="32">
        <v>0</v>
      </c>
      <c r="Y44" s="32">
        <v>0</v>
      </c>
      <c r="Z44" s="32">
        <v>0</v>
      </c>
      <c r="AA44" s="32">
        <v>0</v>
      </c>
      <c r="AB44" s="32">
        <v>0</v>
      </c>
      <c r="AC44" s="32">
        <v>0</v>
      </c>
      <c r="AD44" s="32">
        <v>0</v>
      </c>
      <c r="AE44" s="32">
        <v>0</v>
      </c>
      <c r="AF44" s="32">
        <v>0</v>
      </c>
      <c r="AG44" s="32">
        <v>0</v>
      </c>
      <c r="AH44" s="32">
        <v>0</v>
      </c>
      <c r="AI44" s="32">
        <v>0</v>
      </c>
      <c r="AJ44" s="32">
        <v>0</v>
      </c>
      <c r="AK44" s="32">
        <v>0</v>
      </c>
      <c r="AL44" s="32">
        <v>0</v>
      </c>
      <c r="AM44" s="32">
        <v>0</v>
      </c>
      <c r="AN44" s="32">
        <v>0</v>
      </c>
      <c r="AO44" s="32">
        <v>0</v>
      </c>
      <c r="AP44" s="32">
        <v>0</v>
      </c>
      <c r="AQ44" s="32">
        <v>0</v>
      </c>
      <c r="AR44" s="32">
        <v>0</v>
      </c>
      <c r="AS44" s="32">
        <v>0</v>
      </c>
      <c r="AT44" s="32">
        <v>0</v>
      </c>
      <c r="AU44" s="32">
        <v>0</v>
      </c>
      <c r="AV44" s="32">
        <v>0</v>
      </c>
      <c r="AW44" s="32">
        <v>0</v>
      </c>
      <c r="AX44" s="32">
        <v>0</v>
      </c>
      <c r="AY44" s="32">
        <v>0</v>
      </c>
      <c r="AZ44" s="32">
        <v>0</v>
      </c>
      <c r="BA44" s="32">
        <v>0</v>
      </c>
      <c r="BB44" s="32">
        <v>0</v>
      </c>
      <c r="BC44" s="32">
        <v>0</v>
      </c>
      <c r="BD44" s="32">
        <v>0</v>
      </c>
      <c r="BE44" s="32">
        <v>0</v>
      </c>
      <c r="BF44" s="32">
        <v>0</v>
      </c>
      <c r="BG44" s="32">
        <v>0</v>
      </c>
      <c r="BH44" s="32">
        <v>0</v>
      </c>
      <c r="BI44" s="32">
        <v>0</v>
      </c>
      <c r="BJ44" s="32">
        <v>0</v>
      </c>
      <c r="BK44" s="69">
        <f t="shared" si="19"/>
        <v>0</v>
      </c>
      <c r="BL44" s="74">
        <f t="shared" ca="1" si="20"/>
        <v>0</v>
      </c>
    </row>
    <row r="45" spans="1:64" s="49" customFormat="1" ht="23.25" customHeight="1" x14ac:dyDescent="0.2">
      <c r="A45" s="19" t="s">
        <v>155</v>
      </c>
      <c r="B45" s="20" t="s">
        <v>156</v>
      </c>
      <c r="C45" s="32">
        <f t="array" aca="1" ref="C45" ca="1">_xlfn.IFNA(SUM((C$3&gt;='Gastos com Pessoal'!$E$7:$E$506)*(C$3&lt;='Gastos com Pessoal'!$F$7:$F$506)*OFFSET('Encargos e Benefícios'!$D$5,1,MATCH($B45,'Encargos e Benefícios'!$E$5:$AB$5,0),500,1))
*(IF('Gastos com Pessoal'!$G$7:$G$506&lt;=C$3,('Gastos com Pessoal'!$H$7:$H$506)+1,1))
*(IF('Gastos com Pessoal'!$M$7:$M$506&lt;=C$3,('Gastos com Pessoal'!$N$7:$N$506)+1,1))
*(IF('Gastos com Pessoal'!$S$7:$S$506&lt;=C$3,('Gastos com Pessoal'!$T$7:$T$506)+1,1))
*(IF('Gastos com Pessoal'!$Y$7:$Y$506&lt;=C$3,('Gastos com Pessoal'!$Z$7:$Z$506)+1,1))
*(IF('Gastos com Pessoal'!$AE$7:$AE$506&lt;=C$3,('Gastos com Pessoal'!$AF$7:$AF$506)+1,1)),0)</f>
        <v>0</v>
      </c>
      <c r="D45" s="32">
        <f t="array" aca="1" ref="D45" ca="1">_xlfn.IFNA(SUM((D$3&gt;='Gastos com Pessoal'!$E$7:$E$506)*(D$3&lt;='Gastos com Pessoal'!$F$7:$F$506)*OFFSET('Encargos e Benefícios'!$D$5,1,MATCH($B45,'Encargos e Benefícios'!$E$5:$AB$5,0),500,1))
*(IF('Gastos com Pessoal'!$G$7:$G$506&lt;=D$3,('Gastos com Pessoal'!$H$7:$H$506)+1,1))
*(IF('Gastos com Pessoal'!$M$7:$M$506&lt;=D$3,('Gastos com Pessoal'!$N$7:$N$506)+1,1))
*(IF('Gastos com Pessoal'!$S$7:$S$506&lt;=D$3,('Gastos com Pessoal'!$T$7:$T$506)+1,1))
*(IF('Gastos com Pessoal'!$Y$7:$Y$506&lt;=D$3,('Gastos com Pessoal'!$Z$7:$Z$506)+1,1))
*(IF('Gastos com Pessoal'!$AE$7:$AE$506&lt;=D$3,('Gastos com Pessoal'!$AF$7:$AF$506)+1,1)),0)</f>
        <v>0</v>
      </c>
      <c r="E45" s="32">
        <f t="array" aca="1" ref="E45" ca="1">_xlfn.IFNA(SUM((E$3&gt;='Gastos com Pessoal'!$E$7:$E$506)*(E$3&lt;='Gastos com Pessoal'!$F$7:$F$506)*OFFSET('Encargos e Benefícios'!$D$5,1,MATCH($B45,'Encargos e Benefícios'!$E$5:$AB$5,0),500,1))
*(IF('Gastos com Pessoal'!$G$7:$G$506&lt;=E$3,('Gastos com Pessoal'!$H$7:$H$506)+1,1))
*(IF('Gastos com Pessoal'!$M$7:$M$506&lt;=E$3,('Gastos com Pessoal'!$N$7:$N$506)+1,1))
*(IF('Gastos com Pessoal'!$S$7:$S$506&lt;=E$3,('Gastos com Pessoal'!$T$7:$T$506)+1,1))
*(IF('Gastos com Pessoal'!$Y$7:$Y$506&lt;=E$3,('Gastos com Pessoal'!$Z$7:$Z$506)+1,1))
*(IF('Gastos com Pessoal'!$AE$7:$AE$506&lt;=E$3,('Gastos com Pessoal'!$AF$7:$AF$506)+1,1)),0)</f>
        <v>0</v>
      </c>
      <c r="F45" s="32">
        <f t="array" aca="1" ref="F45" ca="1">_xlfn.IFNA(SUM((F$3&gt;='Gastos com Pessoal'!$E$7:$E$506)*(F$3&lt;='Gastos com Pessoal'!$F$7:$F$506)*OFFSET('Encargos e Benefícios'!$D$5,1,MATCH($B45,'Encargos e Benefícios'!$E$5:$AB$5,0),500,1))
*(IF('Gastos com Pessoal'!$G$7:$G$506&lt;=F$3,('Gastos com Pessoal'!$H$7:$H$506)+1,1))
*(IF('Gastos com Pessoal'!$M$7:$M$506&lt;=F$3,('Gastos com Pessoal'!$N$7:$N$506)+1,1))
*(IF('Gastos com Pessoal'!$S$7:$S$506&lt;=F$3,('Gastos com Pessoal'!$T$7:$T$506)+1,1))
*(IF('Gastos com Pessoal'!$Y$7:$Y$506&lt;=F$3,('Gastos com Pessoal'!$Z$7:$Z$506)+1,1))
*(IF('Gastos com Pessoal'!$AE$7:$AE$506&lt;=F$3,('Gastos com Pessoal'!$AF$7:$AF$506)+1,1)),0)</f>
        <v>0</v>
      </c>
      <c r="G45" s="32">
        <f t="array" aca="1" ref="G45" ca="1">_xlfn.IFNA(SUM((G$3&gt;='Gastos com Pessoal'!$E$7:$E$506)*(G$3&lt;='Gastos com Pessoal'!$F$7:$F$506)*OFFSET('Encargos e Benefícios'!$D$5,1,MATCH($B45,'Encargos e Benefícios'!$E$5:$AB$5,0),500,1))
*(IF('Gastos com Pessoal'!$G$7:$G$506&lt;=G$3,('Gastos com Pessoal'!$H$7:$H$506)+1,1))
*(IF('Gastos com Pessoal'!$M$7:$M$506&lt;=G$3,('Gastos com Pessoal'!$N$7:$N$506)+1,1))
*(IF('Gastos com Pessoal'!$S$7:$S$506&lt;=G$3,('Gastos com Pessoal'!$T$7:$T$506)+1,1))
*(IF('Gastos com Pessoal'!$Y$7:$Y$506&lt;=G$3,('Gastos com Pessoal'!$Z$7:$Z$506)+1,1))
*(IF('Gastos com Pessoal'!$AE$7:$AE$506&lt;=G$3,('Gastos com Pessoal'!$AF$7:$AF$506)+1,1)),0)</f>
        <v>0</v>
      </c>
      <c r="H45" s="32">
        <f t="array" aca="1" ref="H45" ca="1">_xlfn.IFNA(SUM((H$3&gt;='Gastos com Pessoal'!$E$7:$E$506)*(H$3&lt;='Gastos com Pessoal'!$F$7:$F$506)*OFFSET('Encargos e Benefícios'!$D$5,1,MATCH($B45,'Encargos e Benefícios'!$E$5:$AB$5,0),500,1))
*(IF('Gastos com Pessoal'!$G$7:$G$506&lt;=H$3,('Gastos com Pessoal'!$H$7:$H$506)+1,1))
*(IF('Gastos com Pessoal'!$M$7:$M$506&lt;=H$3,('Gastos com Pessoal'!$N$7:$N$506)+1,1))
*(IF('Gastos com Pessoal'!$S$7:$S$506&lt;=H$3,('Gastos com Pessoal'!$T$7:$T$506)+1,1))
*(IF('Gastos com Pessoal'!$Y$7:$Y$506&lt;=H$3,('Gastos com Pessoal'!$Z$7:$Z$506)+1,1))
*(IF('Gastos com Pessoal'!$AE$7:$AE$506&lt;=H$3,('Gastos com Pessoal'!$AF$7:$AF$506)+1,1)),0)</f>
        <v>0</v>
      </c>
      <c r="I45" s="32">
        <f t="array" aca="1" ref="I45" ca="1">_xlfn.IFNA(SUM((I$3&gt;='Gastos com Pessoal'!$E$7:$E$506)*(I$3&lt;='Gastos com Pessoal'!$F$7:$F$506)*OFFSET('Encargos e Benefícios'!$D$5,1,MATCH($B45,'Encargos e Benefícios'!$E$5:$AB$5,0),500,1))
*(IF('Gastos com Pessoal'!$G$7:$G$506&lt;=I$3,('Gastos com Pessoal'!$H$7:$H$506)+1,1))
*(IF('Gastos com Pessoal'!$M$7:$M$506&lt;=I$3,('Gastos com Pessoal'!$N$7:$N$506)+1,1))
*(IF('Gastos com Pessoal'!$S$7:$S$506&lt;=I$3,('Gastos com Pessoal'!$T$7:$T$506)+1,1))
*(IF('Gastos com Pessoal'!$Y$7:$Y$506&lt;=I$3,('Gastos com Pessoal'!$Z$7:$Z$506)+1,1))
*(IF('Gastos com Pessoal'!$AE$7:$AE$506&lt;=I$3,('Gastos com Pessoal'!$AF$7:$AF$506)+1,1)),0)</f>
        <v>0</v>
      </c>
      <c r="J45" s="32">
        <f t="array" aca="1" ref="J45" ca="1">_xlfn.IFNA(SUM((J$3&gt;='Gastos com Pessoal'!$E$7:$E$506)*(J$3&lt;='Gastos com Pessoal'!$F$7:$F$506)*OFFSET('Encargos e Benefícios'!$D$5,1,MATCH($B45,'Encargos e Benefícios'!$E$5:$AB$5,0),500,1))
*(IF('Gastos com Pessoal'!$G$7:$G$506&lt;=J$3,('Gastos com Pessoal'!$H$7:$H$506)+1,1))
*(IF('Gastos com Pessoal'!$M$7:$M$506&lt;=J$3,('Gastos com Pessoal'!$N$7:$N$506)+1,1))
*(IF('Gastos com Pessoal'!$S$7:$S$506&lt;=J$3,('Gastos com Pessoal'!$T$7:$T$506)+1,1))
*(IF('Gastos com Pessoal'!$Y$7:$Y$506&lt;=J$3,('Gastos com Pessoal'!$Z$7:$Z$506)+1,1))
*(IF('Gastos com Pessoal'!$AE$7:$AE$506&lt;=J$3,('Gastos com Pessoal'!$AF$7:$AF$506)+1,1)),0)</f>
        <v>0</v>
      </c>
      <c r="K45" s="32">
        <f t="array" aca="1" ref="K45" ca="1">_xlfn.IFNA(SUM((K$3&gt;='Gastos com Pessoal'!$E$7:$E$506)*(K$3&lt;='Gastos com Pessoal'!$F$7:$F$506)*OFFSET('Encargos e Benefícios'!$D$5,1,MATCH($B45,'Encargos e Benefícios'!$E$5:$AB$5,0),500,1))
*(IF('Gastos com Pessoal'!$G$7:$G$506&lt;=K$3,('Gastos com Pessoal'!$H$7:$H$506)+1,1))
*(IF('Gastos com Pessoal'!$M$7:$M$506&lt;=K$3,('Gastos com Pessoal'!$N$7:$N$506)+1,1))
*(IF('Gastos com Pessoal'!$S$7:$S$506&lt;=K$3,('Gastos com Pessoal'!$T$7:$T$506)+1,1))
*(IF('Gastos com Pessoal'!$Y$7:$Y$506&lt;=K$3,('Gastos com Pessoal'!$Z$7:$Z$506)+1,1))
*(IF('Gastos com Pessoal'!$AE$7:$AE$506&lt;=K$3,('Gastos com Pessoal'!$AF$7:$AF$506)+1,1)),0)</f>
        <v>0</v>
      </c>
      <c r="L45" s="32">
        <f t="array" aca="1" ref="L45" ca="1">_xlfn.IFNA(SUM((L$3&gt;='Gastos com Pessoal'!$E$7:$E$506)*(L$3&lt;='Gastos com Pessoal'!$F$7:$F$506)*OFFSET('Encargos e Benefícios'!$D$5,1,MATCH($B45,'Encargos e Benefícios'!$E$5:$AB$5,0),500,1))
*(IF('Gastos com Pessoal'!$G$7:$G$506&lt;=L$3,('Gastos com Pessoal'!$H$7:$H$506)+1,1))
*(IF('Gastos com Pessoal'!$M$7:$M$506&lt;=L$3,('Gastos com Pessoal'!$N$7:$N$506)+1,1))
*(IF('Gastos com Pessoal'!$S$7:$S$506&lt;=L$3,('Gastos com Pessoal'!$T$7:$T$506)+1,1))
*(IF('Gastos com Pessoal'!$Y$7:$Y$506&lt;=L$3,('Gastos com Pessoal'!$Z$7:$Z$506)+1,1))
*(IF('Gastos com Pessoal'!$AE$7:$AE$506&lt;=L$3,('Gastos com Pessoal'!$AF$7:$AF$506)+1,1)),0)</f>
        <v>0</v>
      </c>
      <c r="M45" s="32">
        <f t="array" aca="1" ref="M45" ca="1">_xlfn.IFNA(SUM((M$3&gt;='Gastos com Pessoal'!$E$7:$E$506)*(M$3&lt;='Gastos com Pessoal'!$F$7:$F$506)*OFFSET('Encargos e Benefícios'!$D$5,1,MATCH($B45,'Encargos e Benefícios'!$E$5:$AB$5,0),500,1))
*(IF('Gastos com Pessoal'!$G$7:$G$506&lt;=M$3,('Gastos com Pessoal'!$H$7:$H$506)+1,1))
*(IF('Gastos com Pessoal'!$M$7:$M$506&lt;=M$3,('Gastos com Pessoal'!$N$7:$N$506)+1,1))
*(IF('Gastos com Pessoal'!$S$7:$S$506&lt;=M$3,('Gastos com Pessoal'!$T$7:$T$506)+1,1))
*(IF('Gastos com Pessoal'!$Y$7:$Y$506&lt;=M$3,('Gastos com Pessoal'!$Z$7:$Z$506)+1,1))
*(IF('Gastos com Pessoal'!$AE$7:$AE$506&lt;=M$3,('Gastos com Pessoal'!$AF$7:$AF$506)+1,1)),0)</f>
        <v>0</v>
      </c>
      <c r="N45" s="32">
        <f t="array" aca="1" ref="N45" ca="1">_xlfn.IFNA(SUM((N$3&gt;='Gastos com Pessoal'!$E$7:$E$506)*(N$3&lt;='Gastos com Pessoal'!$F$7:$F$506)*OFFSET('Encargos e Benefícios'!$D$5,1,MATCH($B45,'Encargos e Benefícios'!$E$5:$AB$5,0),500,1))
*(IF('Gastos com Pessoal'!$G$7:$G$506&lt;=N$3,('Gastos com Pessoal'!$H$7:$H$506)+1,1))
*(IF('Gastos com Pessoal'!$M$7:$M$506&lt;=N$3,('Gastos com Pessoal'!$N$7:$N$506)+1,1))
*(IF('Gastos com Pessoal'!$S$7:$S$506&lt;=N$3,('Gastos com Pessoal'!$T$7:$T$506)+1,1))
*(IF('Gastos com Pessoal'!$Y$7:$Y$506&lt;=N$3,('Gastos com Pessoal'!$Z$7:$Z$506)+1,1))
*(IF('Gastos com Pessoal'!$AE$7:$AE$506&lt;=N$3,('Gastos com Pessoal'!$AF$7:$AF$506)+1,1)),0)</f>
        <v>0</v>
      </c>
      <c r="O45" s="32">
        <f t="array" aca="1" ref="O45" ca="1">_xlfn.IFNA(SUM((O$3&gt;='Gastos com Pessoal'!$E$7:$E$506)*(O$3&lt;='Gastos com Pessoal'!$F$7:$F$506)*OFFSET('Encargos e Benefícios'!$D$5,1,MATCH($B45,'Encargos e Benefícios'!$E$5:$AB$5,0),500,1))
*(IF('Gastos com Pessoal'!$G$7:$G$506&lt;=O$3,('Gastos com Pessoal'!$H$7:$H$506)+1,1))
*(IF('Gastos com Pessoal'!$M$7:$M$506&lt;=O$3,('Gastos com Pessoal'!$N$7:$N$506)+1,1))
*(IF('Gastos com Pessoal'!$S$7:$S$506&lt;=O$3,('Gastos com Pessoal'!$T$7:$T$506)+1,1))
*(IF('Gastos com Pessoal'!$Y$7:$Y$506&lt;=O$3,('Gastos com Pessoal'!$Z$7:$Z$506)+1,1))
*(IF('Gastos com Pessoal'!$AE$7:$AE$506&lt;=O$3,('Gastos com Pessoal'!$AF$7:$AF$506)+1,1)),0)</f>
        <v>0</v>
      </c>
      <c r="P45" s="32">
        <f t="array" aca="1" ref="P45" ca="1">_xlfn.IFNA(SUM((P$3&gt;='Gastos com Pessoal'!$E$7:$E$506)*(P$3&lt;='Gastos com Pessoal'!$F$7:$F$506)*OFFSET('Encargos e Benefícios'!$D$5,1,MATCH($B45,'Encargos e Benefícios'!$E$5:$AB$5,0),500,1))
*(IF('Gastos com Pessoal'!$G$7:$G$506&lt;=P$3,('Gastos com Pessoal'!$H$7:$H$506)+1,1))
*(IF('Gastos com Pessoal'!$M$7:$M$506&lt;=P$3,('Gastos com Pessoal'!$N$7:$N$506)+1,1))
*(IF('Gastos com Pessoal'!$S$7:$S$506&lt;=P$3,('Gastos com Pessoal'!$T$7:$T$506)+1,1))
*(IF('Gastos com Pessoal'!$Y$7:$Y$506&lt;=P$3,('Gastos com Pessoal'!$Z$7:$Z$506)+1,1))
*(IF('Gastos com Pessoal'!$AE$7:$AE$506&lt;=P$3,('Gastos com Pessoal'!$AF$7:$AF$506)+1,1)),0)</f>
        <v>0</v>
      </c>
      <c r="Q45" s="32">
        <f t="array" aca="1" ref="Q45" ca="1">_xlfn.IFNA(SUM((Q$3&gt;='Gastos com Pessoal'!$E$7:$E$506)*(Q$3&lt;='Gastos com Pessoal'!$F$7:$F$506)*OFFSET('Encargos e Benefícios'!$D$5,1,MATCH($B45,'Encargos e Benefícios'!$E$5:$AB$5,0),500,1))
*(IF('Gastos com Pessoal'!$G$7:$G$506&lt;=Q$3,('Gastos com Pessoal'!$H$7:$H$506)+1,1))
*(IF('Gastos com Pessoal'!$M$7:$M$506&lt;=Q$3,('Gastos com Pessoal'!$N$7:$N$506)+1,1))
*(IF('Gastos com Pessoal'!$S$7:$S$506&lt;=Q$3,('Gastos com Pessoal'!$T$7:$T$506)+1,1))
*(IF('Gastos com Pessoal'!$Y$7:$Y$506&lt;=Q$3,('Gastos com Pessoal'!$Z$7:$Z$506)+1,1))
*(IF('Gastos com Pessoal'!$AE$7:$AE$506&lt;=Q$3,('Gastos com Pessoal'!$AF$7:$AF$506)+1,1)),0)</f>
        <v>0</v>
      </c>
      <c r="R45" s="32">
        <f t="array" aca="1" ref="R45" ca="1">_xlfn.IFNA(SUM((R$3&gt;='Gastos com Pessoal'!$E$7:$E$506)*(R$3&lt;='Gastos com Pessoal'!$F$7:$F$506)*OFFSET('Encargos e Benefícios'!$D$5,1,MATCH($B45,'Encargos e Benefícios'!$E$5:$AB$5,0),500,1))
*(IF('Gastos com Pessoal'!$G$7:$G$506&lt;=R$3,('Gastos com Pessoal'!$H$7:$H$506)+1,1))
*(IF('Gastos com Pessoal'!$M$7:$M$506&lt;=R$3,('Gastos com Pessoal'!$N$7:$N$506)+1,1))
*(IF('Gastos com Pessoal'!$S$7:$S$506&lt;=R$3,('Gastos com Pessoal'!$T$7:$T$506)+1,1))
*(IF('Gastos com Pessoal'!$Y$7:$Y$506&lt;=R$3,('Gastos com Pessoal'!$Z$7:$Z$506)+1,1))
*(IF('Gastos com Pessoal'!$AE$7:$AE$506&lt;=R$3,('Gastos com Pessoal'!$AF$7:$AF$506)+1,1)),0)</f>
        <v>0</v>
      </c>
      <c r="S45" s="32">
        <f t="array" aca="1" ref="S45" ca="1">_xlfn.IFNA(SUM((S$3&gt;='Gastos com Pessoal'!$E$7:$E$506)*(S$3&lt;='Gastos com Pessoal'!$F$7:$F$506)*OFFSET('Encargos e Benefícios'!$D$5,1,MATCH($B45,'Encargos e Benefícios'!$E$5:$AB$5,0),500,1))
*(IF('Gastos com Pessoal'!$G$7:$G$506&lt;=S$3,('Gastos com Pessoal'!$H$7:$H$506)+1,1))
*(IF('Gastos com Pessoal'!$M$7:$M$506&lt;=S$3,('Gastos com Pessoal'!$N$7:$N$506)+1,1))
*(IF('Gastos com Pessoal'!$S$7:$S$506&lt;=S$3,('Gastos com Pessoal'!$T$7:$T$506)+1,1))
*(IF('Gastos com Pessoal'!$Y$7:$Y$506&lt;=S$3,('Gastos com Pessoal'!$Z$7:$Z$506)+1,1))
*(IF('Gastos com Pessoal'!$AE$7:$AE$506&lt;=S$3,('Gastos com Pessoal'!$AF$7:$AF$506)+1,1)),0)</f>
        <v>0</v>
      </c>
      <c r="T45" s="32">
        <f t="array" aca="1" ref="T45" ca="1">_xlfn.IFNA(SUM((T$3&gt;='Gastos com Pessoal'!$E$7:$E$506)*(T$3&lt;='Gastos com Pessoal'!$F$7:$F$506)*OFFSET('Encargos e Benefícios'!$D$5,1,MATCH($B45,'Encargos e Benefícios'!$E$5:$AB$5,0),500,1))
*(IF('Gastos com Pessoal'!$G$7:$G$506&lt;=T$3,('Gastos com Pessoal'!$H$7:$H$506)+1,1))
*(IF('Gastos com Pessoal'!$M$7:$M$506&lt;=T$3,('Gastos com Pessoal'!$N$7:$N$506)+1,1))
*(IF('Gastos com Pessoal'!$S$7:$S$506&lt;=T$3,('Gastos com Pessoal'!$T$7:$T$506)+1,1))
*(IF('Gastos com Pessoal'!$Y$7:$Y$506&lt;=T$3,('Gastos com Pessoal'!$Z$7:$Z$506)+1,1))
*(IF('Gastos com Pessoal'!$AE$7:$AE$506&lt;=T$3,('Gastos com Pessoal'!$AF$7:$AF$506)+1,1)),0)</f>
        <v>0</v>
      </c>
      <c r="U45" s="32">
        <f t="array" aca="1" ref="U45" ca="1">_xlfn.IFNA(SUM((U$3&gt;='Gastos com Pessoal'!$E$7:$E$506)*(U$3&lt;='Gastos com Pessoal'!$F$7:$F$506)*OFFSET('Encargos e Benefícios'!$D$5,1,MATCH($B45,'Encargos e Benefícios'!$E$5:$AB$5,0),500,1))
*(IF('Gastos com Pessoal'!$G$7:$G$506&lt;=U$3,('Gastos com Pessoal'!$H$7:$H$506)+1,1))
*(IF('Gastos com Pessoal'!$M$7:$M$506&lt;=U$3,('Gastos com Pessoal'!$N$7:$N$506)+1,1))
*(IF('Gastos com Pessoal'!$S$7:$S$506&lt;=U$3,('Gastos com Pessoal'!$T$7:$T$506)+1,1))
*(IF('Gastos com Pessoal'!$Y$7:$Y$506&lt;=U$3,('Gastos com Pessoal'!$Z$7:$Z$506)+1,1))
*(IF('Gastos com Pessoal'!$AE$7:$AE$506&lt;=U$3,('Gastos com Pessoal'!$AF$7:$AF$506)+1,1)),0)</f>
        <v>0</v>
      </c>
      <c r="V45" s="32">
        <f t="array" aca="1" ref="V45" ca="1">_xlfn.IFNA(SUM((V$3&gt;='Gastos com Pessoal'!$E$7:$E$506)*(V$3&lt;='Gastos com Pessoal'!$F$7:$F$506)*OFFSET('Encargos e Benefícios'!$D$5,1,MATCH($B45,'Encargos e Benefícios'!$E$5:$AB$5,0),500,1))
*(IF('Gastos com Pessoal'!$G$7:$G$506&lt;=V$3,('Gastos com Pessoal'!$H$7:$H$506)+1,1))
*(IF('Gastos com Pessoal'!$M$7:$M$506&lt;=V$3,('Gastos com Pessoal'!$N$7:$N$506)+1,1))
*(IF('Gastos com Pessoal'!$S$7:$S$506&lt;=V$3,('Gastos com Pessoal'!$T$7:$T$506)+1,1))
*(IF('Gastos com Pessoal'!$Y$7:$Y$506&lt;=V$3,('Gastos com Pessoal'!$Z$7:$Z$506)+1,1))
*(IF('Gastos com Pessoal'!$AE$7:$AE$506&lt;=V$3,('Gastos com Pessoal'!$AF$7:$AF$506)+1,1)),0)</f>
        <v>0</v>
      </c>
      <c r="W45" s="32">
        <f t="array" aca="1" ref="W45" ca="1">_xlfn.IFNA(SUM((W$3&gt;='Gastos com Pessoal'!$E$7:$E$506)*(W$3&lt;='Gastos com Pessoal'!$F$7:$F$506)*OFFSET('Encargos e Benefícios'!$D$5,1,MATCH($B45,'Encargos e Benefícios'!$E$5:$AB$5,0),500,1))
*(IF('Gastos com Pessoal'!$G$7:$G$506&lt;=W$3,('Gastos com Pessoal'!$H$7:$H$506)+1,1))
*(IF('Gastos com Pessoal'!$M$7:$M$506&lt;=W$3,('Gastos com Pessoal'!$N$7:$N$506)+1,1))
*(IF('Gastos com Pessoal'!$S$7:$S$506&lt;=W$3,('Gastos com Pessoal'!$T$7:$T$506)+1,1))
*(IF('Gastos com Pessoal'!$Y$7:$Y$506&lt;=W$3,('Gastos com Pessoal'!$Z$7:$Z$506)+1,1))
*(IF('Gastos com Pessoal'!$AE$7:$AE$506&lt;=W$3,('Gastos com Pessoal'!$AF$7:$AF$506)+1,1)),0)</f>
        <v>0</v>
      </c>
      <c r="X45" s="32">
        <f t="array" aca="1" ref="X45" ca="1">_xlfn.IFNA(SUM((X$3&gt;='Gastos com Pessoal'!$E$7:$E$506)*(X$3&lt;='Gastos com Pessoal'!$F$7:$F$506)*OFFSET('Encargos e Benefícios'!$D$5,1,MATCH($B45,'Encargos e Benefícios'!$E$5:$AB$5,0),500,1))
*(IF('Gastos com Pessoal'!$G$7:$G$506&lt;=X$3,('Gastos com Pessoal'!$H$7:$H$506)+1,1))
*(IF('Gastos com Pessoal'!$M$7:$M$506&lt;=X$3,('Gastos com Pessoal'!$N$7:$N$506)+1,1))
*(IF('Gastos com Pessoal'!$S$7:$S$506&lt;=X$3,('Gastos com Pessoal'!$T$7:$T$506)+1,1))
*(IF('Gastos com Pessoal'!$Y$7:$Y$506&lt;=X$3,('Gastos com Pessoal'!$Z$7:$Z$506)+1,1))
*(IF('Gastos com Pessoal'!$AE$7:$AE$506&lt;=X$3,('Gastos com Pessoal'!$AF$7:$AF$506)+1,1)),0)</f>
        <v>0</v>
      </c>
      <c r="Y45" s="32">
        <f t="array" aca="1" ref="Y45" ca="1">_xlfn.IFNA(SUM((Y$3&gt;='Gastos com Pessoal'!$E$7:$E$506)*(Y$3&lt;='Gastos com Pessoal'!$F$7:$F$506)*OFFSET('Encargos e Benefícios'!$D$5,1,MATCH($B45,'Encargos e Benefícios'!$E$5:$AB$5,0),500,1))
*(IF('Gastos com Pessoal'!$G$7:$G$506&lt;=Y$3,('Gastos com Pessoal'!$H$7:$H$506)+1,1))
*(IF('Gastos com Pessoal'!$M$7:$M$506&lt;=Y$3,('Gastos com Pessoal'!$N$7:$N$506)+1,1))
*(IF('Gastos com Pessoal'!$S$7:$S$506&lt;=Y$3,('Gastos com Pessoal'!$T$7:$T$506)+1,1))
*(IF('Gastos com Pessoal'!$Y$7:$Y$506&lt;=Y$3,('Gastos com Pessoal'!$Z$7:$Z$506)+1,1))
*(IF('Gastos com Pessoal'!$AE$7:$AE$506&lt;=Y$3,('Gastos com Pessoal'!$AF$7:$AF$506)+1,1)),0)</f>
        <v>0</v>
      </c>
      <c r="Z45" s="32">
        <f t="array" aca="1" ref="Z45" ca="1">_xlfn.IFNA(SUM((Z$3&gt;='Gastos com Pessoal'!$E$7:$E$506)*(Z$3&lt;='Gastos com Pessoal'!$F$7:$F$506)*OFFSET('Encargos e Benefícios'!$D$5,1,MATCH($B45,'Encargos e Benefícios'!$E$5:$AB$5,0),500,1))
*(IF('Gastos com Pessoal'!$G$7:$G$506&lt;=Z$3,('Gastos com Pessoal'!$H$7:$H$506)+1,1))
*(IF('Gastos com Pessoal'!$M$7:$M$506&lt;=Z$3,('Gastos com Pessoal'!$N$7:$N$506)+1,1))
*(IF('Gastos com Pessoal'!$S$7:$S$506&lt;=Z$3,('Gastos com Pessoal'!$T$7:$T$506)+1,1))
*(IF('Gastos com Pessoal'!$Y$7:$Y$506&lt;=Z$3,('Gastos com Pessoal'!$Z$7:$Z$506)+1,1))
*(IF('Gastos com Pessoal'!$AE$7:$AE$506&lt;=Z$3,('Gastos com Pessoal'!$AF$7:$AF$506)+1,1)),0)</f>
        <v>0</v>
      </c>
      <c r="AA45" s="32">
        <f t="array" aca="1" ref="AA45" ca="1">_xlfn.IFNA(SUM((AA$3&gt;='Gastos com Pessoal'!$E$7:$E$506)*(AA$3&lt;='Gastos com Pessoal'!$F$7:$F$506)*OFFSET('Encargos e Benefícios'!$D$5,1,MATCH($B45,'Encargos e Benefícios'!$E$5:$AB$5,0),500,1))
*(IF('Gastos com Pessoal'!$G$7:$G$506&lt;=AA$3,('Gastos com Pessoal'!$H$7:$H$506)+1,1))
*(IF('Gastos com Pessoal'!$M$7:$M$506&lt;=AA$3,('Gastos com Pessoal'!$N$7:$N$506)+1,1))
*(IF('Gastos com Pessoal'!$S$7:$S$506&lt;=AA$3,('Gastos com Pessoal'!$T$7:$T$506)+1,1))
*(IF('Gastos com Pessoal'!$Y$7:$Y$506&lt;=AA$3,('Gastos com Pessoal'!$Z$7:$Z$506)+1,1))
*(IF('Gastos com Pessoal'!$AE$7:$AE$506&lt;=AA$3,('Gastos com Pessoal'!$AF$7:$AF$506)+1,1)),0)</f>
        <v>0</v>
      </c>
      <c r="AB45" s="32">
        <f t="array" aca="1" ref="AB45" ca="1">_xlfn.IFNA(SUM((AB$3&gt;='Gastos com Pessoal'!$E$7:$E$506)*(AB$3&lt;='Gastos com Pessoal'!$F$7:$F$506)*OFFSET('Encargos e Benefícios'!$D$5,1,MATCH($B45,'Encargos e Benefícios'!$E$5:$AB$5,0),500,1))
*(IF('Gastos com Pessoal'!$G$7:$G$506&lt;=AB$3,('Gastos com Pessoal'!$H$7:$H$506)+1,1))
*(IF('Gastos com Pessoal'!$M$7:$M$506&lt;=AB$3,('Gastos com Pessoal'!$N$7:$N$506)+1,1))
*(IF('Gastos com Pessoal'!$S$7:$S$506&lt;=AB$3,('Gastos com Pessoal'!$T$7:$T$506)+1,1))
*(IF('Gastos com Pessoal'!$Y$7:$Y$506&lt;=AB$3,('Gastos com Pessoal'!$Z$7:$Z$506)+1,1))
*(IF('Gastos com Pessoal'!$AE$7:$AE$506&lt;=AB$3,('Gastos com Pessoal'!$AF$7:$AF$506)+1,1)),0)</f>
        <v>0</v>
      </c>
      <c r="AC45" s="32">
        <f t="array" aca="1" ref="AC45" ca="1">_xlfn.IFNA(SUM((AC$3&gt;='Gastos com Pessoal'!$E$7:$E$506)*(AC$3&lt;='Gastos com Pessoal'!$F$7:$F$506)*OFFSET('Encargos e Benefícios'!$D$5,1,MATCH($B45,'Encargos e Benefícios'!$E$5:$AB$5,0),500,1))
*(IF('Gastos com Pessoal'!$G$7:$G$506&lt;=AC$3,('Gastos com Pessoal'!$H$7:$H$506)+1,1))
*(IF('Gastos com Pessoal'!$M$7:$M$506&lt;=AC$3,('Gastos com Pessoal'!$N$7:$N$506)+1,1))
*(IF('Gastos com Pessoal'!$S$7:$S$506&lt;=AC$3,('Gastos com Pessoal'!$T$7:$T$506)+1,1))
*(IF('Gastos com Pessoal'!$Y$7:$Y$506&lt;=AC$3,('Gastos com Pessoal'!$Z$7:$Z$506)+1,1))
*(IF('Gastos com Pessoal'!$AE$7:$AE$506&lt;=AC$3,('Gastos com Pessoal'!$AF$7:$AF$506)+1,1)),0)</f>
        <v>0</v>
      </c>
      <c r="AD45" s="32">
        <f t="array" aca="1" ref="AD45" ca="1">_xlfn.IFNA(SUM((AD$3&gt;='Gastos com Pessoal'!$E$7:$E$506)*(AD$3&lt;='Gastos com Pessoal'!$F$7:$F$506)*OFFSET('Encargos e Benefícios'!$D$5,1,MATCH($B45,'Encargos e Benefícios'!$E$5:$AB$5,0),500,1))
*(IF('Gastos com Pessoal'!$G$7:$G$506&lt;=AD$3,('Gastos com Pessoal'!$H$7:$H$506)+1,1))
*(IF('Gastos com Pessoal'!$M$7:$M$506&lt;=AD$3,('Gastos com Pessoal'!$N$7:$N$506)+1,1))
*(IF('Gastos com Pessoal'!$S$7:$S$506&lt;=AD$3,('Gastos com Pessoal'!$T$7:$T$506)+1,1))
*(IF('Gastos com Pessoal'!$Y$7:$Y$506&lt;=AD$3,('Gastos com Pessoal'!$Z$7:$Z$506)+1,1))
*(IF('Gastos com Pessoal'!$AE$7:$AE$506&lt;=AD$3,('Gastos com Pessoal'!$AF$7:$AF$506)+1,1)),0)</f>
        <v>0</v>
      </c>
      <c r="AE45" s="32">
        <f t="array" aca="1" ref="AE45" ca="1">_xlfn.IFNA(SUM((AE$3&gt;='Gastos com Pessoal'!$E$7:$E$506)*(AE$3&lt;='Gastos com Pessoal'!$F$7:$F$506)*OFFSET('Encargos e Benefícios'!$D$5,1,MATCH($B45,'Encargos e Benefícios'!$E$5:$AB$5,0),500,1))
*(IF('Gastos com Pessoal'!$G$7:$G$506&lt;=AE$3,('Gastos com Pessoal'!$H$7:$H$506)+1,1))
*(IF('Gastos com Pessoal'!$M$7:$M$506&lt;=AE$3,('Gastos com Pessoal'!$N$7:$N$506)+1,1))
*(IF('Gastos com Pessoal'!$S$7:$S$506&lt;=AE$3,('Gastos com Pessoal'!$T$7:$T$506)+1,1))
*(IF('Gastos com Pessoal'!$Y$7:$Y$506&lt;=AE$3,('Gastos com Pessoal'!$Z$7:$Z$506)+1,1))
*(IF('Gastos com Pessoal'!$AE$7:$AE$506&lt;=AE$3,('Gastos com Pessoal'!$AF$7:$AF$506)+1,1)),0)</f>
        <v>0</v>
      </c>
      <c r="AF45" s="32">
        <f t="array" aca="1" ref="AF45" ca="1">_xlfn.IFNA(SUM((AF$3&gt;='Gastos com Pessoal'!$E$7:$E$506)*(AF$3&lt;='Gastos com Pessoal'!$F$7:$F$506)*OFFSET('Encargos e Benefícios'!$D$5,1,MATCH($B45,'Encargos e Benefícios'!$E$5:$AB$5,0),500,1))
*(IF('Gastos com Pessoal'!$G$7:$G$506&lt;=AF$3,('Gastos com Pessoal'!$H$7:$H$506)+1,1))
*(IF('Gastos com Pessoal'!$M$7:$M$506&lt;=AF$3,('Gastos com Pessoal'!$N$7:$N$506)+1,1))
*(IF('Gastos com Pessoal'!$S$7:$S$506&lt;=AF$3,('Gastos com Pessoal'!$T$7:$T$506)+1,1))
*(IF('Gastos com Pessoal'!$Y$7:$Y$506&lt;=AF$3,('Gastos com Pessoal'!$Z$7:$Z$506)+1,1))
*(IF('Gastos com Pessoal'!$AE$7:$AE$506&lt;=AF$3,('Gastos com Pessoal'!$AF$7:$AF$506)+1,1)),0)</f>
        <v>0</v>
      </c>
      <c r="AG45" s="32">
        <f t="array" aca="1" ref="AG45" ca="1">_xlfn.IFNA(SUM((AG$3&gt;='Gastos com Pessoal'!$E$7:$E$506)*(AG$3&lt;='Gastos com Pessoal'!$F$7:$F$506)*OFFSET('Encargos e Benefícios'!$D$5,1,MATCH($B45,'Encargos e Benefícios'!$E$5:$AB$5,0),500,1))
*(IF('Gastos com Pessoal'!$G$7:$G$506&lt;=AG$3,('Gastos com Pessoal'!$H$7:$H$506)+1,1))
*(IF('Gastos com Pessoal'!$M$7:$M$506&lt;=AG$3,('Gastos com Pessoal'!$N$7:$N$506)+1,1))
*(IF('Gastos com Pessoal'!$S$7:$S$506&lt;=AG$3,('Gastos com Pessoal'!$T$7:$T$506)+1,1))
*(IF('Gastos com Pessoal'!$Y$7:$Y$506&lt;=AG$3,('Gastos com Pessoal'!$Z$7:$Z$506)+1,1))
*(IF('Gastos com Pessoal'!$AE$7:$AE$506&lt;=AG$3,('Gastos com Pessoal'!$AF$7:$AF$506)+1,1)),0)</f>
        <v>0</v>
      </c>
      <c r="AH45" s="32">
        <f t="array" aca="1" ref="AH45" ca="1">_xlfn.IFNA(SUM((AH$3&gt;='Gastos com Pessoal'!$E$7:$E$506)*(AH$3&lt;='Gastos com Pessoal'!$F$7:$F$506)*OFFSET('Encargos e Benefícios'!$D$5,1,MATCH($B45,'Encargos e Benefícios'!$E$5:$AB$5,0),500,1))
*(IF('Gastos com Pessoal'!$G$7:$G$506&lt;=AH$3,('Gastos com Pessoal'!$H$7:$H$506)+1,1))
*(IF('Gastos com Pessoal'!$M$7:$M$506&lt;=AH$3,('Gastos com Pessoal'!$N$7:$N$506)+1,1))
*(IF('Gastos com Pessoal'!$S$7:$S$506&lt;=AH$3,('Gastos com Pessoal'!$T$7:$T$506)+1,1))
*(IF('Gastos com Pessoal'!$Y$7:$Y$506&lt;=AH$3,('Gastos com Pessoal'!$Z$7:$Z$506)+1,1))
*(IF('Gastos com Pessoal'!$AE$7:$AE$506&lt;=AH$3,('Gastos com Pessoal'!$AF$7:$AF$506)+1,1)),0)</f>
        <v>0</v>
      </c>
      <c r="AI45" s="32">
        <f t="array" aca="1" ref="AI45" ca="1">_xlfn.IFNA(SUM((AI$3&gt;='Gastos com Pessoal'!$E$7:$E$506)*(AI$3&lt;='Gastos com Pessoal'!$F$7:$F$506)*OFFSET('Encargos e Benefícios'!$D$5,1,MATCH($B45,'Encargos e Benefícios'!$E$5:$AB$5,0),500,1))
*(IF('Gastos com Pessoal'!$G$7:$G$506&lt;=AI$3,('Gastos com Pessoal'!$H$7:$H$506)+1,1))
*(IF('Gastos com Pessoal'!$M$7:$M$506&lt;=AI$3,('Gastos com Pessoal'!$N$7:$N$506)+1,1))
*(IF('Gastos com Pessoal'!$S$7:$S$506&lt;=AI$3,('Gastos com Pessoal'!$T$7:$T$506)+1,1))
*(IF('Gastos com Pessoal'!$Y$7:$Y$506&lt;=AI$3,('Gastos com Pessoal'!$Z$7:$Z$506)+1,1))
*(IF('Gastos com Pessoal'!$AE$7:$AE$506&lt;=AI$3,('Gastos com Pessoal'!$AF$7:$AF$506)+1,1)),0)</f>
        <v>0</v>
      </c>
      <c r="AJ45" s="32">
        <f t="array" aca="1" ref="AJ45" ca="1">_xlfn.IFNA(SUM((AJ$3&gt;='Gastos com Pessoal'!$E$7:$E$506)*(AJ$3&lt;='Gastos com Pessoal'!$F$7:$F$506)*OFFSET('Encargos e Benefícios'!$D$5,1,MATCH($B45,'Encargos e Benefícios'!$E$5:$AB$5,0),500,1))
*(IF('Gastos com Pessoal'!$G$7:$G$506&lt;=AJ$3,('Gastos com Pessoal'!$H$7:$H$506)+1,1))
*(IF('Gastos com Pessoal'!$M$7:$M$506&lt;=AJ$3,('Gastos com Pessoal'!$N$7:$N$506)+1,1))
*(IF('Gastos com Pessoal'!$S$7:$S$506&lt;=AJ$3,('Gastos com Pessoal'!$T$7:$T$506)+1,1))
*(IF('Gastos com Pessoal'!$Y$7:$Y$506&lt;=AJ$3,('Gastos com Pessoal'!$Z$7:$Z$506)+1,1))
*(IF('Gastos com Pessoal'!$AE$7:$AE$506&lt;=AJ$3,('Gastos com Pessoal'!$AF$7:$AF$506)+1,1)),0)</f>
        <v>0</v>
      </c>
      <c r="AK45" s="32">
        <f t="array" aca="1" ref="AK45" ca="1">_xlfn.IFNA(SUM((AK$3&gt;='Gastos com Pessoal'!$E$7:$E$506)*(AK$3&lt;='Gastos com Pessoal'!$F$7:$F$506)*OFFSET('Encargos e Benefícios'!$D$5,1,MATCH($B45,'Encargos e Benefícios'!$E$5:$AB$5,0),500,1))
*(IF('Gastos com Pessoal'!$G$7:$G$506&lt;=AK$3,('Gastos com Pessoal'!$H$7:$H$506)+1,1))
*(IF('Gastos com Pessoal'!$M$7:$M$506&lt;=AK$3,('Gastos com Pessoal'!$N$7:$N$506)+1,1))
*(IF('Gastos com Pessoal'!$S$7:$S$506&lt;=AK$3,('Gastos com Pessoal'!$T$7:$T$506)+1,1))
*(IF('Gastos com Pessoal'!$Y$7:$Y$506&lt;=AK$3,('Gastos com Pessoal'!$Z$7:$Z$506)+1,1))
*(IF('Gastos com Pessoal'!$AE$7:$AE$506&lt;=AK$3,('Gastos com Pessoal'!$AF$7:$AF$506)+1,1)),0)</f>
        <v>0</v>
      </c>
      <c r="AL45" s="32">
        <f t="array" aca="1" ref="AL45" ca="1">_xlfn.IFNA(SUM((AL$3&gt;='Gastos com Pessoal'!$E$7:$E$506)*(AL$3&lt;='Gastos com Pessoal'!$F$7:$F$506)*OFFSET('Encargos e Benefícios'!$D$5,1,MATCH($B45,'Encargos e Benefícios'!$E$5:$AB$5,0),500,1))
*(IF('Gastos com Pessoal'!$G$7:$G$506&lt;=AL$3,('Gastos com Pessoal'!$H$7:$H$506)+1,1))
*(IF('Gastos com Pessoal'!$M$7:$M$506&lt;=AL$3,('Gastos com Pessoal'!$N$7:$N$506)+1,1))
*(IF('Gastos com Pessoal'!$S$7:$S$506&lt;=AL$3,('Gastos com Pessoal'!$T$7:$T$506)+1,1))
*(IF('Gastos com Pessoal'!$Y$7:$Y$506&lt;=AL$3,('Gastos com Pessoal'!$Z$7:$Z$506)+1,1))
*(IF('Gastos com Pessoal'!$AE$7:$AE$506&lt;=AL$3,('Gastos com Pessoal'!$AF$7:$AF$506)+1,1)),0)</f>
        <v>0</v>
      </c>
      <c r="AM45" s="32">
        <f t="array" aca="1" ref="AM45" ca="1">_xlfn.IFNA(SUM((AM$3&gt;='Gastos com Pessoal'!$E$7:$E$506)*(AM$3&lt;='Gastos com Pessoal'!$F$7:$F$506)*OFFSET('Encargos e Benefícios'!$D$5,1,MATCH($B45,'Encargos e Benefícios'!$E$5:$AB$5,0),500,1))
*(IF('Gastos com Pessoal'!$G$7:$G$506&lt;=AM$3,('Gastos com Pessoal'!$H$7:$H$506)+1,1))
*(IF('Gastos com Pessoal'!$M$7:$M$506&lt;=AM$3,('Gastos com Pessoal'!$N$7:$N$506)+1,1))
*(IF('Gastos com Pessoal'!$S$7:$S$506&lt;=AM$3,('Gastos com Pessoal'!$T$7:$T$506)+1,1))
*(IF('Gastos com Pessoal'!$Y$7:$Y$506&lt;=AM$3,('Gastos com Pessoal'!$Z$7:$Z$506)+1,1))
*(IF('Gastos com Pessoal'!$AE$7:$AE$506&lt;=AM$3,('Gastos com Pessoal'!$AF$7:$AF$506)+1,1)),0)</f>
        <v>0</v>
      </c>
      <c r="AN45" s="32">
        <f t="array" aca="1" ref="AN45" ca="1">_xlfn.IFNA(SUM((AN$3&gt;='Gastos com Pessoal'!$E$7:$E$506)*(AN$3&lt;='Gastos com Pessoal'!$F$7:$F$506)*OFFSET('Encargos e Benefícios'!$D$5,1,MATCH($B45,'Encargos e Benefícios'!$E$5:$AB$5,0),500,1))
*(IF('Gastos com Pessoal'!$G$7:$G$506&lt;=AN$3,('Gastos com Pessoal'!$H$7:$H$506)+1,1))
*(IF('Gastos com Pessoal'!$M$7:$M$506&lt;=AN$3,('Gastos com Pessoal'!$N$7:$N$506)+1,1))
*(IF('Gastos com Pessoal'!$S$7:$S$506&lt;=AN$3,('Gastos com Pessoal'!$T$7:$T$506)+1,1))
*(IF('Gastos com Pessoal'!$Y$7:$Y$506&lt;=AN$3,('Gastos com Pessoal'!$Z$7:$Z$506)+1,1))
*(IF('Gastos com Pessoal'!$AE$7:$AE$506&lt;=AN$3,('Gastos com Pessoal'!$AF$7:$AF$506)+1,1)),0)</f>
        <v>0</v>
      </c>
      <c r="AO45" s="32">
        <f t="array" aca="1" ref="AO45" ca="1">_xlfn.IFNA(SUM((AO$3&gt;='Gastos com Pessoal'!$E$7:$E$506)*(AO$3&lt;='Gastos com Pessoal'!$F$7:$F$506)*OFFSET('Encargos e Benefícios'!$D$5,1,MATCH($B45,'Encargos e Benefícios'!$E$5:$AB$5,0),500,1))
*(IF('Gastos com Pessoal'!$G$7:$G$506&lt;=AO$3,('Gastos com Pessoal'!$H$7:$H$506)+1,1))
*(IF('Gastos com Pessoal'!$M$7:$M$506&lt;=AO$3,('Gastos com Pessoal'!$N$7:$N$506)+1,1))
*(IF('Gastos com Pessoal'!$S$7:$S$506&lt;=AO$3,('Gastos com Pessoal'!$T$7:$T$506)+1,1))
*(IF('Gastos com Pessoal'!$Y$7:$Y$506&lt;=AO$3,('Gastos com Pessoal'!$Z$7:$Z$506)+1,1))
*(IF('Gastos com Pessoal'!$AE$7:$AE$506&lt;=AO$3,('Gastos com Pessoal'!$AF$7:$AF$506)+1,1)),0)</f>
        <v>0</v>
      </c>
      <c r="AP45" s="32">
        <f t="array" aca="1" ref="AP45" ca="1">_xlfn.IFNA(SUM((AP$3&gt;='Gastos com Pessoal'!$E$7:$E$506)*(AP$3&lt;='Gastos com Pessoal'!$F$7:$F$506)*OFFSET('Encargos e Benefícios'!$D$5,1,MATCH($B45,'Encargos e Benefícios'!$E$5:$AB$5,0),500,1))
*(IF('Gastos com Pessoal'!$G$7:$G$506&lt;=AP$3,('Gastos com Pessoal'!$H$7:$H$506)+1,1))
*(IF('Gastos com Pessoal'!$M$7:$M$506&lt;=AP$3,('Gastos com Pessoal'!$N$7:$N$506)+1,1))
*(IF('Gastos com Pessoal'!$S$7:$S$506&lt;=AP$3,('Gastos com Pessoal'!$T$7:$T$506)+1,1))
*(IF('Gastos com Pessoal'!$Y$7:$Y$506&lt;=AP$3,('Gastos com Pessoal'!$Z$7:$Z$506)+1,1))
*(IF('Gastos com Pessoal'!$AE$7:$AE$506&lt;=AP$3,('Gastos com Pessoal'!$AF$7:$AF$506)+1,1)),0)</f>
        <v>0</v>
      </c>
      <c r="AQ45" s="32">
        <f t="array" aca="1" ref="AQ45" ca="1">_xlfn.IFNA(SUM((AQ$3&gt;='Gastos com Pessoal'!$E$7:$E$506)*(AQ$3&lt;='Gastos com Pessoal'!$F$7:$F$506)*OFFSET('Encargos e Benefícios'!$D$5,1,MATCH($B45,'Encargos e Benefícios'!$E$5:$AB$5,0),500,1))
*(IF('Gastos com Pessoal'!$G$7:$G$506&lt;=AQ$3,('Gastos com Pessoal'!$H$7:$H$506)+1,1))
*(IF('Gastos com Pessoal'!$M$7:$M$506&lt;=AQ$3,('Gastos com Pessoal'!$N$7:$N$506)+1,1))
*(IF('Gastos com Pessoal'!$S$7:$S$506&lt;=AQ$3,('Gastos com Pessoal'!$T$7:$T$506)+1,1))
*(IF('Gastos com Pessoal'!$Y$7:$Y$506&lt;=AQ$3,('Gastos com Pessoal'!$Z$7:$Z$506)+1,1))
*(IF('Gastos com Pessoal'!$AE$7:$AE$506&lt;=AQ$3,('Gastos com Pessoal'!$AF$7:$AF$506)+1,1)),0)</f>
        <v>0</v>
      </c>
      <c r="AR45" s="32">
        <f t="array" aca="1" ref="AR45" ca="1">_xlfn.IFNA(SUM((AR$3&gt;='Gastos com Pessoal'!$E$7:$E$506)*(AR$3&lt;='Gastos com Pessoal'!$F$7:$F$506)*OFFSET('Encargos e Benefícios'!$D$5,1,MATCH($B45,'Encargos e Benefícios'!$E$5:$AB$5,0),500,1))
*(IF('Gastos com Pessoal'!$G$7:$G$506&lt;=AR$3,('Gastos com Pessoal'!$H$7:$H$506)+1,1))
*(IF('Gastos com Pessoal'!$M$7:$M$506&lt;=AR$3,('Gastos com Pessoal'!$N$7:$N$506)+1,1))
*(IF('Gastos com Pessoal'!$S$7:$S$506&lt;=AR$3,('Gastos com Pessoal'!$T$7:$T$506)+1,1))
*(IF('Gastos com Pessoal'!$Y$7:$Y$506&lt;=AR$3,('Gastos com Pessoal'!$Z$7:$Z$506)+1,1))
*(IF('Gastos com Pessoal'!$AE$7:$AE$506&lt;=AR$3,('Gastos com Pessoal'!$AF$7:$AF$506)+1,1)),0)</f>
        <v>0</v>
      </c>
      <c r="AS45" s="32">
        <f t="array" aca="1" ref="AS45" ca="1">_xlfn.IFNA(SUM((AS$3&gt;='Gastos com Pessoal'!$E$7:$E$506)*(AS$3&lt;='Gastos com Pessoal'!$F$7:$F$506)*OFFSET('Encargos e Benefícios'!$D$5,1,MATCH($B45,'Encargos e Benefícios'!$E$5:$AB$5,0),500,1))
*(IF('Gastos com Pessoal'!$G$7:$G$506&lt;=AS$3,('Gastos com Pessoal'!$H$7:$H$506)+1,1))
*(IF('Gastos com Pessoal'!$M$7:$M$506&lt;=AS$3,('Gastos com Pessoal'!$N$7:$N$506)+1,1))
*(IF('Gastos com Pessoal'!$S$7:$S$506&lt;=AS$3,('Gastos com Pessoal'!$T$7:$T$506)+1,1))
*(IF('Gastos com Pessoal'!$Y$7:$Y$506&lt;=AS$3,('Gastos com Pessoal'!$Z$7:$Z$506)+1,1))
*(IF('Gastos com Pessoal'!$AE$7:$AE$506&lt;=AS$3,('Gastos com Pessoal'!$AF$7:$AF$506)+1,1)),0)</f>
        <v>0</v>
      </c>
      <c r="AT45" s="32">
        <f t="array" aca="1" ref="AT45" ca="1">_xlfn.IFNA(SUM((AT$3&gt;='Gastos com Pessoal'!$E$7:$E$506)*(AT$3&lt;='Gastos com Pessoal'!$F$7:$F$506)*OFFSET('Encargos e Benefícios'!$D$5,1,MATCH($B45,'Encargos e Benefícios'!$E$5:$AB$5,0),500,1))
*(IF('Gastos com Pessoal'!$G$7:$G$506&lt;=AT$3,('Gastos com Pessoal'!$H$7:$H$506)+1,1))
*(IF('Gastos com Pessoal'!$M$7:$M$506&lt;=AT$3,('Gastos com Pessoal'!$N$7:$N$506)+1,1))
*(IF('Gastos com Pessoal'!$S$7:$S$506&lt;=AT$3,('Gastos com Pessoal'!$T$7:$T$506)+1,1))
*(IF('Gastos com Pessoal'!$Y$7:$Y$506&lt;=AT$3,('Gastos com Pessoal'!$Z$7:$Z$506)+1,1))
*(IF('Gastos com Pessoal'!$AE$7:$AE$506&lt;=AT$3,('Gastos com Pessoal'!$AF$7:$AF$506)+1,1)),0)</f>
        <v>0</v>
      </c>
      <c r="AU45" s="32">
        <f t="array" aca="1" ref="AU45" ca="1">_xlfn.IFNA(SUM((AU$3&gt;='Gastos com Pessoal'!$E$7:$E$506)*(AU$3&lt;='Gastos com Pessoal'!$F$7:$F$506)*OFFSET('Encargos e Benefícios'!$D$5,1,MATCH($B45,'Encargos e Benefícios'!$E$5:$AB$5,0),500,1))
*(IF('Gastos com Pessoal'!$G$7:$G$506&lt;=AU$3,('Gastos com Pessoal'!$H$7:$H$506)+1,1))
*(IF('Gastos com Pessoal'!$M$7:$M$506&lt;=AU$3,('Gastos com Pessoal'!$N$7:$N$506)+1,1))
*(IF('Gastos com Pessoal'!$S$7:$S$506&lt;=AU$3,('Gastos com Pessoal'!$T$7:$T$506)+1,1))
*(IF('Gastos com Pessoal'!$Y$7:$Y$506&lt;=AU$3,('Gastos com Pessoal'!$Z$7:$Z$506)+1,1))
*(IF('Gastos com Pessoal'!$AE$7:$AE$506&lt;=AU$3,('Gastos com Pessoal'!$AF$7:$AF$506)+1,1)),0)</f>
        <v>0</v>
      </c>
      <c r="AV45" s="32">
        <f t="array" aca="1" ref="AV45" ca="1">_xlfn.IFNA(SUM((AV$3&gt;='Gastos com Pessoal'!$E$7:$E$506)*(AV$3&lt;='Gastos com Pessoal'!$F$7:$F$506)*OFFSET('Encargos e Benefícios'!$D$5,1,MATCH($B45,'Encargos e Benefícios'!$E$5:$AB$5,0),500,1))
*(IF('Gastos com Pessoal'!$G$7:$G$506&lt;=AV$3,('Gastos com Pessoal'!$H$7:$H$506)+1,1))
*(IF('Gastos com Pessoal'!$M$7:$M$506&lt;=AV$3,('Gastos com Pessoal'!$N$7:$N$506)+1,1))
*(IF('Gastos com Pessoal'!$S$7:$S$506&lt;=AV$3,('Gastos com Pessoal'!$T$7:$T$506)+1,1))
*(IF('Gastos com Pessoal'!$Y$7:$Y$506&lt;=AV$3,('Gastos com Pessoal'!$Z$7:$Z$506)+1,1))
*(IF('Gastos com Pessoal'!$AE$7:$AE$506&lt;=AV$3,('Gastos com Pessoal'!$AF$7:$AF$506)+1,1)),0)</f>
        <v>0</v>
      </c>
      <c r="AW45" s="32">
        <f t="array" aca="1" ref="AW45" ca="1">_xlfn.IFNA(SUM((AW$3&gt;='Gastos com Pessoal'!$E$7:$E$506)*(AW$3&lt;='Gastos com Pessoal'!$F$7:$F$506)*OFFSET('Encargos e Benefícios'!$D$5,1,MATCH($B45,'Encargos e Benefícios'!$E$5:$AB$5,0),500,1))
*(IF('Gastos com Pessoal'!$G$7:$G$506&lt;=AW$3,('Gastos com Pessoal'!$H$7:$H$506)+1,1))
*(IF('Gastos com Pessoal'!$M$7:$M$506&lt;=AW$3,('Gastos com Pessoal'!$N$7:$N$506)+1,1))
*(IF('Gastos com Pessoal'!$S$7:$S$506&lt;=AW$3,('Gastos com Pessoal'!$T$7:$T$506)+1,1))
*(IF('Gastos com Pessoal'!$Y$7:$Y$506&lt;=AW$3,('Gastos com Pessoal'!$Z$7:$Z$506)+1,1))
*(IF('Gastos com Pessoal'!$AE$7:$AE$506&lt;=AW$3,('Gastos com Pessoal'!$AF$7:$AF$506)+1,1)),0)</f>
        <v>0</v>
      </c>
      <c r="AX45" s="32">
        <f t="array" aca="1" ref="AX45" ca="1">_xlfn.IFNA(SUM((AX$3&gt;='Gastos com Pessoal'!$E$7:$E$506)*(AX$3&lt;='Gastos com Pessoal'!$F$7:$F$506)*OFFSET('Encargos e Benefícios'!$D$5,1,MATCH($B45,'Encargos e Benefícios'!$E$5:$AB$5,0),500,1))
*(IF('Gastos com Pessoal'!$G$7:$G$506&lt;=AX$3,('Gastos com Pessoal'!$H$7:$H$506)+1,1))
*(IF('Gastos com Pessoal'!$M$7:$M$506&lt;=AX$3,('Gastos com Pessoal'!$N$7:$N$506)+1,1))
*(IF('Gastos com Pessoal'!$S$7:$S$506&lt;=AX$3,('Gastos com Pessoal'!$T$7:$T$506)+1,1))
*(IF('Gastos com Pessoal'!$Y$7:$Y$506&lt;=AX$3,('Gastos com Pessoal'!$Z$7:$Z$506)+1,1))
*(IF('Gastos com Pessoal'!$AE$7:$AE$506&lt;=AX$3,('Gastos com Pessoal'!$AF$7:$AF$506)+1,1)),0)</f>
        <v>0</v>
      </c>
      <c r="AY45" s="32">
        <f t="array" aca="1" ref="AY45" ca="1">_xlfn.IFNA(SUM((AY$3&gt;='Gastos com Pessoal'!$E$7:$E$506)*(AY$3&lt;='Gastos com Pessoal'!$F$7:$F$506)*OFFSET('Encargos e Benefícios'!$D$5,1,MATCH($B45,'Encargos e Benefícios'!$E$5:$AB$5,0),500,1))
*(IF('Gastos com Pessoal'!$G$7:$G$506&lt;=AY$3,('Gastos com Pessoal'!$H$7:$H$506)+1,1))
*(IF('Gastos com Pessoal'!$M$7:$M$506&lt;=AY$3,('Gastos com Pessoal'!$N$7:$N$506)+1,1))
*(IF('Gastos com Pessoal'!$S$7:$S$506&lt;=AY$3,('Gastos com Pessoal'!$T$7:$T$506)+1,1))
*(IF('Gastos com Pessoal'!$Y$7:$Y$506&lt;=AY$3,('Gastos com Pessoal'!$Z$7:$Z$506)+1,1))
*(IF('Gastos com Pessoal'!$AE$7:$AE$506&lt;=AY$3,('Gastos com Pessoal'!$AF$7:$AF$506)+1,1)),0)</f>
        <v>0</v>
      </c>
      <c r="AZ45" s="32">
        <f t="array" aca="1" ref="AZ45" ca="1">_xlfn.IFNA(SUM((AZ$3&gt;='Gastos com Pessoal'!$E$7:$E$506)*(AZ$3&lt;='Gastos com Pessoal'!$F$7:$F$506)*OFFSET('Encargos e Benefícios'!$D$5,1,MATCH($B45,'Encargos e Benefícios'!$E$5:$AB$5,0),500,1))
*(IF('Gastos com Pessoal'!$G$7:$G$506&lt;=AZ$3,('Gastos com Pessoal'!$H$7:$H$506)+1,1))
*(IF('Gastos com Pessoal'!$M$7:$M$506&lt;=AZ$3,('Gastos com Pessoal'!$N$7:$N$506)+1,1))
*(IF('Gastos com Pessoal'!$S$7:$S$506&lt;=AZ$3,('Gastos com Pessoal'!$T$7:$T$506)+1,1))
*(IF('Gastos com Pessoal'!$Y$7:$Y$506&lt;=AZ$3,('Gastos com Pessoal'!$Z$7:$Z$506)+1,1))
*(IF('Gastos com Pessoal'!$AE$7:$AE$506&lt;=AZ$3,('Gastos com Pessoal'!$AF$7:$AF$506)+1,1)),0)</f>
        <v>0</v>
      </c>
      <c r="BA45" s="32">
        <f t="array" aca="1" ref="BA45" ca="1">_xlfn.IFNA(SUM((BA$3&gt;='Gastos com Pessoal'!$E$7:$E$506)*(BA$3&lt;='Gastos com Pessoal'!$F$7:$F$506)*OFFSET('Encargos e Benefícios'!$D$5,1,MATCH($B45,'Encargos e Benefícios'!$E$5:$AB$5,0),500,1))
*(IF('Gastos com Pessoal'!$G$7:$G$506&lt;=BA$3,('Gastos com Pessoal'!$H$7:$H$506)+1,1))
*(IF('Gastos com Pessoal'!$M$7:$M$506&lt;=BA$3,('Gastos com Pessoal'!$N$7:$N$506)+1,1))
*(IF('Gastos com Pessoal'!$S$7:$S$506&lt;=BA$3,('Gastos com Pessoal'!$T$7:$T$506)+1,1))
*(IF('Gastos com Pessoal'!$Y$7:$Y$506&lt;=BA$3,('Gastos com Pessoal'!$Z$7:$Z$506)+1,1))
*(IF('Gastos com Pessoal'!$AE$7:$AE$506&lt;=BA$3,('Gastos com Pessoal'!$AF$7:$AF$506)+1,1)),0)</f>
        <v>0</v>
      </c>
      <c r="BB45" s="32">
        <f t="array" aca="1" ref="BB45" ca="1">_xlfn.IFNA(SUM((BB$3&gt;='Gastos com Pessoal'!$E$7:$E$506)*(BB$3&lt;='Gastos com Pessoal'!$F$7:$F$506)*OFFSET('Encargos e Benefícios'!$D$5,1,MATCH($B45,'Encargos e Benefícios'!$E$5:$AB$5,0),500,1))
*(IF('Gastos com Pessoal'!$G$7:$G$506&lt;=BB$3,('Gastos com Pessoal'!$H$7:$H$506)+1,1))
*(IF('Gastos com Pessoal'!$M$7:$M$506&lt;=BB$3,('Gastos com Pessoal'!$N$7:$N$506)+1,1))
*(IF('Gastos com Pessoal'!$S$7:$S$506&lt;=BB$3,('Gastos com Pessoal'!$T$7:$T$506)+1,1))
*(IF('Gastos com Pessoal'!$Y$7:$Y$506&lt;=BB$3,('Gastos com Pessoal'!$Z$7:$Z$506)+1,1))
*(IF('Gastos com Pessoal'!$AE$7:$AE$506&lt;=BB$3,('Gastos com Pessoal'!$AF$7:$AF$506)+1,1)),0)</f>
        <v>0</v>
      </c>
      <c r="BC45" s="32">
        <f t="array" aca="1" ref="BC45" ca="1">_xlfn.IFNA(SUM((BC$3&gt;='Gastos com Pessoal'!$E$7:$E$506)*(BC$3&lt;='Gastos com Pessoal'!$F$7:$F$506)*OFFSET('Encargos e Benefícios'!$D$5,1,MATCH($B45,'Encargos e Benefícios'!$E$5:$AB$5,0),500,1))
*(IF('Gastos com Pessoal'!$G$7:$G$506&lt;=BC$3,('Gastos com Pessoal'!$H$7:$H$506)+1,1))
*(IF('Gastos com Pessoal'!$M$7:$M$506&lt;=BC$3,('Gastos com Pessoal'!$N$7:$N$506)+1,1))
*(IF('Gastos com Pessoal'!$S$7:$S$506&lt;=BC$3,('Gastos com Pessoal'!$T$7:$T$506)+1,1))
*(IF('Gastos com Pessoal'!$Y$7:$Y$506&lt;=BC$3,('Gastos com Pessoal'!$Z$7:$Z$506)+1,1))
*(IF('Gastos com Pessoal'!$AE$7:$AE$506&lt;=BC$3,('Gastos com Pessoal'!$AF$7:$AF$506)+1,1)),0)</f>
        <v>0</v>
      </c>
      <c r="BD45" s="32">
        <f t="array" aca="1" ref="BD45" ca="1">_xlfn.IFNA(SUM((BD$3&gt;='Gastos com Pessoal'!$E$7:$E$506)*(BD$3&lt;='Gastos com Pessoal'!$F$7:$F$506)*OFFSET('Encargos e Benefícios'!$D$5,1,MATCH($B45,'Encargos e Benefícios'!$E$5:$AB$5,0),500,1))
*(IF('Gastos com Pessoal'!$G$7:$G$506&lt;=BD$3,('Gastos com Pessoal'!$H$7:$H$506)+1,1))
*(IF('Gastos com Pessoal'!$M$7:$M$506&lt;=BD$3,('Gastos com Pessoal'!$N$7:$N$506)+1,1))
*(IF('Gastos com Pessoal'!$S$7:$S$506&lt;=BD$3,('Gastos com Pessoal'!$T$7:$T$506)+1,1))
*(IF('Gastos com Pessoal'!$Y$7:$Y$506&lt;=BD$3,('Gastos com Pessoal'!$Z$7:$Z$506)+1,1))
*(IF('Gastos com Pessoal'!$AE$7:$AE$506&lt;=BD$3,('Gastos com Pessoal'!$AF$7:$AF$506)+1,1)),0)</f>
        <v>0</v>
      </c>
      <c r="BE45" s="32">
        <f t="array" aca="1" ref="BE45" ca="1">_xlfn.IFNA(SUM((BE$3&gt;='Gastos com Pessoal'!$E$7:$E$506)*(BE$3&lt;='Gastos com Pessoal'!$F$7:$F$506)*OFFSET('Encargos e Benefícios'!$D$5,1,MATCH($B45,'Encargos e Benefícios'!$E$5:$AB$5,0),500,1))
*(IF('Gastos com Pessoal'!$G$7:$G$506&lt;=BE$3,('Gastos com Pessoal'!$H$7:$H$506)+1,1))
*(IF('Gastos com Pessoal'!$M$7:$M$506&lt;=BE$3,('Gastos com Pessoal'!$N$7:$N$506)+1,1))
*(IF('Gastos com Pessoal'!$S$7:$S$506&lt;=BE$3,('Gastos com Pessoal'!$T$7:$T$506)+1,1))
*(IF('Gastos com Pessoal'!$Y$7:$Y$506&lt;=BE$3,('Gastos com Pessoal'!$Z$7:$Z$506)+1,1))
*(IF('Gastos com Pessoal'!$AE$7:$AE$506&lt;=BE$3,('Gastos com Pessoal'!$AF$7:$AF$506)+1,1)),0)</f>
        <v>0</v>
      </c>
      <c r="BF45" s="32">
        <f t="array" aca="1" ref="BF45" ca="1">_xlfn.IFNA(SUM((BF$3&gt;='Gastos com Pessoal'!$E$7:$E$506)*(BF$3&lt;='Gastos com Pessoal'!$F$7:$F$506)*OFFSET('Encargos e Benefícios'!$D$5,1,MATCH($B45,'Encargos e Benefícios'!$E$5:$AB$5,0),500,1))
*(IF('Gastos com Pessoal'!$G$7:$G$506&lt;=BF$3,('Gastos com Pessoal'!$H$7:$H$506)+1,1))
*(IF('Gastos com Pessoal'!$M$7:$M$506&lt;=BF$3,('Gastos com Pessoal'!$N$7:$N$506)+1,1))
*(IF('Gastos com Pessoal'!$S$7:$S$506&lt;=BF$3,('Gastos com Pessoal'!$T$7:$T$506)+1,1))
*(IF('Gastos com Pessoal'!$Y$7:$Y$506&lt;=BF$3,('Gastos com Pessoal'!$Z$7:$Z$506)+1,1))
*(IF('Gastos com Pessoal'!$AE$7:$AE$506&lt;=BF$3,('Gastos com Pessoal'!$AF$7:$AF$506)+1,1)),0)</f>
        <v>0</v>
      </c>
      <c r="BG45" s="32">
        <f t="array" aca="1" ref="BG45" ca="1">_xlfn.IFNA(SUM((BG$3&gt;='Gastos com Pessoal'!$E$7:$E$506)*(BG$3&lt;='Gastos com Pessoal'!$F$7:$F$506)*OFFSET('Encargos e Benefícios'!$D$5,1,MATCH($B45,'Encargos e Benefícios'!$E$5:$AB$5,0),500,1))
*(IF('Gastos com Pessoal'!$G$7:$G$506&lt;=BG$3,('Gastos com Pessoal'!$H$7:$H$506)+1,1))
*(IF('Gastos com Pessoal'!$M$7:$M$506&lt;=BG$3,('Gastos com Pessoal'!$N$7:$N$506)+1,1))
*(IF('Gastos com Pessoal'!$S$7:$S$506&lt;=BG$3,('Gastos com Pessoal'!$T$7:$T$506)+1,1))
*(IF('Gastos com Pessoal'!$Y$7:$Y$506&lt;=BG$3,('Gastos com Pessoal'!$Z$7:$Z$506)+1,1))
*(IF('Gastos com Pessoal'!$AE$7:$AE$506&lt;=BG$3,('Gastos com Pessoal'!$AF$7:$AF$506)+1,1)),0)</f>
        <v>0</v>
      </c>
      <c r="BH45" s="32">
        <f t="array" aca="1" ref="BH45" ca="1">_xlfn.IFNA(SUM((BH$3&gt;='Gastos com Pessoal'!$E$7:$E$506)*(BH$3&lt;='Gastos com Pessoal'!$F$7:$F$506)*OFFSET('Encargos e Benefícios'!$D$5,1,MATCH($B45,'Encargos e Benefícios'!$E$5:$AB$5,0),500,1))
*(IF('Gastos com Pessoal'!$G$7:$G$506&lt;=BH$3,('Gastos com Pessoal'!$H$7:$H$506)+1,1))
*(IF('Gastos com Pessoal'!$M$7:$M$506&lt;=BH$3,('Gastos com Pessoal'!$N$7:$N$506)+1,1))
*(IF('Gastos com Pessoal'!$S$7:$S$506&lt;=BH$3,('Gastos com Pessoal'!$T$7:$T$506)+1,1))
*(IF('Gastos com Pessoal'!$Y$7:$Y$506&lt;=BH$3,('Gastos com Pessoal'!$Z$7:$Z$506)+1,1))
*(IF('Gastos com Pessoal'!$AE$7:$AE$506&lt;=BH$3,('Gastos com Pessoal'!$AF$7:$AF$506)+1,1)),0)</f>
        <v>0</v>
      </c>
      <c r="BI45" s="32">
        <f t="array" aca="1" ref="BI45" ca="1">_xlfn.IFNA(SUM((BI$3&gt;='Gastos com Pessoal'!$E$7:$E$506)*(BI$3&lt;='Gastos com Pessoal'!$F$7:$F$506)*OFFSET('Encargos e Benefícios'!$D$5,1,MATCH($B45,'Encargos e Benefícios'!$E$5:$AB$5,0),500,1))
*(IF('Gastos com Pessoal'!$G$7:$G$506&lt;=BI$3,('Gastos com Pessoal'!$H$7:$H$506)+1,1))
*(IF('Gastos com Pessoal'!$M$7:$M$506&lt;=BI$3,('Gastos com Pessoal'!$N$7:$N$506)+1,1))
*(IF('Gastos com Pessoal'!$S$7:$S$506&lt;=BI$3,('Gastos com Pessoal'!$T$7:$T$506)+1,1))
*(IF('Gastos com Pessoal'!$Y$7:$Y$506&lt;=BI$3,('Gastos com Pessoal'!$Z$7:$Z$506)+1,1))
*(IF('Gastos com Pessoal'!$AE$7:$AE$506&lt;=BI$3,('Gastos com Pessoal'!$AF$7:$AF$506)+1,1)),0)</f>
        <v>0</v>
      </c>
      <c r="BJ45" s="32">
        <f t="array" aca="1" ref="BJ45" ca="1">_xlfn.IFNA(SUM((BJ$3&gt;='Gastos com Pessoal'!$E$7:$E$506)*(BJ$3&lt;='Gastos com Pessoal'!$F$7:$F$506)*OFFSET('Encargos e Benefícios'!$D$5,1,MATCH($B45,'Encargos e Benefícios'!$E$5:$AB$5,0),500,1))
*(IF('Gastos com Pessoal'!$G$7:$G$506&lt;=BJ$3,('Gastos com Pessoal'!$H$7:$H$506)+1,1))
*(IF('Gastos com Pessoal'!$M$7:$M$506&lt;=BJ$3,('Gastos com Pessoal'!$N$7:$N$506)+1,1))
*(IF('Gastos com Pessoal'!$S$7:$S$506&lt;=BJ$3,('Gastos com Pessoal'!$T$7:$T$506)+1,1))
*(IF('Gastos com Pessoal'!$Y$7:$Y$506&lt;=BJ$3,('Gastos com Pessoal'!$Z$7:$Z$506)+1,1))
*(IF('Gastos com Pessoal'!$AE$7:$AE$506&lt;=BJ$3,('Gastos com Pessoal'!$AF$7:$AF$506)+1,1)),0)</f>
        <v>0</v>
      </c>
      <c r="BK45" s="69">
        <f t="shared" ca="1" si="19"/>
        <v>0</v>
      </c>
      <c r="BL45" s="74">
        <f t="shared" ca="1" si="20"/>
        <v>0</v>
      </c>
    </row>
    <row r="46" spans="1:64" s="49" customFormat="1" ht="23.25" customHeight="1" x14ac:dyDescent="0.2">
      <c r="A46" s="41"/>
      <c r="B46" s="42" t="s">
        <v>157</v>
      </c>
      <c r="C46" s="43">
        <f t="shared" ref="C46:AH46" ca="1" si="23">SUBTOTAL(109,C34:C45)</f>
        <v>577382.62281789724</v>
      </c>
      <c r="D46" s="43">
        <f t="shared" ca="1" si="23"/>
        <v>606474.27175290883</v>
      </c>
      <c r="E46" s="43">
        <f t="shared" ca="1" si="23"/>
        <v>606474.27175290883</v>
      </c>
      <c r="F46" s="43">
        <f t="shared" ca="1" si="23"/>
        <v>606474.27175290883</v>
      </c>
      <c r="G46" s="43">
        <f t="shared" ca="1" si="23"/>
        <v>590351.26774679928</v>
      </c>
      <c r="H46" s="43">
        <f t="shared" ca="1" si="23"/>
        <v>597800.31242167472</v>
      </c>
      <c r="I46" s="43">
        <f t="shared" ca="1" si="23"/>
        <v>597800.31242167472</v>
      </c>
      <c r="J46" s="43">
        <f t="shared" ca="1" si="23"/>
        <v>597800.31242167472</v>
      </c>
      <c r="K46" s="43">
        <f t="shared" ca="1" si="23"/>
        <v>597800.31242167472</v>
      </c>
      <c r="L46" s="43">
        <f t="shared" ca="1" si="23"/>
        <v>606211.3381925351</v>
      </c>
      <c r="M46" s="43">
        <f t="shared" ca="1" si="23"/>
        <v>606211.3381925351</v>
      </c>
      <c r="N46" s="43">
        <f t="shared" ca="1" si="23"/>
        <v>606211.3381925351</v>
      </c>
      <c r="O46" s="43">
        <f t="shared" ca="1" si="23"/>
        <v>606211.3381925351</v>
      </c>
      <c r="P46" s="43">
        <f t="shared" ca="1" si="23"/>
        <v>0</v>
      </c>
      <c r="Q46" s="43">
        <f t="shared" ca="1" si="23"/>
        <v>0</v>
      </c>
      <c r="R46" s="43">
        <f t="shared" ca="1" si="23"/>
        <v>0</v>
      </c>
      <c r="S46" s="43">
        <f t="shared" ca="1" si="23"/>
        <v>0</v>
      </c>
      <c r="T46" s="43">
        <f t="shared" ca="1" si="23"/>
        <v>0</v>
      </c>
      <c r="U46" s="43">
        <f t="shared" ca="1" si="23"/>
        <v>0</v>
      </c>
      <c r="V46" s="43">
        <f t="shared" ca="1" si="23"/>
        <v>0</v>
      </c>
      <c r="W46" s="43">
        <f t="shared" ca="1" si="23"/>
        <v>0</v>
      </c>
      <c r="X46" s="43">
        <f t="shared" ca="1" si="23"/>
        <v>0</v>
      </c>
      <c r="Y46" s="43">
        <f t="shared" ca="1" si="23"/>
        <v>0</v>
      </c>
      <c r="Z46" s="43">
        <f t="shared" ca="1" si="23"/>
        <v>0</v>
      </c>
      <c r="AA46" s="43">
        <f t="shared" ca="1" si="23"/>
        <v>0</v>
      </c>
      <c r="AB46" s="43">
        <f t="shared" ca="1" si="23"/>
        <v>0</v>
      </c>
      <c r="AC46" s="43">
        <f t="shared" ca="1" si="23"/>
        <v>0</v>
      </c>
      <c r="AD46" s="43">
        <f t="shared" ca="1" si="23"/>
        <v>0</v>
      </c>
      <c r="AE46" s="43">
        <f t="shared" ca="1" si="23"/>
        <v>0</v>
      </c>
      <c r="AF46" s="43">
        <f t="shared" ca="1" si="23"/>
        <v>0</v>
      </c>
      <c r="AG46" s="43">
        <f t="shared" ca="1" si="23"/>
        <v>0</v>
      </c>
      <c r="AH46" s="43">
        <f t="shared" ca="1" si="23"/>
        <v>0</v>
      </c>
      <c r="AI46" s="43">
        <f t="shared" ref="AI46:BK46" ca="1" si="24">SUBTOTAL(109,AI34:AI45)</f>
        <v>0</v>
      </c>
      <c r="AJ46" s="43">
        <f t="shared" ca="1" si="24"/>
        <v>0</v>
      </c>
      <c r="AK46" s="43">
        <f t="shared" ca="1" si="24"/>
        <v>0</v>
      </c>
      <c r="AL46" s="43">
        <f t="shared" ca="1" si="24"/>
        <v>0</v>
      </c>
      <c r="AM46" s="43">
        <f t="shared" ca="1" si="24"/>
        <v>0</v>
      </c>
      <c r="AN46" s="43">
        <f t="shared" ca="1" si="24"/>
        <v>0</v>
      </c>
      <c r="AO46" s="43">
        <f t="shared" ca="1" si="24"/>
        <v>0</v>
      </c>
      <c r="AP46" s="43">
        <f t="shared" ca="1" si="24"/>
        <v>0</v>
      </c>
      <c r="AQ46" s="43">
        <f t="shared" ca="1" si="24"/>
        <v>0</v>
      </c>
      <c r="AR46" s="43">
        <f t="shared" ca="1" si="24"/>
        <v>0</v>
      </c>
      <c r="AS46" s="43">
        <f t="shared" ca="1" si="24"/>
        <v>0</v>
      </c>
      <c r="AT46" s="43">
        <f t="shared" ca="1" si="24"/>
        <v>0</v>
      </c>
      <c r="AU46" s="43">
        <f t="shared" ca="1" si="24"/>
        <v>0</v>
      </c>
      <c r="AV46" s="43">
        <f t="shared" ca="1" si="24"/>
        <v>0</v>
      </c>
      <c r="AW46" s="43">
        <f t="shared" ca="1" si="24"/>
        <v>0</v>
      </c>
      <c r="AX46" s="43">
        <f t="shared" ca="1" si="24"/>
        <v>0</v>
      </c>
      <c r="AY46" s="43">
        <f t="shared" ca="1" si="24"/>
        <v>0</v>
      </c>
      <c r="AZ46" s="43">
        <f t="shared" ca="1" si="24"/>
        <v>0</v>
      </c>
      <c r="BA46" s="43">
        <f t="shared" ca="1" si="24"/>
        <v>0</v>
      </c>
      <c r="BB46" s="43">
        <f t="shared" ca="1" si="24"/>
        <v>0</v>
      </c>
      <c r="BC46" s="43">
        <f t="shared" ca="1" si="24"/>
        <v>0</v>
      </c>
      <c r="BD46" s="43">
        <f t="shared" ca="1" si="24"/>
        <v>0</v>
      </c>
      <c r="BE46" s="43">
        <f t="shared" ca="1" si="24"/>
        <v>0</v>
      </c>
      <c r="BF46" s="43">
        <f t="shared" ca="1" si="24"/>
        <v>0</v>
      </c>
      <c r="BG46" s="43">
        <f t="shared" ca="1" si="24"/>
        <v>0</v>
      </c>
      <c r="BH46" s="43">
        <f t="shared" ca="1" si="24"/>
        <v>0</v>
      </c>
      <c r="BI46" s="43">
        <f t="shared" ca="1" si="24"/>
        <v>0</v>
      </c>
      <c r="BJ46" s="43">
        <f t="shared" ca="1" si="24"/>
        <v>0</v>
      </c>
      <c r="BK46" s="43">
        <f t="shared" ca="1" si="24"/>
        <v>7803203.3082802612</v>
      </c>
      <c r="BL46" s="59">
        <f t="shared" ca="1" si="20"/>
        <v>0.13600022434035905</v>
      </c>
    </row>
    <row r="47" spans="1:64" s="49" customFormat="1" ht="23.25" customHeight="1" x14ac:dyDescent="0.2">
      <c r="A47" s="235" t="s">
        <v>86</v>
      </c>
      <c r="B47" s="252" t="s">
        <v>87</v>
      </c>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c r="AS47" s="258"/>
      <c r="AT47" s="258"/>
      <c r="AU47" s="258"/>
      <c r="AV47" s="258"/>
      <c r="AW47" s="258"/>
      <c r="AX47" s="258"/>
      <c r="AY47" s="258"/>
      <c r="AZ47" s="258"/>
      <c r="BA47" s="258"/>
      <c r="BB47" s="258"/>
      <c r="BC47" s="258"/>
      <c r="BD47" s="258"/>
      <c r="BE47" s="258"/>
      <c r="BF47" s="258"/>
      <c r="BG47" s="258"/>
      <c r="BH47" s="258"/>
      <c r="BI47" s="258"/>
      <c r="BJ47" s="258"/>
      <c r="BK47" s="249"/>
      <c r="BL47" s="250"/>
    </row>
    <row r="48" spans="1:64" s="49" customFormat="1" ht="23.25" customHeight="1" x14ac:dyDescent="0.2">
      <c r="A48" s="18" t="s">
        <v>158</v>
      </c>
      <c r="B48" s="12" t="s">
        <v>159</v>
      </c>
      <c r="C48" s="32">
        <f t="array" aca="1" ref="C48" ca="1">_xlfn.IFNA(SUM((C$3&gt;='Gastos com Pessoal'!$E$7:$E$506)*(C$3&lt;='Gastos com Pessoal'!$F$7:$F$506)*OFFSET('Encargos e Benefícios'!$D$5,1,MATCH($B48,'Encargos e Benefícios'!$E$5:$AB$5,0),500,1)),0)
+_xlfn.IFNA(SUM((C$3&gt;='Gastos com Pessoal'!$E$513:$E$522)*(C$3&lt;='Gastos com Pessoal'!$F$513:$F$522)*OFFSET('Encargos e Benefícios'!$D$511,1,MATCH($B48,'Encargos e Benefícios'!$E$511:$AB$511,0),10,1)),0)
+_xlfn.IFNA(SUM((C$3&gt;='Gastos com Pessoal'!$E$7:$E$506)*(C$3&lt;='Gastos com Pessoal'!$F$7:$F$506)*(IF('Gastos com Pessoal'!$G$7:$G$506&lt;=C$3,1,0))*OFFSET('Gastos com Pessoal'!$H$6,1,MATCH(1&amp;$B48,'Gastos com Pessoal'!$I$532:$AJ$532&amp;'Gastos com Pessoal'!$I$6:$AJ$6,0),500,1)),0)
+_xlfn.IFNA(SUM((C$3&gt;='Gastos com Pessoal'!$E$7:$E$506)*(C$3&lt;='Gastos com Pessoal'!$F$7:$F$506)*(IF('Gastos com Pessoal'!$M$7:$M$506&lt;=C$3,1,0))*OFFSET('Gastos com Pessoal'!$H$6,1,MATCH(2&amp;$B48,'Gastos com Pessoal'!$I$532:$AJ$532&amp;'Gastos com Pessoal'!$I$6:$AJ$6,0),500,1)),0)
+_xlfn.IFNA(SUM((C$3&gt;='Gastos com Pessoal'!$E$7:$E$506)*(C$3&lt;='Gastos com Pessoal'!$F$7:$F$506)*(IF('Gastos com Pessoal'!$S$7:$S$506&lt;=C$3,1,0))*OFFSET('Gastos com Pessoal'!$H$6,1,MATCH(3&amp;$B48,'Gastos com Pessoal'!$I$532:$AJ$532&amp;'Gastos com Pessoal'!$I$6:$AJ$6,0),500,1)),0)
+_xlfn.IFNA(SUM((C$3&gt;='Gastos com Pessoal'!$E$7:$E$506)*(C$3&lt;='Gastos com Pessoal'!$F$7:$F$506)*(IF('Gastos com Pessoal'!$Y$7:$Y$506&lt;=C$3,1,0))*OFFSET('Gastos com Pessoal'!$H$6,1,MATCH(4&amp;$B48,'Gastos com Pessoal'!$I$532:$AJ$532&amp;'Gastos com Pessoal'!$I$6:$AJ$6,0),500,1)),0)
+_xlfn.IFNA(SUM((C$3&gt;='Gastos com Pessoal'!$E$7:$E$506)*(C$3&lt;='Gastos com Pessoal'!$F$7:$F$506)*(IF('Gastos com Pessoal'!$AE$7:$AE$506&lt;=C$3,1,0))*OFFSET('Gastos com Pessoal'!$H$6,1,MATCH(5&amp;$B48,'Gastos com Pessoal'!$I$532:$AJ$532&amp;'Gastos com Pessoal'!$I$6:$AJ$6,0),500,1)),0)
+_xlfn.IFNA(SUM((C$3&gt;='Gastos com Pessoal'!$E$513:$E$522)*(C$3&lt;='Gastos com Pessoal'!$F$513:$F$522)*(IF('Gastos com Pessoal'!$G$513:$G$522&lt;=C$3,1,0))*OFFSET('Gastos com Pessoal'!$H$512,1,MATCH(1&amp;$B48,'Gastos com Pessoal'!$I$532:$AJ$532&amp;'Gastos com Pessoal'!$I$512:$AJ$512,0),10,1)),0)
+_xlfn.IFNA(SUM((C$3&gt;='Gastos com Pessoal'!$E$513:$E$522)*(C$3&lt;='Gastos com Pessoal'!$F$513:$F$522)*(IF('Gastos com Pessoal'!$M$513:$M$522&lt;=C$3,1,0))*OFFSET('Gastos com Pessoal'!$H$512,1,MATCH(2&amp;$B48,'Gastos com Pessoal'!$I$532:$AJ$532&amp;'Gastos com Pessoal'!$I$512:$AJ$512,0),10,1)),0)
+_xlfn.IFNA(SUM((C$3&gt;='Gastos com Pessoal'!$E$513:$E$522)*(C$3&lt;='Gastos com Pessoal'!$F$513:$F$522)*(IF('Gastos com Pessoal'!$S$513:$S$522&lt;=C$3,1,0))*OFFSET('Gastos com Pessoal'!$H$512,1,MATCH(3&amp;$B48,'Gastos com Pessoal'!$I$532:$AJ$532&amp;'Gastos com Pessoal'!$I$512:$AJ$512,0),10,1)),0)
+_xlfn.IFNA(SUM((C$3&gt;='Gastos com Pessoal'!$E$513:$E$522)*(C$3&lt;='Gastos com Pessoal'!$F$513:$F$522)*(IF('Gastos com Pessoal'!$Y$513:$Y$522&lt;=C$3,1,0))*OFFSET('Gastos com Pessoal'!$H$512,1,MATCH(4&amp;$B48,'Gastos com Pessoal'!$I$532:$AJ$532&amp;'Gastos com Pessoal'!$I$512:$AJ$512,0),10,1)),0)
+_xlfn.IFNA(SUM((C$3&gt;='Gastos com Pessoal'!$E$513:$E$522)*(C$3&lt;='Gastos com Pessoal'!$F$513:$F$522)*(IF('Gastos com Pessoal'!$AE$513:$AE$522&lt;=C$3,1,0))*OFFSET('Gastos com Pessoal'!$H$512,1,MATCH(5&amp;$B48,'Gastos com Pessoal'!$I$532:$AJ$532&amp;'Gastos com Pessoal'!$I$512:$AJ$512,0),10,1)),0)</f>
        <v>48984.778426400029</v>
      </c>
      <c r="D48" s="32">
        <f t="array" aca="1" ref="D48" ca="1">_xlfn.IFNA(SUM((D$3&gt;='Gastos com Pessoal'!$E$7:$E$506)*(D$3&lt;='Gastos com Pessoal'!$F$7:$F$506)*OFFSET('Encargos e Benefícios'!$D$5,1,MATCH($B48,'Encargos e Benefícios'!$E$5:$AB$5,0),500,1)),0)
+_xlfn.IFNA(SUM((D$3&gt;='Gastos com Pessoal'!$E$513:$E$522)*(D$3&lt;='Gastos com Pessoal'!$F$513:$F$522)*OFFSET('Encargos e Benefícios'!$D$511,1,MATCH($B48,'Encargos e Benefícios'!$E$511:$AB$511,0),10,1)),0)
+_xlfn.IFNA(SUM((D$3&gt;='Gastos com Pessoal'!$E$7:$E$506)*(D$3&lt;='Gastos com Pessoal'!$F$7:$F$506)*(IF('Gastos com Pessoal'!$G$7:$G$506&lt;=D$3,1,0))*OFFSET('Gastos com Pessoal'!$H$6,1,MATCH(1&amp;$B48,'Gastos com Pessoal'!$I$532:$AJ$532&amp;'Gastos com Pessoal'!$I$6:$AJ$6,0),500,1)),0)
+_xlfn.IFNA(SUM((D$3&gt;='Gastos com Pessoal'!$E$7:$E$506)*(D$3&lt;='Gastos com Pessoal'!$F$7:$F$506)*(IF('Gastos com Pessoal'!$M$7:$M$506&lt;=D$3,1,0))*OFFSET('Gastos com Pessoal'!$H$6,1,MATCH(2&amp;$B48,'Gastos com Pessoal'!$I$532:$AJ$532&amp;'Gastos com Pessoal'!$I$6:$AJ$6,0),500,1)),0)
+_xlfn.IFNA(SUM((D$3&gt;='Gastos com Pessoal'!$E$7:$E$506)*(D$3&lt;='Gastos com Pessoal'!$F$7:$F$506)*(IF('Gastos com Pessoal'!$S$7:$S$506&lt;=D$3,1,0))*OFFSET('Gastos com Pessoal'!$H$6,1,MATCH(3&amp;$B48,'Gastos com Pessoal'!$I$532:$AJ$532&amp;'Gastos com Pessoal'!$I$6:$AJ$6,0),500,1)),0)
+_xlfn.IFNA(SUM((D$3&gt;='Gastos com Pessoal'!$E$7:$E$506)*(D$3&lt;='Gastos com Pessoal'!$F$7:$F$506)*(IF('Gastos com Pessoal'!$Y$7:$Y$506&lt;=D$3,1,0))*OFFSET('Gastos com Pessoal'!$H$6,1,MATCH(4&amp;$B48,'Gastos com Pessoal'!$I$532:$AJ$532&amp;'Gastos com Pessoal'!$I$6:$AJ$6,0),500,1)),0)
+_xlfn.IFNA(SUM((D$3&gt;='Gastos com Pessoal'!$E$7:$E$506)*(D$3&lt;='Gastos com Pessoal'!$F$7:$F$506)*(IF('Gastos com Pessoal'!$AE$7:$AE$506&lt;=D$3,1,0))*OFFSET('Gastos com Pessoal'!$H$6,1,MATCH(5&amp;$B48,'Gastos com Pessoal'!$I$532:$AJ$532&amp;'Gastos com Pessoal'!$I$6:$AJ$6,0),500,1)),0)
+_xlfn.IFNA(SUM((D$3&gt;='Gastos com Pessoal'!$E$513:$E$522)*(D$3&lt;='Gastos com Pessoal'!$F$513:$F$522)*(IF('Gastos com Pessoal'!$G$513:$G$522&lt;=D$3,1,0))*OFFSET('Gastos com Pessoal'!$H$512,1,MATCH(1&amp;$B48,'Gastos com Pessoal'!$I$532:$AJ$532&amp;'Gastos com Pessoal'!$I$512:$AJ$512,0),10,1)),0)
+_xlfn.IFNA(SUM((D$3&gt;='Gastos com Pessoal'!$E$513:$E$522)*(D$3&lt;='Gastos com Pessoal'!$F$513:$F$522)*(IF('Gastos com Pessoal'!$M$513:$M$522&lt;=D$3,1,0))*OFFSET('Gastos com Pessoal'!$H$512,1,MATCH(2&amp;$B48,'Gastos com Pessoal'!$I$532:$AJ$532&amp;'Gastos com Pessoal'!$I$512:$AJ$512,0),10,1)),0)
+_xlfn.IFNA(SUM((D$3&gt;='Gastos com Pessoal'!$E$513:$E$522)*(D$3&lt;='Gastos com Pessoal'!$F$513:$F$522)*(IF('Gastos com Pessoal'!$S$513:$S$522&lt;=D$3,1,0))*OFFSET('Gastos com Pessoal'!$H$512,1,MATCH(3&amp;$B48,'Gastos com Pessoal'!$I$532:$AJ$532&amp;'Gastos com Pessoal'!$I$512:$AJ$512,0),10,1)),0)
+_xlfn.IFNA(SUM((D$3&gt;='Gastos com Pessoal'!$E$513:$E$522)*(D$3&lt;='Gastos com Pessoal'!$F$513:$F$522)*(IF('Gastos com Pessoal'!$Y$513:$Y$522&lt;=D$3,1,0))*OFFSET('Gastos com Pessoal'!$H$512,1,MATCH(4&amp;$B48,'Gastos com Pessoal'!$I$532:$AJ$532&amp;'Gastos com Pessoal'!$I$512:$AJ$512,0),10,1)),0)
+_xlfn.IFNA(SUM((D$3&gt;='Gastos com Pessoal'!$E$513:$E$522)*(D$3&lt;='Gastos com Pessoal'!$F$513:$F$522)*(IF('Gastos com Pessoal'!$AE$513:$AE$522&lt;=D$3,1,0))*OFFSET('Gastos com Pessoal'!$H$512,1,MATCH(5&amp;$B48,'Gastos com Pessoal'!$I$532:$AJ$532&amp;'Gastos com Pessoal'!$I$512:$AJ$512,0),10,1)),0)</f>
        <v>49133.395050400031</v>
      </c>
      <c r="E48" s="32">
        <f t="array" aca="1" ref="E48" ca="1">_xlfn.IFNA(SUM((E$3&gt;='Gastos com Pessoal'!$E$7:$E$506)*(E$3&lt;='Gastos com Pessoal'!$F$7:$F$506)*OFFSET('Encargos e Benefícios'!$D$5,1,MATCH($B48,'Encargos e Benefícios'!$E$5:$AB$5,0),500,1)),0)
+_xlfn.IFNA(SUM((E$3&gt;='Gastos com Pessoal'!$E$513:$E$522)*(E$3&lt;='Gastos com Pessoal'!$F$513:$F$522)*OFFSET('Encargos e Benefícios'!$D$511,1,MATCH($B48,'Encargos e Benefícios'!$E$511:$AB$511,0),10,1)),0)
+_xlfn.IFNA(SUM((E$3&gt;='Gastos com Pessoal'!$E$7:$E$506)*(E$3&lt;='Gastos com Pessoal'!$F$7:$F$506)*(IF('Gastos com Pessoal'!$G$7:$G$506&lt;=E$3,1,0))*OFFSET('Gastos com Pessoal'!$H$6,1,MATCH(1&amp;$B48,'Gastos com Pessoal'!$I$532:$AJ$532&amp;'Gastos com Pessoal'!$I$6:$AJ$6,0),500,1)),0)
+_xlfn.IFNA(SUM((E$3&gt;='Gastos com Pessoal'!$E$7:$E$506)*(E$3&lt;='Gastos com Pessoal'!$F$7:$F$506)*(IF('Gastos com Pessoal'!$M$7:$M$506&lt;=E$3,1,0))*OFFSET('Gastos com Pessoal'!$H$6,1,MATCH(2&amp;$B48,'Gastos com Pessoal'!$I$532:$AJ$532&amp;'Gastos com Pessoal'!$I$6:$AJ$6,0),500,1)),0)
+_xlfn.IFNA(SUM((E$3&gt;='Gastos com Pessoal'!$E$7:$E$506)*(E$3&lt;='Gastos com Pessoal'!$F$7:$F$506)*(IF('Gastos com Pessoal'!$S$7:$S$506&lt;=E$3,1,0))*OFFSET('Gastos com Pessoal'!$H$6,1,MATCH(3&amp;$B48,'Gastos com Pessoal'!$I$532:$AJ$532&amp;'Gastos com Pessoal'!$I$6:$AJ$6,0),500,1)),0)
+_xlfn.IFNA(SUM((E$3&gt;='Gastos com Pessoal'!$E$7:$E$506)*(E$3&lt;='Gastos com Pessoal'!$F$7:$F$506)*(IF('Gastos com Pessoal'!$Y$7:$Y$506&lt;=E$3,1,0))*OFFSET('Gastos com Pessoal'!$H$6,1,MATCH(4&amp;$B48,'Gastos com Pessoal'!$I$532:$AJ$532&amp;'Gastos com Pessoal'!$I$6:$AJ$6,0),500,1)),0)
+_xlfn.IFNA(SUM((E$3&gt;='Gastos com Pessoal'!$E$7:$E$506)*(E$3&lt;='Gastos com Pessoal'!$F$7:$F$506)*(IF('Gastos com Pessoal'!$AE$7:$AE$506&lt;=E$3,1,0))*OFFSET('Gastos com Pessoal'!$H$6,1,MATCH(5&amp;$B48,'Gastos com Pessoal'!$I$532:$AJ$532&amp;'Gastos com Pessoal'!$I$6:$AJ$6,0),500,1)),0)
+_xlfn.IFNA(SUM((E$3&gt;='Gastos com Pessoal'!$E$513:$E$522)*(E$3&lt;='Gastos com Pessoal'!$F$513:$F$522)*(IF('Gastos com Pessoal'!$G$513:$G$522&lt;=E$3,1,0))*OFFSET('Gastos com Pessoal'!$H$512,1,MATCH(1&amp;$B48,'Gastos com Pessoal'!$I$532:$AJ$532&amp;'Gastos com Pessoal'!$I$512:$AJ$512,0),10,1)),0)
+_xlfn.IFNA(SUM((E$3&gt;='Gastos com Pessoal'!$E$513:$E$522)*(E$3&lt;='Gastos com Pessoal'!$F$513:$F$522)*(IF('Gastos com Pessoal'!$M$513:$M$522&lt;=E$3,1,0))*OFFSET('Gastos com Pessoal'!$H$512,1,MATCH(2&amp;$B48,'Gastos com Pessoal'!$I$532:$AJ$532&amp;'Gastos com Pessoal'!$I$512:$AJ$512,0),10,1)),0)
+_xlfn.IFNA(SUM((E$3&gt;='Gastos com Pessoal'!$E$513:$E$522)*(E$3&lt;='Gastos com Pessoal'!$F$513:$F$522)*(IF('Gastos com Pessoal'!$S$513:$S$522&lt;=E$3,1,0))*OFFSET('Gastos com Pessoal'!$H$512,1,MATCH(3&amp;$B48,'Gastos com Pessoal'!$I$532:$AJ$532&amp;'Gastos com Pessoal'!$I$512:$AJ$512,0),10,1)),0)
+_xlfn.IFNA(SUM((E$3&gt;='Gastos com Pessoal'!$E$513:$E$522)*(E$3&lt;='Gastos com Pessoal'!$F$513:$F$522)*(IF('Gastos com Pessoal'!$Y$513:$Y$522&lt;=E$3,1,0))*OFFSET('Gastos com Pessoal'!$H$512,1,MATCH(4&amp;$B48,'Gastos com Pessoal'!$I$532:$AJ$532&amp;'Gastos com Pessoal'!$I$512:$AJ$512,0),10,1)),0)
+_xlfn.IFNA(SUM((E$3&gt;='Gastos com Pessoal'!$E$513:$E$522)*(E$3&lt;='Gastos com Pessoal'!$F$513:$F$522)*(IF('Gastos com Pessoal'!$AE$513:$AE$522&lt;=E$3,1,0))*OFFSET('Gastos com Pessoal'!$H$512,1,MATCH(5&amp;$B48,'Gastos com Pessoal'!$I$532:$AJ$532&amp;'Gastos com Pessoal'!$I$512:$AJ$512,0),10,1)),0)</f>
        <v>49133.395050400031</v>
      </c>
      <c r="F48" s="32">
        <f t="array" aca="1" ref="F48" ca="1">_xlfn.IFNA(SUM((F$3&gt;='Gastos com Pessoal'!$E$7:$E$506)*(F$3&lt;='Gastos com Pessoal'!$F$7:$F$506)*OFFSET('Encargos e Benefícios'!$D$5,1,MATCH($B48,'Encargos e Benefícios'!$E$5:$AB$5,0),500,1)),0)
+_xlfn.IFNA(SUM((F$3&gt;='Gastos com Pessoal'!$E$513:$E$522)*(F$3&lt;='Gastos com Pessoal'!$F$513:$F$522)*OFFSET('Encargos e Benefícios'!$D$511,1,MATCH($B48,'Encargos e Benefícios'!$E$511:$AB$511,0),10,1)),0)
+_xlfn.IFNA(SUM((F$3&gt;='Gastos com Pessoal'!$E$7:$E$506)*(F$3&lt;='Gastos com Pessoal'!$F$7:$F$506)*(IF('Gastos com Pessoal'!$G$7:$G$506&lt;=F$3,1,0))*OFFSET('Gastos com Pessoal'!$H$6,1,MATCH(1&amp;$B48,'Gastos com Pessoal'!$I$532:$AJ$532&amp;'Gastos com Pessoal'!$I$6:$AJ$6,0),500,1)),0)
+_xlfn.IFNA(SUM((F$3&gt;='Gastos com Pessoal'!$E$7:$E$506)*(F$3&lt;='Gastos com Pessoal'!$F$7:$F$506)*(IF('Gastos com Pessoal'!$M$7:$M$506&lt;=F$3,1,0))*OFFSET('Gastos com Pessoal'!$H$6,1,MATCH(2&amp;$B48,'Gastos com Pessoal'!$I$532:$AJ$532&amp;'Gastos com Pessoal'!$I$6:$AJ$6,0),500,1)),0)
+_xlfn.IFNA(SUM((F$3&gt;='Gastos com Pessoal'!$E$7:$E$506)*(F$3&lt;='Gastos com Pessoal'!$F$7:$F$506)*(IF('Gastos com Pessoal'!$S$7:$S$506&lt;=F$3,1,0))*OFFSET('Gastos com Pessoal'!$H$6,1,MATCH(3&amp;$B48,'Gastos com Pessoal'!$I$532:$AJ$532&amp;'Gastos com Pessoal'!$I$6:$AJ$6,0),500,1)),0)
+_xlfn.IFNA(SUM((F$3&gt;='Gastos com Pessoal'!$E$7:$E$506)*(F$3&lt;='Gastos com Pessoal'!$F$7:$F$506)*(IF('Gastos com Pessoal'!$Y$7:$Y$506&lt;=F$3,1,0))*OFFSET('Gastos com Pessoal'!$H$6,1,MATCH(4&amp;$B48,'Gastos com Pessoal'!$I$532:$AJ$532&amp;'Gastos com Pessoal'!$I$6:$AJ$6,0),500,1)),0)
+_xlfn.IFNA(SUM((F$3&gt;='Gastos com Pessoal'!$E$7:$E$506)*(F$3&lt;='Gastos com Pessoal'!$F$7:$F$506)*(IF('Gastos com Pessoal'!$AE$7:$AE$506&lt;=F$3,1,0))*OFFSET('Gastos com Pessoal'!$H$6,1,MATCH(5&amp;$B48,'Gastos com Pessoal'!$I$532:$AJ$532&amp;'Gastos com Pessoal'!$I$6:$AJ$6,0),500,1)),0)
+_xlfn.IFNA(SUM((F$3&gt;='Gastos com Pessoal'!$E$513:$E$522)*(F$3&lt;='Gastos com Pessoal'!$F$513:$F$522)*(IF('Gastos com Pessoal'!$G$513:$G$522&lt;=F$3,1,0))*OFFSET('Gastos com Pessoal'!$H$512,1,MATCH(1&amp;$B48,'Gastos com Pessoal'!$I$532:$AJ$532&amp;'Gastos com Pessoal'!$I$512:$AJ$512,0),10,1)),0)
+_xlfn.IFNA(SUM((F$3&gt;='Gastos com Pessoal'!$E$513:$E$522)*(F$3&lt;='Gastos com Pessoal'!$F$513:$F$522)*(IF('Gastos com Pessoal'!$M$513:$M$522&lt;=F$3,1,0))*OFFSET('Gastos com Pessoal'!$H$512,1,MATCH(2&amp;$B48,'Gastos com Pessoal'!$I$532:$AJ$532&amp;'Gastos com Pessoal'!$I$512:$AJ$512,0),10,1)),0)
+_xlfn.IFNA(SUM((F$3&gt;='Gastos com Pessoal'!$E$513:$E$522)*(F$3&lt;='Gastos com Pessoal'!$F$513:$F$522)*(IF('Gastos com Pessoal'!$S$513:$S$522&lt;=F$3,1,0))*OFFSET('Gastos com Pessoal'!$H$512,1,MATCH(3&amp;$B48,'Gastos com Pessoal'!$I$532:$AJ$532&amp;'Gastos com Pessoal'!$I$512:$AJ$512,0),10,1)),0)
+_xlfn.IFNA(SUM((F$3&gt;='Gastos com Pessoal'!$E$513:$E$522)*(F$3&lt;='Gastos com Pessoal'!$F$513:$F$522)*(IF('Gastos com Pessoal'!$Y$513:$Y$522&lt;=F$3,1,0))*OFFSET('Gastos com Pessoal'!$H$512,1,MATCH(4&amp;$B48,'Gastos com Pessoal'!$I$532:$AJ$532&amp;'Gastos com Pessoal'!$I$512:$AJ$512,0),10,1)),0)
+_xlfn.IFNA(SUM((F$3&gt;='Gastos com Pessoal'!$E$513:$E$522)*(F$3&lt;='Gastos com Pessoal'!$F$513:$F$522)*(IF('Gastos com Pessoal'!$AE$513:$AE$522&lt;=F$3,1,0))*OFFSET('Gastos com Pessoal'!$H$512,1,MATCH(5&amp;$B48,'Gastos com Pessoal'!$I$532:$AJ$532&amp;'Gastos com Pessoal'!$I$512:$AJ$512,0),10,1)),0)</f>
        <v>49133.395050400031</v>
      </c>
      <c r="G48" s="32">
        <f t="array" aca="1" ref="G48" ca="1">_xlfn.IFNA(SUM((G$3&gt;='Gastos com Pessoal'!$E$7:$E$506)*(G$3&lt;='Gastos com Pessoal'!$F$7:$F$506)*OFFSET('Encargos e Benefícios'!$D$5,1,MATCH($B48,'Encargos e Benefícios'!$E$5:$AB$5,0),500,1)),0)
+_xlfn.IFNA(SUM((G$3&gt;='Gastos com Pessoal'!$E$513:$E$522)*(G$3&lt;='Gastos com Pessoal'!$F$513:$F$522)*OFFSET('Encargos e Benefícios'!$D$511,1,MATCH($B48,'Encargos e Benefícios'!$E$511:$AB$511,0),10,1)),0)
+_xlfn.IFNA(SUM((G$3&gt;='Gastos com Pessoal'!$E$7:$E$506)*(G$3&lt;='Gastos com Pessoal'!$F$7:$F$506)*(IF('Gastos com Pessoal'!$G$7:$G$506&lt;=G$3,1,0))*OFFSET('Gastos com Pessoal'!$H$6,1,MATCH(1&amp;$B48,'Gastos com Pessoal'!$I$532:$AJ$532&amp;'Gastos com Pessoal'!$I$6:$AJ$6,0),500,1)),0)
+_xlfn.IFNA(SUM((G$3&gt;='Gastos com Pessoal'!$E$7:$E$506)*(G$3&lt;='Gastos com Pessoal'!$F$7:$F$506)*(IF('Gastos com Pessoal'!$M$7:$M$506&lt;=G$3,1,0))*OFFSET('Gastos com Pessoal'!$H$6,1,MATCH(2&amp;$B48,'Gastos com Pessoal'!$I$532:$AJ$532&amp;'Gastos com Pessoal'!$I$6:$AJ$6,0),500,1)),0)
+_xlfn.IFNA(SUM((G$3&gt;='Gastos com Pessoal'!$E$7:$E$506)*(G$3&lt;='Gastos com Pessoal'!$F$7:$F$506)*(IF('Gastos com Pessoal'!$S$7:$S$506&lt;=G$3,1,0))*OFFSET('Gastos com Pessoal'!$H$6,1,MATCH(3&amp;$B48,'Gastos com Pessoal'!$I$532:$AJ$532&amp;'Gastos com Pessoal'!$I$6:$AJ$6,0),500,1)),0)
+_xlfn.IFNA(SUM((G$3&gt;='Gastos com Pessoal'!$E$7:$E$506)*(G$3&lt;='Gastos com Pessoal'!$F$7:$F$506)*(IF('Gastos com Pessoal'!$Y$7:$Y$506&lt;=G$3,1,0))*OFFSET('Gastos com Pessoal'!$H$6,1,MATCH(4&amp;$B48,'Gastos com Pessoal'!$I$532:$AJ$532&amp;'Gastos com Pessoal'!$I$6:$AJ$6,0),500,1)),0)
+_xlfn.IFNA(SUM((G$3&gt;='Gastos com Pessoal'!$E$7:$E$506)*(G$3&lt;='Gastos com Pessoal'!$F$7:$F$506)*(IF('Gastos com Pessoal'!$AE$7:$AE$506&lt;=G$3,1,0))*OFFSET('Gastos com Pessoal'!$H$6,1,MATCH(5&amp;$B48,'Gastos com Pessoal'!$I$532:$AJ$532&amp;'Gastos com Pessoal'!$I$6:$AJ$6,0),500,1)),0)
+_xlfn.IFNA(SUM((G$3&gt;='Gastos com Pessoal'!$E$513:$E$522)*(G$3&lt;='Gastos com Pessoal'!$F$513:$F$522)*(IF('Gastos com Pessoal'!$G$513:$G$522&lt;=G$3,1,0))*OFFSET('Gastos com Pessoal'!$H$512,1,MATCH(1&amp;$B48,'Gastos com Pessoal'!$I$532:$AJ$532&amp;'Gastos com Pessoal'!$I$512:$AJ$512,0),10,1)),0)
+_xlfn.IFNA(SUM((G$3&gt;='Gastos com Pessoal'!$E$513:$E$522)*(G$3&lt;='Gastos com Pessoal'!$F$513:$F$522)*(IF('Gastos com Pessoal'!$M$513:$M$522&lt;=G$3,1,0))*OFFSET('Gastos com Pessoal'!$H$512,1,MATCH(2&amp;$B48,'Gastos com Pessoal'!$I$532:$AJ$532&amp;'Gastos com Pessoal'!$I$512:$AJ$512,0),10,1)),0)
+_xlfn.IFNA(SUM((G$3&gt;='Gastos com Pessoal'!$E$513:$E$522)*(G$3&lt;='Gastos com Pessoal'!$F$513:$F$522)*(IF('Gastos com Pessoal'!$S$513:$S$522&lt;=G$3,1,0))*OFFSET('Gastos com Pessoal'!$H$512,1,MATCH(3&amp;$B48,'Gastos com Pessoal'!$I$532:$AJ$532&amp;'Gastos com Pessoal'!$I$512:$AJ$512,0),10,1)),0)
+_xlfn.IFNA(SUM((G$3&gt;='Gastos com Pessoal'!$E$513:$E$522)*(G$3&lt;='Gastos com Pessoal'!$F$513:$F$522)*(IF('Gastos com Pessoal'!$Y$513:$Y$522&lt;=G$3,1,0))*OFFSET('Gastos com Pessoal'!$H$512,1,MATCH(4&amp;$B48,'Gastos com Pessoal'!$I$532:$AJ$532&amp;'Gastos com Pessoal'!$I$512:$AJ$512,0),10,1)),0)
+_xlfn.IFNA(SUM((G$3&gt;='Gastos com Pessoal'!$E$513:$E$522)*(G$3&lt;='Gastos com Pessoal'!$F$513:$F$522)*(IF('Gastos com Pessoal'!$AE$513:$AE$522&lt;=G$3,1,0))*OFFSET('Gastos com Pessoal'!$H$512,1,MATCH(5&amp;$B48,'Gastos com Pessoal'!$I$532:$AJ$532&amp;'Gastos com Pessoal'!$I$512:$AJ$512,0),10,1)),0)</f>
        <v>48038.258020200032</v>
      </c>
      <c r="H48" s="32">
        <f t="array" aca="1" ref="H48" ca="1">_xlfn.IFNA(SUM((H$3&gt;='Gastos com Pessoal'!$E$7:$E$506)*(H$3&lt;='Gastos com Pessoal'!$F$7:$F$506)*OFFSET('Encargos e Benefícios'!$D$5,1,MATCH($B48,'Encargos e Benefícios'!$E$5:$AB$5,0),500,1)),0)
+_xlfn.IFNA(SUM((H$3&gt;='Gastos com Pessoal'!$E$513:$E$522)*(H$3&lt;='Gastos com Pessoal'!$F$513:$F$522)*OFFSET('Encargos e Benefícios'!$D$511,1,MATCH($B48,'Encargos e Benefícios'!$E$511:$AB$511,0),10,1)),0)
+_xlfn.IFNA(SUM((H$3&gt;='Gastos com Pessoal'!$E$7:$E$506)*(H$3&lt;='Gastos com Pessoal'!$F$7:$F$506)*(IF('Gastos com Pessoal'!$G$7:$G$506&lt;=H$3,1,0))*OFFSET('Gastos com Pessoal'!$H$6,1,MATCH(1&amp;$B48,'Gastos com Pessoal'!$I$532:$AJ$532&amp;'Gastos com Pessoal'!$I$6:$AJ$6,0),500,1)),0)
+_xlfn.IFNA(SUM((H$3&gt;='Gastos com Pessoal'!$E$7:$E$506)*(H$3&lt;='Gastos com Pessoal'!$F$7:$F$506)*(IF('Gastos com Pessoal'!$M$7:$M$506&lt;=H$3,1,0))*OFFSET('Gastos com Pessoal'!$H$6,1,MATCH(2&amp;$B48,'Gastos com Pessoal'!$I$532:$AJ$532&amp;'Gastos com Pessoal'!$I$6:$AJ$6,0),500,1)),0)
+_xlfn.IFNA(SUM((H$3&gt;='Gastos com Pessoal'!$E$7:$E$506)*(H$3&lt;='Gastos com Pessoal'!$F$7:$F$506)*(IF('Gastos com Pessoal'!$S$7:$S$506&lt;=H$3,1,0))*OFFSET('Gastos com Pessoal'!$H$6,1,MATCH(3&amp;$B48,'Gastos com Pessoal'!$I$532:$AJ$532&amp;'Gastos com Pessoal'!$I$6:$AJ$6,0),500,1)),0)
+_xlfn.IFNA(SUM((H$3&gt;='Gastos com Pessoal'!$E$7:$E$506)*(H$3&lt;='Gastos com Pessoal'!$F$7:$F$506)*(IF('Gastos com Pessoal'!$Y$7:$Y$506&lt;=H$3,1,0))*OFFSET('Gastos com Pessoal'!$H$6,1,MATCH(4&amp;$B48,'Gastos com Pessoal'!$I$532:$AJ$532&amp;'Gastos com Pessoal'!$I$6:$AJ$6,0),500,1)),0)
+_xlfn.IFNA(SUM((H$3&gt;='Gastos com Pessoal'!$E$7:$E$506)*(H$3&lt;='Gastos com Pessoal'!$F$7:$F$506)*(IF('Gastos com Pessoal'!$AE$7:$AE$506&lt;=H$3,1,0))*OFFSET('Gastos com Pessoal'!$H$6,1,MATCH(5&amp;$B48,'Gastos com Pessoal'!$I$532:$AJ$532&amp;'Gastos com Pessoal'!$I$6:$AJ$6,0),500,1)),0)
+_xlfn.IFNA(SUM((H$3&gt;='Gastos com Pessoal'!$E$513:$E$522)*(H$3&lt;='Gastos com Pessoal'!$F$513:$F$522)*(IF('Gastos com Pessoal'!$G$513:$G$522&lt;=H$3,1,0))*OFFSET('Gastos com Pessoal'!$H$512,1,MATCH(1&amp;$B48,'Gastos com Pessoal'!$I$532:$AJ$532&amp;'Gastos com Pessoal'!$I$512:$AJ$512,0),10,1)),0)
+_xlfn.IFNA(SUM((H$3&gt;='Gastos com Pessoal'!$E$513:$E$522)*(H$3&lt;='Gastos com Pessoal'!$F$513:$F$522)*(IF('Gastos com Pessoal'!$M$513:$M$522&lt;=H$3,1,0))*OFFSET('Gastos com Pessoal'!$H$512,1,MATCH(2&amp;$B48,'Gastos com Pessoal'!$I$532:$AJ$532&amp;'Gastos com Pessoal'!$I$512:$AJ$512,0),10,1)),0)
+_xlfn.IFNA(SUM((H$3&gt;='Gastos com Pessoal'!$E$513:$E$522)*(H$3&lt;='Gastos com Pessoal'!$F$513:$F$522)*(IF('Gastos com Pessoal'!$S$513:$S$522&lt;=H$3,1,0))*OFFSET('Gastos com Pessoal'!$H$512,1,MATCH(3&amp;$B48,'Gastos com Pessoal'!$I$532:$AJ$532&amp;'Gastos com Pessoal'!$I$512:$AJ$512,0),10,1)),0)
+_xlfn.IFNA(SUM((H$3&gt;='Gastos com Pessoal'!$E$513:$E$522)*(H$3&lt;='Gastos com Pessoal'!$F$513:$F$522)*(IF('Gastos com Pessoal'!$Y$513:$Y$522&lt;=H$3,1,0))*OFFSET('Gastos com Pessoal'!$H$512,1,MATCH(4&amp;$B48,'Gastos com Pessoal'!$I$532:$AJ$532&amp;'Gastos com Pessoal'!$I$512:$AJ$512,0),10,1)),0)
+_xlfn.IFNA(SUM((H$3&gt;='Gastos com Pessoal'!$E$513:$E$522)*(H$3&lt;='Gastos com Pessoal'!$F$513:$F$522)*(IF('Gastos com Pessoal'!$AE$513:$AE$522&lt;=H$3,1,0))*OFFSET('Gastos com Pessoal'!$H$512,1,MATCH(5&amp;$B48,'Gastos com Pessoal'!$I$532:$AJ$532&amp;'Gastos com Pessoal'!$I$512:$AJ$512,0),10,1)),0)</f>
        <v>48765.961888800033</v>
      </c>
      <c r="I48" s="32">
        <f t="array" aca="1" ref="I48" ca="1">_xlfn.IFNA(SUM((I$3&gt;='Gastos com Pessoal'!$E$7:$E$506)*(I$3&lt;='Gastos com Pessoal'!$F$7:$F$506)*OFFSET('Encargos e Benefícios'!$D$5,1,MATCH($B48,'Encargos e Benefícios'!$E$5:$AB$5,0),500,1)),0)
+_xlfn.IFNA(SUM((I$3&gt;='Gastos com Pessoal'!$E$513:$E$522)*(I$3&lt;='Gastos com Pessoal'!$F$513:$F$522)*OFFSET('Encargos e Benefícios'!$D$511,1,MATCH($B48,'Encargos e Benefícios'!$E$511:$AB$511,0),10,1)),0)
+_xlfn.IFNA(SUM((I$3&gt;='Gastos com Pessoal'!$E$7:$E$506)*(I$3&lt;='Gastos com Pessoal'!$F$7:$F$506)*(IF('Gastos com Pessoal'!$G$7:$G$506&lt;=I$3,1,0))*OFFSET('Gastos com Pessoal'!$H$6,1,MATCH(1&amp;$B48,'Gastos com Pessoal'!$I$532:$AJ$532&amp;'Gastos com Pessoal'!$I$6:$AJ$6,0),500,1)),0)
+_xlfn.IFNA(SUM((I$3&gt;='Gastos com Pessoal'!$E$7:$E$506)*(I$3&lt;='Gastos com Pessoal'!$F$7:$F$506)*(IF('Gastos com Pessoal'!$M$7:$M$506&lt;=I$3,1,0))*OFFSET('Gastos com Pessoal'!$H$6,1,MATCH(2&amp;$B48,'Gastos com Pessoal'!$I$532:$AJ$532&amp;'Gastos com Pessoal'!$I$6:$AJ$6,0),500,1)),0)
+_xlfn.IFNA(SUM((I$3&gt;='Gastos com Pessoal'!$E$7:$E$506)*(I$3&lt;='Gastos com Pessoal'!$F$7:$F$506)*(IF('Gastos com Pessoal'!$S$7:$S$506&lt;=I$3,1,0))*OFFSET('Gastos com Pessoal'!$H$6,1,MATCH(3&amp;$B48,'Gastos com Pessoal'!$I$532:$AJ$532&amp;'Gastos com Pessoal'!$I$6:$AJ$6,0),500,1)),0)
+_xlfn.IFNA(SUM((I$3&gt;='Gastos com Pessoal'!$E$7:$E$506)*(I$3&lt;='Gastos com Pessoal'!$F$7:$F$506)*(IF('Gastos com Pessoal'!$Y$7:$Y$506&lt;=I$3,1,0))*OFFSET('Gastos com Pessoal'!$H$6,1,MATCH(4&amp;$B48,'Gastos com Pessoal'!$I$532:$AJ$532&amp;'Gastos com Pessoal'!$I$6:$AJ$6,0),500,1)),0)
+_xlfn.IFNA(SUM((I$3&gt;='Gastos com Pessoal'!$E$7:$E$506)*(I$3&lt;='Gastos com Pessoal'!$F$7:$F$506)*(IF('Gastos com Pessoal'!$AE$7:$AE$506&lt;=I$3,1,0))*OFFSET('Gastos com Pessoal'!$H$6,1,MATCH(5&amp;$B48,'Gastos com Pessoal'!$I$532:$AJ$532&amp;'Gastos com Pessoal'!$I$6:$AJ$6,0),500,1)),0)
+_xlfn.IFNA(SUM((I$3&gt;='Gastos com Pessoal'!$E$513:$E$522)*(I$3&lt;='Gastos com Pessoal'!$F$513:$F$522)*(IF('Gastos com Pessoal'!$G$513:$G$522&lt;=I$3,1,0))*OFFSET('Gastos com Pessoal'!$H$512,1,MATCH(1&amp;$B48,'Gastos com Pessoal'!$I$532:$AJ$532&amp;'Gastos com Pessoal'!$I$512:$AJ$512,0),10,1)),0)
+_xlfn.IFNA(SUM((I$3&gt;='Gastos com Pessoal'!$E$513:$E$522)*(I$3&lt;='Gastos com Pessoal'!$F$513:$F$522)*(IF('Gastos com Pessoal'!$M$513:$M$522&lt;=I$3,1,0))*OFFSET('Gastos com Pessoal'!$H$512,1,MATCH(2&amp;$B48,'Gastos com Pessoal'!$I$532:$AJ$532&amp;'Gastos com Pessoal'!$I$512:$AJ$512,0),10,1)),0)
+_xlfn.IFNA(SUM((I$3&gt;='Gastos com Pessoal'!$E$513:$E$522)*(I$3&lt;='Gastos com Pessoal'!$F$513:$F$522)*(IF('Gastos com Pessoal'!$S$513:$S$522&lt;=I$3,1,0))*OFFSET('Gastos com Pessoal'!$H$512,1,MATCH(3&amp;$B48,'Gastos com Pessoal'!$I$532:$AJ$532&amp;'Gastos com Pessoal'!$I$512:$AJ$512,0),10,1)),0)
+_xlfn.IFNA(SUM((I$3&gt;='Gastos com Pessoal'!$E$513:$E$522)*(I$3&lt;='Gastos com Pessoal'!$F$513:$F$522)*(IF('Gastos com Pessoal'!$Y$513:$Y$522&lt;=I$3,1,0))*OFFSET('Gastos com Pessoal'!$H$512,1,MATCH(4&amp;$B48,'Gastos com Pessoal'!$I$532:$AJ$532&amp;'Gastos com Pessoal'!$I$512:$AJ$512,0),10,1)),0)
+_xlfn.IFNA(SUM((I$3&gt;='Gastos com Pessoal'!$E$513:$E$522)*(I$3&lt;='Gastos com Pessoal'!$F$513:$F$522)*(IF('Gastos com Pessoal'!$AE$513:$AE$522&lt;=I$3,1,0))*OFFSET('Gastos com Pessoal'!$H$512,1,MATCH(5&amp;$B48,'Gastos com Pessoal'!$I$532:$AJ$532&amp;'Gastos com Pessoal'!$I$512:$AJ$512,0),10,1)),0)</f>
        <v>48765.961888800033</v>
      </c>
      <c r="J48" s="32">
        <f t="array" aca="1" ref="J48" ca="1">_xlfn.IFNA(SUM((J$3&gt;='Gastos com Pessoal'!$E$7:$E$506)*(J$3&lt;='Gastos com Pessoal'!$F$7:$F$506)*OFFSET('Encargos e Benefícios'!$D$5,1,MATCH($B48,'Encargos e Benefícios'!$E$5:$AB$5,0),500,1)),0)
+_xlfn.IFNA(SUM((J$3&gt;='Gastos com Pessoal'!$E$513:$E$522)*(J$3&lt;='Gastos com Pessoal'!$F$513:$F$522)*OFFSET('Encargos e Benefícios'!$D$511,1,MATCH($B48,'Encargos e Benefícios'!$E$511:$AB$511,0),10,1)),0)
+_xlfn.IFNA(SUM((J$3&gt;='Gastos com Pessoal'!$E$7:$E$506)*(J$3&lt;='Gastos com Pessoal'!$F$7:$F$506)*(IF('Gastos com Pessoal'!$G$7:$G$506&lt;=J$3,1,0))*OFFSET('Gastos com Pessoal'!$H$6,1,MATCH(1&amp;$B48,'Gastos com Pessoal'!$I$532:$AJ$532&amp;'Gastos com Pessoal'!$I$6:$AJ$6,0),500,1)),0)
+_xlfn.IFNA(SUM((J$3&gt;='Gastos com Pessoal'!$E$7:$E$506)*(J$3&lt;='Gastos com Pessoal'!$F$7:$F$506)*(IF('Gastos com Pessoal'!$M$7:$M$506&lt;=J$3,1,0))*OFFSET('Gastos com Pessoal'!$H$6,1,MATCH(2&amp;$B48,'Gastos com Pessoal'!$I$532:$AJ$532&amp;'Gastos com Pessoal'!$I$6:$AJ$6,0),500,1)),0)
+_xlfn.IFNA(SUM((J$3&gt;='Gastos com Pessoal'!$E$7:$E$506)*(J$3&lt;='Gastos com Pessoal'!$F$7:$F$506)*(IF('Gastos com Pessoal'!$S$7:$S$506&lt;=J$3,1,0))*OFFSET('Gastos com Pessoal'!$H$6,1,MATCH(3&amp;$B48,'Gastos com Pessoal'!$I$532:$AJ$532&amp;'Gastos com Pessoal'!$I$6:$AJ$6,0),500,1)),0)
+_xlfn.IFNA(SUM((J$3&gt;='Gastos com Pessoal'!$E$7:$E$506)*(J$3&lt;='Gastos com Pessoal'!$F$7:$F$506)*(IF('Gastos com Pessoal'!$Y$7:$Y$506&lt;=J$3,1,0))*OFFSET('Gastos com Pessoal'!$H$6,1,MATCH(4&amp;$B48,'Gastos com Pessoal'!$I$532:$AJ$532&amp;'Gastos com Pessoal'!$I$6:$AJ$6,0),500,1)),0)
+_xlfn.IFNA(SUM((J$3&gt;='Gastos com Pessoal'!$E$7:$E$506)*(J$3&lt;='Gastos com Pessoal'!$F$7:$F$506)*(IF('Gastos com Pessoal'!$AE$7:$AE$506&lt;=J$3,1,0))*OFFSET('Gastos com Pessoal'!$H$6,1,MATCH(5&amp;$B48,'Gastos com Pessoal'!$I$532:$AJ$532&amp;'Gastos com Pessoal'!$I$6:$AJ$6,0),500,1)),0)
+_xlfn.IFNA(SUM((J$3&gt;='Gastos com Pessoal'!$E$513:$E$522)*(J$3&lt;='Gastos com Pessoal'!$F$513:$F$522)*(IF('Gastos com Pessoal'!$G$513:$G$522&lt;=J$3,1,0))*OFFSET('Gastos com Pessoal'!$H$512,1,MATCH(1&amp;$B48,'Gastos com Pessoal'!$I$532:$AJ$532&amp;'Gastos com Pessoal'!$I$512:$AJ$512,0),10,1)),0)
+_xlfn.IFNA(SUM((J$3&gt;='Gastos com Pessoal'!$E$513:$E$522)*(J$3&lt;='Gastos com Pessoal'!$F$513:$F$522)*(IF('Gastos com Pessoal'!$M$513:$M$522&lt;=J$3,1,0))*OFFSET('Gastos com Pessoal'!$H$512,1,MATCH(2&amp;$B48,'Gastos com Pessoal'!$I$532:$AJ$532&amp;'Gastos com Pessoal'!$I$512:$AJ$512,0),10,1)),0)
+_xlfn.IFNA(SUM((J$3&gt;='Gastos com Pessoal'!$E$513:$E$522)*(J$3&lt;='Gastos com Pessoal'!$F$513:$F$522)*(IF('Gastos com Pessoal'!$S$513:$S$522&lt;=J$3,1,0))*OFFSET('Gastos com Pessoal'!$H$512,1,MATCH(3&amp;$B48,'Gastos com Pessoal'!$I$532:$AJ$532&amp;'Gastos com Pessoal'!$I$512:$AJ$512,0),10,1)),0)
+_xlfn.IFNA(SUM((J$3&gt;='Gastos com Pessoal'!$E$513:$E$522)*(J$3&lt;='Gastos com Pessoal'!$F$513:$F$522)*(IF('Gastos com Pessoal'!$Y$513:$Y$522&lt;=J$3,1,0))*OFFSET('Gastos com Pessoal'!$H$512,1,MATCH(4&amp;$B48,'Gastos com Pessoal'!$I$532:$AJ$532&amp;'Gastos com Pessoal'!$I$512:$AJ$512,0),10,1)),0)
+_xlfn.IFNA(SUM((J$3&gt;='Gastos com Pessoal'!$E$513:$E$522)*(J$3&lt;='Gastos com Pessoal'!$F$513:$F$522)*(IF('Gastos com Pessoal'!$AE$513:$AE$522&lt;=J$3,1,0))*OFFSET('Gastos com Pessoal'!$H$512,1,MATCH(5&amp;$B48,'Gastos com Pessoal'!$I$532:$AJ$532&amp;'Gastos com Pessoal'!$I$512:$AJ$512,0),10,1)),0)</f>
        <v>48765.961888800033</v>
      </c>
      <c r="K48" s="32">
        <f t="array" aca="1" ref="K48" ca="1">_xlfn.IFNA(SUM((K$3&gt;='Gastos com Pessoal'!$E$7:$E$506)*(K$3&lt;='Gastos com Pessoal'!$F$7:$F$506)*OFFSET('Encargos e Benefícios'!$D$5,1,MATCH($B48,'Encargos e Benefícios'!$E$5:$AB$5,0),500,1)),0)
+_xlfn.IFNA(SUM((K$3&gt;='Gastos com Pessoal'!$E$513:$E$522)*(K$3&lt;='Gastos com Pessoal'!$F$513:$F$522)*OFFSET('Encargos e Benefícios'!$D$511,1,MATCH($B48,'Encargos e Benefícios'!$E$511:$AB$511,0),10,1)),0)
+_xlfn.IFNA(SUM((K$3&gt;='Gastos com Pessoal'!$E$7:$E$506)*(K$3&lt;='Gastos com Pessoal'!$F$7:$F$506)*(IF('Gastos com Pessoal'!$G$7:$G$506&lt;=K$3,1,0))*OFFSET('Gastos com Pessoal'!$H$6,1,MATCH(1&amp;$B48,'Gastos com Pessoal'!$I$532:$AJ$532&amp;'Gastos com Pessoal'!$I$6:$AJ$6,0),500,1)),0)
+_xlfn.IFNA(SUM((K$3&gt;='Gastos com Pessoal'!$E$7:$E$506)*(K$3&lt;='Gastos com Pessoal'!$F$7:$F$506)*(IF('Gastos com Pessoal'!$M$7:$M$506&lt;=K$3,1,0))*OFFSET('Gastos com Pessoal'!$H$6,1,MATCH(2&amp;$B48,'Gastos com Pessoal'!$I$532:$AJ$532&amp;'Gastos com Pessoal'!$I$6:$AJ$6,0),500,1)),0)
+_xlfn.IFNA(SUM((K$3&gt;='Gastos com Pessoal'!$E$7:$E$506)*(K$3&lt;='Gastos com Pessoal'!$F$7:$F$506)*(IF('Gastos com Pessoal'!$S$7:$S$506&lt;=K$3,1,0))*OFFSET('Gastos com Pessoal'!$H$6,1,MATCH(3&amp;$B48,'Gastos com Pessoal'!$I$532:$AJ$532&amp;'Gastos com Pessoal'!$I$6:$AJ$6,0),500,1)),0)
+_xlfn.IFNA(SUM((K$3&gt;='Gastos com Pessoal'!$E$7:$E$506)*(K$3&lt;='Gastos com Pessoal'!$F$7:$F$506)*(IF('Gastos com Pessoal'!$Y$7:$Y$506&lt;=K$3,1,0))*OFFSET('Gastos com Pessoal'!$H$6,1,MATCH(4&amp;$B48,'Gastos com Pessoal'!$I$532:$AJ$532&amp;'Gastos com Pessoal'!$I$6:$AJ$6,0),500,1)),0)
+_xlfn.IFNA(SUM((K$3&gt;='Gastos com Pessoal'!$E$7:$E$506)*(K$3&lt;='Gastos com Pessoal'!$F$7:$F$506)*(IF('Gastos com Pessoal'!$AE$7:$AE$506&lt;=K$3,1,0))*OFFSET('Gastos com Pessoal'!$H$6,1,MATCH(5&amp;$B48,'Gastos com Pessoal'!$I$532:$AJ$532&amp;'Gastos com Pessoal'!$I$6:$AJ$6,0),500,1)),0)
+_xlfn.IFNA(SUM((K$3&gt;='Gastos com Pessoal'!$E$513:$E$522)*(K$3&lt;='Gastos com Pessoal'!$F$513:$F$522)*(IF('Gastos com Pessoal'!$G$513:$G$522&lt;=K$3,1,0))*OFFSET('Gastos com Pessoal'!$H$512,1,MATCH(1&amp;$B48,'Gastos com Pessoal'!$I$532:$AJ$532&amp;'Gastos com Pessoal'!$I$512:$AJ$512,0),10,1)),0)
+_xlfn.IFNA(SUM((K$3&gt;='Gastos com Pessoal'!$E$513:$E$522)*(K$3&lt;='Gastos com Pessoal'!$F$513:$F$522)*(IF('Gastos com Pessoal'!$M$513:$M$522&lt;=K$3,1,0))*OFFSET('Gastos com Pessoal'!$H$512,1,MATCH(2&amp;$B48,'Gastos com Pessoal'!$I$532:$AJ$532&amp;'Gastos com Pessoal'!$I$512:$AJ$512,0),10,1)),0)
+_xlfn.IFNA(SUM((K$3&gt;='Gastos com Pessoal'!$E$513:$E$522)*(K$3&lt;='Gastos com Pessoal'!$F$513:$F$522)*(IF('Gastos com Pessoal'!$S$513:$S$522&lt;=K$3,1,0))*OFFSET('Gastos com Pessoal'!$H$512,1,MATCH(3&amp;$B48,'Gastos com Pessoal'!$I$532:$AJ$532&amp;'Gastos com Pessoal'!$I$512:$AJ$512,0),10,1)),0)
+_xlfn.IFNA(SUM((K$3&gt;='Gastos com Pessoal'!$E$513:$E$522)*(K$3&lt;='Gastos com Pessoal'!$F$513:$F$522)*(IF('Gastos com Pessoal'!$Y$513:$Y$522&lt;=K$3,1,0))*OFFSET('Gastos com Pessoal'!$H$512,1,MATCH(4&amp;$B48,'Gastos com Pessoal'!$I$532:$AJ$532&amp;'Gastos com Pessoal'!$I$512:$AJ$512,0),10,1)),0)
+_xlfn.IFNA(SUM((K$3&gt;='Gastos com Pessoal'!$E$513:$E$522)*(K$3&lt;='Gastos com Pessoal'!$F$513:$F$522)*(IF('Gastos com Pessoal'!$AE$513:$AE$522&lt;=K$3,1,0))*OFFSET('Gastos com Pessoal'!$H$512,1,MATCH(5&amp;$B48,'Gastos com Pessoal'!$I$532:$AJ$532&amp;'Gastos com Pessoal'!$I$512:$AJ$512,0),10,1)),0)</f>
        <v>48765.961888800033</v>
      </c>
      <c r="L48" s="32">
        <f t="array" aca="1" ref="L48" ca="1">_xlfn.IFNA(SUM((L$3&gt;='Gastos com Pessoal'!$E$7:$E$506)*(L$3&lt;='Gastos com Pessoal'!$F$7:$F$506)*OFFSET('Encargos e Benefícios'!$D$5,1,MATCH($B48,'Encargos e Benefícios'!$E$5:$AB$5,0),500,1)),0)
+_xlfn.IFNA(SUM((L$3&gt;='Gastos com Pessoal'!$E$513:$E$522)*(L$3&lt;='Gastos com Pessoal'!$F$513:$F$522)*OFFSET('Encargos e Benefícios'!$D$511,1,MATCH($B48,'Encargos e Benefícios'!$E$511:$AB$511,0),10,1)),0)
+_xlfn.IFNA(SUM((L$3&gt;='Gastos com Pessoal'!$E$7:$E$506)*(L$3&lt;='Gastos com Pessoal'!$F$7:$F$506)*(IF('Gastos com Pessoal'!$G$7:$G$506&lt;=L$3,1,0))*OFFSET('Gastos com Pessoal'!$H$6,1,MATCH(1&amp;$B48,'Gastos com Pessoal'!$I$532:$AJ$532&amp;'Gastos com Pessoal'!$I$6:$AJ$6,0),500,1)),0)
+_xlfn.IFNA(SUM((L$3&gt;='Gastos com Pessoal'!$E$7:$E$506)*(L$3&lt;='Gastos com Pessoal'!$F$7:$F$506)*(IF('Gastos com Pessoal'!$M$7:$M$506&lt;=L$3,1,0))*OFFSET('Gastos com Pessoal'!$H$6,1,MATCH(2&amp;$B48,'Gastos com Pessoal'!$I$532:$AJ$532&amp;'Gastos com Pessoal'!$I$6:$AJ$6,0),500,1)),0)
+_xlfn.IFNA(SUM((L$3&gt;='Gastos com Pessoal'!$E$7:$E$506)*(L$3&lt;='Gastos com Pessoal'!$F$7:$F$506)*(IF('Gastos com Pessoal'!$S$7:$S$506&lt;=L$3,1,0))*OFFSET('Gastos com Pessoal'!$H$6,1,MATCH(3&amp;$B48,'Gastos com Pessoal'!$I$532:$AJ$532&amp;'Gastos com Pessoal'!$I$6:$AJ$6,0),500,1)),0)
+_xlfn.IFNA(SUM((L$3&gt;='Gastos com Pessoal'!$E$7:$E$506)*(L$3&lt;='Gastos com Pessoal'!$F$7:$F$506)*(IF('Gastos com Pessoal'!$Y$7:$Y$506&lt;=L$3,1,0))*OFFSET('Gastos com Pessoal'!$H$6,1,MATCH(4&amp;$B48,'Gastos com Pessoal'!$I$532:$AJ$532&amp;'Gastos com Pessoal'!$I$6:$AJ$6,0),500,1)),0)
+_xlfn.IFNA(SUM((L$3&gt;='Gastos com Pessoal'!$E$7:$E$506)*(L$3&lt;='Gastos com Pessoal'!$F$7:$F$506)*(IF('Gastos com Pessoal'!$AE$7:$AE$506&lt;=L$3,1,0))*OFFSET('Gastos com Pessoal'!$H$6,1,MATCH(5&amp;$B48,'Gastos com Pessoal'!$I$532:$AJ$532&amp;'Gastos com Pessoal'!$I$6:$AJ$6,0),500,1)),0)
+_xlfn.IFNA(SUM((L$3&gt;='Gastos com Pessoal'!$E$513:$E$522)*(L$3&lt;='Gastos com Pessoal'!$F$513:$F$522)*(IF('Gastos com Pessoal'!$G$513:$G$522&lt;=L$3,1,0))*OFFSET('Gastos com Pessoal'!$H$512,1,MATCH(1&amp;$B48,'Gastos com Pessoal'!$I$532:$AJ$532&amp;'Gastos com Pessoal'!$I$512:$AJ$512,0),10,1)),0)
+_xlfn.IFNA(SUM((L$3&gt;='Gastos com Pessoal'!$E$513:$E$522)*(L$3&lt;='Gastos com Pessoal'!$F$513:$F$522)*(IF('Gastos com Pessoal'!$M$513:$M$522&lt;=L$3,1,0))*OFFSET('Gastos com Pessoal'!$H$512,1,MATCH(2&amp;$B48,'Gastos com Pessoal'!$I$532:$AJ$532&amp;'Gastos com Pessoal'!$I$512:$AJ$512,0),10,1)),0)
+_xlfn.IFNA(SUM((L$3&gt;='Gastos com Pessoal'!$E$513:$E$522)*(L$3&lt;='Gastos com Pessoal'!$F$513:$F$522)*(IF('Gastos com Pessoal'!$S$513:$S$522&lt;=L$3,1,0))*OFFSET('Gastos com Pessoal'!$H$512,1,MATCH(3&amp;$B48,'Gastos com Pessoal'!$I$532:$AJ$532&amp;'Gastos com Pessoal'!$I$512:$AJ$512,0),10,1)),0)
+_xlfn.IFNA(SUM((L$3&gt;='Gastos com Pessoal'!$E$513:$E$522)*(L$3&lt;='Gastos com Pessoal'!$F$513:$F$522)*(IF('Gastos com Pessoal'!$Y$513:$Y$522&lt;=L$3,1,0))*OFFSET('Gastos com Pessoal'!$H$512,1,MATCH(4&amp;$B48,'Gastos com Pessoal'!$I$532:$AJ$532&amp;'Gastos com Pessoal'!$I$512:$AJ$512,0),10,1)),0)
+_xlfn.IFNA(SUM((L$3&gt;='Gastos com Pessoal'!$E$513:$E$522)*(L$3&lt;='Gastos com Pessoal'!$F$513:$F$522)*(IF('Gastos com Pessoal'!$AE$513:$AE$522&lt;=L$3,1,0))*OFFSET('Gastos com Pessoal'!$H$512,1,MATCH(5&amp;$B48,'Gastos com Pessoal'!$I$532:$AJ$532&amp;'Gastos com Pessoal'!$I$512:$AJ$512,0),10,1)),0)</f>
        <v>49576.162592000037</v>
      </c>
      <c r="M48" s="32">
        <f t="array" aca="1" ref="M48" ca="1">_xlfn.IFNA(SUM((M$3&gt;='Gastos com Pessoal'!$E$7:$E$506)*(M$3&lt;='Gastos com Pessoal'!$F$7:$F$506)*OFFSET('Encargos e Benefícios'!$D$5,1,MATCH($B48,'Encargos e Benefícios'!$E$5:$AB$5,0),500,1)),0)
+_xlfn.IFNA(SUM((M$3&gt;='Gastos com Pessoal'!$E$513:$E$522)*(M$3&lt;='Gastos com Pessoal'!$F$513:$F$522)*OFFSET('Encargos e Benefícios'!$D$511,1,MATCH($B48,'Encargos e Benefícios'!$E$511:$AB$511,0),10,1)),0)
+_xlfn.IFNA(SUM((M$3&gt;='Gastos com Pessoal'!$E$7:$E$506)*(M$3&lt;='Gastos com Pessoal'!$F$7:$F$506)*(IF('Gastos com Pessoal'!$G$7:$G$506&lt;=M$3,1,0))*OFFSET('Gastos com Pessoal'!$H$6,1,MATCH(1&amp;$B48,'Gastos com Pessoal'!$I$532:$AJ$532&amp;'Gastos com Pessoal'!$I$6:$AJ$6,0),500,1)),0)
+_xlfn.IFNA(SUM((M$3&gt;='Gastos com Pessoal'!$E$7:$E$506)*(M$3&lt;='Gastos com Pessoal'!$F$7:$F$506)*(IF('Gastos com Pessoal'!$M$7:$M$506&lt;=M$3,1,0))*OFFSET('Gastos com Pessoal'!$H$6,1,MATCH(2&amp;$B48,'Gastos com Pessoal'!$I$532:$AJ$532&amp;'Gastos com Pessoal'!$I$6:$AJ$6,0),500,1)),0)
+_xlfn.IFNA(SUM((M$3&gt;='Gastos com Pessoal'!$E$7:$E$506)*(M$3&lt;='Gastos com Pessoal'!$F$7:$F$506)*(IF('Gastos com Pessoal'!$S$7:$S$506&lt;=M$3,1,0))*OFFSET('Gastos com Pessoal'!$H$6,1,MATCH(3&amp;$B48,'Gastos com Pessoal'!$I$532:$AJ$532&amp;'Gastos com Pessoal'!$I$6:$AJ$6,0),500,1)),0)
+_xlfn.IFNA(SUM((M$3&gt;='Gastos com Pessoal'!$E$7:$E$506)*(M$3&lt;='Gastos com Pessoal'!$F$7:$F$506)*(IF('Gastos com Pessoal'!$Y$7:$Y$506&lt;=M$3,1,0))*OFFSET('Gastos com Pessoal'!$H$6,1,MATCH(4&amp;$B48,'Gastos com Pessoal'!$I$532:$AJ$532&amp;'Gastos com Pessoal'!$I$6:$AJ$6,0),500,1)),0)
+_xlfn.IFNA(SUM((M$3&gt;='Gastos com Pessoal'!$E$7:$E$506)*(M$3&lt;='Gastos com Pessoal'!$F$7:$F$506)*(IF('Gastos com Pessoal'!$AE$7:$AE$506&lt;=M$3,1,0))*OFFSET('Gastos com Pessoal'!$H$6,1,MATCH(5&amp;$B48,'Gastos com Pessoal'!$I$532:$AJ$532&amp;'Gastos com Pessoal'!$I$6:$AJ$6,0),500,1)),0)
+_xlfn.IFNA(SUM((M$3&gt;='Gastos com Pessoal'!$E$513:$E$522)*(M$3&lt;='Gastos com Pessoal'!$F$513:$F$522)*(IF('Gastos com Pessoal'!$G$513:$G$522&lt;=M$3,1,0))*OFFSET('Gastos com Pessoal'!$H$512,1,MATCH(1&amp;$B48,'Gastos com Pessoal'!$I$532:$AJ$532&amp;'Gastos com Pessoal'!$I$512:$AJ$512,0),10,1)),0)
+_xlfn.IFNA(SUM((M$3&gt;='Gastos com Pessoal'!$E$513:$E$522)*(M$3&lt;='Gastos com Pessoal'!$F$513:$F$522)*(IF('Gastos com Pessoal'!$M$513:$M$522&lt;=M$3,1,0))*OFFSET('Gastos com Pessoal'!$H$512,1,MATCH(2&amp;$B48,'Gastos com Pessoal'!$I$532:$AJ$532&amp;'Gastos com Pessoal'!$I$512:$AJ$512,0),10,1)),0)
+_xlfn.IFNA(SUM((M$3&gt;='Gastos com Pessoal'!$E$513:$E$522)*(M$3&lt;='Gastos com Pessoal'!$F$513:$F$522)*(IF('Gastos com Pessoal'!$S$513:$S$522&lt;=M$3,1,0))*OFFSET('Gastos com Pessoal'!$H$512,1,MATCH(3&amp;$B48,'Gastos com Pessoal'!$I$532:$AJ$532&amp;'Gastos com Pessoal'!$I$512:$AJ$512,0),10,1)),0)
+_xlfn.IFNA(SUM((M$3&gt;='Gastos com Pessoal'!$E$513:$E$522)*(M$3&lt;='Gastos com Pessoal'!$F$513:$F$522)*(IF('Gastos com Pessoal'!$Y$513:$Y$522&lt;=M$3,1,0))*OFFSET('Gastos com Pessoal'!$H$512,1,MATCH(4&amp;$B48,'Gastos com Pessoal'!$I$532:$AJ$532&amp;'Gastos com Pessoal'!$I$512:$AJ$512,0),10,1)),0)
+_xlfn.IFNA(SUM((M$3&gt;='Gastos com Pessoal'!$E$513:$E$522)*(M$3&lt;='Gastos com Pessoal'!$F$513:$F$522)*(IF('Gastos com Pessoal'!$AE$513:$AE$522&lt;=M$3,1,0))*OFFSET('Gastos com Pessoal'!$H$512,1,MATCH(5&amp;$B48,'Gastos com Pessoal'!$I$532:$AJ$532&amp;'Gastos com Pessoal'!$I$512:$AJ$512,0),10,1)),0)</f>
        <v>49576.162592000037</v>
      </c>
      <c r="N48" s="32">
        <f t="array" aca="1" ref="N48" ca="1">_xlfn.IFNA(SUM((N$3&gt;='Gastos com Pessoal'!$E$7:$E$506)*(N$3&lt;='Gastos com Pessoal'!$F$7:$F$506)*OFFSET('Encargos e Benefícios'!$D$5,1,MATCH($B48,'Encargos e Benefícios'!$E$5:$AB$5,0),500,1)),0)
+_xlfn.IFNA(SUM((N$3&gt;='Gastos com Pessoal'!$E$513:$E$522)*(N$3&lt;='Gastos com Pessoal'!$F$513:$F$522)*OFFSET('Encargos e Benefícios'!$D$511,1,MATCH($B48,'Encargos e Benefícios'!$E$511:$AB$511,0),10,1)),0)
+_xlfn.IFNA(SUM((N$3&gt;='Gastos com Pessoal'!$E$7:$E$506)*(N$3&lt;='Gastos com Pessoal'!$F$7:$F$506)*(IF('Gastos com Pessoal'!$G$7:$G$506&lt;=N$3,1,0))*OFFSET('Gastos com Pessoal'!$H$6,1,MATCH(1&amp;$B48,'Gastos com Pessoal'!$I$532:$AJ$532&amp;'Gastos com Pessoal'!$I$6:$AJ$6,0),500,1)),0)
+_xlfn.IFNA(SUM((N$3&gt;='Gastos com Pessoal'!$E$7:$E$506)*(N$3&lt;='Gastos com Pessoal'!$F$7:$F$506)*(IF('Gastos com Pessoal'!$M$7:$M$506&lt;=N$3,1,0))*OFFSET('Gastos com Pessoal'!$H$6,1,MATCH(2&amp;$B48,'Gastos com Pessoal'!$I$532:$AJ$532&amp;'Gastos com Pessoal'!$I$6:$AJ$6,0),500,1)),0)
+_xlfn.IFNA(SUM((N$3&gt;='Gastos com Pessoal'!$E$7:$E$506)*(N$3&lt;='Gastos com Pessoal'!$F$7:$F$506)*(IF('Gastos com Pessoal'!$S$7:$S$506&lt;=N$3,1,0))*OFFSET('Gastos com Pessoal'!$H$6,1,MATCH(3&amp;$B48,'Gastos com Pessoal'!$I$532:$AJ$532&amp;'Gastos com Pessoal'!$I$6:$AJ$6,0),500,1)),0)
+_xlfn.IFNA(SUM((N$3&gt;='Gastos com Pessoal'!$E$7:$E$506)*(N$3&lt;='Gastos com Pessoal'!$F$7:$F$506)*(IF('Gastos com Pessoal'!$Y$7:$Y$506&lt;=N$3,1,0))*OFFSET('Gastos com Pessoal'!$H$6,1,MATCH(4&amp;$B48,'Gastos com Pessoal'!$I$532:$AJ$532&amp;'Gastos com Pessoal'!$I$6:$AJ$6,0),500,1)),0)
+_xlfn.IFNA(SUM((N$3&gt;='Gastos com Pessoal'!$E$7:$E$506)*(N$3&lt;='Gastos com Pessoal'!$F$7:$F$506)*(IF('Gastos com Pessoal'!$AE$7:$AE$506&lt;=N$3,1,0))*OFFSET('Gastos com Pessoal'!$H$6,1,MATCH(5&amp;$B48,'Gastos com Pessoal'!$I$532:$AJ$532&amp;'Gastos com Pessoal'!$I$6:$AJ$6,0),500,1)),0)
+_xlfn.IFNA(SUM((N$3&gt;='Gastos com Pessoal'!$E$513:$E$522)*(N$3&lt;='Gastos com Pessoal'!$F$513:$F$522)*(IF('Gastos com Pessoal'!$G$513:$G$522&lt;=N$3,1,0))*OFFSET('Gastos com Pessoal'!$H$512,1,MATCH(1&amp;$B48,'Gastos com Pessoal'!$I$532:$AJ$532&amp;'Gastos com Pessoal'!$I$512:$AJ$512,0),10,1)),0)
+_xlfn.IFNA(SUM((N$3&gt;='Gastos com Pessoal'!$E$513:$E$522)*(N$3&lt;='Gastos com Pessoal'!$F$513:$F$522)*(IF('Gastos com Pessoal'!$M$513:$M$522&lt;=N$3,1,0))*OFFSET('Gastos com Pessoal'!$H$512,1,MATCH(2&amp;$B48,'Gastos com Pessoal'!$I$532:$AJ$532&amp;'Gastos com Pessoal'!$I$512:$AJ$512,0),10,1)),0)
+_xlfn.IFNA(SUM((N$3&gt;='Gastos com Pessoal'!$E$513:$E$522)*(N$3&lt;='Gastos com Pessoal'!$F$513:$F$522)*(IF('Gastos com Pessoal'!$S$513:$S$522&lt;=N$3,1,0))*OFFSET('Gastos com Pessoal'!$H$512,1,MATCH(3&amp;$B48,'Gastos com Pessoal'!$I$532:$AJ$532&amp;'Gastos com Pessoal'!$I$512:$AJ$512,0),10,1)),0)
+_xlfn.IFNA(SUM((N$3&gt;='Gastos com Pessoal'!$E$513:$E$522)*(N$3&lt;='Gastos com Pessoal'!$F$513:$F$522)*(IF('Gastos com Pessoal'!$Y$513:$Y$522&lt;=N$3,1,0))*OFFSET('Gastos com Pessoal'!$H$512,1,MATCH(4&amp;$B48,'Gastos com Pessoal'!$I$532:$AJ$532&amp;'Gastos com Pessoal'!$I$512:$AJ$512,0),10,1)),0)
+_xlfn.IFNA(SUM((N$3&gt;='Gastos com Pessoal'!$E$513:$E$522)*(N$3&lt;='Gastos com Pessoal'!$F$513:$F$522)*(IF('Gastos com Pessoal'!$AE$513:$AE$522&lt;=N$3,1,0))*OFFSET('Gastos com Pessoal'!$H$512,1,MATCH(5&amp;$B48,'Gastos com Pessoal'!$I$532:$AJ$532&amp;'Gastos com Pessoal'!$I$512:$AJ$512,0),10,1)),0)</f>
        <v>49576.162592000037</v>
      </c>
      <c r="O48" s="32">
        <f t="array" aca="1" ref="O48" ca="1">_xlfn.IFNA(SUM((O$3&gt;='Gastos com Pessoal'!$E$7:$E$506)*(O$3&lt;='Gastos com Pessoal'!$F$7:$F$506)*OFFSET('Encargos e Benefícios'!$D$5,1,MATCH($B48,'Encargos e Benefícios'!$E$5:$AB$5,0),500,1)),0)
+_xlfn.IFNA(SUM((O$3&gt;='Gastos com Pessoal'!$E$513:$E$522)*(O$3&lt;='Gastos com Pessoal'!$F$513:$F$522)*OFFSET('Encargos e Benefícios'!$D$511,1,MATCH($B48,'Encargos e Benefícios'!$E$511:$AB$511,0),10,1)),0)
+_xlfn.IFNA(SUM((O$3&gt;='Gastos com Pessoal'!$E$7:$E$506)*(O$3&lt;='Gastos com Pessoal'!$F$7:$F$506)*(IF('Gastos com Pessoal'!$G$7:$G$506&lt;=O$3,1,0))*OFFSET('Gastos com Pessoal'!$H$6,1,MATCH(1&amp;$B48,'Gastos com Pessoal'!$I$532:$AJ$532&amp;'Gastos com Pessoal'!$I$6:$AJ$6,0),500,1)),0)
+_xlfn.IFNA(SUM((O$3&gt;='Gastos com Pessoal'!$E$7:$E$506)*(O$3&lt;='Gastos com Pessoal'!$F$7:$F$506)*(IF('Gastos com Pessoal'!$M$7:$M$506&lt;=O$3,1,0))*OFFSET('Gastos com Pessoal'!$H$6,1,MATCH(2&amp;$B48,'Gastos com Pessoal'!$I$532:$AJ$532&amp;'Gastos com Pessoal'!$I$6:$AJ$6,0),500,1)),0)
+_xlfn.IFNA(SUM((O$3&gt;='Gastos com Pessoal'!$E$7:$E$506)*(O$3&lt;='Gastos com Pessoal'!$F$7:$F$506)*(IF('Gastos com Pessoal'!$S$7:$S$506&lt;=O$3,1,0))*OFFSET('Gastos com Pessoal'!$H$6,1,MATCH(3&amp;$B48,'Gastos com Pessoal'!$I$532:$AJ$532&amp;'Gastos com Pessoal'!$I$6:$AJ$6,0),500,1)),0)
+_xlfn.IFNA(SUM((O$3&gt;='Gastos com Pessoal'!$E$7:$E$506)*(O$3&lt;='Gastos com Pessoal'!$F$7:$F$506)*(IF('Gastos com Pessoal'!$Y$7:$Y$506&lt;=O$3,1,0))*OFFSET('Gastos com Pessoal'!$H$6,1,MATCH(4&amp;$B48,'Gastos com Pessoal'!$I$532:$AJ$532&amp;'Gastos com Pessoal'!$I$6:$AJ$6,0),500,1)),0)
+_xlfn.IFNA(SUM((O$3&gt;='Gastos com Pessoal'!$E$7:$E$506)*(O$3&lt;='Gastos com Pessoal'!$F$7:$F$506)*(IF('Gastos com Pessoal'!$AE$7:$AE$506&lt;=O$3,1,0))*OFFSET('Gastos com Pessoal'!$H$6,1,MATCH(5&amp;$B48,'Gastos com Pessoal'!$I$532:$AJ$532&amp;'Gastos com Pessoal'!$I$6:$AJ$6,0),500,1)),0)
+_xlfn.IFNA(SUM((O$3&gt;='Gastos com Pessoal'!$E$513:$E$522)*(O$3&lt;='Gastos com Pessoal'!$F$513:$F$522)*(IF('Gastos com Pessoal'!$G$513:$G$522&lt;=O$3,1,0))*OFFSET('Gastos com Pessoal'!$H$512,1,MATCH(1&amp;$B48,'Gastos com Pessoal'!$I$532:$AJ$532&amp;'Gastos com Pessoal'!$I$512:$AJ$512,0),10,1)),0)
+_xlfn.IFNA(SUM((O$3&gt;='Gastos com Pessoal'!$E$513:$E$522)*(O$3&lt;='Gastos com Pessoal'!$F$513:$F$522)*(IF('Gastos com Pessoal'!$M$513:$M$522&lt;=O$3,1,0))*OFFSET('Gastos com Pessoal'!$H$512,1,MATCH(2&amp;$B48,'Gastos com Pessoal'!$I$532:$AJ$532&amp;'Gastos com Pessoal'!$I$512:$AJ$512,0),10,1)),0)
+_xlfn.IFNA(SUM((O$3&gt;='Gastos com Pessoal'!$E$513:$E$522)*(O$3&lt;='Gastos com Pessoal'!$F$513:$F$522)*(IF('Gastos com Pessoal'!$S$513:$S$522&lt;=O$3,1,0))*OFFSET('Gastos com Pessoal'!$H$512,1,MATCH(3&amp;$B48,'Gastos com Pessoal'!$I$532:$AJ$532&amp;'Gastos com Pessoal'!$I$512:$AJ$512,0),10,1)),0)
+_xlfn.IFNA(SUM((O$3&gt;='Gastos com Pessoal'!$E$513:$E$522)*(O$3&lt;='Gastos com Pessoal'!$F$513:$F$522)*(IF('Gastos com Pessoal'!$Y$513:$Y$522&lt;=O$3,1,0))*OFFSET('Gastos com Pessoal'!$H$512,1,MATCH(4&amp;$B48,'Gastos com Pessoal'!$I$532:$AJ$532&amp;'Gastos com Pessoal'!$I$512:$AJ$512,0),10,1)),0)
+_xlfn.IFNA(SUM((O$3&gt;='Gastos com Pessoal'!$E$513:$E$522)*(O$3&lt;='Gastos com Pessoal'!$F$513:$F$522)*(IF('Gastos com Pessoal'!$AE$513:$AE$522&lt;=O$3,1,0))*OFFSET('Gastos com Pessoal'!$H$512,1,MATCH(5&amp;$B48,'Gastos com Pessoal'!$I$532:$AJ$532&amp;'Gastos com Pessoal'!$I$512:$AJ$512,0),10,1)),0)</f>
        <v>49576.162592000037</v>
      </c>
      <c r="P48" s="32">
        <f t="array" aca="1" ref="P48" ca="1">_xlfn.IFNA(SUM((P$3&gt;='Gastos com Pessoal'!$E$7:$E$506)*(P$3&lt;='Gastos com Pessoal'!$F$7:$F$506)*OFFSET('Encargos e Benefícios'!$D$5,1,MATCH($B48,'Encargos e Benefícios'!$E$5:$AB$5,0),500,1)),0)
+_xlfn.IFNA(SUM((P$3&gt;='Gastos com Pessoal'!$E$513:$E$522)*(P$3&lt;='Gastos com Pessoal'!$F$513:$F$522)*OFFSET('Encargos e Benefícios'!$D$511,1,MATCH($B48,'Encargos e Benefícios'!$E$511:$AB$511,0),10,1)),0)
+_xlfn.IFNA(SUM((P$3&gt;='Gastos com Pessoal'!$E$7:$E$506)*(P$3&lt;='Gastos com Pessoal'!$F$7:$F$506)*(IF('Gastos com Pessoal'!$G$7:$G$506&lt;=P$3,1,0))*OFFSET('Gastos com Pessoal'!$H$6,1,MATCH(1&amp;$B48,'Gastos com Pessoal'!$I$532:$AJ$532&amp;'Gastos com Pessoal'!$I$6:$AJ$6,0),500,1)),0)
+_xlfn.IFNA(SUM((P$3&gt;='Gastos com Pessoal'!$E$7:$E$506)*(P$3&lt;='Gastos com Pessoal'!$F$7:$F$506)*(IF('Gastos com Pessoal'!$M$7:$M$506&lt;=P$3,1,0))*OFFSET('Gastos com Pessoal'!$H$6,1,MATCH(2&amp;$B48,'Gastos com Pessoal'!$I$532:$AJ$532&amp;'Gastos com Pessoal'!$I$6:$AJ$6,0),500,1)),0)
+_xlfn.IFNA(SUM((P$3&gt;='Gastos com Pessoal'!$E$7:$E$506)*(P$3&lt;='Gastos com Pessoal'!$F$7:$F$506)*(IF('Gastos com Pessoal'!$S$7:$S$506&lt;=P$3,1,0))*OFFSET('Gastos com Pessoal'!$H$6,1,MATCH(3&amp;$B48,'Gastos com Pessoal'!$I$532:$AJ$532&amp;'Gastos com Pessoal'!$I$6:$AJ$6,0),500,1)),0)
+_xlfn.IFNA(SUM((P$3&gt;='Gastos com Pessoal'!$E$7:$E$506)*(P$3&lt;='Gastos com Pessoal'!$F$7:$F$506)*(IF('Gastos com Pessoal'!$Y$7:$Y$506&lt;=P$3,1,0))*OFFSET('Gastos com Pessoal'!$H$6,1,MATCH(4&amp;$B48,'Gastos com Pessoal'!$I$532:$AJ$532&amp;'Gastos com Pessoal'!$I$6:$AJ$6,0),500,1)),0)
+_xlfn.IFNA(SUM((P$3&gt;='Gastos com Pessoal'!$E$7:$E$506)*(P$3&lt;='Gastos com Pessoal'!$F$7:$F$506)*(IF('Gastos com Pessoal'!$AE$7:$AE$506&lt;=P$3,1,0))*OFFSET('Gastos com Pessoal'!$H$6,1,MATCH(5&amp;$B48,'Gastos com Pessoal'!$I$532:$AJ$532&amp;'Gastos com Pessoal'!$I$6:$AJ$6,0),500,1)),0)
+_xlfn.IFNA(SUM((P$3&gt;='Gastos com Pessoal'!$E$513:$E$522)*(P$3&lt;='Gastos com Pessoal'!$F$513:$F$522)*(IF('Gastos com Pessoal'!$G$513:$G$522&lt;=P$3,1,0))*OFFSET('Gastos com Pessoal'!$H$512,1,MATCH(1&amp;$B48,'Gastos com Pessoal'!$I$532:$AJ$532&amp;'Gastos com Pessoal'!$I$512:$AJ$512,0),10,1)),0)
+_xlfn.IFNA(SUM((P$3&gt;='Gastos com Pessoal'!$E$513:$E$522)*(P$3&lt;='Gastos com Pessoal'!$F$513:$F$522)*(IF('Gastos com Pessoal'!$M$513:$M$522&lt;=P$3,1,0))*OFFSET('Gastos com Pessoal'!$H$512,1,MATCH(2&amp;$B48,'Gastos com Pessoal'!$I$532:$AJ$532&amp;'Gastos com Pessoal'!$I$512:$AJ$512,0),10,1)),0)
+_xlfn.IFNA(SUM((P$3&gt;='Gastos com Pessoal'!$E$513:$E$522)*(P$3&lt;='Gastos com Pessoal'!$F$513:$F$522)*(IF('Gastos com Pessoal'!$S$513:$S$522&lt;=P$3,1,0))*OFFSET('Gastos com Pessoal'!$H$512,1,MATCH(3&amp;$B48,'Gastos com Pessoal'!$I$532:$AJ$532&amp;'Gastos com Pessoal'!$I$512:$AJ$512,0),10,1)),0)
+_xlfn.IFNA(SUM((P$3&gt;='Gastos com Pessoal'!$E$513:$E$522)*(P$3&lt;='Gastos com Pessoal'!$F$513:$F$522)*(IF('Gastos com Pessoal'!$Y$513:$Y$522&lt;=P$3,1,0))*OFFSET('Gastos com Pessoal'!$H$512,1,MATCH(4&amp;$B48,'Gastos com Pessoal'!$I$532:$AJ$532&amp;'Gastos com Pessoal'!$I$512:$AJ$512,0),10,1)),0)
+_xlfn.IFNA(SUM((P$3&gt;='Gastos com Pessoal'!$E$513:$E$522)*(P$3&lt;='Gastos com Pessoal'!$F$513:$F$522)*(IF('Gastos com Pessoal'!$AE$513:$AE$522&lt;=P$3,1,0))*OFFSET('Gastos com Pessoal'!$H$512,1,MATCH(5&amp;$B48,'Gastos com Pessoal'!$I$532:$AJ$532&amp;'Gastos com Pessoal'!$I$512:$AJ$512,0),10,1)),0)</f>
        <v>0</v>
      </c>
      <c r="Q48" s="32">
        <f t="array" aca="1" ref="Q48" ca="1">_xlfn.IFNA(SUM((Q$3&gt;='Gastos com Pessoal'!$E$7:$E$506)*(Q$3&lt;='Gastos com Pessoal'!$F$7:$F$506)*OFFSET('Encargos e Benefícios'!$D$5,1,MATCH($B48,'Encargos e Benefícios'!$E$5:$AB$5,0),500,1)),0)
+_xlfn.IFNA(SUM((Q$3&gt;='Gastos com Pessoal'!$E$513:$E$522)*(Q$3&lt;='Gastos com Pessoal'!$F$513:$F$522)*OFFSET('Encargos e Benefícios'!$D$511,1,MATCH($B48,'Encargos e Benefícios'!$E$511:$AB$511,0),10,1)),0)
+_xlfn.IFNA(SUM((Q$3&gt;='Gastos com Pessoal'!$E$7:$E$506)*(Q$3&lt;='Gastos com Pessoal'!$F$7:$F$506)*(IF('Gastos com Pessoal'!$G$7:$G$506&lt;=Q$3,1,0))*OFFSET('Gastos com Pessoal'!$H$6,1,MATCH(1&amp;$B48,'Gastos com Pessoal'!$I$532:$AJ$532&amp;'Gastos com Pessoal'!$I$6:$AJ$6,0),500,1)),0)
+_xlfn.IFNA(SUM((Q$3&gt;='Gastos com Pessoal'!$E$7:$E$506)*(Q$3&lt;='Gastos com Pessoal'!$F$7:$F$506)*(IF('Gastos com Pessoal'!$M$7:$M$506&lt;=Q$3,1,0))*OFFSET('Gastos com Pessoal'!$H$6,1,MATCH(2&amp;$B48,'Gastos com Pessoal'!$I$532:$AJ$532&amp;'Gastos com Pessoal'!$I$6:$AJ$6,0),500,1)),0)
+_xlfn.IFNA(SUM((Q$3&gt;='Gastos com Pessoal'!$E$7:$E$506)*(Q$3&lt;='Gastos com Pessoal'!$F$7:$F$506)*(IF('Gastos com Pessoal'!$S$7:$S$506&lt;=Q$3,1,0))*OFFSET('Gastos com Pessoal'!$H$6,1,MATCH(3&amp;$B48,'Gastos com Pessoal'!$I$532:$AJ$532&amp;'Gastos com Pessoal'!$I$6:$AJ$6,0),500,1)),0)
+_xlfn.IFNA(SUM((Q$3&gt;='Gastos com Pessoal'!$E$7:$E$506)*(Q$3&lt;='Gastos com Pessoal'!$F$7:$F$506)*(IF('Gastos com Pessoal'!$Y$7:$Y$506&lt;=Q$3,1,0))*OFFSET('Gastos com Pessoal'!$H$6,1,MATCH(4&amp;$B48,'Gastos com Pessoal'!$I$532:$AJ$532&amp;'Gastos com Pessoal'!$I$6:$AJ$6,0),500,1)),0)
+_xlfn.IFNA(SUM((Q$3&gt;='Gastos com Pessoal'!$E$7:$E$506)*(Q$3&lt;='Gastos com Pessoal'!$F$7:$F$506)*(IF('Gastos com Pessoal'!$AE$7:$AE$506&lt;=Q$3,1,0))*OFFSET('Gastos com Pessoal'!$H$6,1,MATCH(5&amp;$B48,'Gastos com Pessoal'!$I$532:$AJ$532&amp;'Gastos com Pessoal'!$I$6:$AJ$6,0),500,1)),0)
+_xlfn.IFNA(SUM((Q$3&gt;='Gastos com Pessoal'!$E$513:$E$522)*(Q$3&lt;='Gastos com Pessoal'!$F$513:$F$522)*(IF('Gastos com Pessoal'!$G$513:$G$522&lt;=Q$3,1,0))*OFFSET('Gastos com Pessoal'!$H$512,1,MATCH(1&amp;$B48,'Gastos com Pessoal'!$I$532:$AJ$532&amp;'Gastos com Pessoal'!$I$512:$AJ$512,0),10,1)),0)
+_xlfn.IFNA(SUM((Q$3&gt;='Gastos com Pessoal'!$E$513:$E$522)*(Q$3&lt;='Gastos com Pessoal'!$F$513:$F$522)*(IF('Gastos com Pessoal'!$M$513:$M$522&lt;=Q$3,1,0))*OFFSET('Gastos com Pessoal'!$H$512,1,MATCH(2&amp;$B48,'Gastos com Pessoal'!$I$532:$AJ$532&amp;'Gastos com Pessoal'!$I$512:$AJ$512,0),10,1)),0)
+_xlfn.IFNA(SUM((Q$3&gt;='Gastos com Pessoal'!$E$513:$E$522)*(Q$3&lt;='Gastos com Pessoal'!$F$513:$F$522)*(IF('Gastos com Pessoal'!$S$513:$S$522&lt;=Q$3,1,0))*OFFSET('Gastos com Pessoal'!$H$512,1,MATCH(3&amp;$B48,'Gastos com Pessoal'!$I$532:$AJ$532&amp;'Gastos com Pessoal'!$I$512:$AJ$512,0),10,1)),0)
+_xlfn.IFNA(SUM((Q$3&gt;='Gastos com Pessoal'!$E$513:$E$522)*(Q$3&lt;='Gastos com Pessoal'!$F$513:$F$522)*(IF('Gastos com Pessoal'!$Y$513:$Y$522&lt;=Q$3,1,0))*OFFSET('Gastos com Pessoal'!$H$512,1,MATCH(4&amp;$B48,'Gastos com Pessoal'!$I$532:$AJ$532&amp;'Gastos com Pessoal'!$I$512:$AJ$512,0),10,1)),0)
+_xlfn.IFNA(SUM((Q$3&gt;='Gastos com Pessoal'!$E$513:$E$522)*(Q$3&lt;='Gastos com Pessoal'!$F$513:$F$522)*(IF('Gastos com Pessoal'!$AE$513:$AE$522&lt;=Q$3,1,0))*OFFSET('Gastos com Pessoal'!$H$512,1,MATCH(5&amp;$B48,'Gastos com Pessoal'!$I$532:$AJ$532&amp;'Gastos com Pessoal'!$I$512:$AJ$512,0),10,1)),0)</f>
        <v>0</v>
      </c>
      <c r="R48" s="32">
        <f t="array" aca="1" ref="R48" ca="1">_xlfn.IFNA(SUM((R$3&gt;='Gastos com Pessoal'!$E$7:$E$506)*(R$3&lt;='Gastos com Pessoal'!$F$7:$F$506)*OFFSET('Encargos e Benefícios'!$D$5,1,MATCH($B48,'Encargos e Benefícios'!$E$5:$AB$5,0),500,1)),0)
+_xlfn.IFNA(SUM((R$3&gt;='Gastos com Pessoal'!$E$513:$E$522)*(R$3&lt;='Gastos com Pessoal'!$F$513:$F$522)*OFFSET('Encargos e Benefícios'!$D$511,1,MATCH($B48,'Encargos e Benefícios'!$E$511:$AB$511,0),10,1)),0)
+_xlfn.IFNA(SUM((R$3&gt;='Gastos com Pessoal'!$E$7:$E$506)*(R$3&lt;='Gastos com Pessoal'!$F$7:$F$506)*(IF('Gastos com Pessoal'!$G$7:$G$506&lt;=R$3,1,0))*OFFSET('Gastos com Pessoal'!$H$6,1,MATCH(1&amp;$B48,'Gastos com Pessoal'!$I$532:$AJ$532&amp;'Gastos com Pessoal'!$I$6:$AJ$6,0),500,1)),0)
+_xlfn.IFNA(SUM((R$3&gt;='Gastos com Pessoal'!$E$7:$E$506)*(R$3&lt;='Gastos com Pessoal'!$F$7:$F$506)*(IF('Gastos com Pessoal'!$M$7:$M$506&lt;=R$3,1,0))*OFFSET('Gastos com Pessoal'!$H$6,1,MATCH(2&amp;$B48,'Gastos com Pessoal'!$I$532:$AJ$532&amp;'Gastos com Pessoal'!$I$6:$AJ$6,0),500,1)),0)
+_xlfn.IFNA(SUM((R$3&gt;='Gastos com Pessoal'!$E$7:$E$506)*(R$3&lt;='Gastos com Pessoal'!$F$7:$F$506)*(IF('Gastos com Pessoal'!$S$7:$S$506&lt;=R$3,1,0))*OFFSET('Gastos com Pessoal'!$H$6,1,MATCH(3&amp;$B48,'Gastos com Pessoal'!$I$532:$AJ$532&amp;'Gastos com Pessoal'!$I$6:$AJ$6,0),500,1)),0)
+_xlfn.IFNA(SUM((R$3&gt;='Gastos com Pessoal'!$E$7:$E$506)*(R$3&lt;='Gastos com Pessoal'!$F$7:$F$506)*(IF('Gastos com Pessoal'!$Y$7:$Y$506&lt;=R$3,1,0))*OFFSET('Gastos com Pessoal'!$H$6,1,MATCH(4&amp;$B48,'Gastos com Pessoal'!$I$532:$AJ$532&amp;'Gastos com Pessoal'!$I$6:$AJ$6,0),500,1)),0)
+_xlfn.IFNA(SUM((R$3&gt;='Gastos com Pessoal'!$E$7:$E$506)*(R$3&lt;='Gastos com Pessoal'!$F$7:$F$506)*(IF('Gastos com Pessoal'!$AE$7:$AE$506&lt;=R$3,1,0))*OFFSET('Gastos com Pessoal'!$H$6,1,MATCH(5&amp;$B48,'Gastos com Pessoal'!$I$532:$AJ$532&amp;'Gastos com Pessoal'!$I$6:$AJ$6,0),500,1)),0)
+_xlfn.IFNA(SUM((R$3&gt;='Gastos com Pessoal'!$E$513:$E$522)*(R$3&lt;='Gastos com Pessoal'!$F$513:$F$522)*(IF('Gastos com Pessoal'!$G$513:$G$522&lt;=R$3,1,0))*OFFSET('Gastos com Pessoal'!$H$512,1,MATCH(1&amp;$B48,'Gastos com Pessoal'!$I$532:$AJ$532&amp;'Gastos com Pessoal'!$I$512:$AJ$512,0),10,1)),0)
+_xlfn.IFNA(SUM((R$3&gt;='Gastos com Pessoal'!$E$513:$E$522)*(R$3&lt;='Gastos com Pessoal'!$F$513:$F$522)*(IF('Gastos com Pessoal'!$M$513:$M$522&lt;=R$3,1,0))*OFFSET('Gastos com Pessoal'!$H$512,1,MATCH(2&amp;$B48,'Gastos com Pessoal'!$I$532:$AJ$532&amp;'Gastos com Pessoal'!$I$512:$AJ$512,0),10,1)),0)
+_xlfn.IFNA(SUM((R$3&gt;='Gastos com Pessoal'!$E$513:$E$522)*(R$3&lt;='Gastos com Pessoal'!$F$513:$F$522)*(IF('Gastos com Pessoal'!$S$513:$S$522&lt;=R$3,1,0))*OFFSET('Gastos com Pessoal'!$H$512,1,MATCH(3&amp;$B48,'Gastos com Pessoal'!$I$532:$AJ$532&amp;'Gastos com Pessoal'!$I$512:$AJ$512,0),10,1)),0)
+_xlfn.IFNA(SUM((R$3&gt;='Gastos com Pessoal'!$E$513:$E$522)*(R$3&lt;='Gastos com Pessoal'!$F$513:$F$522)*(IF('Gastos com Pessoal'!$Y$513:$Y$522&lt;=R$3,1,0))*OFFSET('Gastos com Pessoal'!$H$512,1,MATCH(4&amp;$B48,'Gastos com Pessoal'!$I$532:$AJ$532&amp;'Gastos com Pessoal'!$I$512:$AJ$512,0),10,1)),0)
+_xlfn.IFNA(SUM((R$3&gt;='Gastos com Pessoal'!$E$513:$E$522)*(R$3&lt;='Gastos com Pessoal'!$F$513:$F$522)*(IF('Gastos com Pessoal'!$AE$513:$AE$522&lt;=R$3,1,0))*OFFSET('Gastos com Pessoal'!$H$512,1,MATCH(5&amp;$B48,'Gastos com Pessoal'!$I$532:$AJ$532&amp;'Gastos com Pessoal'!$I$512:$AJ$512,0),10,1)),0)</f>
        <v>0</v>
      </c>
      <c r="S48" s="32">
        <f t="array" aca="1" ref="S48" ca="1">_xlfn.IFNA(SUM((S$3&gt;='Gastos com Pessoal'!$E$7:$E$506)*(S$3&lt;='Gastos com Pessoal'!$F$7:$F$506)*OFFSET('Encargos e Benefícios'!$D$5,1,MATCH($B48,'Encargos e Benefícios'!$E$5:$AB$5,0),500,1)),0)
+_xlfn.IFNA(SUM((S$3&gt;='Gastos com Pessoal'!$E$513:$E$522)*(S$3&lt;='Gastos com Pessoal'!$F$513:$F$522)*OFFSET('Encargos e Benefícios'!$D$511,1,MATCH($B48,'Encargos e Benefícios'!$E$511:$AB$511,0),10,1)),0)
+_xlfn.IFNA(SUM((S$3&gt;='Gastos com Pessoal'!$E$7:$E$506)*(S$3&lt;='Gastos com Pessoal'!$F$7:$F$506)*(IF('Gastos com Pessoal'!$G$7:$G$506&lt;=S$3,1,0))*OFFSET('Gastos com Pessoal'!$H$6,1,MATCH(1&amp;$B48,'Gastos com Pessoal'!$I$532:$AJ$532&amp;'Gastos com Pessoal'!$I$6:$AJ$6,0),500,1)),0)
+_xlfn.IFNA(SUM((S$3&gt;='Gastos com Pessoal'!$E$7:$E$506)*(S$3&lt;='Gastos com Pessoal'!$F$7:$F$506)*(IF('Gastos com Pessoal'!$M$7:$M$506&lt;=S$3,1,0))*OFFSET('Gastos com Pessoal'!$H$6,1,MATCH(2&amp;$B48,'Gastos com Pessoal'!$I$532:$AJ$532&amp;'Gastos com Pessoal'!$I$6:$AJ$6,0),500,1)),0)
+_xlfn.IFNA(SUM((S$3&gt;='Gastos com Pessoal'!$E$7:$E$506)*(S$3&lt;='Gastos com Pessoal'!$F$7:$F$506)*(IF('Gastos com Pessoal'!$S$7:$S$506&lt;=S$3,1,0))*OFFSET('Gastos com Pessoal'!$H$6,1,MATCH(3&amp;$B48,'Gastos com Pessoal'!$I$532:$AJ$532&amp;'Gastos com Pessoal'!$I$6:$AJ$6,0),500,1)),0)
+_xlfn.IFNA(SUM((S$3&gt;='Gastos com Pessoal'!$E$7:$E$506)*(S$3&lt;='Gastos com Pessoal'!$F$7:$F$506)*(IF('Gastos com Pessoal'!$Y$7:$Y$506&lt;=S$3,1,0))*OFFSET('Gastos com Pessoal'!$H$6,1,MATCH(4&amp;$B48,'Gastos com Pessoal'!$I$532:$AJ$532&amp;'Gastos com Pessoal'!$I$6:$AJ$6,0),500,1)),0)
+_xlfn.IFNA(SUM((S$3&gt;='Gastos com Pessoal'!$E$7:$E$506)*(S$3&lt;='Gastos com Pessoal'!$F$7:$F$506)*(IF('Gastos com Pessoal'!$AE$7:$AE$506&lt;=S$3,1,0))*OFFSET('Gastos com Pessoal'!$H$6,1,MATCH(5&amp;$B48,'Gastos com Pessoal'!$I$532:$AJ$532&amp;'Gastos com Pessoal'!$I$6:$AJ$6,0),500,1)),0)
+_xlfn.IFNA(SUM((S$3&gt;='Gastos com Pessoal'!$E$513:$E$522)*(S$3&lt;='Gastos com Pessoal'!$F$513:$F$522)*(IF('Gastos com Pessoal'!$G$513:$G$522&lt;=S$3,1,0))*OFFSET('Gastos com Pessoal'!$H$512,1,MATCH(1&amp;$B48,'Gastos com Pessoal'!$I$532:$AJ$532&amp;'Gastos com Pessoal'!$I$512:$AJ$512,0),10,1)),0)
+_xlfn.IFNA(SUM((S$3&gt;='Gastos com Pessoal'!$E$513:$E$522)*(S$3&lt;='Gastos com Pessoal'!$F$513:$F$522)*(IF('Gastos com Pessoal'!$M$513:$M$522&lt;=S$3,1,0))*OFFSET('Gastos com Pessoal'!$H$512,1,MATCH(2&amp;$B48,'Gastos com Pessoal'!$I$532:$AJ$532&amp;'Gastos com Pessoal'!$I$512:$AJ$512,0),10,1)),0)
+_xlfn.IFNA(SUM((S$3&gt;='Gastos com Pessoal'!$E$513:$E$522)*(S$3&lt;='Gastos com Pessoal'!$F$513:$F$522)*(IF('Gastos com Pessoal'!$S$513:$S$522&lt;=S$3,1,0))*OFFSET('Gastos com Pessoal'!$H$512,1,MATCH(3&amp;$B48,'Gastos com Pessoal'!$I$532:$AJ$532&amp;'Gastos com Pessoal'!$I$512:$AJ$512,0),10,1)),0)
+_xlfn.IFNA(SUM((S$3&gt;='Gastos com Pessoal'!$E$513:$E$522)*(S$3&lt;='Gastos com Pessoal'!$F$513:$F$522)*(IF('Gastos com Pessoal'!$Y$513:$Y$522&lt;=S$3,1,0))*OFFSET('Gastos com Pessoal'!$H$512,1,MATCH(4&amp;$B48,'Gastos com Pessoal'!$I$532:$AJ$532&amp;'Gastos com Pessoal'!$I$512:$AJ$512,0),10,1)),0)
+_xlfn.IFNA(SUM((S$3&gt;='Gastos com Pessoal'!$E$513:$E$522)*(S$3&lt;='Gastos com Pessoal'!$F$513:$F$522)*(IF('Gastos com Pessoal'!$AE$513:$AE$522&lt;=S$3,1,0))*OFFSET('Gastos com Pessoal'!$H$512,1,MATCH(5&amp;$B48,'Gastos com Pessoal'!$I$532:$AJ$532&amp;'Gastos com Pessoal'!$I$512:$AJ$512,0),10,1)),0)</f>
        <v>0</v>
      </c>
      <c r="T48" s="32">
        <f t="array" aca="1" ref="T48" ca="1">_xlfn.IFNA(SUM((T$3&gt;='Gastos com Pessoal'!$E$7:$E$506)*(T$3&lt;='Gastos com Pessoal'!$F$7:$F$506)*OFFSET('Encargos e Benefícios'!$D$5,1,MATCH($B48,'Encargos e Benefícios'!$E$5:$AB$5,0),500,1)),0)
+_xlfn.IFNA(SUM((T$3&gt;='Gastos com Pessoal'!$E$513:$E$522)*(T$3&lt;='Gastos com Pessoal'!$F$513:$F$522)*OFFSET('Encargos e Benefícios'!$D$511,1,MATCH($B48,'Encargos e Benefícios'!$E$511:$AB$511,0),10,1)),0)
+_xlfn.IFNA(SUM((T$3&gt;='Gastos com Pessoal'!$E$7:$E$506)*(T$3&lt;='Gastos com Pessoal'!$F$7:$F$506)*(IF('Gastos com Pessoal'!$G$7:$G$506&lt;=T$3,1,0))*OFFSET('Gastos com Pessoal'!$H$6,1,MATCH(1&amp;$B48,'Gastos com Pessoal'!$I$532:$AJ$532&amp;'Gastos com Pessoal'!$I$6:$AJ$6,0),500,1)),0)
+_xlfn.IFNA(SUM((T$3&gt;='Gastos com Pessoal'!$E$7:$E$506)*(T$3&lt;='Gastos com Pessoal'!$F$7:$F$506)*(IF('Gastos com Pessoal'!$M$7:$M$506&lt;=T$3,1,0))*OFFSET('Gastos com Pessoal'!$H$6,1,MATCH(2&amp;$B48,'Gastos com Pessoal'!$I$532:$AJ$532&amp;'Gastos com Pessoal'!$I$6:$AJ$6,0),500,1)),0)
+_xlfn.IFNA(SUM((T$3&gt;='Gastos com Pessoal'!$E$7:$E$506)*(T$3&lt;='Gastos com Pessoal'!$F$7:$F$506)*(IF('Gastos com Pessoal'!$S$7:$S$506&lt;=T$3,1,0))*OFFSET('Gastos com Pessoal'!$H$6,1,MATCH(3&amp;$B48,'Gastos com Pessoal'!$I$532:$AJ$532&amp;'Gastos com Pessoal'!$I$6:$AJ$6,0),500,1)),0)
+_xlfn.IFNA(SUM((T$3&gt;='Gastos com Pessoal'!$E$7:$E$506)*(T$3&lt;='Gastos com Pessoal'!$F$7:$F$506)*(IF('Gastos com Pessoal'!$Y$7:$Y$506&lt;=T$3,1,0))*OFFSET('Gastos com Pessoal'!$H$6,1,MATCH(4&amp;$B48,'Gastos com Pessoal'!$I$532:$AJ$532&amp;'Gastos com Pessoal'!$I$6:$AJ$6,0),500,1)),0)
+_xlfn.IFNA(SUM((T$3&gt;='Gastos com Pessoal'!$E$7:$E$506)*(T$3&lt;='Gastos com Pessoal'!$F$7:$F$506)*(IF('Gastos com Pessoal'!$AE$7:$AE$506&lt;=T$3,1,0))*OFFSET('Gastos com Pessoal'!$H$6,1,MATCH(5&amp;$B48,'Gastos com Pessoal'!$I$532:$AJ$532&amp;'Gastos com Pessoal'!$I$6:$AJ$6,0),500,1)),0)
+_xlfn.IFNA(SUM((T$3&gt;='Gastos com Pessoal'!$E$513:$E$522)*(T$3&lt;='Gastos com Pessoal'!$F$513:$F$522)*(IF('Gastos com Pessoal'!$G$513:$G$522&lt;=T$3,1,0))*OFFSET('Gastos com Pessoal'!$H$512,1,MATCH(1&amp;$B48,'Gastos com Pessoal'!$I$532:$AJ$532&amp;'Gastos com Pessoal'!$I$512:$AJ$512,0),10,1)),0)
+_xlfn.IFNA(SUM((T$3&gt;='Gastos com Pessoal'!$E$513:$E$522)*(T$3&lt;='Gastos com Pessoal'!$F$513:$F$522)*(IF('Gastos com Pessoal'!$M$513:$M$522&lt;=T$3,1,0))*OFFSET('Gastos com Pessoal'!$H$512,1,MATCH(2&amp;$B48,'Gastos com Pessoal'!$I$532:$AJ$532&amp;'Gastos com Pessoal'!$I$512:$AJ$512,0),10,1)),0)
+_xlfn.IFNA(SUM((T$3&gt;='Gastos com Pessoal'!$E$513:$E$522)*(T$3&lt;='Gastos com Pessoal'!$F$513:$F$522)*(IF('Gastos com Pessoal'!$S$513:$S$522&lt;=T$3,1,0))*OFFSET('Gastos com Pessoal'!$H$512,1,MATCH(3&amp;$B48,'Gastos com Pessoal'!$I$532:$AJ$532&amp;'Gastos com Pessoal'!$I$512:$AJ$512,0),10,1)),0)
+_xlfn.IFNA(SUM((T$3&gt;='Gastos com Pessoal'!$E$513:$E$522)*(T$3&lt;='Gastos com Pessoal'!$F$513:$F$522)*(IF('Gastos com Pessoal'!$Y$513:$Y$522&lt;=T$3,1,0))*OFFSET('Gastos com Pessoal'!$H$512,1,MATCH(4&amp;$B48,'Gastos com Pessoal'!$I$532:$AJ$532&amp;'Gastos com Pessoal'!$I$512:$AJ$512,0),10,1)),0)
+_xlfn.IFNA(SUM((T$3&gt;='Gastos com Pessoal'!$E$513:$E$522)*(T$3&lt;='Gastos com Pessoal'!$F$513:$F$522)*(IF('Gastos com Pessoal'!$AE$513:$AE$522&lt;=T$3,1,0))*OFFSET('Gastos com Pessoal'!$H$512,1,MATCH(5&amp;$B48,'Gastos com Pessoal'!$I$532:$AJ$532&amp;'Gastos com Pessoal'!$I$512:$AJ$512,0),10,1)),0)</f>
        <v>0</v>
      </c>
      <c r="U48" s="32">
        <f t="array" aca="1" ref="U48" ca="1">_xlfn.IFNA(SUM((U$3&gt;='Gastos com Pessoal'!$E$7:$E$506)*(U$3&lt;='Gastos com Pessoal'!$F$7:$F$506)*OFFSET('Encargos e Benefícios'!$D$5,1,MATCH($B48,'Encargos e Benefícios'!$E$5:$AB$5,0),500,1)),0)
+_xlfn.IFNA(SUM((U$3&gt;='Gastos com Pessoal'!$E$513:$E$522)*(U$3&lt;='Gastos com Pessoal'!$F$513:$F$522)*OFFSET('Encargos e Benefícios'!$D$511,1,MATCH($B48,'Encargos e Benefícios'!$E$511:$AB$511,0),10,1)),0)
+_xlfn.IFNA(SUM((U$3&gt;='Gastos com Pessoal'!$E$7:$E$506)*(U$3&lt;='Gastos com Pessoal'!$F$7:$F$506)*(IF('Gastos com Pessoal'!$G$7:$G$506&lt;=U$3,1,0))*OFFSET('Gastos com Pessoal'!$H$6,1,MATCH(1&amp;$B48,'Gastos com Pessoal'!$I$532:$AJ$532&amp;'Gastos com Pessoal'!$I$6:$AJ$6,0),500,1)),0)
+_xlfn.IFNA(SUM((U$3&gt;='Gastos com Pessoal'!$E$7:$E$506)*(U$3&lt;='Gastos com Pessoal'!$F$7:$F$506)*(IF('Gastos com Pessoal'!$M$7:$M$506&lt;=U$3,1,0))*OFFSET('Gastos com Pessoal'!$H$6,1,MATCH(2&amp;$B48,'Gastos com Pessoal'!$I$532:$AJ$532&amp;'Gastos com Pessoal'!$I$6:$AJ$6,0),500,1)),0)
+_xlfn.IFNA(SUM((U$3&gt;='Gastos com Pessoal'!$E$7:$E$506)*(U$3&lt;='Gastos com Pessoal'!$F$7:$F$506)*(IF('Gastos com Pessoal'!$S$7:$S$506&lt;=U$3,1,0))*OFFSET('Gastos com Pessoal'!$H$6,1,MATCH(3&amp;$B48,'Gastos com Pessoal'!$I$532:$AJ$532&amp;'Gastos com Pessoal'!$I$6:$AJ$6,0),500,1)),0)
+_xlfn.IFNA(SUM((U$3&gt;='Gastos com Pessoal'!$E$7:$E$506)*(U$3&lt;='Gastos com Pessoal'!$F$7:$F$506)*(IF('Gastos com Pessoal'!$Y$7:$Y$506&lt;=U$3,1,0))*OFFSET('Gastos com Pessoal'!$H$6,1,MATCH(4&amp;$B48,'Gastos com Pessoal'!$I$532:$AJ$532&amp;'Gastos com Pessoal'!$I$6:$AJ$6,0),500,1)),0)
+_xlfn.IFNA(SUM((U$3&gt;='Gastos com Pessoal'!$E$7:$E$506)*(U$3&lt;='Gastos com Pessoal'!$F$7:$F$506)*(IF('Gastos com Pessoal'!$AE$7:$AE$506&lt;=U$3,1,0))*OFFSET('Gastos com Pessoal'!$H$6,1,MATCH(5&amp;$B48,'Gastos com Pessoal'!$I$532:$AJ$532&amp;'Gastos com Pessoal'!$I$6:$AJ$6,0),500,1)),0)
+_xlfn.IFNA(SUM((U$3&gt;='Gastos com Pessoal'!$E$513:$E$522)*(U$3&lt;='Gastos com Pessoal'!$F$513:$F$522)*(IF('Gastos com Pessoal'!$G$513:$G$522&lt;=U$3,1,0))*OFFSET('Gastos com Pessoal'!$H$512,1,MATCH(1&amp;$B48,'Gastos com Pessoal'!$I$532:$AJ$532&amp;'Gastos com Pessoal'!$I$512:$AJ$512,0),10,1)),0)
+_xlfn.IFNA(SUM((U$3&gt;='Gastos com Pessoal'!$E$513:$E$522)*(U$3&lt;='Gastos com Pessoal'!$F$513:$F$522)*(IF('Gastos com Pessoal'!$M$513:$M$522&lt;=U$3,1,0))*OFFSET('Gastos com Pessoal'!$H$512,1,MATCH(2&amp;$B48,'Gastos com Pessoal'!$I$532:$AJ$532&amp;'Gastos com Pessoal'!$I$512:$AJ$512,0),10,1)),0)
+_xlfn.IFNA(SUM((U$3&gt;='Gastos com Pessoal'!$E$513:$E$522)*(U$3&lt;='Gastos com Pessoal'!$F$513:$F$522)*(IF('Gastos com Pessoal'!$S$513:$S$522&lt;=U$3,1,0))*OFFSET('Gastos com Pessoal'!$H$512,1,MATCH(3&amp;$B48,'Gastos com Pessoal'!$I$532:$AJ$532&amp;'Gastos com Pessoal'!$I$512:$AJ$512,0),10,1)),0)
+_xlfn.IFNA(SUM((U$3&gt;='Gastos com Pessoal'!$E$513:$E$522)*(U$3&lt;='Gastos com Pessoal'!$F$513:$F$522)*(IF('Gastos com Pessoal'!$Y$513:$Y$522&lt;=U$3,1,0))*OFFSET('Gastos com Pessoal'!$H$512,1,MATCH(4&amp;$B48,'Gastos com Pessoal'!$I$532:$AJ$532&amp;'Gastos com Pessoal'!$I$512:$AJ$512,0),10,1)),0)
+_xlfn.IFNA(SUM((U$3&gt;='Gastos com Pessoal'!$E$513:$E$522)*(U$3&lt;='Gastos com Pessoal'!$F$513:$F$522)*(IF('Gastos com Pessoal'!$AE$513:$AE$522&lt;=U$3,1,0))*OFFSET('Gastos com Pessoal'!$H$512,1,MATCH(5&amp;$B48,'Gastos com Pessoal'!$I$532:$AJ$532&amp;'Gastos com Pessoal'!$I$512:$AJ$512,0),10,1)),0)</f>
        <v>0</v>
      </c>
      <c r="V48" s="32">
        <f t="array" aca="1" ref="V48" ca="1">_xlfn.IFNA(SUM((V$3&gt;='Gastos com Pessoal'!$E$7:$E$506)*(V$3&lt;='Gastos com Pessoal'!$F$7:$F$506)*OFFSET('Encargos e Benefícios'!$D$5,1,MATCH($B48,'Encargos e Benefícios'!$E$5:$AB$5,0),500,1)),0)
+_xlfn.IFNA(SUM((V$3&gt;='Gastos com Pessoal'!$E$513:$E$522)*(V$3&lt;='Gastos com Pessoal'!$F$513:$F$522)*OFFSET('Encargos e Benefícios'!$D$511,1,MATCH($B48,'Encargos e Benefícios'!$E$511:$AB$511,0),10,1)),0)
+_xlfn.IFNA(SUM((V$3&gt;='Gastos com Pessoal'!$E$7:$E$506)*(V$3&lt;='Gastos com Pessoal'!$F$7:$F$506)*(IF('Gastos com Pessoal'!$G$7:$G$506&lt;=V$3,1,0))*OFFSET('Gastos com Pessoal'!$H$6,1,MATCH(1&amp;$B48,'Gastos com Pessoal'!$I$532:$AJ$532&amp;'Gastos com Pessoal'!$I$6:$AJ$6,0),500,1)),0)
+_xlfn.IFNA(SUM((V$3&gt;='Gastos com Pessoal'!$E$7:$E$506)*(V$3&lt;='Gastos com Pessoal'!$F$7:$F$506)*(IF('Gastos com Pessoal'!$M$7:$M$506&lt;=V$3,1,0))*OFFSET('Gastos com Pessoal'!$H$6,1,MATCH(2&amp;$B48,'Gastos com Pessoal'!$I$532:$AJ$532&amp;'Gastos com Pessoal'!$I$6:$AJ$6,0),500,1)),0)
+_xlfn.IFNA(SUM((V$3&gt;='Gastos com Pessoal'!$E$7:$E$506)*(V$3&lt;='Gastos com Pessoal'!$F$7:$F$506)*(IF('Gastos com Pessoal'!$S$7:$S$506&lt;=V$3,1,0))*OFFSET('Gastos com Pessoal'!$H$6,1,MATCH(3&amp;$B48,'Gastos com Pessoal'!$I$532:$AJ$532&amp;'Gastos com Pessoal'!$I$6:$AJ$6,0),500,1)),0)
+_xlfn.IFNA(SUM((V$3&gt;='Gastos com Pessoal'!$E$7:$E$506)*(V$3&lt;='Gastos com Pessoal'!$F$7:$F$506)*(IF('Gastos com Pessoal'!$Y$7:$Y$506&lt;=V$3,1,0))*OFFSET('Gastos com Pessoal'!$H$6,1,MATCH(4&amp;$B48,'Gastos com Pessoal'!$I$532:$AJ$532&amp;'Gastos com Pessoal'!$I$6:$AJ$6,0),500,1)),0)
+_xlfn.IFNA(SUM((V$3&gt;='Gastos com Pessoal'!$E$7:$E$506)*(V$3&lt;='Gastos com Pessoal'!$F$7:$F$506)*(IF('Gastos com Pessoal'!$AE$7:$AE$506&lt;=V$3,1,0))*OFFSET('Gastos com Pessoal'!$H$6,1,MATCH(5&amp;$B48,'Gastos com Pessoal'!$I$532:$AJ$532&amp;'Gastos com Pessoal'!$I$6:$AJ$6,0),500,1)),0)
+_xlfn.IFNA(SUM((V$3&gt;='Gastos com Pessoal'!$E$513:$E$522)*(V$3&lt;='Gastos com Pessoal'!$F$513:$F$522)*(IF('Gastos com Pessoal'!$G$513:$G$522&lt;=V$3,1,0))*OFFSET('Gastos com Pessoal'!$H$512,1,MATCH(1&amp;$B48,'Gastos com Pessoal'!$I$532:$AJ$532&amp;'Gastos com Pessoal'!$I$512:$AJ$512,0),10,1)),0)
+_xlfn.IFNA(SUM((V$3&gt;='Gastos com Pessoal'!$E$513:$E$522)*(V$3&lt;='Gastos com Pessoal'!$F$513:$F$522)*(IF('Gastos com Pessoal'!$M$513:$M$522&lt;=V$3,1,0))*OFFSET('Gastos com Pessoal'!$H$512,1,MATCH(2&amp;$B48,'Gastos com Pessoal'!$I$532:$AJ$532&amp;'Gastos com Pessoal'!$I$512:$AJ$512,0),10,1)),0)
+_xlfn.IFNA(SUM((V$3&gt;='Gastos com Pessoal'!$E$513:$E$522)*(V$3&lt;='Gastos com Pessoal'!$F$513:$F$522)*(IF('Gastos com Pessoal'!$S$513:$S$522&lt;=V$3,1,0))*OFFSET('Gastos com Pessoal'!$H$512,1,MATCH(3&amp;$B48,'Gastos com Pessoal'!$I$532:$AJ$532&amp;'Gastos com Pessoal'!$I$512:$AJ$512,0),10,1)),0)
+_xlfn.IFNA(SUM((V$3&gt;='Gastos com Pessoal'!$E$513:$E$522)*(V$3&lt;='Gastos com Pessoal'!$F$513:$F$522)*(IF('Gastos com Pessoal'!$Y$513:$Y$522&lt;=V$3,1,0))*OFFSET('Gastos com Pessoal'!$H$512,1,MATCH(4&amp;$B48,'Gastos com Pessoal'!$I$532:$AJ$532&amp;'Gastos com Pessoal'!$I$512:$AJ$512,0),10,1)),0)
+_xlfn.IFNA(SUM((V$3&gt;='Gastos com Pessoal'!$E$513:$E$522)*(V$3&lt;='Gastos com Pessoal'!$F$513:$F$522)*(IF('Gastos com Pessoal'!$AE$513:$AE$522&lt;=V$3,1,0))*OFFSET('Gastos com Pessoal'!$H$512,1,MATCH(5&amp;$B48,'Gastos com Pessoal'!$I$532:$AJ$532&amp;'Gastos com Pessoal'!$I$512:$AJ$512,0),10,1)),0)</f>
        <v>0</v>
      </c>
      <c r="W48" s="32">
        <f t="array" aca="1" ref="W48" ca="1">_xlfn.IFNA(SUM((W$3&gt;='Gastos com Pessoal'!$E$7:$E$506)*(W$3&lt;='Gastos com Pessoal'!$F$7:$F$506)*OFFSET('Encargos e Benefícios'!$D$5,1,MATCH($B48,'Encargos e Benefícios'!$E$5:$AB$5,0),500,1)),0)
+_xlfn.IFNA(SUM((W$3&gt;='Gastos com Pessoal'!$E$513:$E$522)*(W$3&lt;='Gastos com Pessoal'!$F$513:$F$522)*OFFSET('Encargos e Benefícios'!$D$511,1,MATCH($B48,'Encargos e Benefícios'!$E$511:$AB$511,0),10,1)),0)
+_xlfn.IFNA(SUM((W$3&gt;='Gastos com Pessoal'!$E$7:$E$506)*(W$3&lt;='Gastos com Pessoal'!$F$7:$F$506)*(IF('Gastos com Pessoal'!$G$7:$G$506&lt;=W$3,1,0))*OFFSET('Gastos com Pessoal'!$H$6,1,MATCH(1&amp;$B48,'Gastos com Pessoal'!$I$532:$AJ$532&amp;'Gastos com Pessoal'!$I$6:$AJ$6,0),500,1)),0)
+_xlfn.IFNA(SUM((W$3&gt;='Gastos com Pessoal'!$E$7:$E$506)*(W$3&lt;='Gastos com Pessoal'!$F$7:$F$506)*(IF('Gastos com Pessoal'!$M$7:$M$506&lt;=W$3,1,0))*OFFSET('Gastos com Pessoal'!$H$6,1,MATCH(2&amp;$B48,'Gastos com Pessoal'!$I$532:$AJ$532&amp;'Gastos com Pessoal'!$I$6:$AJ$6,0),500,1)),0)
+_xlfn.IFNA(SUM((W$3&gt;='Gastos com Pessoal'!$E$7:$E$506)*(W$3&lt;='Gastos com Pessoal'!$F$7:$F$506)*(IF('Gastos com Pessoal'!$S$7:$S$506&lt;=W$3,1,0))*OFFSET('Gastos com Pessoal'!$H$6,1,MATCH(3&amp;$B48,'Gastos com Pessoal'!$I$532:$AJ$532&amp;'Gastos com Pessoal'!$I$6:$AJ$6,0),500,1)),0)
+_xlfn.IFNA(SUM((W$3&gt;='Gastos com Pessoal'!$E$7:$E$506)*(W$3&lt;='Gastos com Pessoal'!$F$7:$F$506)*(IF('Gastos com Pessoal'!$Y$7:$Y$506&lt;=W$3,1,0))*OFFSET('Gastos com Pessoal'!$H$6,1,MATCH(4&amp;$B48,'Gastos com Pessoal'!$I$532:$AJ$532&amp;'Gastos com Pessoal'!$I$6:$AJ$6,0),500,1)),0)
+_xlfn.IFNA(SUM((W$3&gt;='Gastos com Pessoal'!$E$7:$E$506)*(W$3&lt;='Gastos com Pessoal'!$F$7:$F$506)*(IF('Gastos com Pessoal'!$AE$7:$AE$506&lt;=W$3,1,0))*OFFSET('Gastos com Pessoal'!$H$6,1,MATCH(5&amp;$B48,'Gastos com Pessoal'!$I$532:$AJ$532&amp;'Gastos com Pessoal'!$I$6:$AJ$6,0),500,1)),0)
+_xlfn.IFNA(SUM((W$3&gt;='Gastos com Pessoal'!$E$513:$E$522)*(W$3&lt;='Gastos com Pessoal'!$F$513:$F$522)*(IF('Gastos com Pessoal'!$G$513:$G$522&lt;=W$3,1,0))*OFFSET('Gastos com Pessoal'!$H$512,1,MATCH(1&amp;$B48,'Gastos com Pessoal'!$I$532:$AJ$532&amp;'Gastos com Pessoal'!$I$512:$AJ$512,0),10,1)),0)
+_xlfn.IFNA(SUM((W$3&gt;='Gastos com Pessoal'!$E$513:$E$522)*(W$3&lt;='Gastos com Pessoal'!$F$513:$F$522)*(IF('Gastos com Pessoal'!$M$513:$M$522&lt;=W$3,1,0))*OFFSET('Gastos com Pessoal'!$H$512,1,MATCH(2&amp;$B48,'Gastos com Pessoal'!$I$532:$AJ$532&amp;'Gastos com Pessoal'!$I$512:$AJ$512,0),10,1)),0)
+_xlfn.IFNA(SUM((W$3&gt;='Gastos com Pessoal'!$E$513:$E$522)*(W$3&lt;='Gastos com Pessoal'!$F$513:$F$522)*(IF('Gastos com Pessoal'!$S$513:$S$522&lt;=W$3,1,0))*OFFSET('Gastos com Pessoal'!$H$512,1,MATCH(3&amp;$B48,'Gastos com Pessoal'!$I$532:$AJ$532&amp;'Gastos com Pessoal'!$I$512:$AJ$512,0),10,1)),0)
+_xlfn.IFNA(SUM((W$3&gt;='Gastos com Pessoal'!$E$513:$E$522)*(W$3&lt;='Gastos com Pessoal'!$F$513:$F$522)*(IF('Gastos com Pessoal'!$Y$513:$Y$522&lt;=W$3,1,0))*OFFSET('Gastos com Pessoal'!$H$512,1,MATCH(4&amp;$B48,'Gastos com Pessoal'!$I$532:$AJ$532&amp;'Gastos com Pessoal'!$I$512:$AJ$512,0),10,1)),0)
+_xlfn.IFNA(SUM((W$3&gt;='Gastos com Pessoal'!$E$513:$E$522)*(W$3&lt;='Gastos com Pessoal'!$F$513:$F$522)*(IF('Gastos com Pessoal'!$AE$513:$AE$522&lt;=W$3,1,0))*OFFSET('Gastos com Pessoal'!$H$512,1,MATCH(5&amp;$B48,'Gastos com Pessoal'!$I$532:$AJ$532&amp;'Gastos com Pessoal'!$I$512:$AJ$512,0),10,1)),0)</f>
        <v>0</v>
      </c>
      <c r="X48" s="32">
        <f t="array" aca="1" ref="X48" ca="1">_xlfn.IFNA(SUM((X$3&gt;='Gastos com Pessoal'!$E$7:$E$506)*(X$3&lt;='Gastos com Pessoal'!$F$7:$F$506)*OFFSET('Encargos e Benefícios'!$D$5,1,MATCH($B48,'Encargos e Benefícios'!$E$5:$AB$5,0),500,1)),0)
+_xlfn.IFNA(SUM((X$3&gt;='Gastos com Pessoal'!$E$513:$E$522)*(X$3&lt;='Gastos com Pessoal'!$F$513:$F$522)*OFFSET('Encargos e Benefícios'!$D$511,1,MATCH($B48,'Encargos e Benefícios'!$E$511:$AB$511,0),10,1)),0)
+_xlfn.IFNA(SUM((X$3&gt;='Gastos com Pessoal'!$E$7:$E$506)*(X$3&lt;='Gastos com Pessoal'!$F$7:$F$506)*(IF('Gastos com Pessoal'!$G$7:$G$506&lt;=X$3,1,0))*OFFSET('Gastos com Pessoal'!$H$6,1,MATCH(1&amp;$B48,'Gastos com Pessoal'!$I$532:$AJ$532&amp;'Gastos com Pessoal'!$I$6:$AJ$6,0),500,1)),0)
+_xlfn.IFNA(SUM((X$3&gt;='Gastos com Pessoal'!$E$7:$E$506)*(X$3&lt;='Gastos com Pessoal'!$F$7:$F$506)*(IF('Gastos com Pessoal'!$M$7:$M$506&lt;=X$3,1,0))*OFFSET('Gastos com Pessoal'!$H$6,1,MATCH(2&amp;$B48,'Gastos com Pessoal'!$I$532:$AJ$532&amp;'Gastos com Pessoal'!$I$6:$AJ$6,0),500,1)),0)
+_xlfn.IFNA(SUM((X$3&gt;='Gastos com Pessoal'!$E$7:$E$506)*(X$3&lt;='Gastos com Pessoal'!$F$7:$F$506)*(IF('Gastos com Pessoal'!$S$7:$S$506&lt;=X$3,1,0))*OFFSET('Gastos com Pessoal'!$H$6,1,MATCH(3&amp;$B48,'Gastos com Pessoal'!$I$532:$AJ$532&amp;'Gastos com Pessoal'!$I$6:$AJ$6,0),500,1)),0)
+_xlfn.IFNA(SUM((X$3&gt;='Gastos com Pessoal'!$E$7:$E$506)*(X$3&lt;='Gastos com Pessoal'!$F$7:$F$506)*(IF('Gastos com Pessoal'!$Y$7:$Y$506&lt;=X$3,1,0))*OFFSET('Gastos com Pessoal'!$H$6,1,MATCH(4&amp;$B48,'Gastos com Pessoal'!$I$532:$AJ$532&amp;'Gastos com Pessoal'!$I$6:$AJ$6,0),500,1)),0)
+_xlfn.IFNA(SUM((X$3&gt;='Gastos com Pessoal'!$E$7:$E$506)*(X$3&lt;='Gastos com Pessoal'!$F$7:$F$506)*(IF('Gastos com Pessoal'!$AE$7:$AE$506&lt;=X$3,1,0))*OFFSET('Gastos com Pessoal'!$H$6,1,MATCH(5&amp;$B48,'Gastos com Pessoal'!$I$532:$AJ$532&amp;'Gastos com Pessoal'!$I$6:$AJ$6,0),500,1)),0)
+_xlfn.IFNA(SUM((X$3&gt;='Gastos com Pessoal'!$E$513:$E$522)*(X$3&lt;='Gastos com Pessoal'!$F$513:$F$522)*(IF('Gastos com Pessoal'!$G$513:$G$522&lt;=X$3,1,0))*OFFSET('Gastos com Pessoal'!$H$512,1,MATCH(1&amp;$B48,'Gastos com Pessoal'!$I$532:$AJ$532&amp;'Gastos com Pessoal'!$I$512:$AJ$512,0),10,1)),0)
+_xlfn.IFNA(SUM((X$3&gt;='Gastos com Pessoal'!$E$513:$E$522)*(X$3&lt;='Gastos com Pessoal'!$F$513:$F$522)*(IF('Gastos com Pessoal'!$M$513:$M$522&lt;=X$3,1,0))*OFFSET('Gastos com Pessoal'!$H$512,1,MATCH(2&amp;$B48,'Gastos com Pessoal'!$I$532:$AJ$532&amp;'Gastos com Pessoal'!$I$512:$AJ$512,0),10,1)),0)
+_xlfn.IFNA(SUM((X$3&gt;='Gastos com Pessoal'!$E$513:$E$522)*(X$3&lt;='Gastos com Pessoal'!$F$513:$F$522)*(IF('Gastos com Pessoal'!$S$513:$S$522&lt;=X$3,1,0))*OFFSET('Gastos com Pessoal'!$H$512,1,MATCH(3&amp;$B48,'Gastos com Pessoal'!$I$532:$AJ$532&amp;'Gastos com Pessoal'!$I$512:$AJ$512,0),10,1)),0)
+_xlfn.IFNA(SUM((X$3&gt;='Gastos com Pessoal'!$E$513:$E$522)*(X$3&lt;='Gastos com Pessoal'!$F$513:$F$522)*(IF('Gastos com Pessoal'!$Y$513:$Y$522&lt;=X$3,1,0))*OFFSET('Gastos com Pessoal'!$H$512,1,MATCH(4&amp;$B48,'Gastos com Pessoal'!$I$532:$AJ$532&amp;'Gastos com Pessoal'!$I$512:$AJ$512,0),10,1)),0)
+_xlfn.IFNA(SUM((X$3&gt;='Gastos com Pessoal'!$E$513:$E$522)*(X$3&lt;='Gastos com Pessoal'!$F$513:$F$522)*(IF('Gastos com Pessoal'!$AE$513:$AE$522&lt;=X$3,1,0))*OFFSET('Gastos com Pessoal'!$H$512,1,MATCH(5&amp;$B48,'Gastos com Pessoal'!$I$532:$AJ$532&amp;'Gastos com Pessoal'!$I$512:$AJ$512,0),10,1)),0)</f>
        <v>0</v>
      </c>
      <c r="Y48" s="32">
        <f t="array" aca="1" ref="Y48" ca="1">_xlfn.IFNA(SUM((Y$3&gt;='Gastos com Pessoal'!$E$7:$E$506)*(Y$3&lt;='Gastos com Pessoal'!$F$7:$F$506)*OFFSET('Encargos e Benefícios'!$D$5,1,MATCH($B48,'Encargos e Benefícios'!$E$5:$AB$5,0),500,1)),0)
+_xlfn.IFNA(SUM((Y$3&gt;='Gastos com Pessoal'!$E$513:$E$522)*(Y$3&lt;='Gastos com Pessoal'!$F$513:$F$522)*OFFSET('Encargos e Benefícios'!$D$511,1,MATCH($B48,'Encargos e Benefícios'!$E$511:$AB$511,0),10,1)),0)
+_xlfn.IFNA(SUM((Y$3&gt;='Gastos com Pessoal'!$E$7:$E$506)*(Y$3&lt;='Gastos com Pessoal'!$F$7:$F$506)*(IF('Gastos com Pessoal'!$G$7:$G$506&lt;=Y$3,1,0))*OFFSET('Gastos com Pessoal'!$H$6,1,MATCH(1&amp;$B48,'Gastos com Pessoal'!$I$532:$AJ$532&amp;'Gastos com Pessoal'!$I$6:$AJ$6,0),500,1)),0)
+_xlfn.IFNA(SUM((Y$3&gt;='Gastos com Pessoal'!$E$7:$E$506)*(Y$3&lt;='Gastos com Pessoal'!$F$7:$F$506)*(IF('Gastos com Pessoal'!$M$7:$M$506&lt;=Y$3,1,0))*OFFSET('Gastos com Pessoal'!$H$6,1,MATCH(2&amp;$B48,'Gastos com Pessoal'!$I$532:$AJ$532&amp;'Gastos com Pessoal'!$I$6:$AJ$6,0),500,1)),0)
+_xlfn.IFNA(SUM((Y$3&gt;='Gastos com Pessoal'!$E$7:$E$506)*(Y$3&lt;='Gastos com Pessoal'!$F$7:$F$506)*(IF('Gastos com Pessoal'!$S$7:$S$506&lt;=Y$3,1,0))*OFFSET('Gastos com Pessoal'!$H$6,1,MATCH(3&amp;$B48,'Gastos com Pessoal'!$I$532:$AJ$532&amp;'Gastos com Pessoal'!$I$6:$AJ$6,0),500,1)),0)
+_xlfn.IFNA(SUM((Y$3&gt;='Gastos com Pessoal'!$E$7:$E$506)*(Y$3&lt;='Gastos com Pessoal'!$F$7:$F$506)*(IF('Gastos com Pessoal'!$Y$7:$Y$506&lt;=Y$3,1,0))*OFFSET('Gastos com Pessoal'!$H$6,1,MATCH(4&amp;$B48,'Gastos com Pessoal'!$I$532:$AJ$532&amp;'Gastos com Pessoal'!$I$6:$AJ$6,0),500,1)),0)
+_xlfn.IFNA(SUM((Y$3&gt;='Gastos com Pessoal'!$E$7:$E$506)*(Y$3&lt;='Gastos com Pessoal'!$F$7:$F$506)*(IF('Gastos com Pessoal'!$AE$7:$AE$506&lt;=Y$3,1,0))*OFFSET('Gastos com Pessoal'!$H$6,1,MATCH(5&amp;$B48,'Gastos com Pessoal'!$I$532:$AJ$532&amp;'Gastos com Pessoal'!$I$6:$AJ$6,0),500,1)),0)
+_xlfn.IFNA(SUM((Y$3&gt;='Gastos com Pessoal'!$E$513:$E$522)*(Y$3&lt;='Gastos com Pessoal'!$F$513:$F$522)*(IF('Gastos com Pessoal'!$G$513:$G$522&lt;=Y$3,1,0))*OFFSET('Gastos com Pessoal'!$H$512,1,MATCH(1&amp;$B48,'Gastos com Pessoal'!$I$532:$AJ$532&amp;'Gastos com Pessoal'!$I$512:$AJ$512,0),10,1)),0)
+_xlfn.IFNA(SUM((Y$3&gt;='Gastos com Pessoal'!$E$513:$E$522)*(Y$3&lt;='Gastos com Pessoal'!$F$513:$F$522)*(IF('Gastos com Pessoal'!$M$513:$M$522&lt;=Y$3,1,0))*OFFSET('Gastos com Pessoal'!$H$512,1,MATCH(2&amp;$B48,'Gastos com Pessoal'!$I$532:$AJ$532&amp;'Gastos com Pessoal'!$I$512:$AJ$512,0),10,1)),0)
+_xlfn.IFNA(SUM((Y$3&gt;='Gastos com Pessoal'!$E$513:$E$522)*(Y$3&lt;='Gastos com Pessoal'!$F$513:$F$522)*(IF('Gastos com Pessoal'!$S$513:$S$522&lt;=Y$3,1,0))*OFFSET('Gastos com Pessoal'!$H$512,1,MATCH(3&amp;$B48,'Gastos com Pessoal'!$I$532:$AJ$532&amp;'Gastos com Pessoal'!$I$512:$AJ$512,0),10,1)),0)
+_xlfn.IFNA(SUM((Y$3&gt;='Gastos com Pessoal'!$E$513:$E$522)*(Y$3&lt;='Gastos com Pessoal'!$F$513:$F$522)*(IF('Gastos com Pessoal'!$Y$513:$Y$522&lt;=Y$3,1,0))*OFFSET('Gastos com Pessoal'!$H$512,1,MATCH(4&amp;$B48,'Gastos com Pessoal'!$I$532:$AJ$532&amp;'Gastos com Pessoal'!$I$512:$AJ$512,0),10,1)),0)
+_xlfn.IFNA(SUM((Y$3&gt;='Gastos com Pessoal'!$E$513:$E$522)*(Y$3&lt;='Gastos com Pessoal'!$F$513:$F$522)*(IF('Gastos com Pessoal'!$AE$513:$AE$522&lt;=Y$3,1,0))*OFFSET('Gastos com Pessoal'!$H$512,1,MATCH(5&amp;$B48,'Gastos com Pessoal'!$I$532:$AJ$532&amp;'Gastos com Pessoal'!$I$512:$AJ$512,0),10,1)),0)</f>
        <v>0</v>
      </c>
      <c r="Z48" s="32">
        <f t="array" aca="1" ref="Z48" ca="1">_xlfn.IFNA(SUM((Z$3&gt;='Gastos com Pessoal'!$E$7:$E$506)*(Z$3&lt;='Gastos com Pessoal'!$F$7:$F$506)*OFFSET('Encargos e Benefícios'!$D$5,1,MATCH($B48,'Encargos e Benefícios'!$E$5:$AB$5,0),500,1)),0)
+_xlfn.IFNA(SUM((Z$3&gt;='Gastos com Pessoal'!$E$513:$E$522)*(Z$3&lt;='Gastos com Pessoal'!$F$513:$F$522)*OFFSET('Encargos e Benefícios'!$D$511,1,MATCH($B48,'Encargos e Benefícios'!$E$511:$AB$511,0),10,1)),0)
+_xlfn.IFNA(SUM((Z$3&gt;='Gastos com Pessoal'!$E$7:$E$506)*(Z$3&lt;='Gastos com Pessoal'!$F$7:$F$506)*(IF('Gastos com Pessoal'!$G$7:$G$506&lt;=Z$3,1,0))*OFFSET('Gastos com Pessoal'!$H$6,1,MATCH(1&amp;$B48,'Gastos com Pessoal'!$I$532:$AJ$532&amp;'Gastos com Pessoal'!$I$6:$AJ$6,0),500,1)),0)
+_xlfn.IFNA(SUM((Z$3&gt;='Gastos com Pessoal'!$E$7:$E$506)*(Z$3&lt;='Gastos com Pessoal'!$F$7:$F$506)*(IF('Gastos com Pessoal'!$M$7:$M$506&lt;=Z$3,1,0))*OFFSET('Gastos com Pessoal'!$H$6,1,MATCH(2&amp;$B48,'Gastos com Pessoal'!$I$532:$AJ$532&amp;'Gastos com Pessoal'!$I$6:$AJ$6,0),500,1)),0)
+_xlfn.IFNA(SUM((Z$3&gt;='Gastos com Pessoal'!$E$7:$E$506)*(Z$3&lt;='Gastos com Pessoal'!$F$7:$F$506)*(IF('Gastos com Pessoal'!$S$7:$S$506&lt;=Z$3,1,0))*OFFSET('Gastos com Pessoal'!$H$6,1,MATCH(3&amp;$B48,'Gastos com Pessoal'!$I$532:$AJ$532&amp;'Gastos com Pessoal'!$I$6:$AJ$6,0),500,1)),0)
+_xlfn.IFNA(SUM((Z$3&gt;='Gastos com Pessoal'!$E$7:$E$506)*(Z$3&lt;='Gastos com Pessoal'!$F$7:$F$506)*(IF('Gastos com Pessoal'!$Y$7:$Y$506&lt;=Z$3,1,0))*OFFSET('Gastos com Pessoal'!$H$6,1,MATCH(4&amp;$B48,'Gastos com Pessoal'!$I$532:$AJ$532&amp;'Gastos com Pessoal'!$I$6:$AJ$6,0),500,1)),0)
+_xlfn.IFNA(SUM((Z$3&gt;='Gastos com Pessoal'!$E$7:$E$506)*(Z$3&lt;='Gastos com Pessoal'!$F$7:$F$506)*(IF('Gastos com Pessoal'!$AE$7:$AE$506&lt;=Z$3,1,0))*OFFSET('Gastos com Pessoal'!$H$6,1,MATCH(5&amp;$B48,'Gastos com Pessoal'!$I$532:$AJ$532&amp;'Gastos com Pessoal'!$I$6:$AJ$6,0),500,1)),0)
+_xlfn.IFNA(SUM((Z$3&gt;='Gastos com Pessoal'!$E$513:$E$522)*(Z$3&lt;='Gastos com Pessoal'!$F$513:$F$522)*(IF('Gastos com Pessoal'!$G$513:$G$522&lt;=Z$3,1,0))*OFFSET('Gastos com Pessoal'!$H$512,1,MATCH(1&amp;$B48,'Gastos com Pessoal'!$I$532:$AJ$532&amp;'Gastos com Pessoal'!$I$512:$AJ$512,0),10,1)),0)
+_xlfn.IFNA(SUM((Z$3&gt;='Gastos com Pessoal'!$E$513:$E$522)*(Z$3&lt;='Gastos com Pessoal'!$F$513:$F$522)*(IF('Gastos com Pessoal'!$M$513:$M$522&lt;=Z$3,1,0))*OFFSET('Gastos com Pessoal'!$H$512,1,MATCH(2&amp;$B48,'Gastos com Pessoal'!$I$532:$AJ$532&amp;'Gastos com Pessoal'!$I$512:$AJ$512,0),10,1)),0)
+_xlfn.IFNA(SUM((Z$3&gt;='Gastos com Pessoal'!$E$513:$E$522)*(Z$3&lt;='Gastos com Pessoal'!$F$513:$F$522)*(IF('Gastos com Pessoal'!$S$513:$S$522&lt;=Z$3,1,0))*OFFSET('Gastos com Pessoal'!$H$512,1,MATCH(3&amp;$B48,'Gastos com Pessoal'!$I$532:$AJ$532&amp;'Gastos com Pessoal'!$I$512:$AJ$512,0),10,1)),0)
+_xlfn.IFNA(SUM((Z$3&gt;='Gastos com Pessoal'!$E$513:$E$522)*(Z$3&lt;='Gastos com Pessoal'!$F$513:$F$522)*(IF('Gastos com Pessoal'!$Y$513:$Y$522&lt;=Z$3,1,0))*OFFSET('Gastos com Pessoal'!$H$512,1,MATCH(4&amp;$B48,'Gastos com Pessoal'!$I$532:$AJ$532&amp;'Gastos com Pessoal'!$I$512:$AJ$512,0),10,1)),0)
+_xlfn.IFNA(SUM((Z$3&gt;='Gastos com Pessoal'!$E$513:$E$522)*(Z$3&lt;='Gastos com Pessoal'!$F$513:$F$522)*(IF('Gastos com Pessoal'!$AE$513:$AE$522&lt;=Z$3,1,0))*OFFSET('Gastos com Pessoal'!$H$512,1,MATCH(5&amp;$B48,'Gastos com Pessoal'!$I$532:$AJ$532&amp;'Gastos com Pessoal'!$I$512:$AJ$512,0),10,1)),0)</f>
        <v>0</v>
      </c>
      <c r="AA48" s="32">
        <f t="array" aca="1" ref="AA48" ca="1">_xlfn.IFNA(SUM((AA$3&gt;='Gastos com Pessoal'!$E$7:$E$506)*(AA$3&lt;='Gastos com Pessoal'!$F$7:$F$506)*OFFSET('Encargos e Benefícios'!$D$5,1,MATCH($B48,'Encargos e Benefícios'!$E$5:$AB$5,0),500,1)),0)
+_xlfn.IFNA(SUM((AA$3&gt;='Gastos com Pessoal'!$E$513:$E$522)*(AA$3&lt;='Gastos com Pessoal'!$F$513:$F$522)*OFFSET('Encargos e Benefícios'!$D$511,1,MATCH($B48,'Encargos e Benefícios'!$E$511:$AB$511,0),10,1)),0)
+_xlfn.IFNA(SUM((AA$3&gt;='Gastos com Pessoal'!$E$7:$E$506)*(AA$3&lt;='Gastos com Pessoal'!$F$7:$F$506)*(IF('Gastos com Pessoal'!$G$7:$G$506&lt;=AA$3,1,0))*OFFSET('Gastos com Pessoal'!$H$6,1,MATCH(1&amp;$B48,'Gastos com Pessoal'!$I$532:$AJ$532&amp;'Gastos com Pessoal'!$I$6:$AJ$6,0),500,1)),0)
+_xlfn.IFNA(SUM((AA$3&gt;='Gastos com Pessoal'!$E$7:$E$506)*(AA$3&lt;='Gastos com Pessoal'!$F$7:$F$506)*(IF('Gastos com Pessoal'!$M$7:$M$506&lt;=AA$3,1,0))*OFFSET('Gastos com Pessoal'!$H$6,1,MATCH(2&amp;$B48,'Gastos com Pessoal'!$I$532:$AJ$532&amp;'Gastos com Pessoal'!$I$6:$AJ$6,0),500,1)),0)
+_xlfn.IFNA(SUM((AA$3&gt;='Gastos com Pessoal'!$E$7:$E$506)*(AA$3&lt;='Gastos com Pessoal'!$F$7:$F$506)*(IF('Gastos com Pessoal'!$S$7:$S$506&lt;=AA$3,1,0))*OFFSET('Gastos com Pessoal'!$H$6,1,MATCH(3&amp;$B48,'Gastos com Pessoal'!$I$532:$AJ$532&amp;'Gastos com Pessoal'!$I$6:$AJ$6,0),500,1)),0)
+_xlfn.IFNA(SUM((AA$3&gt;='Gastos com Pessoal'!$E$7:$E$506)*(AA$3&lt;='Gastos com Pessoal'!$F$7:$F$506)*(IF('Gastos com Pessoal'!$Y$7:$Y$506&lt;=AA$3,1,0))*OFFSET('Gastos com Pessoal'!$H$6,1,MATCH(4&amp;$B48,'Gastos com Pessoal'!$I$532:$AJ$532&amp;'Gastos com Pessoal'!$I$6:$AJ$6,0),500,1)),0)
+_xlfn.IFNA(SUM((AA$3&gt;='Gastos com Pessoal'!$E$7:$E$506)*(AA$3&lt;='Gastos com Pessoal'!$F$7:$F$506)*(IF('Gastos com Pessoal'!$AE$7:$AE$506&lt;=AA$3,1,0))*OFFSET('Gastos com Pessoal'!$H$6,1,MATCH(5&amp;$B48,'Gastos com Pessoal'!$I$532:$AJ$532&amp;'Gastos com Pessoal'!$I$6:$AJ$6,0),500,1)),0)
+_xlfn.IFNA(SUM((AA$3&gt;='Gastos com Pessoal'!$E$513:$E$522)*(AA$3&lt;='Gastos com Pessoal'!$F$513:$F$522)*(IF('Gastos com Pessoal'!$G$513:$G$522&lt;=AA$3,1,0))*OFFSET('Gastos com Pessoal'!$H$512,1,MATCH(1&amp;$B48,'Gastos com Pessoal'!$I$532:$AJ$532&amp;'Gastos com Pessoal'!$I$512:$AJ$512,0),10,1)),0)
+_xlfn.IFNA(SUM((AA$3&gt;='Gastos com Pessoal'!$E$513:$E$522)*(AA$3&lt;='Gastos com Pessoal'!$F$513:$F$522)*(IF('Gastos com Pessoal'!$M$513:$M$522&lt;=AA$3,1,0))*OFFSET('Gastos com Pessoal'!$H$512,1,MATCH(2&amp;$B48,'Gastos com Pessoal'!$I$532:$AJ$532&amp;'Gastos com Pessoal'!$I$512:$AJ$512,0),10,1)),0)
+_xlfn.IFNA(SUM((AA$3&gt;='Gastos com Pessoal'!$E$513:$E$522)*(AA$3&lt;='Gastos com Pessoal'!$F$513:$F$522)*(IF('Gastos com Pessoal'!$S$513:$S$522&lt;=AA$3,1,0))*OFFSET('Gastos com Pessoal'!$H$512,1,MATCH(3&amp;$B48,'Gastos com Pessoal'!$I$532:$AJ$532&amp;'Gastos com Pessoal'!$I$512:$AJ$512,0),10,1)),0)
+_xlfn.IFNA(SUM((AA$3&gt;='Gastos com Pessoal'!$E$513:$E$522)*(AA$3&lt;='Gastos com Pessoal'!$F$513:$F$522)*(IF('Gastos com Pessoal'!$Y$513:$Y$522&lt;=AA$3,1,0))*OFFSET('Gastos com Pessoal'!$H$512,1,MATCH(4&amp;$B48,'Gastos com Pessoal'!$I$532:$AJ$532&amp;'Gastos com Pessoal'!$I$512:$AJ$512,0),10,1)),0)
+_xlfn.IFNA(SUM((AA$3&gt;='Gastos com Pessoal'!$E$513:$E$522)*(AA$3&lt;='Gastos com Pessoal'!$F$513:$F$522)*(IF('Gastos com Pessoal'!$AE$513:$AE$522&lt;=AA$3,1,0))*OFFSET('Gastos com Pessoal'!$H$512,1,MATCH(5&amp;$B48,'Gastos com Pessoal'!$I$532:$AJ$532&amp;'Gastos com Pessoal'!$I$512:$AJ$512,0),10,1)),0)</f>
        <v>0</v>
      </c>
      <c r="AB48" s="32">
        <f t="array" aca="1" ref="AB48" ca="1">_xlfn.IFNA(SUM((AB$3&gt;='Gastos com Pessoal'!$E$7:$E$506)*(AB$3&lt;='Gastos com Pessoal'!$F$7:$F$506)*OFFSET('Encargos e Benefícios'!$D$5,1,MATCH($B48,'Encargos e Benefícios'!$E$5:$AB$5,0),500,1)),0)
+_xlfn.IFNA(SUM((AB$3&gt;='Gastos com Pessoal'!$E$513:$E$522)*(AB$3&lt;='Gastos com Pessoal'!$F$513:$F$522)*OFFSET('Encargos e Benefícios'!$D$511,1,MATCH($B48,'Encargos e Benefícios'!$E$511:$AB$511,0),10,1)),0)
+_xlfn.IFNA(SUM((AB$3&gt;='Gastos com Pessoal'!$E$7:$E$506)*(AB$3&lt;='Gastos com Pessoal'!$F$7:$F$506)*(IF('Gastos com Pessoal'!$G$7:$G$506&lt;=AB$3,1,0))*OFFSET('Gastos com Pessoal'!$H$6,1,MATCH(1&amp;$B48,'Gastos com Pessoal'!$I$532:$AJ$532&amp;'Gastos com Pessoal'!$I$6:$AJ$6,0),500,1)),0)
+_xlfn.IFNA(SUM((AB$3&gt;='Gastos com Pessoal'!$E$7:$E$506)*(AB$3&lt;='Gastos com Pessoal'!$F$7:$F$506)*(IF('Gastos com Pessoal'!$M$7:$M$506&lt;=AB$3,1,0))*OFFSET('Gastos com Pessoal'!$H$6,1,MATCH(2&amp;$B48,'Gastos com Pessoal'!$I$532:$AJ$532&amp;'Gastos com Pessoal'!$I$6:$AJ$6,0),500,1)),0)
+_xlfn.IFNA(SUM((AB$3&gt;='Gastos com Pessoal'!$E$7:$E$506)*(AB$3&lt;='Gastos com Pessoal'!$F$7:$F$506)*(IF('Gastos com Pessoal'!$S$7:$S$506&lt;=AB$3,1,0))*OFFSET('Gastos com Pessoal'!$H$6,1,MATCH(3&amp;$B48,'Gastos com Pessoal'!$I$532:$AJ$532&amp;'Gastos com Pessoal'!$I$6:$AJ$6,0),500,1)),0)
+_xlfn.IFNA(SUM((AB$3&gt;='Gastos com Pessoal'!$E$7:$E$506)*(AB$3&lt;='Gastos com Pessoal'!$F$7:$F$506)*(IF('Gastos com Pessoal'!$Y$7:$Y$506&lt;=AB$3,1,0))*OFFSET('Gastos com Pessoal'!$H$6,1,MATCH(4&amp;$B48,'Gastos com Pessoal'!$I$532:$AJ$532&amp;'Gastos com Pessoal'!$I$6:$AJ$6,0),500,1)),0)
+_xlfn.IFNA(SUM((AB$3&gt;='Gastos com Pessoal'!$E$7:$E$506)*(AB$3&lt;='Gastos com Pessoal'!$F$7:$F$506)*(IF('Gastos com Pessoal'!$AE$7:$AE$506&lt;=AB$3,1,0))*OFFSET('Gastos com Pessoal'!$H$6,1,MATCH(5&amp;$B48,'Gastos com Pessoal'!$I$532:$AJ$532&amp;'Gastos com Pessoal'!$I$6:$AJ$6,0),500,1)),0)
+_xlfn.IFNA(SUM((AB$3&gt;='Gastos com Pessoal'!$E$513:$E$522)*(AB$3&lt;='Gastos com Pessoal'!$F$513:$F$522)*(IF('Gastos com Pessoal'!$G$513:$G$522&lt;=AB$3,1,0))*OFFSET('Gastos com Pessoal'!$H$512,1,MATCH(1&amp;$B48,'Gastos com Pessoal'!$I$532:$AJ$532&amp;'Gastos com Pessoal'!$I$512:$AJ$512,0),10,1)),0)
+_xlfn.IFNA(SUM((AB$3&gt;='Gastos com Pessoal'!$E$513:$E$522)*(AB$3&lt;='Gastos com Pessoal'!$F$513:$F$522)*(IF('Gastos com Pessoal'!$M$513:$M$522&lt;=AB$3,1,0))*OFFSET('Gastos com Pessoal'!$H$512,1,MATCH(2&amp;$B48,'Gastos com Pessoal'!$I$532:$AJ$532&amp;'Gastos com Pessoal'!$I$512:$AJ$512,0),10,1)),0)
+_xlfn.IFNA(SUM((AB$3&gt;='Gastos com Pessoal'!$E$513:$E$522)*(AB$3&lt;='Gastos com Pessoal'!$F$513:$F$522)*(IF('Gastos com Pessoal'!$S$513:$S$522&lt;=AB$3,1,0))*OFFSET('Gastos com Pessoal'!$H$512,1,MATCH(3&amp;$B48,'Gastos com Pessoal'!$I$532:$AJ$532&amp;'Gastos com Pessoal'!$I$512:$AJ$512,0),10,1)),0)
+_xlfn.IFNA(SUM((AB$3&gt;='Gastos com Pessoal'!$E$513:$E$522)*(AB$3&lt;='Gastos com Pessoal'!$F$513:$F$522)*(IF('Gastos com Pessoal'!$Y$513:$Y$522&lt;=AB$3,1,0))*OFFSET('Gastos com Pessoal'!$H$512,1,MATCH(4&amp;$B48,'Gastos com Pessoal'!$I$532:$AJ$532&amp;'Gastos com Pessoal'!$I$512:$AJ$512,0),10,1)),0)
+_xlfn.IFNA(SUM((AB$3&gt;='Gastos com Pessoal'!$E$513:$E$522)*(AB$3&lt;='Gastos com Pessoal'!$F$513:$F$522)*(IF('Gastos com Pessoal'!$AE$513:$AE$522&lt;=AB$3,1,0))*OFFSET('Gastos com Pessoal'!$H$512,1,MATCH(5&amp;$B48,'Gastos com Pessoal'!$I$532:$AJ$532&amp;'Gastos com Pessoal'!$I$512:$AJ$512,0),10,1)),0)</f>
        <v>0</v>
      </c>
      <c r="AC48" s="32">
        <f t="array" aca="1" ref="AC48" ca="1">_xlfn.IFNA(SUM((AC$3&gt;='Gastos com Pessoal'!$E$7:$E$506)*(AC$3&lt;='Gastos com Pessoal'!$F$7:$F$506)*OFFSET('Encargos e Benefícios'!$D$5,1,MATCH($B48,'Encargos e Benefícios'!$E$5:$AB$5,0),500,1)),0)
+_xlfn.IFNA(SUM((AC$3&gt;='Gastos com Pessoal'!$E$513:$E$522)*(AC$3&lt;='Gastos com Pessoal'!$F$513:$F$522)*OFFSET('Encargos e Benefícios'!$D$511,1,MATCH($B48,'Encargos e Benefícios'!$E$511:$AB$511,0),10,1)),0)
+_xlfn.IFNA(SUM((AC$3&gt;='Gastos com Pessoal'!$E$7:$E$506)*(AC$3&lt;='Gastos com Pessoal'!$F$7:$F$506)*(IF('Gastos com Pessoal'!$G$7:$G$506&lt;=AC$3,1,0))*OFFSET('Gastos com Pessoal'!$H$6,1,MATCH(1&amp;$B48,'Gastos com Pessoal'!$I$532:$AJ$532&amp;'Gastos com Pessoal'!$I$6:$AJ$6,0),500,1)),0)
+_xlfn.IFNA(SUM((AC$3&gt;='Gastos com Pessoal'!$E$7:$E$506)*(AC$3&lt;='Gastos com Pessoal'!$F$7:$F$506)*(IF('Gastos com Pessoal'!$M$7:$M$506&lt;=AC$3,1,0))*OFFSET('Gastos com Pessoal'!$H$6,1,MATCH(2&amp;$B48,'Gastos com Pessoal'!$I$532:$AJ$532&amp;'Gastos com Pessoal'!$I$6:$AJ$6,0),500,1)),0)
+_xlfn.IFNA(SUM((AC$3&gt;='Gastos com Pessoal'!$E$7:$E$506)*(AC$3&lt;='Gastos com Pessoal'!$F$7:$F$506)*(IF('Gastos com Pessoal'!$S$7:$S$506&lt;=AC$3,1,0))*OFFSET('Gastos com Pessoal'!$H$6,1,MATCH(3&amp;$B48,'Gastos com Pessoal'!$I$532:$AJ$532&amp;'Gastos com Pessoal'!$I$6:$AJ$6,0),500,1)),0)
+_xlfn.IFNA(SUM((AC$3&gt;='Gastos com Pessoal'!$E$7:$E$506)*(AC$3&lt;='Gastos com Pessoal'!$F$7:$F$506)*(IF('Gastos com Pessoal'!$Y$7:$Y$506&lt;=AC$3,1,0))*OFFSET('Gastos com Pessoal'!$H$6,1,MATCH(4&amp;$B48,'Gastos com Pessoal'!$I$532:$AJ$532&amp;'Gastos com Pessoal'!$I$6:$AJ$6,0),500,1)),0)
+_xlfn.IFNA(SUM((AC$3&gt;='Gastos com Pessoal'!$E$7:$E$506)*(AC$3&lt;='Gastos com Pessoal'!$F$7:$F$506)*(IF('Gastos com Pessoal'!$AE$7:$AE$506&lt;=AC$3,1,0))*OFFSET('Gastos com Pessoal'!$H$6,1,MATCH(5&amp;$B48,'Gastos com Pessoal'!$I$532:$AJ$532&amp;'Gastos com Pessoal'!$I$6:$AJ$6,0),500,1)),0)
+_xlfn.IFNA(SUM((AC$3&gt;='Gastos com Pessoal'!$E$513:$E$522)*(AC$3&lt;='Gastos com Pessoal'!$F$513:$F$522)*(IF('Gastos com Pessoal'!$G$513:$G$522&lt;=AC$3,1,0))*OFFSET('Gastos com Pessoal'!$H$512,1,MATCH(1&amp;$B48,'Gastos com Pessoal'!$I$532:$AJ$532&amp;'Gastos com Pessoal'!$I$512:$AJ$512,0),10,1)),0)
+_xlfn.IFNA(SUM((AC$3&gt;='Gastos com Pessoal'!$E$513:$E$522)*(AC$3&lt;='Gastos com Pessoal'!$F$513:$F$522)*(IF('Gastos com Pessoal'!$M$513:$M$522&lt;=AC$3,1,0))*OFFSET('Gastos com Pessoal'!$H$512,1,MATCH(2&amp;$B48,'Gastos com Pessoal'!$I$532:$AJ$532&amp;'Gastos com Pessoal'!$I$512:$AJ$512,0),10,1)),0)
+_xlfn.IFNA(SUM((AC$3&gt;='Gastos com Pessoal'!$E$513:$E$522)*(AC$3&lt;='Gastos com Pessoal'!$F$513:$F$522)*(IF('Gastos com Pessoal'!$S$513:$S$522&lt;=AC$3,1,0))*OFFSET('Gastos com Pessoal'!$H$512,1,MATCH(3&amp;$B48,'Gastos com Pessoal'!$I$532:$AJ$532&amp;'Gastos com Pessoal'!$I$512:$AJ$512,0),10,1)),0)
+_xlfn.IFNA(SUM((AC$3&gt;='Gastos com Pessoal'!$E$513:$E$522)*(AC$3&lt;='Gastos com Pessoal'!$F$513:$F$522)*(IF('Gastos com Pessoal'!$Y$513:$Y$522&lt;=AC$3,1,0))*OFFSET('Gastos com Pessoal'!$H$512,1,MATCH(4&amp;$B48,'Gastos com Pessoal'!$I$532:$AJ$532&amp;'Gastos com Pessoal'!$I$512:$AJ$512,0),10,1)),0)
+_xlfn.IFNA(SUM((AC$3&gt;='Gastos com Pessoal'!$E$513:$E$522)*(AC$3&lt;='Gastos com Pessoal'!$F$513:$F$522)*(IF('Gastos com Pessoal'!$AE$513:$AE$522&lt;=AC$3,1,0))*OFFSET('Gastos com Pessoal'!$H$512,1,MATCH(5&amp;$B48,'Gastos com Pessoal'!$I$532:$AJ$532&amp;'Gastos com Pessoal'!$I$512:$AJ$512,0),10,1)),0)</f>
        <v>0</v>
      </c>
      <c r="AD48" s="32">
        <f t="array" aca="1" ref="AD48" ca="1">_xlfn.IFNA(SUM((AD$3&gt;='Gastos com Pessoal'!$E$7:$E$506)*(AD$3&lt;='Gastos com Pessoal'!$F$7:$F$506)*OFFSET('Encargos e Benefícios'!$D$5,1,MATCH($B48,'Encargos e Benefícios'!$E$5:$AB$5,0),500,1)),0)
+_xlfn.IFNA(SUM((AD$3&gt;='Gastos com Pessoal'!$E$513:$E$522)*(AD$3&lt;='Gastos com Pessoal'!$F$513:$F$522)*OFFSET('Encargos e Benefícios'!$D$511,1,MATCH($B48,'Encargos e Benefícios'!$E$511:$AB$511,0),10,1)),0)
+_xlfn.IFNA(SUM((AD$3&gt;='Gastos com Pessoal'!$E$7:$E$506)*(AD$3&lt;='Gastos com Pessoal'!$F$7:$F$506)*(IF('Gastos com Pessoal'!$G$7:$G$506&lt;=AD$3,1,0))*OFFSET('Gastos com Pessoal'!$H$6,1,MATCH(1&amp;$B48,'Gastos com Pessoal'!$I$532:$AJ$532&amp;'Gastos com Pessoal'!$I$6:$AJ$6,0),500,1)),0)
+_xlfn.IFNA(SUM((AD$3&gt;='Gastos com Pessoal'!$E$7:$E$506)*(AD$3&lt;='Gastos com Pessoal'!$F$7:$F$506)*(IF('Gastos com Pessoal'!$M$7:$M$506&lt;=AD$3,1,0))*OFFSET('Gastos com Pessoal'!$H$6,1,MATCH(2&amp;$B48,'Gastos com Pessoal'!$I$532:$AJ$532&amp;'Gastos com Pessoal'!$I$6:$AJ$6,0),500,1)),0)
+_xlfn.IFNA(SUM((AD$3&gt;='Gastos com Pessoal'!$E$7:$E$506)*(AD$3&lt;='Gastos com Pessoal'!$F$7:$F$506)*(IF('Gastos com Pessoal'!$S$7:$S$506&lt;=AD$3,1,0))*OFFSET('Gastos com Pessoal'!$H$6,1,MATCH(3&amp;$B48,'Gastos com Pessoal'!$I$532:$AJ$532&amp;'Gastos com Pessoal'!$I$6:$AJ$6,0),500,1)),0)
+_xlfn.IFNA(SUM((AD$3&gt;='Gastos com Pessoal'!$E$7:$E$506)*(AD$3&lt;='Gastos com Pessoal'!$F$7:$F$506)*(IF('Gastos com Pessoal'!$Y$7:$Y$506&lt;=AD$3,1,0))*OFFSET('Gastos com Pessoal'!$H$6,1,MATCH(4&amp;$B48,'Gastos com Pessoal'!$I$532:$AJ$532&amp;'Gastos com Pessoal'!$I$6:$AJ$6,0),500,1)),0)
+_xlfn.IFNA(SUM((AD$3&gt;='Gastos com Pessoal'!$E$7:$E$506)*(AD$3&lt;='Gastos com Pessoal'!$F$7:$F$506)*(IF('Gastos com Pessoal'!$AE$7:$AE$506&lt;=AD$3,1,0))*OFFSET('Gastos com Pessoal'!$H$6,1,MATCH(5&amp;$B48,'Gastos com Pessoal'!$I$532:$AJ$532&amp;'Gastos com Pessoal'!$I$6:$AJ$6,0),500,1)),0)
+_xlfn.IFNA(SUM((AD$3&gt;='Gastos com Pessoal'!$E$513:$E$522)*(AD$3&lt;='Gastos com Pessoal'!$F$513:$F$522)*(IF('Gastos com Pessoal'!$G$513:$G$522&lt;=AD$3,1,0))*OFFSET('Gastos com Pessoal'!$H$512,1,MATCH(1&amp;$B48,'Gastos com Pessoal'!$I$532:$AJ$532&amp;'Gastos com Pessoal'!$I$512:$AJ$512,0),10,1)),0)
+_xlfn.IFNA(SUM((AD$3&gt;='Gastos com Pessoal'!$E$513:$E$522)*(AD$3&lt;='Gastos com Pessoal'!$F$513:$F$522)*(IF('Gastos com Pessoal'!$M$513:$M$522&lt;=AD$3,1,0))*OFFSET('Gastos com Pessoal'!$H$512,1,MATCH(2&amp;$B48,'Gastos com Pessoal'!$I$532:$AJ$532&amp;'Gastos com Pessoal'!$I$512:$AJ$512,0),10,1)),0)
+_xlfn.IFNA(SUM((AD$3&gt;='Gastos com Pessoal'!$E$513:$E$522)*(AD$3&lt;='Gastos com Pessoal'!$F$513:$F$522)*(IF('Gastos com Pessoal'!$S$513:$S$522&lt;=AD$3,1,0))*OFFSET('Gastos com Pessoal'!$H$512,1,MATCH(3&amp;$B48,'Gastos com Pessoal'!$I$532:$AJ$532&amp;'Gastos com Pessoal'!$I$512:$AJ$512,0),10,1)),0)
+_xlfn.IFNA(SUM((AD$3&gt;='Gastos com Pessoal'!$E$513:$E$522)*(AD$3&lt;='Gastos com Pessoal'!$F$513:$F$522)*(IF('Gastos com Pessoal'!$Y$513:$Y$522&lt;=AD$3,1,0))*OFFSET('Gastos com Pessoal'!$H$512,1,MATCH(4&amp;$B48,'Gastos com Pessoal'!$I$532:$AJ$532&amp;'Gastos com Pessoal'!$I$512:$AJ$512,0),10,1)),0)
+_xlfn.IFNA(SUM((AD$3&gt;='Gastos com Pessoal'!$E$513:$E$522)*(AD$3&lt;='Gastos com Pessoal'!$F$513:$F$522)*(IF('Gastos com Pessoal'!$AE$513:$AE$522&lt;=AD$3,1,0))*OFFSET('Gastos com Pessoal'!$H$512,1,MATCH(5&amp;$B48,'Gastos com Pessoal'!$I$532:$AJ$532&amp;'Gastos com Pessoal'!$I$512:$AJ$512,0),10,1)),0)</f>
        <v>0</v>
      </c>
      <c r="AE48" s="32">
        <f t="array" aca="1" ref="AE48" ca="1">_xlfn.IFNA(SUM((AE$3&gt;='Gastos com Pessoal'!$E$7:$E$506)*(AE$3&lt;='Gastos com Pessoal'!$F$7:$F$506)*OFFSET('Encargos e Benefícios'!$D$5,1,MATCH($B48,'Encargos e Benefícios'!$E$5:$AB$5,0),500,1)),0)
+_xlfn.IFNA(SUM((AE$3&gt;='Gastos com Pessoal'!$E$513:$E$522)*(AE$3&lt;='Gastos com Pessoal'!$F$513:$F$522)*OFFSET('Encargos e Benefícios'!$D$511,1,MATCH($B48,'Encargos e Benefícios'!$E$511:$AB$511,0),10,1)),0)
+_xlfn.IFNA(SUM((AE$3&gt;='Gastos com Pessoal'!$E$7:$E$506)*(AE$3&lt;='Gastos com Pessoal'!$F$7:$F$506)*(IF('Gastos com Pessoal'!$G$7:$G$506&lt;=AE$3,1,0))*OFFSET('Gastos com Pessoal'!$H$6,1,MATCH(1&amp;$B48,'Gastos com Pessoal'!$I$532:$AJ$532&amp;'Gastos com Pessoal'!$I$6:$AJ$6,0),500,1)),0)
+_xlfn.IFNA(SUM((AE$3&gt;='Gastos com Pessoal'!$E$7:$E$506)*(AE$3&lt;='Gastos com Pessoal'!$F$7:$F$506)*(IF('Gastos com Pessoal'!$M$7:$M$506&lt;=AE$3,1,0))*OFFSET('Gastos com Pessoal'!$H$6,1,MATCH(2&amp;$B48,'Gastos com Pessoal'!$I$532:$AJ$532&amp;'Gastos com Pessoal'!$I$6:$AJ$6,0),500,1)),0)
+_xlfn.IFNA(SUM((AE$3&gt;='Gastos com Pessoal'!$E$7:$E$506)*(AE$3&lt;='Gastos com Pessoal'!$F$7:$F$506)*(IF('Gastos com Pessoal'!$S$7:$S$506&lt;=AE$3,1,0))*OFFSET('Gastos com Pessoal'!$H$6,1,MATCH(3&amp;$B48,'Gastos com Pessoal'!$I$532:$AJ$532&amp;'Gastos com Pessoal'!$I$6:$AJ$6,0),500,1)),0)
+_xlfn.IFNA(SUM((AE$3&gt;='Gastos com Pessoal'!$E$7:$E$506)*(AE$3&lt;='Gastos com Pessoal'!$F$7:$F$506)*(IF('Gastos com Pessoal'!$Y$7:$Y$506&lt;=AE$3,1,0))*OFFSET('Gastos com Pessoal'!$H$6,1,MATCH(4&amp;$B48,'Gastos com Pessoal'!$I$532:$AJ$532&amp;'Gastos com Pessoal'!$I$6:$AJ$6,0),500,1)),0)
+_xlfn.IFNA(SUM((AE$3&gt;='Gastos com Pessoal'!$E$7:$E$506)*(AE$3&lt;='Gastos com Pessoal'!$F$7:$F$506)*(IF('Gastos com Pessoal'!$AE$7:$AE$506&lt;=AE$3,1,0))*OFFSET('Gastos com Pessoal'!$H$6,1,MATCH(5&amp;$B48,'Gastos com Pessoal'!$I$532:$AJ$532&amp;'Gastos com Pessoal'!$I$6:$AJ$6,0),500,1)),0)
+_xlfn.IFNA(SUM((AE$3&gt;='Gastos com Pessoal'!$E$513:$E$522)*(AE$3&lt;='Gastos com Pessoal'!$F$513:$F$522)*(IF('Gastos com Pessoal'!$G$513:$G$522&lt;=AE$3,1,0))*OFFSET('Gastos com Pessoal'!$H$512,1,MATCH(1&amp;$B48,'Gastos com Pessoal'!$I$532:$AJ$532&amp;'Gastos com Pessoal'!$I$512:$AJ$512,0),10,1)),0)
+_xlfn.IFNA(SUM((AE$3&gt;='Gastos com Pessoal'!$E$513:$E$522)*(AE$3&lt;='Gastos com Pessoal'!$F$513:$F$522)*(IF('Gastos com Pessoal'!$M$513:$M$522&lt;=AE$3,1,0))*OFFSET('Gastos com Pessoal'!$H$512,1,MATCH(2&amp;$B48,'Gastos com Pessoal'!$I$532:$AJ$532&amp;'Gastos com Pessoal'!$I$512:$AJ$512,0),10,1)),0)
+_xlfn.IFNA(SUM((AE$3&gt;='Gastos com Pessoal'!$E$513:$E$522)*(AE$3&lt;='Gastos com Pessoal'!$F$513:$F$522)*(IF('Gastos com Pessoal'!$S$513:$S$522&lt;=AE$3,1,0))*OFFSET('Gastos com Pessoal'!$H$512,1,MATCH(3&amp;$B48,'Gastos com Pessoal'!$I$532:$AJ$532&amp;'Gastos com Pessoal'!$I$512:$AJ$512,0),10,1)),0)
+_xlfn.IFNA(SUM((AE$3&gt;='Gastos com Pessoal'!$E$513:$E$522)*(AE$3&lt;='Gastos com Pessoal'!$F$513:$F$522)*(IF('Gastos com Pessoal'!$Y$513:$Y$522&lt;=AE$3,1,0))*OFFSET('Gastos com Pessoal'!$H$512,1,MATCH(4&amp;$B48,'Gastos com Pessoal'!$I$532:$AJ$532&amp;'Gastos com Pessoal'!$I$512:$AJ$512,0),10,1)),0)
+_xlfn.IFNA(SUM((AE$3&gt;='Gastos com Pessoal'!$E$513:$E$522)*(AE$3&lt;='Gastos com Pessoal'!$F$513:$F$522)*(IF('Gastos com Pessoal'!$AE$513:$AE$522&lt;=AE$3,1,0))*OFFSET('Gastos com Pessoal'!$H$512,1,MATCH(5&amp;$B48,'Gastos com Pessoal'!$I$532:$AJ$532&amp;'Gastos com Pessoal'!$I$512:$AJ$512,0),10,1)),0)</f>
        <v>0</v>
      </c>
      <c r="AF48" s="32">
        <f t="array" aca="1" ref="AF48" ca="1">_xlfn.IFNA(SUM((AF$3&gt;='Gastos com Pessoal'!$E$7:$E$506)*(AF$3&lt;='Gastos com Pessoal'!$F$7:$F$506)*OFFSET('Encargos e Benefícios'!$D$5,1,MATCH($B48,'Encargos e Benefícios'!$E$5:$AB$5,0),500,1)),0)
+_xlfn.IFNA(SUM((AF$3&gt;='Gastos com Pessoal'!$E$513:$E$522)*(AF$3&lt;='Gastos com Pessoal'!$F$513:$F$522)*OFFSET('Encargos e Benefícios'!$D$511,1,MATCH($B48,'Encargos e Benefícios'!$E$511:$AB$511,0),10,1)),0)
+_xlfn.IFNA(SUM((AF$3&gt;='Gastos com Pessoal'!$E$7:$E$506)*(AF$3&lt;='Gastos com Pessoal'!$F$7:$F$506)*(IF('Gastos com Pessoal'!$G$7:$G$506&lt;=AF$3,1,0))*OFFSET('Gastos com Pessoal'!$H$6,1,MATCH(1&amp;$B48,'Gastos com Pessoal'!$I$532:$AJ$532&amp;'Gastos com Pessoal'!$I$6:$AJ$6,0),500,1)),0)
+_xlfn.IFNA(SUM((AF$3&gt;='Gastos com Pessoal'!$E$7:$E$506)*(AF$3&lt;='Gastos com Pessoal'!$F$7:$F$506)*(IF('Gastos com Pessoal'!$M$7:$M$506&lt;=AF$3,1,0))*OFFSET('Gastos com Pessoal'!$H$6,1,MATCH(2&amp;$B48,'Gastos com Pessoal'!$I$532:$AJ$532&amp;'Gastos com Pessoal'!$I$6:$AJ$6,0),500,1)),0)
+_xlfn.IFNA(SUM((AF$3&gt;='Gastos com Pessoal'!$E$7:$E$506)*(AF$3&lt;='Gastos com Pessoal'!$F$7:$F$506)*(IF('Gastos com Pessoal'!$S$7:$S$506&lt;=AF$3,1,0))*OFFSET('Gastos com Pessoal'!$H$6,1,MATCH(3&amp;$B48,'Gastos com Pessoal'!$I$532:$AJ$532&amp;'Gastos com Pessoal'!$I$6:$AJ$6,0),500,1)),0)
+_xlfn.IFNA(SUM((AF$3&gt;='Gastos com Pessoal'!$E$7:$E$506)*(AF$3&lt;='Gastos com Pessoal'!$F$7:$F$506)*(IF('Gastos com Pessoal'!$Y$7:$Y$506&lt;=AF$3,1,0))*OFFSET('Gastos com Pessoal'!$H$6,1,MATCH(4&amp;$B48,'Gastos com Pessoal'!$I$532:$AJ$532&amp;'Gastos com Pessoal'!$I$6:$AJ$6,0),500,1)),0)
+_xlfn.IFNA(SUM((AF$3&gt;='Gastos com Pessoal'!$E$7:$E$506)*(AF$3&lt;='Gastos com Pessoal'!$F$7:$F$506)*(IF('Gastos com Pessoal'!$AE$7:$AE$506&lt;=AF$3,1,0))*OFFSET('Gastos com Pessoal'!$H$6,1,MATCH(5&amp;$B48,'Gastos com Pessoal'!$I$532:$AJ$532&amp;'Gastos com Pessoal'!$I$6:$AJ$6,0),500,1)),0)
+_xlfn.IFNA(SUM((AF$3&gt;='Gastos com Pessoal'!$E$513:$E$522)*(AF$3&lt;='Gastos com Pessoal'!$F$513:$F$522)*(IF('Gastos com Pessoal'!$G$513:$G$522&lt;=AF$3,1,0))*OFFSET('Gastos com Pessoal'!$H$512,1,MATCH(1&amp;$B48,'Gastos com Pessoal'!$I$532:$AJ$532&amp;'Gastos com Pessoal'!$I$512:$AJ$512,0),10,1)),0)
+_xlfn.IFNA(SUM((AF$3&gt;='Gastos com Pessoal'!$E$513:$E$522)*(AF$3&lt;='Gastos com Pessoal'!$F$513:$F$522)*(IF('Gastos com Pessoal'!$M$513:$M$522&lt;=AF$3,1,0))*OFFSET('Gastos com Pessoal'!$H$512,1,MATCH(2&amp;$B48,'Gastos com Pessoal'!$I$532:$AJ$532&amp;'Gastos com Pessoal'!$I$512:$AJ$512,0),10,1)),0)
+_xlfn.IFNA(SUM((AF$3&gt;='Gastos com Pessoal'!$E$513:$E$522)*(AF$3&lt;='Gastos com Pessoal'!$F$513:$F$522)*(IF('Gastos com Pessoal'!$S$513:$S$522&lt;=AF$3,1,0))*OFFSET('Gastos com Pessoal'!$H$512,1,MATCH(3&amp;$B48,'Gastos com Pessoal'!$I$532:$AJ$532&amp;'Gastos com Pessoal'!$I$512:$AJ$512,0),10,1)),0)
+_xlfn.IFNA(SUM((AF$3&gt;='Gastos com Pessoal'!$E$513:$E$522)*(AF$3&lt;='Gastos com Pessoal'!$F$513:$F$522)*(IF('Gastos com Pessoal'!$Y$513:$Y$522&lt;=AF$3,1,0))*OFFSET('Gastos com Pessoal'!$H$512,1,MATCH(4&amp;$B48,'Gastos com Pessoal'!$I$532:$AJ$532&amp;'Gastos com Pessoal'!$I$512:$AJ$512,0),10,1)),0)
+_xlfn.IFNA(SUM((AF$3&gt;='Gastos com Pessoal'!$E$513:$E$522)*(AF$3&lt;='Gastos com Pessoal'!$F$513:$F$522)*(IF('Gastos com Pessoal'!$AE$513:$AE$522&lt;=AF$3,1,0))*OFFSET('Gastos com Pessoal'!$H$512,1,MATCH(5&amp;$B48,'Gastos com Pessoal'!$I$532:$AJ$532&amp;'Gastos com Pessoal'!$I$512:$AJ$512,0),10,1)),0)</f>
        <v>0</v>
      </c>
      <c r="AG48" s="32">
        <f t="array" aca="1" ref="AG48" ca="1">_xlfn.IFNA(SUM((AG$3&gt;='Gastos com Pessoal'!$E$7:$E$506)*(AG$3&lt;='Gastos com Pessoal'!$F$7:$F$506)*OFFSET('Encargos e Benefícios'!$D$5,1,MATCH($B48,'Encargos e Benefícios'!$E$5:$AB$5,0),500,1)),0)
+_xlfn.IFNA(SUM((AG$3&gt;='Gastos com Pessoal'!$E$513:$E$522)*(AG$3&lt;='Gastos com Pessoal'!$F$513:$F$522)*OFFSET('Encargos e Benefícios'!$D$511,1,MATCH($B48,'Encargos e Benefícios'!$E$511:$AB$511,0),10,1)),0)
+_xlfn.IFNA(SUM((AG$3&gt;='Gastos com Pessoal'!$E$7:$E$506)*(AG$3&lt;='Gastos com Pessoal'!$F$7:$F$506)*(IF('Gastos com Pessoal'!$G$7:$G$506&lt;=AG$3,1,0))*OFFSET('Gastos com Pessoal'!$H$6,1,MATCH(1&amp;$B48,'Gastos com Pessoal'!$I$532:$AJ$532&amp;'Gastos com Pessoal'!$I$6:$AJ$6,0),500,1)),0)
+_xlfn.IFNA(SUM((AG$3&gt;='Gastos com Pessoal'!$E$7:$E$506)*(AG$3&lt;='Gastos com Pessoal'!$F$7:$F$506)*(IF('Gastos com Pessoal'!$M$7:$M$506&lt;=AG$3,1,0))*OFFSET('Gastos com Pessoal'!$H$6,1,MATCH(2&amp;$B48,'Gastos com Pessoal'!$I$532:$AJ$532&amp;'Gastos com Pessoal'!$I$6:$AJ$6,0),500,1)),0)
+_xlfn.IFNA(SUM((AG$3&gt;='Gastos com Pessoal'!$E$7:$E$506)*(AG$3&lt;='Gastos com Pessoal'!$F$7:$F$506)*(IF('Gastos com Pessoal'!$S$7:$S$506&lt;=AG$3,1,0))*OFFSET('Gastos com Pessoal'!$H$6,1,MATCH(3&amp;$B48,'Gastos com Pessoal'!$I$532:$AJ$532&amp;'Gastos com Pessoal'!$I$6:$AJ$6,0),500,1)),0)
+_xlfn.IFNA(SUM((AG$3&gt;='Gastos com Pessoal'!$E$7:$E$506)*(AG$3&lt;='Gastos com Pessoal'!$F$7:$F$506)*(IF('Gastos com Pessoal'!$Y$7:$Y$506&lt;=AG$3,1,0))*OFFSET('Gastos com Pessoal'!$H$6,1,MATCH(4&amp;$B48,'Gastos com Pessoal'!$I$532:$AJ$532&amp;'Gastos com Pessoal'!$I$6:$AJ$6,0),500,1)),0)
+_xlfn.IFNA(SUM((AG$3&gt;='Gastos com Pessoal'!$E$7:$E$506)*(AG$3&lt;='Gastos com Pessoal'!$F$7:$F$506)*(IF('Gastos com Pessoal'!$AE$7:$AE$506&lt;=AG$3,1,0))*OFFSET('Gastos com Pessoal'!$H$6,1,MATCH(5&amp;$B48,'Gastos com Pessoal'!$I$532:$AJ$532&amp;'Gastos com Pessoal'!$I$6:$AJ$6,0),500,1)),0)
+_xlfn.IFNA(SUM((AG$3&gt;='Gastos com Pessoal'!$E$513:$E$522)*(AG$3&lt;='Gastos com Pessoal'!$F$513:$F$522)*(IF('Gastos com Pessoal'!$G$513:$G$522&lt;=AG$3,1,0))*OFFSET('Gastos com Pessoal'!$H$512,1,MATCH(1&amp;$B48,'Gastos com Pessoal'!$I$532:$AJ$532&amp;'Gastos com Pessoal'!$I$512:$AJ$512,0),10,1)),0)
+_xlfn.IFNA(SUM((AG$3&gt;='Gastos com Pessoal'!$E$513:$E$522)*(AG$3&lt;='Gastos com Pessoal'!$F$513:$F$522)*(IF('Gastos com Pessoal'!$M$513:$M$522&lt;=AG$3,1,0))*OFFSET('Gastos com Pessoal'!$H$512,1,MATCH(2&amp;$B48,'Gastos com Pessoal'!$I$532:$AJ$532&amp;'Gastos com Pessoal'!$I$512:$AJ$512,0),10,1)),0)
+_xlfn.IFNA(SUM((AG$3&gt;='Gastos com Pessoal'!$E$513:$E$522)*(AG$3&lt;='Gastos com Pessoal'!$F$513:$F$522)*(IF('Gastos com Pessoal'!$S$513:$S$522&lt;=AG$3,1,0))*OFFSET('Gastos com Pessoal'!$H$512,1,MATCH(3&amp;$B48,'Gastos com Pessoal'!$I$532:$AJ$532&amp;'Gastos com Pessoal'!$I$512:$AJ$512,0),10,1)),0)
+_xlfn.IFNA(SUM((AG$3&gt;='Gastos com Pessoal'!$E$513:$E$522)*(AG$3&lt;='Gastos com Pessoal'!$F$513:$F$522)*(IF('Gastos com Pessoal'!$Y$513:$Y$522&lt;=AG$3,1,0))*OFFSET('Gastos com Pessoal'!$H$512,1,MATCH(4&amp;$B48,'Gastos com Pessoal'!$I$532:$AJ$532&amp;'Gastos com Pessoal'!$I$512:$AJ$512,0),10,1)),0)
+_xlfn.IFNA(SUM((AG$3&gt;='Gastos com Pessoal'!$E$513:$E$522)*(AG$3&lt;='Gastos com Pessoal'!$F$513:$F$522)*(IF('Gastos com Pessoal'!$AE$513:$AE$522&lt;=AG$3,1,0))*OFFSET('Gastos com Pessoal'!$H$512,1,MATCH(5&amp;$B48,'Gastos com Pessoal'!$I$532:$AJ$532&amp;'Gastos com Pessoal'!$I$512:$AJ$512,0),10,1)),0)</f>
        <v>0</v>
      </c>
      <c r="AH48" s="32">
        <f t="array" aca="1" ref="AH48" ca="1">_xlfn.IFNA(SUM((AH$3&gt;='Gastos com Pessoal'!$E$7:$E$506)*(AH$3&lt;='Gastos com Pessoal'!$F$7:$F$506)*OFFSET('Encargos e Benefícios'!$D$5,1,MATCH($B48,'Encargos e Benefícios'!$E$5:$AB$5,0),500,1)),0)
+_xlfn.IFNA(SUM((AH$3&gt;='Gastos com Pessoal'!$E$513:$E$522)*(AH$3&lt;='Gastos com Pessoal'!$F$513:$F$522)*OFFSET('Encargos e Benefícios'!$D$511,1,MATCH($B48,'Encargos e Benefícios'!$E$511:$AB$511,0),10,1)),0)
+_xlfn.IFNA(SUM((AH$3&gt;='Gastos com Pessoal'!$E$7:$E$506)*(AH$3&lt;='Gastos com Pessoal'!$F$7:$F$506)*(IF('Gastos com Pessoal'!$G$7:$G$506&lt;=AH$3,1,0))*OFFSET('Gastos com Pessoal'!$H$6,1,MATCH(1&amp;$B48,'Gastos com Pessoal'!$I$532:$AJ$532&amp;'Gastos com Pessoal'!$I$6:$AJ$6,0),500,1)),0)
+_xlfn.IFNA(SUM((AH$3&gt;='Gastos com Pessoal'!$E$7:$E$506)*(AH$3&lt;='Gastos com Pessoal'!$F$7:$F$506)*(IF('Gastos com Pessoal'!$M$7:$M$506&lt;=AH$3,1,0))*OFFSET('Gastos com Pessoal'!$H$6,1,MATCH(2&amp;$B48,'Gastos com Pessoal'!$I$532:$AJ$532&amp;'Gastos com Pessoal'!$I$6:$AJ$6,0),500,1)),0)
+_xlfn.IFNA(SUM((AH$3&gt;='Gastos com Pessoal'!$E$7:$E$506)*(AH$3&lt;='Gastos com Pessoal'!$F$7:$F$506)*(IF('Gastos com Pessoal'!$S$7:$S$506&lt;=AH$3,1,0))*OFFSET('Gastos com Pessoal'!$H$6,1,MATCH(3&amp;$B48,'Gastos com Pessoal'!$I$532:$AJ$532&amp;'Gastos com Pessoal'!$I$6:$AJ$6,0),500,1)),0)
+_xlfn.IFNA(SUM((AH$3&gt;='Gastos com Pessoal'!$E$7:$E$506)*(AH$3&lt;='Gastos com Pessoal'!$F$7:$F$506)*(IF('Gastos com Pessoal'!$Y$7:$Y$506&lt;=AH$3,1,0))*OFFSET('Gastos com Pessoal'!$H$6,1,MATCH(4&amp;$B48,'Gastos com Pessoal'!$I$532:$AJ$532&amp;'Gastos com Pessoal'!$I$6:$AJ$6,0),500,1)),0)
+_xlfn.IFNA(SUM((AH$3&gt;='Gastos com Pessoal'!$E$7:$E$506)*(AH$3&lt;='Gastos com Pessoal'!$F$7:$F$506)*(IF('Gastos com Pessoal'!$AE$7:$AE$506&lt;=AH$3,1,0))*OFFSET('Gastos com Pessoal'!$H$6,1,MATCH(5&amp;$B48,'Gastos com Pessoal'!$I$532:$AJ$532&amp;'Gastos com Pessoal'!$I$6:$AJ$6,0),500,1)),0)
+_xlfn.IFNA(SUM((AH$3&gt;='Gastos com Pessoal'!$E$513:$E$522)*(AH$3&lt;='Gastos com Pessoal'!$F$513:$F$522)*(IF('Gastos com Pessoal'!$G$513:$G$522&lt;=AH$3,1,0))*OFFSET('Gastos com Pessoal'!$H$512,1,MATCH(1&amp;$B48,'Gastos com Pessoal'!$I$532:$AJ$532&amp;'Gastos com Pessoal'!$I$512:$AJ$512,0),10,1)),0)
+_xlfn.IFNA(SUM((AH$3&gt;='Gastos com Pessoal'!$E$513:$E$522)*(AH$3&lt;='Gastos com Pessoal'!$F$513:$F$522)*(IF('Gastos com Pessoal'!$M$513:$M$522&lt;=AH$3,1,0))*OFFSET('Gastos com Pessoal'!$H$512,1,MATCH(2&amp;$B48,'Gastos com Pessoal'!$I$532:$AJ$532&amp;'Gastos com Pessoal'!$I$512:$AJ$512,0),10,1)),0)
+_xlfn.IFNA(SUM((AH$3&gt;='Gastos com Pessoal'!$E$513:$E$522)*(AH$3&lt;='Gastos com Pessoal'!$F$513:$F$522)*(IF('Gastos com Pessoal'!$S$513:$S$522&lt;=AH$3,1,0))*OFFSET('Gastos com Pessoal'!$H$512,1,MATCH(3&amp;$B48,'Gastos com Pessoal'!$I$532:$AJ$532&amp;'Gastos com Pessoal'!$I$512:$AJ$512,0),10,1)),0)
+_xlfn.IFNA(SUM((AH$3&gt;='Gastos com Pessoal'!$E$513:$E$522)*(AH$3&lt;='Gastos com Pessoal'!$F$513:$F$522)*(IF('Gastos com Pessoal'!$Y$513:$Y$522&lt;=AH$3,1,0))*OFFSET('Gastos com Pessoal'!$H$512,1,MATCH(4&amp;$B48,'Gastos com Pessoal'!$I$532:$AJ$532&amp;'Gastos com Pessoal'!$I$512:$AJ$512,0),10,1)),0)
+_xlfn.IFNA(SUM((AH$3&gt;='Gastos com Pessoal'!$E$513:$E$522)*(AH$3&lt;='Gastos com Pessoal'!$F$513:$F$522)*(IF('Gastos com Pessoal'!$AE$513:$AE$522&lt;=AH$3,1,0))*OFFSET('Gastos com Pessoal'!$H$512,1,MATCH(5&amp;$B48,'Gastos com Pessoal'!$I$532:$AJ$532&amp;'Gastos com Pessoal'!$I$512:$AJ$512,0),10,1)),0)</f>
        <v>0</v>
      </c>
      <c r="AI48" s="32">
        <f t="array" aca="1" ref="AI48" ca="1">_xlfn.IFNA(SUM((AI$3&gt;='Gastos com Pessoal'!$E$7:$E$506)*(AI$3&lt;='Gastos com Pessoal'!$F$7:$F$506)*OFFSET('Encargos e Benefícios'!$D$5,1,MATCH($B48,'Encargos e Benefícios'!$E$5:$AB$5,0),500,1)),0)
+_xlfn.IFNA(SUM((AI$3&gt;='Gastos com Pessoal'!$E$513:$E$522)*(AI$3&lt;='Gastos com Pessoal'!$F$513:$F$522)*OFFSET('Encargos e Benefícios'!$D$511,1,MATCH($B48,'Encargos e Benefícios'!$E$511:$AB$511,0),10,1)),0)
+_xlfn.IFNA(SUM((AI$3&gt;='Gastos com Pessoal'!$E$7:$E$506)*(AI$3&lt;='Gastos com Pessoal'!$F$7:$F$506)*(IF('Gastos com Pessoal'!$G$7:$G$506&lt;=AI$3,1,0))*OFFSET('Gastos com Pessoal'!$H$6,1,MATCH(1&amp;$B48,'Gastos com Pessoal'!$I$532:$AJ$532&amp;'Gastos com Pessoal'!$I$6:$AJ$6,0),500,1)),0)
+_xlfn.IFNA(SUM((AI$3&gt;='Gastos com Pessoal'!$E$7:$E$506)*(AI$3&lt;='Gastos com Pessoal'!$F$7:$F$506)*(IF('Gastos com Pessoal'!$M$7:$M$506&lt;=AI$3,1,0))*OFFSET('Gastos com Pessoal'!$H$6,1,MATCH(2&amp;$B48,'Gastos com Pessoal'!$I$532:$AJ$532&amp;'Gastos com Pessoal'!$I$6:$AJ$6,0),500,1)),0)
+_xlfn.IFNA(SUM((AI$3&gt;='Gastos com Pessoal'!$E$7:$E$506)*(AI$3&lt;='Gastos com Pessoal'!$F$7:$F$506)*(IF('Gastos com Pessoal'!$S$7:$S$506&lt;=AI$3,1,0))*OFFSET('Gastos com Pessoal'!$H$6,1,MATCH(3&amp;$B48,'Gastos com Pessoal'!$I$532:$AJ$532&amp;'Gastos com Pessoal'!$I$6:$AJ$6,0),500,1)),0)
+_xlfn.IFNA(SUM((AI$3&gt;='Gastos com Pessoal'!$E$7:$E$506)*(AI$3&lt;='Gastos com Pessoal'!$F$7:$F$506)*(IF('Gastos com Pessoal'!$Y$7:$Y$506&lt;=AI$3,1,0))*OFFSET('Gastos com Pessoal'!$H$6,1,MATCH(4&amp;$B48,'Gastos com Pessoal'!$I$532:$AJ$532&amp;'Gastos com Pessoal'!$I$6:$AJ$6,0),500,1)),0)
+_xlfn.IFNA(SUM((AI$3&gt;='Gastos com Pessoal'!$E$7:$E$506)*(AI$3&lt;='Gastos com Pessoal'!$F$7:$F$506)*(IF('Gastos com Pessoal'!$AE$7:$AE$506&lt;=AI$3,1,0))*OFFSET('Gastos com Pessoal'!$H$6,1,MATCH(5&amp;$B48,'Gastos com Pessoal'!$I$532:$AJ$532&amp;'Gastos com Pessoal'!$I$6:$AJ$6,0),500,1)),0)
+_xlfn.IFNA(SUM((AI$3&gt;='Gastos com Pessoal'!$E$513:$E$522)*(AI$3&lt;='Gastos com Pessoal'!$F$513:$F$522)*(IF('Gastos com Pessoal'!$G$513:$G$522&lt;=AI$3,1,0))*OFFSET('Gastos com Pessoal'!$H$512,1,MATCH(1&amp;$B48,'Gastos com Pessoal'!$I$532:$AJ$532&amp;'Gastos com Pessoal'!$I$512:$AJ$512,0),10,1)),0)
+_xlfn.IFNA(SUM((AI$3&gt;='Gastos com Pessoal'!$E$513:$E$522)*(AI$3&lt;='Gastos com Pessoal'!$F$513:$F$522)*(IF('Gastos com Pessoal'!$M$513:$M$522&lt;=AI$3,1,0))*OFFSET('Gastos com Pessoal'!$H$512,1,MATCH(2&amp;$B48,'Gastos com Pessoal'!$I$532:$AJ$532&amp;'Gastos com Pessoal'!$I$512:$AJ$512,0),10,1)),0)
+_xlfn.IFNA(SUM((AI$3&gt;='Gastos com Pessoal'!$E$513:$E$522)*(AI$3&lt;='Gastos com Pessoal'!$F$513:$F$522)*(IF('Gastos com Pessoal'!$S$513:$S$522&lt;=AI$3,1,0))*OFFSET('Gastos com Pessoal'!$H$512,1,MATCH(3&amp;$B48,'Gastos com Pessoal'!$I$532:$AJ$532&amp;'Gastos com Pessoal'!$I$512:$AJ$512,0),10,1)),0)
+_xlfn.IFNA(SUM((AI$3&gt;='Gastos com Pessoal'!$E$513:$E$522)*(AI$3&lt;='Gastos com Pessoal'!$F$513:$F$522)*(IF('Gastos com Pessoal'!$Y$513:$Y$522&lt;=AI$3,1,0))*OFFSET('Gastos com Pessoal'!$H$512,1,MATCH(4&amp;$B48,'Gastos com Pessoal'!$I$532:$AJ$532&amp;'Gastos com Pessoal'!$I$512:$AJ$512,0),10,1)),0)
+_xlfn.IFNA(SUM((AI$3&gt;='Gastos com Pessoal'!$E$513:$E$522)*(AI$3&lt;='Gastos com Pessoal'!$F$513:$F$522)*(IF('Gastos com Pessoal'!$AE$513:$AE$522&lt;=AI$3,1,0))*OFFSET('Gastos com Pessoal'!$H$512,1,MATCH(5&amp;$B48,'Gastos com Pessoal'!$I$532:$AJ$532&amp;'Gastos com Pessoal'!$I$512:$AJ$512,0),10,1)),0)</f>
        <v>0</v>
      </c>
      <c r="AJ48" s="32">
        <f t="array" aca="1" ref="AJ48" ca="1">_xlfn.IFNA(SUM((AJ$3&gt;='Gastos com Pessoal'!$E$7:$E$506)*(AJ$3&lt;='Gastos com Pessoal'!$F$7:$F$506)*OFFSET('Encargos e Benefícios'!$D$5,1,MATCH($B48,'Encargos e Benefícios'!$E$5:$AB$5,0),500,1)),0)
+_xlfn.IFNA(SUM((AJ$3&gt;='Gastos com Pessoal'!$E$513:$E$522)*(AJ$3&lt;='Gastos com Pessoal'!$F$513:$F$522)*OFFSET('Encargos e Benefícios'!$D$511,1,MATCH($B48,'Encargos e Benefícios'!$E$511:$AB$511,0),10,1)),0)
+_xlfn.IFNA(SUM((AJ$3&gt;='Gastos com Pessoal'!$E$7:$E$506)*(AJ$3&lt;='Gastos com Pessoal'!$F$7:$F$506)*(IF('Gastos com Pessoal'!$G$7:$G$506&lt;=AJ$3,1,0))*OFFSET('Gastos com Pessoal'!$H$6,1,MATCH(1&amp;$B48,'Gastos com Pessoal'!$I$532:$AJ$532&amp;'Gastos com Pessoal'!$I$6:$AJ$6,0),500,1)),0)
+_xlfn.IFNA(SUM((AJ$3&gt;='Gastos com Pessoal'!$E$7:$E$506)*(AJ$3&lt;='Gastos com Pessoal'!$F$7:$F$506)*(IF('Gastos com Pessoal'!$M$7:$M$506&lt;=AJ$3,1,0))*OFFSET('Gastos com Pessoal'!$H$6,1,MATCH(2&amp;$B48,'Gastos com Pessoal'!$I$532:$AJ$532&amp;'Gastos com Pessoal'!$I$6:$AJ$6,0),500,1)),0)
+_xlfn.IFNA(SUM((AJ$3&gt;='Gastos com Pessoal'!$E$7:$E$506)*(AJ$3&lt;='Gastos com Pessoal'!$F$7:$F$506)*(IF('Gastos com Pessoal'!$S$7:$S$506&lt;=AJ$3,1,0))*OFFSET('Gastos com Pessoal'!$H$6,1,MATCH(3&amp;$B48,'Gastos com Pessoal'!$I$532:$AJ$532&amp;'Gastos com Pessoal'!$I$6:$AJ$6,0),500,1)),0)
+_xlfn.IFNA(SUM((AJ$3&gt;='Gastos com Pessoal'!$E$7:$E$506)*(AJ$3&lt;='Gastos com Pessoal'!$F$7:$F$506)*(IF('Gastos com Pessoal'!$Y$7:$Y$506&lt;=AJ$3,1,0))*OFFSET('Gastos com Pessoal'!$H$6,1,MATCH(4&amp;$B48,'Gastos com Pessoal'!$I$532:$AJ$532&amp;'Gastos com Pessoal'!$I$6:$AJ$6,0),500,1)),0)
+_xlfn.IFNA(SUM((AJ$3&gt;='Gastos com Pessoal'!$E$7:$E$506)*(AJ$3&lt;='Gastos com Pessoal'!$F$7:$F$506)*(IF('Gastos com Pessoal'!$AE$7:$AE$506&lt;=AJ$3,1,0))*OFFSET('Gastos com Pessoal'!$H$6,1,MATCH(5&amp;$B48,'Gastos com Pessoal'!$I$532:$AJ$532&amp;'Gastos com Pessoal'!$I$6:$AJ$6,0),500,1)),0)
+_xlfn.IFNA(SUM((AJ$3&gt;='Gastos com Pessoal'!$E$513:$E$522)*(AJ$3&lt;='Gastos com Pessoal'!$F$513:$F$522)*(IF('Gastos com Pessoal'!$G$513:$G$522&lt;=AJ$3,1,0))*OFFSET('Gastos com Pessoal'!$H$512,1,MATCH(1&amp;$B48,'Gastos com Pessoal'!$I$532:$AJ$532&amp;'Gastos com Pessoal'!$I$512:$AJ$512,0),10,1)),0)
+_xlfn.IFNA(SUM((AJ$3&gt;='Gastos com Pessoal'!$E$513:$E$522)*(AJ$3&lt;='Gastos com Pessoal'!$F$513:$F$522)*(IF('Gastos com Pessoal'!$M$513:$M$522&lt;=AJ$3,1,0))*OFFSET('Gastos com Pessoal'!$H$512,1,MATCH(2&amp;$B48,'Gastos com Pessoal'!$I$532:$AJ$532&amp;'Gastos com Pessoal'!$I$512:$AJ$512,0),10,1)),0)
+_xlfn.IFNA(SUM((AJ$3&gt;='Gastos com Pessoal'!$E$513:$E$522)*(AJ$3&lt;='Gastos com Pessoal'!$F$513:$F$522)*(IF('Gastos com Pessoal'!$S$513:$S$522&lt;=AJ$3,1,0))*OFFSET('Gastos com Pessoal'!$H$512,1,MATCH(3&amp;$B48,'Gastos com Pessoal'!$I$532:$AJ$532&amp;'Gastos com Pessoal'!$I$512:$AJ$512,0),10,1)),0)
+_xlfn.IFNA(SUM((AJ$3&gt;='Gastos com Pessoal'!$E$513:$E$522)*(AJ$3&lt;='Gastos com Pessoal'!$F$513:$F$522)*(IF('Gastos com Pessoal'!$Y$513:$Y$522&lt;=AJ$3,1,0))*OFFSET('Gastos com Pessoal'!$H$512,1,MATCH(4&amp;$B48,'Gastos com Pessoal'!$I$532:$AJ$532&amp;'Gastos com Pessoal'!$I$512:$AJ$512,0),10,1)),0)
+_xlfn.IFNA(SUM((AJ$3&gt;='Gastos com Pessoal'!$E$513:$E$522)*(AJ$3&lt;='Gastos com Pessoal'!$F$513:$F$522)*(IF('Gastos com Pessoal'!$AE$513:$AE$522&lt;=AJ$3,1,0))*OFFSET('Gastos com Pessoal'!$H$512,1,MATCH(5&amp;$B48,'Gastos com Pessoal'!$I$532:$AJ$532&amp;'Gastos com Pessoal'!$I$512:$AJ$512,0),10,1)),0)</f>
        <v>0</v>
      </c>
      <c r="AK48" s="32">
        <f t="array" aca="1" ref="AK48" ca="1">_xlfn.IFNA(SUM((AK$3&gt;='Gastos com Pessoal'!$E$7:$E$506)*(AK$3&lt;='Gastos com Pessoal'!$F$7:$F$506)*OFFSET('Encargos e Benefícios'!$D$5,1,MATCH($B48,'Encargos e Benefícios'!$E$5:$AB$5,0),500,1)),0)
+_xlfn.IFNA(SUM((AK$3&gt;='Gastos com Pessoal'!$E$513:$E$522)*(AK$3&lt;='Gastos com Pessoal'!$F$513:$F$522)*OFFSET('Encargos e Benefícios'!$D$511,1,MATCH($B48,'Encargos e Benefícios'!$E$511:$AB$511,0),10,1)),0)
+_xlfn.IFNA(SUM((AK$3&gt;='Gastos com Pessoal'!$E$7:$E$506)*(AK$3&lt;='Gastos com Pessoal'!$F$7:$F$506)*(IF('Gastos com Pessoal'!$G$7:$G$506&lt;=AK$3,1,0))*OFFSET('Gastos com Pessoal'!$H$6,1,MATCH(1&amp;$B48,'Gastos com Pessoal'!$I$532:$AJ$532&amp;'Gastos com Pessoal'!$I$6:$AJ$6,0),500,1)),0)
+_xlfn.IFNA(SUM((AK$3&gt;='Gastos com Pessoal'!$E$7:$E$506)*(AK$3&lt;='Gastos com Pessoal'!$F$7:$F$506)*(IF('Gastos com Pessoal'!$M$7:$M$506&lt;=AK$3,1,0))*OFFSET('Gastos com Pessoal'!$H$6,1,MATCH(2&amp;$B48,'Gastos com Pessoal'!$I$532:$AJ$532&amp;'Gastos com Pessoal'!$I$6:$AJ$6,0),500,1)),0)
+_xlfn.IFNA(SUM((AK$3&gt;='Gastos com Pessoal'!$E$7:$E$506)*(AK$3&lt;='Gastos com Pessoal'!$F$7:$F$506)*(IF('Gastos com Pessoal'!$S$7:$S$506&lt;=AK$3,1,0))*OFFSET('Gastos com Pessoal'!$H$6,1,MATCH(3&amp;$B48,'Gastos com Pessoal'!$I$532:$AJ$532&amp;'Gastos com Pessoal'!$I$6:$AJ$6,0),500,1)),0)
+_xlfn.IFNA(SUM((AK$3&gt;='Gastos com Pessoal'!$E$7:$E$506)*(AK$3&lt;='Gastos com Pessoal'!$F$7:$F$506)*(IF('Gastos com Pessoal'!$Y$7:$Y$506&lt;=AK$3,1,0))*OFFSET('Gastos com Pessoal'!$H$6,1,MATCH(4&amp;$B48,'Gastos com Pessoal'!$I$532:$AJ$532&amp;'Gastos com Pessoal'!$I$6:$AJ$6,0),500,1)),0)
+_xlfn.IFNA(SUM((AK$3&gt;='Gastos com Pessoal'!$E$7:$E$506)*(AK$3&lt;='Gastos com Pessoal'!$F$7:$F$506)*(IF('Gastos com Pessoal'!$AE$7:$AE$506&lt;=AK$3,1,0))*OFFSET('Gastos com Pessoal'!$H$6,1,MATCH(5&amp;$B48,'Gastos com Pessoal'!$I$532:$AJ$532&amp;'Gastos com Pessoal'!$I$6:$AJ$6,0),500,1)),0)
+_xlfn.IFNA(SUM((AK$3&gt;='Gastos com Pessoal'!$E$513:$E$522)*(AK$3&lt;='Gastos com Pessoal'!$F$513:$F$522)*(IF('Gastos com Pessoal'!$G$513:$G$522&lt;=AK$3,1,0))*OFFSET('Gastos com Pessoal'!$H$512,1,MATCH(1&amp;$B48,'Gastos com Pessoal'!$I$532:$AJ$532&amp;'Gastos com Pessoal'!$I$512:$AJ$512,0),10,1)),0)
+_xlfn.IFNA(SUM((AK$3&gt;='Gastos com Pessoal'!$E$513:$E$522)*(AK$3&lt;='Gastos com Pessoal'!$F$513:$F$522)*(IF('Gastos com Pessoal'!$M$513:$M$522&lt;=AK$3,1,0))*OFFSET('Gastos com Pessoal'!$H$512,1,MATCH(2&amp;$B48,'Gastos com Pessoal'!$I$532:$AJ$532&amp;'Gastos com Pessoal'!$I$512:$AJ$512,0),10,1)),0)
+_xlfn.IFNA(SUM((AK$3&gt;='Gastos com Pessoal'!$E$513:$E$522)*(AK$3&lt;='Gastos com Pessoal'!$F$513:$F$522)*(IF('Gastos com Pessoal'!$S$513:$S$522&lt;=AK$3,1,0))*OFFSET('Gastos com Pessoal'!$H$512,1,MATCH(3&amp;$B48,'Gastos com Pessoal'!$I$532:$AJ$532&amp;'Gastos com Pessoal'!$I$512:$AJ$512,0),10,1)),0)
+_xlfn.IFNA(SUM((AK$3&gt;='Gastos com Pessoal'!$E$513:$E$522)*(AK$3&lt;='Gastos com Pessoal'!$F$513:$F$522)*(IF('Gastos com Pessoal'!$Y$513:$Y$522&lt;=AK$3,1,0))*OFFSET('Gastos com Pessoal'!$H$512,1,MATCH(4&amp;$B48,'Gastos com Pessoal'!$I$532:$AJ$532&amp;'Gastos com Pessoal'!$I$512:$AJ$512,0),10,1)),0)
+_xlfn.IFNA(SUM((AK$3&gt;='Gastos com Pessoal'!$E$513:$E$522)*(AK$3&lt;='Gastos com Pessoal'!$F$513:$F$522)*(IF('Gastos com Pessoal'!$AE$513:$AE$522&lt;=AK$3,1,0))*OFFSET('Gastos com Pessoal'!$H$512,1,MATCH(5&amp;$B48,'Gastos com Pessoal'!$I$532:$AJ$532&amp;'Gastos com Pessoal'!$I$512:$AJ$512,0),10,1)),0)</f>
        <v>0</v>
      </c>
      <c r="AL48" s="32">
        <f t="array" aca="1" ref="AL48" ca="1">_xlfn.IFNA(SUM((AL$3&gt;='Gastos com Pessoal'!$E$7:$E$506)*(AL$3&lt;='Gastos com Pessoal'!$F$7:$F$506)*OFFSET('Encargos e Benefícios'!$D$5,1,MATCH($B48,'Encargos e Benefícios'!$E$5:$AB$5,0),500,1)),0)
+_xlfn.IFNA(SUM((AL$3&gt;='Gastos com Pessoal'!$E$513:$E$522)*(AL$3&lt;='Gastos com Pessoal'!$F$513:$F$522)*OFFSET('Encargos e Benefícios'!$D$511,1,MATCH($B48,'Encargos e Benefícios'!$E$511:$AB$511,0),10,1)),0)
+_xlfn.IFNA(SUM((AL$3&gt;='Gastos com Pessoal'!$E$7:$E$506)*(AL$3&lt;='Gastos com Pessoal'!$F$7:$F$506)*(IF('Gastos com Pessoal'!$G$7:$G$506&lt;=AL$3,1,0))*OFFSET('Gastos com Pessoal'!$H$6,1,MATCH(1&amp;$B48,'Gastos com Pessoal'!$I$532:$AJ$532&amp;'Gastos com Pessoal'!$I$6:$AJ$6,0),500,1)),0)
+_xlfn.IFNA(SUM((AL$3&gt;='Gastos com Pessoal'!$E$7:$E$506)*(AL$3&lt;='Gastos com Pessoal'!$F$7:$F$506)*(IF('Gastos com Pessoal'!$M$7:$M$506&lt;=AL$3,1,0))*OFFSET('Gastos com Pessoal'!$H$6,1,MATCH(2&amp;$B48,'Gastos com Pessoal'!$I$532:$AJ$532&amp;'Gastos com Pessoal'!$I$6:$AJ$6,0),500,1)),0)
+_xlfn.IFNA(SUM((AL$3&gt;='Gastos com Pessoal'!$E$7:$E$506)*(AL$3&lt;='Gastos com Pessoal'!$F$7:$F$506)*(IF('Gastos com Pessoal'!$S$7:$S$506&lt;=AL$3,1,0))*OFFSET('Gastos com Pessoal'!$H$6,1,MATCH(3&amp;$B48,'Gastos com Pessoal'!$I$532:$AJ$532&amp;'Gastos com Pessoal'!$I$6:$AJ$6,0),500,1)),0)
+_xlfn.IFNA(SUM((AL$3&gt;='Gastos com Pessoal'!$E$7:$E$506)*(AL$3&lt;='Gastos com Pessoal'!$F$7:$F$506)*(IF('Gastos com Pessoal'!$Y$7:$Y$506&lt;=AL$3,1,0))*OFFSET('Gastos com Pessoal'!$H$6,1,MATCH(4&amp;$B48,'Gastos com Pessoal'!$I$532:$AJ$532&amp;'Gastos com Pessoal'!$I$6:$AJ$6,0),500,1)),0)
+_xlfn.IFNA(SUM((AL$3&gt;='Gastos com Pessoal'!$E$7:$E$506)*(AL$3&lt;='Gastos com Pessoal'!$F$7:$F$506)*(IF('Gastos com Pessoal'!$AE$7:$AE$506&lt;=AL$3,1,0))*OFFSET('Gastos com Pessoal'!$H$6,1,MATCH(5&amp;$B48,'Gastos com Pessoal'!$I$532:$AJ$532&amp;'Gastos com Pessoal'!$I$6:$AJ$6,0),500,1)),0)
+_xlfn.IFNA(SUM((AL$3&gt;='Gastos com Pessoal'!$E$513:$E$522)*(AL$3&lt;='Gastos com Pessoal'!$F$513:$F$522)*(IF('Gastos com Pessoal'!$G$513:$G$522&lt;=AL$3,1,0))*OFFSET('Gastos com Pessoal'!$H$512,1,MATCH(1&amp;$B48,'Gastos com Pessoal'!$I$532:$AJ$532&amp;'Gastos com Pessoal'!$I$512:$AJ$512,0),10,1)),0)
+_xlfn.IFNA(SUM((AL$3&gt;='Gastos com Pessoal'!$E$513:$E$522)*(AL$3&lt;='Gastos com Pessoal'!$F$513:$F$522)*(IF('Gastos com Pessoal'!$M$513:$M$522&lt;=AL$3,1,0))*OFFSET('Gastos com Pessoal'!$H$512,1,MATCH(2&amp;$B48,'Gastos com Pessoal'!$I$532:$AJ$532&amp;'Gastos com Pessoal'!$I$512:$AJ$512,0),10,1)),0)
+_xlfn.IFNA(SUM((AL$3&gt;='Gastos com Pessoal'!$E$513:$E$522)*(AL$3&lt;='Gastos com Pessoal'!$F$513:$F$522)*(IF('Gastos com Pessoal'!$S$513:$S$522&lt;=AL$3,1,0))*OFFSET('Gastos com Pessoal'!$H$512,1,MATCH(3&amp;$B48,'Gastos com Pessoal'!$I$532:$AJ$532&amp;'Gastos com Pessoal'!$I$512:$AJ$512,0),10,1)),0)
+_xlfn.IFNA(SUM((AL$3&gt;='Gastos com Pessoal'!$E$513:$E$522)*(AL$3&lt;='Gastos com Pessoal'!$F$513:$F$522)*(IF('Gastos com Pessoal'!$Y$513:$Y$522&lt;=AL$3,1,0))*OFFSET('Gastos com Pessoal'!$H$512,1,MATCH(4&amp;$B48,'Gastos com Pessoal'!$I$532:$AJ$532&amp;'Gastos com Pessoal'!$I$512:$AJ$512,0),10,1)),0)
+_xlfn.IFNA(SUM((AL$3&gt;='Gastos com Pessoal'!$E$513:$E$522)*(AL$3&lt;='Gastos com Pessoal'!$F$513:$F$522)*(IF('Gastos com Pessoal'!$AE$513:$AE$522&lt;=AL$3,1,0))*OFFSET('Gastos com Pessoal'!$H$512,1,MATCH(5&amp;$B48,'Gastos com Pessoal'!$I$532:$AJ$532&amp;'Gastos com Pessoal'!$I$512:$AJ$512,0),10,1)),0)</f>
        <v>0</v>
      </c>
      <c r="AM48" s="32">
        <f t="array" aca="1" ref="AM48" ca="1">_xlfn.IFNA(SUM((AM$3&gt;='Gastos com Pessoal'!$E$7:$E$506)*(AM$3&lt;='Gastos com Pessoal'!$F$7:$F$506)*OFFSET('Encargos e Benefícios'!$D$5,1,MATCH($B48,'Encargos e Benefícios'!$E$5:$AB$5,0),500,1)),0)
+_xlfn.IFNA(SUM((AM$3&gt;='Gastos com Pessoal'!$E$513:$E$522)*(AM$3&lt;='Gastos com Pessoal'!$F$513:$F$522)*OFFSET('Encargos e Benefícios'!$D$511,1,MATCH($B48,'Encargos e Benefícios'!$E$511:$AB$511,0),10,1)),0)
+_xlfn.IFNA(SUM((AM$3&gt;='Gastos com Pessoal'!$E$7:$E$506)*(AM$3&lt;='Gastos com Pessoal'!$F$7:$F$506)*(IF('Gastos com Pessoal'!$G$7:$G$506&lt;=AM$3,1,0))*OFFSET('Gastos com Pessoal'!$H$6,1,MATCH(1&amp;$B48,'Gastos com Pessoal'!$I$532:$AJ$532&amp;'Gastos com Pessoal'!$I$6:$AJ$6,0),500,1)),0)
+_xlfn.IFNA(SUM((AM$3&gt;='Gastos com Pessoal'!$E$7:$E$506)*(AM$3&lt;='Gastos com Pessoal'!$F$7:$F$506)*(IF('Gastos com Pessoal'!$M$7:$M$506&lt;=AM$3,1,0))*OFFSET('Gastos com Pessoal'!$H$6,1,MATCH(2&amp;$B48,'Gastos com Pessoal'!$I$532:$AJ$532&amp;'Gastos com Pessoal'!$I$6:$AJ$6,0),500,1)),0)
+_xlfn.IFNA(SUM((AM$3&gt;='Gastos com Pessoal'!$E$7:$E$506)*(AM$3&lt;='Gastos com Pessoal'!$F$7:$F$506)*(IF('Gastos com Pessoal'!$S$7:$S$506&lt;=AM$3,1,0))*OFFSET('Gastos com Pessoal'!$H$6,1,MATCH(3&amp;$B48,'Gastos com Pessoal'!$I$532:$AJ$532&amp;'Gastos com Pessoal'!$I$6:$AJ$6,0),500,1)),0)
+_xlfn.IFNA(SUM((AM$3&gt;='Gastos com Pessoal'!$E$7:$E$506)*(AM$3&lt;='Gastos com Pessoal'!$F$7:$F$506)*(IF('Gastos com Pessoal'!$Y$7:$Y$506&lt;=AM$3,1,0))*OFFSET('Gastos com Pessoal'!$H$6,1,MATCH(4&amp;$B48,'Gastos com Pessoal'!$I$532:$AJ$532&amp;'Gastos com Pessoal'!$I$6:$AJ$6,0),500,1)),0)
+_xlfn.IFNA(SUM((AM$3&gt;='Gastos com Pessoal'!$E$7:$E$506)*(AM$3&lt;='Gastos com Pessoal'!$F$7:$F$506)*(IF('Gastos com Pessoal'!$AE$7:$AE$506&lt;=AM$3,1,0))*OFFSET('Gastos com Pessoal'!$H$6,1,MATCH(5&amp;$B48,'Gastos com Pessoal'!$I$532:$AJ$532&amp;'Gastos com Pessoal'!$I$6:$AJ$6,0),500,1)),0)
+_xlfn.IFNA(SUM((AM$3&gt;='Gastos com Pessoal'!$E$513:$E$522)*(AM$3&lt;='Gastos com Pessoal'!$F$513:$F$522)*(IF('Gastos com Pessoal'!$G$513:$G$522&lt;=AM$3,1,0))*OFFSET('Gastos com Pessoal'!$H$512,1,MATCH(1&amp;$B48,'Gastos com Pessoal'!$I$532:$AJ$532&amp;'Gastos com Pessoal'!$I$512:$AJ$512,0),10,1)),0)
+_xlfn.IFNA(SUM((AM$3&gt;='Gastos com Pessoal'!$E$513:$E$522)*(AM$3&lt;='Gastos com Pessoal'!$F$513:$F$522)*(IF('Gastos com Pessoal'!$M$513:$M$522&lt;=AM$3,1,0))*OFFSET('Gastos com Pessoal'!$H$512,1,MATCH(2&amp;$B48,'Gastos com Pessoal'!$I$532:$AJ$532&amp;'Gastos com Pessoal'!$I$512:$AJ$512,0),10,1)),0)
+_xlfn.IFNA(SUM((AM$3&gt;='Gastos com Pessoal'!$E$513:$E$522)*(AM$3&lt;='Gastos com Pessoal'!$F$513:$F$522)*(IF('Gastos com Pessoal'!$S$513:$S$522&lt;=AM$3,1,0))*OFFSET('Gastos com Pessoal'!$H$512,1,MATCH(3&amp;$B48,'Gastos com Pessoal'!$I$532:$AJ$532&amp;'Gastos com Pessoal'!$I$512:$AJ$512,0),10,1)),0)
+_xlfn.IFNA(SUM((AM$3&gt;='Gastos com Pessoal'!$E$513:$E$522)*(AM$3&lt;='Gastos com Pessoal'!$F$513:$F$522)*(IF('Gastos com Pessoal'!$Y$513:$Y$522&lt;=AM$3,1,0))*OFFSET('Gastos com Pessoal'!$H$512,1,MATCH(4&amp;$B48,'Gastos com Pessoal'!$I$532:$AJ$532&amp;'Gastos com Pessoal'!$I$512:$AJ$512,0),10,1)),0)
+_xlfn.IFNA(SUM((AM$3&gt;='Gastos com Pessoal'!$E$513:$E$522)*(AM$3&lt;='Gastos com Pessoal'!$F$513:$F$522)*(IF('Gastos com Pessoal'!$AE$513:$AE$522&lt;=AM$3,1,0))*OFFSET('Gastos com Pessoal'!$H$512,1,MATCH(5&amp;$B48,'Gastos com Pessoal'!$I$532:$AJ$532&amp;'Gastos com Pessoal'!$I$512:$AJ$512,0),10,1)),0)</f>
        <v>0</v>
      </c>
      <c r="AN48" s="32">
        <f t="array" aca="1" ref="AN48" ca="1">_xlfn.IFNA(SUM((AN$3&gt;='Gastos com Pessoal'!$E$7:$E$506)*(AN$3&lt;='Gastos com Pessoal'!$F$7:$F$506)*OFFSET('Encargos e Benefícios'!$D$5,1,MATCH($B48,'Encargos e Benefícios'!$E$5:$AB$5,0),500,1)),0)
+_xlfn.IFNA(SUM((AN$3&gt;='Gastos com Pessoal'!$E$513:$E$522)*(AN$3&lt;='Gastos com Pessoal'!$F$513:$F$522)*OFFSET('Encargos e Benefícios'!$D$511,1,MATCH($B48,'Encargos e Benefícios'!$E$511:$AB$511,0),10,1)),0)
+_xlfn.IFNA(SUM((AN$3&gt;='Gastos com Pessoal'!$E$7:$E$506)*(AN$3&lt;='Gastos com Pessoal'!$F$7:$F$506)*(IF('Gastos com Pessoal'!$G$7:$G$506&lt;=AN$3,1,0))*OFFSET('Gastos com Pessoal'!$H$6,1,MATCH(1&amp;$B48,'Gastos com Pessoal'!$I$532:$AJ$532&amp;'Gastos com Pessoal'!$I$6:$AJ$6,0),500,1)),0)
+_xlfn.IFNA(SUM((AN$3&gt;='Gastos com Pessoal'!$E$7:$E$506)*(AN$3&lt;='Gastos com Pessoal'!$F$7:$F$506)*(IF('Gastos com Pessoal'!$M$7:$M$506&lt;=AN$3,1,0))*OFFSET('Gastos com Pessoal'!$H$6,1,MATCH(2&amp;$B48,'Gastos com Pessoal'!$I$532:$AJ$532&amp;'Gastos com Pessoal'!$I$6:$AJ$6,0),500,1)),0)
+_xlfn.IFNA(SUM((AN$3&gt;='Gastos com Pessoal'!$E$7:$E$506)*(AN$3&lt;='Gastos com Pessoal'!$F$7:$F$506)*(IF('Gastos com Pessoal'!$S$7:$S$506&lt;=AN$3,1,0))*OFFSET('Gastos com Pessoal'!$H$6,1,MATCH(3&amp;$B48,'Gastos com Pessoal'!$I$532:$AJ$532&amp;'Gastos com Pessoal'!$I$6:$AJ$6,0),500,1)),0)
+_xlfn.IFNA(SUM((AN$3&gt;='Gastos com Pessoal'!$E$7:$E$506)*(AN$3&lt;='Gastos com Pessoal'!$F$7:$F$506)*(IF('Gastos com Pessoal'!$Y$7:$Y$506&lt;=AN$3,1,0))*OFFSET('Gastos com Pessoal'!$H$6,1,MATCH(4&amp;$B48,'Gastos com Pessoal'!$I$532:$AJ$532&amp;'Gastos com Pessoal'!$I$6:$AJ$6,0),500,1)),0)
+_xlfn.IFNA(SUM((AN$3&gt;='Gastos com Pessoal'!$E$7:$E$506)*(AN$3&lt;='Gastos com Pessoal'!$F$7:$F$506)*(IF('Gastos com Pessoal'!$AE$7:$AE$506&lt;=AN$3,1,0))*OFFSET('Gastos com Pessoal'!$H$6,1,MATCH(5&amp;$B48,'Gastos com Pessoal'!$I$532:$AJ$532&amp;'Gastos com Pessoal'!$I$6:$AJ$6,0),500,1)),0)
+_xlfn.IFNA(SUM((AN$3&gt;='Gastos com Pessoal'!$E$513:$E$522)*(AN$3&lt;='Gastos com Pessoal'!$F$513:$F$522)*(IF('Gastos com Pessoal'!$G$513:$G$522&lt;=AN$3,1,0))*OFFSET('Gastos com Pessoal'!$H$512,1,MATCH(1&amp;$B48,'Gastos com Pessoal'!$I$532:$AJ$532&amp;'Gastos com Pessoal'!$I$512:$AJ$512,0),10,1)),0)
+_xlfn.IFNA(SUM((AN$3&gt;='Gastos com Pessoal'!$E$513:$E$522)*(AN$3&lt;='Gastos com Pessoal'!$F$513:$F$522)*(IF('Gastos com Pessoal'!$M$513:$M$522&lt;=AN$3,1,0))*OFFSET('Gastos com Pessoal'!$H$512,1,MATCH(2&amp;$B48,'Gastos com Pessoal'!$I$532:$AJ$532&amp;'Gastos com Pessoal'!$I$512:$AJ$512,0),10,1)),0)
+_xlfn.IFNA(SUM((AN$3&gt;='Gastos com Pessoal'!$E$513:$E$522)*(AN$3&lt;='Gastos com Pessoal'!$F$513:$F$522)*(IF('Gastos com Pessoal'!$S$513:$S$522&lt;=AN$3,1,0))*OFFSET('Gastos com Pessoal'!$H$512,1,MATCH(3&amp;$B48,'Gastos com Pessoal'!$I$532:$AJ$532&amp;'Gastos com Pessoal'!$I$512:$AJ$512,0),10,1)),0)
+_xlfn.IFNA(SUM((AN$3&gt;='Gastos com Pessoal'!$E$513:$E$522)*(AN$3&lt;='Gastos com Pessoal'!$F$513:$F$522)*(IF('Gastos com Pessoal'!$Y$513:$Y$522&lt;=AN$3,1,0))*OFFSET('Gastos com Pessoal'!$H$512,1,MATCH(4&amp;$B48,'Gastos com Pessoal'!$I$532:$AJ$532&amp;'Gastos com Pessoal'!$I$512:$AJ$512,0),10,1)),0)
+_xlfn.IFNA(SUM((AN$3&gt;='Gastos com Pessoal'!$E$513:$E$522)*(AN$3&lt;='Gastos com Pessoal'!$F$513:$F$522)*(IF('Gastos com Pessoal'!$AE$513:$AE$522&lt;=AN$3,1,0))*OFFSET('Gastos com Pessoal'!$H$512,1,MATCH(5&amp;$B48,'Gastos com Pessoal'!$I$532:$AJ$532&amp;'Gastos com Pessoal'!$I$512:$AJ$512,0),10,1)),0)</f>
        <v>0</v>
      </c>
      <c r="AO48" s="32">
        <f t="array" aca="1" ref="AO48" ca="1">_xlfn.IFNA(SUM((AO$3&gt;='Gastos com Pessoal'!$E$7:$E$506)*(AO$3&lt;='Gastos com Pessoal'!$F$7:$F$506)*OFFSET('Encargos e Benefícios'!$D$5,1,MATCH($B48,'Encargos e Benefícios'!$E$5:$AB$5,0),500,1)),0)
+_xlfn.IFNA(SUM((AO$3&gt;='Gastos com Pessoal'!$E$513:$E$522)*(AO$3&lt;='Gastos com Pessoal'!$F$513:$F$522)*OFFSET('Encargos e Benefícios'!$D$511,1,MATCH($B48,'Encargos e Benefícios'!$E$511:$AB$511,0),10,1)),0)
+_xlfn.IFNA(SUM((AO$3&gt;='Gastos com Pessoal'!$E$7:$E$506)*(AO$3&lt;='Gastos com Pessoal'!$F$7:$F$506)*(IF('Gastos com Pessoal'!$G$7:$G$506&lt;=AO$3,1,0))*OFFSET('Gastos com Pessoal'!$H$6,1,MATCH(1&amp;$B48,'Gastos com Pessoal'!$I$532:$AJ$532&amp;'Gastos com Pessoal'!$I$6:$AJ$6,0),500,1)),0)
+_xlfn.IFNA(SUM((AO$3&gt;='Gastos com Pessoal'!$E$7:$E$506)*(AO$3&lt;='Gastos com Pessoal'!$F$7:$F$506)*(IF('Gastos com Pessoal'!$M$7:$M$506&lt;=AO$3,1,0))*OFFSET('Gastos com Pessoal'!$H$6,1,MATCH(2&amp;$B48,'Gastos com Pessoal'!$I$532:$AJ$532&amp;'Gastos com Pessoal'!$I$6:$AJ$6,0),500,1)),0)
+_xlfn.IFNA(SUM((AO$3&gt;='Gastos com Pessoal'!$E$7:$E$506)*(AO$3&lt;='Gastos com Pessoal'!$F$7:$F$506)*(IF('Gastos com Pessoal'!$S$7:$S$506&lt;=AO$3,1,0))*OFFSET('Gastos com Pessoal'!$H$6,1,MATCH(3&amp;$B48,'Gastos com Pessoal'!$I$532:$AJ$532&amp;'Gastos com Pessoal'!$I$6:$AJ$6,0),500,1)),0)
+_xlfn.IFNA(SUM((AO$3&gt;='Gastos com Pessoal'!$E$7:$E$506)*(AO$3&lt;='Gastos com Pessoal'!$F$7:$F$506)*(IF('Gastos com Pessoal'!$Y$7:$Y$506&lt;=AO$3,1,0))*OFFSET('Gastos com Pessoal'!$H$6,1,MATCH(4&amp;$B48,'Gastos com Pessoal'!$I$532:$AJ$532&amp;'Gastos com Pessoal'!$I$6:$AJ$6,0),500,1)),0)
+_xlfn.IFNA(SUM((AO$3&gt;='Gastos com Pessoal'!$E$7:$E$506)*(AO$3&lt;='Gastos com Pessoal'!$F$7:$F$506)*(IF('Gastos com Pessoal'!$AE$7:$AE$506&lt;=AO$3,1,0))*OFFSET('Gastos com Pessoal'!$H$6,1,MATCH(5&amp;$B48,'Gastos com Pessoal'!$I$532:$AJ$532&amp;'Gastos com Pessoal'!$I$6:$AJ$6,0),500,1)),0)
+_xlfn.IFNA(SUM((AO$3&gt;='Gastos com Pessoal'!$E$513:$E$522)*(AO$3&lt;='Gastos com Pessoal'!$F$513:$F$522)*(IF('Gastos com Pessoal'!$G$513:$G$522&lt;=AO$3,1,0))*OFFSET('Gastos com Pessoal'!$H$512,1,MATCH(1&amp;$B48,'Gastos com Pessoal'!$I$532:$AJ$532&amp;'Gastos com Pessoal'!$I$512:$AJ$512,0),10,1)),0)
+_xlfn.IFNA(SUM((AO$3&gt;='Gastos com Pessoal'!$E$513:$E$522)*(AO$3&lt;='Gastos com Pessoal'!$F$513:$F$522)*(IF('Gastos com Pessoal'!$M$513:$M$522&lt;=AO$3,1,0))*OFFSET('Gastos com Pessoal'!$H$512,1,MATCH(2&amp;$B48,'Gastos com Pessoal'!$I$532:$AJ$532&amp;'Gastos com Pessoal'!$I$512:$AJ$512,0),10,1)),0)
+_xlfn.IFNA(SUM((AO$3&gt;='Gastos com Pessoal'!$E$513:$E$522)*(AO$3&lt;='Gastos com Pessoal'!$F$513:$F$522)*(IF('Gastos com Pessoal'!$S$513:$S$522&lt;=AO$3,1,0))*OFFSET('Gastos com Pessoal'!$H$512,1,MATCH(3&amp;$B48,'Gastos com Pessoal'!$I$532:$AJ$532&amp;'Gastos com Pessoal'!$I$512:$AJ$512,0),10,1)),0)
+_xlfn.IFNA(SUM((AO$3&gt;='Gastos com Pessoal'!$E$513:$E$522)*(AO$3&lt;='Gastos com Pessoal'!$F$513:$F$522)*(IF('Gastos com Pessoal'!$Y$513:$Y$522&lt;=AO$3,1,0))*OFFSET('Gastos com Pessoal'!$H$512,1,MATCH(4&amp;$B48,'Gastos com Pessoal'!$I$532:$AJ$532&amp;'Gastos com Pessoal'!$I$512:$AJ$512,0),10,1)),0)
+_xlfn.IFNA(SUM((AO$3&gt;='Gastos com Pessoal'!$E$513:$E$522)*(AO$3&lt;='Gastos com Pessoal'!$F$513:$F$522)*(IF('Gastos com Pessoal'!$AE$513:$AE$522&lt;=AO$3,1,0))*OFFSET('Gastos com Pessoal'!$H$512,1,MATCH(5&amp;$B48,'Gastos com Pessoal'!$I$532:$AJ$532&amp;'Gastos com Pessoal'!$I$512:$AJ$512,0),10,1)),0)</f>
        <v>0</v>
      </c>
      <c r="AP48" s="32">
        <f t="array" aca="1" ref="AP48" ca="1">_xlfn.IFNA(SUM((AP$3&gt;='Gastos com Pessoal'!$E$7:$E$506)*(AP$3&lt;='Gastos com Pessoal'!$F$7:$F$506)*OFFSET('Encargos e Benefícios'!$D$5,1,MATCH($B48,'Encargos e Benefícios'!$E$5:$AB$5,0),500,1)),0)
+_xlfn.IFNA(SUM((AP$3&gt;='Gastos com Pessoal'!$E$513:$E$522)*(AP$3&lt;='Gastos com Pessoal'!$F$513:$F$522)*OFFSET('Encargos e Benefícios'!$D$511,1,MATCH($B48,'Encargos e Benefícios'!$E$511:$AB$511,0),10,1)),0)
+_xlfn.IFNA(SUM((AP$3&gt;='Gastos com Pessoal'!$E$7:$E$506)*(AP$3&lt;='Gastos com Pessoal'!$F$7:$F$506)*(IF('Gastos com Pessoal'!$G$7:$G$506&lt;=AP$3,1,0))*OFFSET('Gastos com Pessoal'!$H$6,1,MATCH(1&amp;$B48,'Gastos com Pessoal'!$I$532:$AJ$532&amp;'Gastos com Pessoal'!$I$6:$AJ$6,0),500,1)),0)
+_xlfn.IFNA(SUM((AP$3&gt;='Gastos com Pessoal'!$E$7:$E$506)*(AP$3&lt;='Gastos com Pessoal'!$F$7:$F$506)*(IF('Gastos com Pessoal'!$M$7:$M$506&lt;=AP$3,1,0))*OFFSET('Gastos com Pessoal'!$H$6,1,MATCH(2&amp;$B48,'Gastos com Pessoal'!$I$532:$AJ$532&amp;'Gastos com Pessoal'!$I$6:$AJ$6,0),500,1)),0)
+_xlfn.IFNA(SUM((AP$3&gt;='Gastos com Pessoal'!$E$7:$E$506)*(AP$3&lt;='Gastos com Pessoal'!$F$7:$F$506)*(IF('Gastos com Pessoal'!$S$7:$S$506&lt;=AP$3,1,0))*OFFSET('Gastos com Pessoal'!$H$6,1,MATCH(3&amp;$B48,'Gastos com Pessoal'!$I$532:$AJ$532&amp;'Gastos com Pessoal'!$I$6:$AJ$6,0),500,1)),0)
+_xlfn.IFNA(SUM((AP$3&gt;='Gastos com Pessoal'!$E$7:$E$506)*(AP$3&lt;='Gastos com Pessoal'!$F$7:$F$506)*(IF('Gastos com Pessoal'!$Y$7:$Y$506&lt;=AP$3,1,0))*OFFSET('Gastos com Pessoal'!$H$6,1,MATCH(4&amp;$B48,'Gastos com Pessoal'!$I$532:$AJ$532&amp;'Gastos com Pessoal'!$I$6:$AJ$6,0),500,1)),0)
+_xlfn.IFNA(SUM((AP$3&gt;='Gastos com Pessoal'!$E$7:$E$506)*(AP$3&lt;='Gastos com Pessoal'!$F$7:$F$506)*(IF('Gastos com Pessoal'!$AE$7:$AE$506&lt;=AP$3,1,0))*OFFSET('Gastos com Pessoal'!$H$6,1,MATCH(5&amp;$B48,'Gastos com Pessoal'!$I$532:$AJ$532&amp;'Gastos com Pessoal'!$I$6:$AJ$6,0),500,1)),0)
+_xlfn.IFNA(SUM((AP$3&gt;='Gastos com Pessoal'!$E$513:$E$522)*(AP$3&lt;='Gastos com Pessoal'!$F$513:$F$522)*(IF('Gastos com Pessoal'!$G$513:$G$522&lt;=AP$3,1,0))*OFFSET('Gastos com Pessoal'!$H$512,1,MATCH(1&amp;$B48,'Gastos com Pessoal'!$I$532:$AJ$532&amp;'Gastos com Pessoal'!$I$512:$AJ$512,0),10,1)),0)
+_xlfn.IFNA(SUM((AP$3&gt;='Gastos com Pessoal'!$E$513:$E$522)*(AP$3&lt;='Gastos com Pessoal'!$F$513:$F$522)*(IF('Gastos com Pessoal'!$M$513:$M$522&lt;=AP$3,1,0))*OFFSET('Gastos com Pessoal'!$H$512,1,MATCH(2&amp;$B48,'Gastos com Pessoal'!$I$532:$AJ$532&amp;'Gastos com Pessoal'!$I$512:$AJ$512,0),10,1)),0)
+_xlfn.IFNA(SUM((AP$3&gt;='Gastos com Pessoal'!$E$513:$E$522)*(AP$3&lt;='Gastos com Pessoal'!$F$513:$F$522)*(IF('Gastos com Pessoal'!$S$513:$S$522&lt;=AP$3,1,0))*OFFSET('Gastos com Pessoal'!$H$512,1,MATCH(3&amp;$B48,'Gastos com Pessoal'!$I$532:$AJ$532&amp;'Gastos com Pessoal'!$I$512:$AJ$512,0),10,1)),0)
+_xlfn.IFNA(SUM((AP$3&gt;='Gastos com Pessoal'!$E$513:$E$522)*(AP$3&lt;='Gastos com Pessoal'!$F$513:$F$522)*(IF('Gastos com Pessoal'!$Y$513:$Y$522&lt;=AP$3,1,0))*OFFSET('Gastos com Pessoal'!$H$512,1,MATCH(4&amp;$B48,'Gastos com Pessoal'!$I$532:$AJ$532&amp;'Gastos com Pessoal'!$I$512:$AJ$512,0),10,1)),0)
+_xlfn.IFNA(SUM((AP$3&gt;='Gastos com Pessoal'!$E$513:$E$522)*(AP$3&lt;='Gastos com Pessoal'!$F$513:$F$522)*(IF('Gastos com Pessoal'!$AE$513:$AE$522&lt;=AP$3,1,0))*OFFSET('Gastos com Pessoal'!$H$512,1,MATCH(5&amp;$B48,'Gastos com Pessoal'!$I$532:$AJ$532&amp;'Gastos com Pessoal'!$I$512:$AJ$512,0),10,1)),0)</f>
        <v>0</v>
      </c>
      <c r="AQ48" s="32">
        <f t="array" aca="1" ref="AQ48" ca="1">_xlfn.IFNA(SUM((AQ$3&gt;='Gastos com Pessoal'!$E$7:$E$506)*(AQ$3&lt;='Gastos com Pessoal'!$F$7:$F$506)*OFFSET('Encargos e Benefícios'!$D$5,1,MATCH($B48,'Encargos e Benefícios'!$E$5:$AB$5,0),500,1)),0)
+_xlfn.IFNA(SUM((AQ$3&gt;='Gastos com Pessoal'!$E$513:$E$522)*(AQ$3&lt;='Gastos com Pessoal'!$F$513:$F$522)*OFFSET('Encargos e Benefícios'!$D$511,1,MATCH($B48,'Encargos e Benefícios'!$E$511:$AB$511,0),10,1)),0)
+_xlfn.IFNA(SUM((AQ$3&gt;='Gastos com Pessoal'!$E$7:$E$506)*(AQ$3&lt;='Gastos com Pessoal'!$F$7:$F$506)*(IF('Gastos com Pessoal'!$G$7:$G$506&lt;=AQ$3,1,0))*OFFSET('Gastos com Pessoal'!$H$6,1,MATCH(1&amp;$B48,'Gastos com Pessoal'!$I$532:$AJ$532&amp;'Gastos com Pessoal'!$I$6:$AJ$6,0),500,1)),0)
+_xlfn.IFNA(SUM((AQ$3&gt;='Gastos com Pessoal'!$E$7:$E$506)*(AQ$3&lt;='Gastos com Pessoal'!$F$7:$F$506)*(IF('Gastos com Pessoal'!$M$7:$M$506&lt;=AQ$3,1,0))*OFFSET('Gastos com Pessoal'!$H$6,1,MATCH(2&amp;$B48,'Gastos com Pessoal'!$I$532:$AJ$532&amp;'Gastos com Pessoal'!$I$6:$AJ$6,0),500,1)),0)
+_xlfn.IFNA(SUM((AQ$3&gt;='Gastos com Pessoal'!$E$7:$E$506)*(AQ$3&lt;='Gastos com Pessoal'!$F$7:$F$506)*(IF('Gastos com Pessoal'!$S$7:$S$506&lt;=AQ$3,1,0))*OFFSET('Gastos com Pessoal'!$H$6,1,MATCH(3&amp;$B48,'Gastos com Pessoal'!$I$532:$AJ$532&amp;'Gastos com Pessoal'!$I$6:$AJ$6,0),500,1)),0)
+_xlfn.IFNA(SUM((AQ$3&gt;='Gastos com Pessoal'!$E$7:$E$506)*(AQ$3&lt;='Gastos com Pessoal'!$F$7:$F$506)*(IF('Gastos com Pessoal'!$Y$7:$Y$506&lt;=AQ$3,1,0))*OFFSET('Gastos com Pessoal'!$H$6,1,MATCH(4&amp;$B48,'Gastos com Pessoal'!$I$532:$AJ$532&amp;'Gastos com Pessoal'!$I$6:$AJ$6,0),500,1)),0)
+_xlfn.IFNA(SUM((AQ$3&gt;='Gastos com Pessoal'!$E$7:$E$506)*(AQ$3&lt;='Gastos com Pessoal'!$F$7:$F$506)*(IF('Gastos com Pessoal'!$AE$7:$AE$506&lt;=AQ$3,1,0))*OFFSET('Gastos com Pessoal'!$H$6,1,MATCH(5&amp;$B48,'Gastos com Pessoal'!$I$532:$AJ$532&amp;'Gastos com Pessoal'!$I$6:$AJ$6,0),500,1)),0)
+_xlfn.IFNA(SUM((AQ$3&gt;='Gastos com Pessoal'!$E$513:$E$522)*(AQ$3&lt;='Gastos com Pessoal'!$F$513:$F$522)*(IF('Gastos com Pessoal'!$G$513:$G$522&lt;=AQ$3,1,0))*OFFSET('Gastos com Pessoal'!$H$512,1,MATCH(1&amp;$B48,'Gastos com Pessoal'!$I$532:$AJ$532&amp;'Gastos com Pessoal'!$I$512:$AJ$512,0),10,1)),0)
+_xlfn.IFNA(SUM((AQ$3&gt;='Gastos com Pessoal'!$E$513:$E$522)*(AQ$3&lt;='Gastos com Pessoal'!$F$513:$F$522)*(IF('Gastos com Pessoal'!$M$513:$M$522&lt;=AQ$3,1,0))*OFFSET('Gastos com Pessoal'!$H$512,1,MATCH(2&amp;$B48,'Gastos com Pessoal'!$I$532:$AJ$532&amp;'Gastos com Pessoal'!$I$512:$AJ$512,0),10,1)),0)
+_xlfn.IFNA(SUM((AQ$3&gt;='Gastos com Pessoal'!$E$513:$E$522)*(AQ$3&lt;='Gastos com Pessoal'!$F$513:$F$522)*(IF('Gastos com Pessoal'!$S$513:$S$522&lt;=AQ$3,1,0))*OFFSET('Gastos com Pessoal'!$H$512,1,MATCH(3&amp;$B48,'Gastos com Pessoal'!$I$532:$AJ$532&amp;'Gastos com Pessoal'!$I$512:$AJ$512,0),10,1)),0)
+_xlfn.IFNA(SUM((AQ$3&gt;='Gastos com Pessoal'!$E$513:$E$522)*(AQ$3&lt;='Gastos com Pessoal'!$F$513:$F$522)*(IF('Gastos com Pessoal'!$Y$513:$Y$522&lt;=AQ$3,1,0))*OFFSET('Gastos com Pessoal'!$H$512,1,MATCH(4&amp;$B48,'Gastos com Pessoal'!$I$532:$AJ$532&amp;'Gastos com Pessoal'!$I$512:$AJ$512,0),10,1)),0)
+_xlfn.IFNA(SUM((AQ$3&gt;='Gastos com Pessoal'!$E$513:$E$522)*(AQ$3&lt;='Gastos com Pessoal'!$F$513:$F$522)*(IF('Gastos com Pessoal'!$AE$513:$AE$522&lt;=AQ$3,1,0))*OFFSET('Gastos com Pessoal'!$H$512,1,MATCH(5&amp;$B48,'Gastos com Pessoal'!$I$532:$AJ$532&amp;'Gastos com Pessoal'!$I$512:$AJ$512,0),10,1)),0)</f>
        <v>0</v>
      </c>
      <c r="AR48" s="32">
        <f t="array" aca="1" ref="AR48" ca="1">_xlfn.IFNA(SUM((AR$3&gt;='Gastos com Pessoal'!$E$7:$E$506)*(AR$3&lt;='Gastos com Pessoal'!$F$7:$F$506)*OFFSET('Encargos e Benefícios'!$D$5,1,MATCH($B48,'Encargos e Benefícios'!$E$5:$AB$5,0),500,1)),0)
+_xlfn.IFNA(SUM((AR$3&gt;='Gastos com Pessoal'!$E$513:$E$522)*(AR$3&lt;='Gastos com Pessoal'!$F$513:$F$522)*OFFSET('Encargos e Benefícios'!$D$511,1,MATCH($B48,'Encargos e Benefícios'!$E$511:$AB$511,0),10,1)),0)
+_xlfn.IFNA(SUM((AR$3&gt;='Gastos com Pessoal'!$E$7:$E$506)*(AR$3&lt;='Gastos com Pessoal'!$F$7:$F$506)*(IF('Gastos com Pessoal'!$G$7:$G$506&lt;=AR$3,1,0))*OFFSET('Gastos com Pessoal'!$H$6,1,MATCH(1&amp;$B48,'Gastos com Pessoal'!$I$532:$AJ$532&amp;'Gastos com Pessoal'!$I$6:$AJ$6,0),500,1)),0)
+_xlfn.IFNA(SUM((AR$3&gt;='Gastos com Pessoal'!$E$7:$E$506)*(AR$3&lt;='Gastos com Pessoal'!$F$7:$F$506)*(IF('Gastos com Pessoal'!$M$7:$M$506&lt;=AR$3,1,0))*OFFSET('Gastos com Pessoal'!$H$6,1,MATCH(2&amp;$B48,'Gastos com Pessoal'!$I$532:$AJ$532&amp;'Gastos com Pessoal'!$I$6:$AJ$6,0),500,1)),0)
+_xlfn.IFNA(SUM((AR$3&gt;='Gastos com Pessoal'!$E$7:$E$506)*(AR$3&lt;='Gastos com Pessoal'!$F$7:$F$506)*(IF('Gastos com Pessoal'!$S$7:$S$506&lt;=AR$3,1,0))*OFFSET('Gastos com Pessoal'!$H$6,1,MATCH(3&amp;$B48,'Gastos com Pessoal'!$I$532:$AJ$532&amp;'Gastos com Pessoal'!$I$6:$AJ$6,0),500,1)),0)
+_xlfn.IFNA(SUM((AR$3&gt;='Gastos com Pessoal'!$E$7:$E$506)*(AR$3&lt;='Gastos com Pessoal'!$F$7:$F$506)*(IF('Gastos com Pessoal'!$Y$7:$Y$506&lt;=AR$3,1,0))*OFFSET('Gastos com Pessoal'!$H$6,1,MATCH(4&amp;$B48,'Gastos com Pessoal'!$I$532:$AJ$532&amp;'Gastos com Pessoal'!$I$6:$AJ$6,0),500,1)),0)
+_xlfn.IFNA(SUM((AR$3&gt;='Gastos com Pessoal'!$E$7:$E$506)*(AR$3&lt;='Gastos com Pessoal'!$F$7:$F$506)*(IF('Gastos com Pessoal'!$AE$7:$AE$506&lt;=AR$3,1,0))*OFFSET('Gastos com Pessoal'!$H$6,1,MATCH(5&amp;$B48,'Gastos com Pessoal'!$I$532:$AJ$532&amp;'Gastos com Pessoal'!$I$6:$AJ$6,0),500,1)),0)
+_xlfn.IFNA(SUM((AR$3&gt;='Gastos com Pessoal'!$E$513:$E$522)*(AR$3&lt;='Gastos com Pessoal'!$F$513:$F$522)*(IF('Gastos com Pessoal'!$G$513:$G$522&lt;=AR$3,1,0))*OFFSET('Gastos com Pessoal'!$H$512,1,MATCH(1&amp;$B48,'Gastos com Pessoal'!$I$532:$AJ$532&amp;'Gastos com Pessoal'!$I$512:$AJ$512,0),10,1)),0)
+_xlfn.IFNA(SUM((AR$3&gt;='Gastos com Pessoal'!$E$513:$E$522)*(AR$3&lt;='Gastos com Pessoal'!$F$513:$F$522)*(IF('Gastos com Pessoal'!$M$513:$M$522&lt;=AR$3,1,0))*OFFSET('Gastos com Pessoal'!$H$512,1,MATCH(2&amp;$B48,'Gastos com Pessoal'!$I$532:$AJ$532&amp;'Gastos com Pessoal'!$I$512:$AJ$512,0),10,1)),0)
+_xlfn.IFNA(SUM((AR$3&gt;='Gastos com Pessoal'!$E$513:$E$522)*(AR$3&lt;='Gastos com Pessoal'!$F$513:$F$522)*(IF('Gastos com Pessoal'!$S$513:$S$522&lt;=AR$3,1,0))*OFFSET('Gastos com Pessoal'!$H$512,1,MATCH(3&amp;$B48,'Gastos com Pessoal'!$I$532:$AJ$532&amp;'Gastos com Pessoal'!$I$512:$AJ$512,0),10,1)),0)
+_xlfn.IFNA(SUM((AR$3&gt;='Gastos com Pessoal'!$E$513:$E$522)*(AR$3&lt;='Gastos com Pessoal'!$F$513:$F$522)*(IF('Gastos com Pessoal'!$Y$513:$Y$522&lt;=AR$3,1,0))*OFFSET('Gastos com Pessoal'!$H$512,1,MATCH(4&amp;$B48,'Gastos com Pessoal'!$I$532:$AJ$532&amp;'Gastos com Pessoal'!$I$512:$AJ$512,0),10,1)),0)
+_xlfn.IFNA(SUM((AR$3&gt;='Gastos com Pessoal'!$E$513:$E$522)*(AR$3&lt;='Gastos com Pessoal'!$F$513:$F$522)*(IF('Gastos com Pessoal'!$AE$513:$AE$522&lt;=AR$3,1,0))*OFFSET('Gastos com Pessoal'!$H$512,1,MATCH(5&amp;$B48,'Gastos com Pessoal'!$I$532:$AJ$532&amp;'Gastos com Pessoal'!$I$512:$AJ$512,0),10,1)),0)</f>
        <v>0</v>
      </c>
      <c r="AS48" s="32">
        <f t="array" aca="1" ref="AS48" ca="1">_xlfn.IFNA(SUM((AS$3&gt;='Gastos com Pessoal'!$E$7:$E$506)*(AS$3&lt;='Gastos com Pessoal'!$F$7:$F$506)*OFFSET('Encargos e Benefícios'!$D$5,1,MATCH($B48,'Encargos e Benefícios'!$E$5:$AB$5,0),500,1)),0)
+_xlfn.IFNA(SUM((AS$3&gt;='Gastos com Pessoal'!$E$513:$E$522)*(AS$3&lt;='Gastos com Pessoal'!$F$513:$F$522)*OFFSET('Encargos e Benefícios'!$D$511,1,MATCH($B48,'Encargos e Benefícios'!$E$511:$AB$511,0),10,1)),0)
+_xlfn.IFNA(SUM((AS$3&gt;='Gastos com Pessoal'!$E$7:$E$506)*(AS$3&lt;='Gastos com Pessoal'!$F$7:$F$506)*(IF('Gastos com Pessoal'!$G$7:$G$506&lt;=AS$3,1,0))*OFFSET('Gastos com Pessoal'!$H$6,1,MATCH(1&amp;$B48,'Gastos com Pessoal'!$I$532:$AJ$532&amp;'Gastos com Pessoal'!$I$6:$AJ$6,0),500,1)),0)
+_xlfn.IFNA(SUM((AS$3&gt;='Gastos com Pessoal'!$E$7:$E$506)*(AS$3&lt;='Gastos com Pessoal'!$F$7:$F$506)*(IF('Gastos com Pessoal'!$M$7:$M$506&lt;=AS$3,1,0))*OFFSET('Gastos com Pessoal'!$H$6,1,MATCH(2&amp;$B48,'Gastos com Pessoal'!$I$532:$AJ$532&amp;'Gastos com Pessoal'!$I$6:$AJ$6,0),500,1)),0)
+_xlfn.IFNA(SUM((AS$3&gt;='Gastos com Pessoal'!$E$7:$E$506)*(AS$3&lt;='Gastos com Pessoal'!$F$7:$F$506)*(IF('Gastos com Pessoal'!$S$7:$S$506&lt;=AS$3,1,0))*OFFSET('Gastos com Pessoal'!$H$6,1,MATCH(3&amp;$B48,'Gastos com Pessoal'!$I$532:$AJ$532&amp;'Gastos com Pessoal'!$I$6:$AJ$6,0),500,1)),0)
+_xlfn.IFNA(SUM((AS$3&gt;='Gastos com Pessoal'!$E$7:$E$506)*(AS$3&lt;='Gastos com Pessoal'!$F$7:$F$506)*(IF('Gastos com Pessoal'!$Y$7:$Y$506&lt;=AS$3,1,0))*OFFSET('Gastos com Pessoal'!$H$6,1,MATCH(4&amp;$B48,'Gastos com Pessoal'!$I$532:$AJ$532&amp;'Gastos com Pessoal'!$I$6:$AJ$6,0),500,1)),0)
+_xlfn.IFNA(SUM((AS$3&gt;='Gastos com Pessoal'!$E$7:$E$506)*(AS$3&lt;='Gastos com Pessoal'!$F$7:$F$506)*(IF('Gastos com Pessoal'!$AE$7:$AE$506&lt;=AS$3,1,0))*OFFSET('Gastos com Pessoal'!$H$6,1,MATCH(5&amp;$B48,'Gastos com Pessoal'!$I$532:$AJ$532&amp;'Gastos com Pessoal'!$I$6:$AJ$6,0),500,1)),0)
+_xlfn.IFNA(SUM((AS$3&gt;='Gastos com Pessoal'!$E$513:$E$522)*(AS$3&lt;='Gastos com Pessoal'!$F$513:$F$522)*(IF('Gastos com Pessoal'!$G$513:$G$522&lt;=AS$3,1,0))*OFFSET('Gastos com Pessoal'!$H$512,1,MATCH(1&amp;$B48,'Gastos com Pessoal'!$I$532:$AJ$532&amp;'Gastos com Pessoal'!$I$512:$AJ$512,0),10,1)),0)
+_xlfn.IFNA(SUM((AS$3&gt;='Gastos com Pessoal'!$E$513:$E$522)*(AS$3&lt;='Gastos com Pessoal'!$F$513:$F$522)*(IF('Gastos com Pessoal'!$M$513:$M$522&lt;=AS$3,1,0))*OFFSET('Gastos com Pessoal'!$H$512,1,MATCH(2&amp;$B48,'Gastos com Pessoal'!$I$532:$AJ$532&amp;'Gastos com Pessoal'!$I$512:$AJ$512,0),10,1)),0)
+_xlfn.IFNA(SUM((AS$3&gt;='Gastos com Pessoal'!$E$513:$E$522)*(AS$3&lt;='Gastos com Pessoal'!$F$513:$F$522)*(IF('Gastos com Pessoal'!$S$513:$S$522&lt;=AS$3,1,0))*OFFSET('Gastos com Pessoal'!$H$512,1,MATCH(3&amp;$B48,'Gastos com Pessoal'!$I$532:$AJ$532&amp;'Gastos com Pessoal'!$I$512:$AJ$512,0),10,1)),0)
+_xlfn.IFNA(SUM((AS$3&gt;='Gastos com Pessoal'!$E$513:$E$522)*(AS$3&lt;='Gastos com Pessoal'!$F$513:$F$522)*(IF('Gastos com Pessoal'!$Y$513:$Y$522&lt;=AS$3,1,0))*OFFSET('Gastos com Pessoal'!$H$512,1,MATCH(4&amp;$B48,'Gastos com Pessoal'!$I$532:$AJ$532&amp;'Gastos com Pessoal'!$I$512:$AJ$512,0),10,1)),0)
+_xlfn.IFNA(SUM((AS$3&gt;='Gastos com Pessoal'!$E$513:$E$522)*(AS$3&lt;='Gastos com Pessoal'!$F$513:$F$522)*(IF('Gastos com Pessoal'!$AE$513:$AE$522&lt;=AS$3,1,0))*OFFSET('Gastos com Pessoal'!$H$512,1,MATCH(5&amp;$B48,'Gastos com Pessoal'!$I$532:$AJ$532&amp;'Gastos com Pessoal'!$I$512:$AJ$512,0),10,1)),0)</f>
        <v>0</v>
      </c>
      <c r="AT48" s="32">
        <f t="array" aca="1" ref="AT48" ca="1">_xlfn.IFNA(SUM((AT$3&gt;='Gastos com Pessoal'!$E$7:$E$506)*(AT$3&lt;='Gastos com Pessoal'!$F$7:$F$506)*OFFSET('Encargos e Benefícios'!$D$5,1,MATCH($B48,'Encargos e Benefícios'!$E$5:$AB$5,0),500,1)),0)
+_xlfn.IFNA(SUM((AT$3&gt;='Gastos com Pessoal'!$E$513:$E$522)*(AT$3&lt;='Gastos com Pessoal'!$F$513:$F$522)*OFFSET('Encargos e Benefícios'!$D$511,1,MATCH($B48,'Encargos e Benefícios'!$E$511:$AB$511,0),10,1)),0)
+_xlfn.IFNA(SUM((AT$3&gt;='Gastos com Pessoal'!$E$7:$E$506)*(AT$3&lt;='Gastos com Pessoal'!$F$7:$F$506)*(IF('Gastos com Pessoal'!$G$7:$G$506&lt;=AT$3,1,0))*OFFSET('Gastos com Pessoal'!$H$6,1,MATCH(1&amp;$B48,'Gastos com Pessoal'!$I$532:$AJ$532&amp;'Gastos com Pessoal'!$I$6:$AJ$6,0),500,1)),0)
+_xlfn.IFNA(SUM((AT$3&gt;='Gastos com Pessoal'!$E$7:$E$506)*(AT$3&lt;='Gastos com Pessoal'!$F$7:$F$506)*(IF('Gastos com Pessoal'!$M$7:$M$506&lt;=AT$3,1,0))*OFFSET('Gastos com Pessoal'!$H$6,1,MATCH(2&amp;$B48,'Gastos com Pessoal'!$I$532:$AJ$532&amp;'Gastos com Pessoal'!$I$6:$AJ$6,0),500,1)),0)
+_xlfn.IFNA(SUM((AT$3&gt;='Gastos com Pessoal'!$E$7:$E$506)*(AT$3&lt;='Gastos com Pessoal'!$F$7:$F$506)*(IF('Gastos com Pessoal'!$S$7:$S$506&lt;=AT$3,1,0))*OFFSET('Gastos com Pessoal'!$H$6,1,MATCH(3&amp;$B48,'Gastos com Pessoal'!$I$532:$AJ$532&amp;'Gastos com Pessoal'!$I$6:$AJ$6,0),500,1)),0)
+_xlfn.IFNA(SUM((AT$3&gt;='Gastos com Pessoal'!$E$7:$E$506)*(AT$3&lt;='Gastos com Pessoal'!$F$7:$F$506)*(IF('Gastos com Pessoal'!$Y$7:$Y$506&lt;=AT$3,1,0))*OFFSET('Gastos com Pessoal'!$H$6,1,MATCH(4&amp;$B48,'Gastos com Pessoal'!$I$532:$AJ$532&amp;'Gastos com Pessoal'!$I$6:$AJ$6,0),500,1)),0)
+_xlfn.IFNA(SUM((AT$3&gt;='Gastos com Pessoal'!$E$7:$E$506)*(AT$3&lt;='Gastos com Pessoal'!$F$7:$F$506)*(IF('Gastos com Pessoal'!$AE$7:$AE$506&lt;=AT$3,1,0))*OFFSET('Gastos com Pessoal'!$H$6,1,MATCH(5&amp;$B48,'Gastos com Pessoal'!$I$532:$AJ$532&amp;'Gastos com Pessoal'!$I$6:$AJ$6,0),500,1)),0)
+_xlfn.IFNA(SUM((AT$3&gt;='Gastos com Pessoal'!$E$513:$E$522)*(AT$3&lt;='Gastos com Pessoal'!$F$513:$F$522)*(IF('Gastos com Pessoal'!$G$513:$G$522&lt;=AT$3,1,0))*OFFSET('Gastos com Pessoal'!$H$512,1,MATCH(1&amp;$B48,'Gastos com Pessoal'!$I$532:$AJ$532&amp;'Gastos com Pessoal'!$I$512:$AJ$512,0),10,1)),0)
+_xlfn.IFNA(SUM((AT$3&gt;='Gastos com Pessoal'!$E$513:$E$522)*(AT$3&lt;='Gastos com Pessoal'!$F$513:$F$522)*(IF('Gastos com Pessoal'!$M$513:$M$522&lt;=AT$3,1,0))*OFFSET('Gastos com Pessoal'!$H$512,1,MATCH(2&amp;$B48,'Gastos com Pessoal'!$I$532:$AJ$532&amp;'Gastos com Pessoal'!$I$512:$AJ$512,0),10,1)),0)
+_xlfn.IFNA(SUM((AT$3&gt;='Gastos com Pessoal'!$E$513:$E$522)*(AT$3&lt;='Gastos com Pessoal'!$F$513:$F$522)*(IF('Gastos com Pessoal'!$S$513:$S$522&lt;=AT$3,1,0))*OFFSET('Gastos com Pessoal'!$H$512,1,MATCH(3&amp;$B48,'Gastos com Pessoal'!$I$532:$AJ$532&amp;'Gastos com Pessoal'!$I$512:$AJ$512,0),10,1)),0)
+_xlfn.IFNA(SUM((AT$3&gt;='Gastos com Pessoal'!$E$513:$E$522)*(AT$3&lt;='Gastos com Pessoal'!$F$513:$F$522)*(IF('Gastos com Pessoal'!$Y$513:$Y$522&lt;=AT$3,1,0))*OFFSET('Gastos com Pessoal'!$H$512,1,MATCH(4&amp;$B48,'Gastos com Pessoal'!$I$532:$AJ$532&amp;'Gastos com Pessoal'!$I$512:$AJ$512,0),10,1)),0)
+_xlfn.IFNA(SUM((AT$3&gt;='Gastos com Pessoal'!$E$513:$E$522)*(AT$3&lt;='Gastos com Pessoal'!$F$513:$F$522)*(IF('Gastos com Pessoal'!$AE$513:$AE$522&lt;=AT$3,1,0))*OFFSET('Gastos com Pessoal'!$H$512,1,MATCH(5&amp;$B48,'Gastos com Pessoal'!$I$532:$AJ$532&amp;'Gastos com Pessoal'!$I$512:$AJ$512,0),10,1)),0)</f>
        <v>0</v>
      </c>
      <c r="AU48" s="32">
        <f t="array" aca="1" ref="AU48" ca="1">_xlfn.IFNA(SUM((AU$3&gt;='Gastos com Pessoal'!$E$7:$E$506)*(AU$3&lt;='Gastos com Pessoal'!$F$7:$F$506)*OFFSET('Encargos e Benefícios'!$D$5,1,MATCH($B48,'Encargos e Benefícios'!$E$5:$AB$5,0),500,1)),0)
+_xlfn.IFNA(SUM((AU$3&gt;='Gastos com Pessoal'!$E$513:$E$522)*(AU$3&lt;='Gastos com Pessoal'!$F$513:$F$522)*OFFSET('Encargos e Benefícios'!$D$511,1,MATCH($B48,'Encargos e Benefícios'!$E$511:$AB$511,0),10,1)),0)
+_xlfn.IFNA(SUM((AU$3&gt;='Gastos com Pessoal'!$E$7:$E$506)*(AU$3&lt;='Gastos com Pessoal'!$F$7:$F$506)*(IF('Gastos com Pessoal'!$G$7:$G$506&lt;=AU$3,1,0))*OFFSET('Gastos com Pessoal'!$H$6,1,MATCH(1&amp;$B48,'Gastos com Pessoal'!$I$532:$AJ$532&amp;'Gastos com Pessoal'!$I$6:$AJ$6,0),500,1)),0)
+_xlfn.IFNA(SUM((AU$3&gt;='Gastos com Pessoal'!$E$7:$E$506)*(AU$3&lt;='Gastos com Pessoal'!$F$7:$F$506)*(IF('Gastos com Pessoal'!$M$7:$M$506&lt;=AU$3,1,0))*OFFSET('Gastos com Pessoal'!$H$6,1,MATCH(2&amp;$B48,'Gastos com Pessoal'!$I$532:$AJ$532&amp;'Gastos com Pessoal'!$I$6:$AJ$6,0),500,1)),0)
+_xlfn.IFNA(SUM((AU$3&gt;='Gastos com Pessoal'!$E$7:$E$506)*(AU$3&lt;='Gastos com Pessoal'!$F$7:$F$506)*(IF('Gastos com Pessoal'!$S$7:$S$506&lt;=AU$3,1,0))*OFFSET('Gastos com Pessoal'!$H$6,1,MATCH(3&amp;$B48,'Gastos com Pessoal'!$I$532:$AJ$532&amp;'Gastos com Pessoal'!$I$6:$AJ$6,0),500,1)),0)
+_xlfn.IFNA(SUM((AU$3&gt;='Gastos com Pessoal'!$E$7:$E$506)*(AU$3&lt;='Gastos com Pessoal'!$F$7:$F$506)*(IF('Gastos com Pessoal'!$Y$7:$Y$506&lt;=AU$3,1,0))*OFFSET('Gastos com Pessoal'!$H$6,1,MATCH(4&amp;$B48,'Gastos com Pessoal'!$I$532:$AJ$532&amp;'Gastos com Pessoal'!$I$6:$AJ$6,0),500,1)),0)
+_xlfn.IFNA(SUM((AU$3&gt;='Gastos com Pessoal'!$E$7:$E$506)*(AU$3&lt;='Gastos com Pessoal'!$F$7:$F$506)*(IF('Gastos com Pessoal'!$AE$7:$AE$506&lt;=AU$3,1,0))*OFFSET('Gastos com Pessoal'!$H$6,1,MATCH(5&amp;$B48,'Gastos com Pessoal'!$I$532:$AJ$532&amp;'Gastos com Pessoal'!$I$6:$AJ$6,0),500,1)),0)
+_xlfn.IFNA(SUM((AU$3&gt;='Gastos com Pessoal'!$E$513:$E$522)*(AU$3&lt;='Gastos com Pessoal'!$F$513:$F$522)*(IF('Gastos com Pessoal'!$G$513:$G$522&lt;=AU$3,1,0))*OFFSET('Gastos com Pessoal'!$H$512,1,MATCH(1&amp;$B48,'Gastos com Pessoal'!$I$532:$AJ$532&amp;'Gastos com Pessoal'!$I$512:$AJ$512,0),10,1)),0)
+_xlfn.IFNA(SUM((AU$3&gt;='Gastos com Pessoal'!$E$513:$E$522)*(AU$3&lt;='Gastos com Pessoal'!$F$513:$F$522)*(IF('Gastos com Pessoal'!$M$513:$M$522&lt;=AU$3,1,0))*OFFSET('Gastos com Pessoal'!$H$512,1,MATCH(2&amp;$B48,'Gastos com Pessoal'!$I$532:$AJ$532&amp;'Gastos com Pessoal'!$I$512:$AJ$512,0),10,1)),0)
+_xlfn.IFNA(SUM((AU$3&gt;='Gastos com Pessoal'!$E$513:$E$522)*(AU$3&lt;='Gastos com Pessoal'!$F$513:$F$522)*(IF('Gastos com Pessoal'!$S$513:$S$522&lt;=AU$3,1,0))*OFFSET('Gastos com Pessoal'!$H$512,1,MATCH(3&amp;$B48,'Gastos com Pessoal'!$I$532:$AJ$532&amp;'Gastos com Pessoal'!$I$512:$AJ$512,0),10,1)),0)
+_xlfn.IFNA(SUM((AU$3&gt;='Gastos com Pessoal'!$E$513:$E$522)*(AU$3&lt;='Gastos com Pessoal'!$F$513:$F$522)*(IF('Gastos com Pessoal'!$Y$513:$Y$522&lt;=AU$3,1,0))*OFFSET('Gastos com Pessoal'!$H$512,1,MATCH(4&amp;$B48,'Gastos com Pessoal'!$I$532:$AJ$532&amp;'Gastos com Pessoal'!$I$512:$AJ$512,0),10,1)),0)
+_xlfn.IFNA(SUM((AU$3&gt;='Gastos com Pessoal'!$E$513:$E$522)*(AU$3&lt;='Gastos com Pessoal'!$F$513:$F$522)*(IF('Gastos com Pessoal'!$AE$513:$AE$522&lt;=AU$3,1,0))*OFFSET('Gastos com Pessoal'!$H$512,1,MATCH(5&amp;$B48,'Gastos com Pessoal'!$I$532:$AJ$532&amp;'Gastos com Pessoal'!$I$512:$AJ$512,0),10,1)),0)</f>
        <v>0</v>
      </c>
      <c r="AV48" s="32">
        <f t="array" aca="1" ref="AV48" ca="1">_xlfn.IFNA(SUM((AV$3&gt;='Gastos com Pessoal'!$E$7:$E$506)*(AV$3&lt;='Gastos com Pessoal'!$F$7:$F$506)*OFFSET('Encargos e Benefícios'!$D$5,1,MATCH($B48,'Encargos e Benefícios'!$E$5:$AB$5,0),500,1)),0)
+_xlfn.IFNA(SUM((AV$3&gt;='Gastos com Pessoal'!$E$513:$E$522)*(AV$3&lt;='Gastos com Pessoal'!$F$513:$F$522)*OFFSET('Encargos e Benefícios'!$D$511,1,MATCH($B48,'Encargos e Benefícios'!$E$511:$AB$511,0),10,1)),0)
+_xlfn.IFNA(SUM((AV$3&gt;='Gastos com Pessoal'!$E$7:$E$506)*(AV$3&lt;='Gastos com Pessoal'!$F$7:$F$506)*(IF('Gastos com Pessoal'!$G$7:$G$506&lt;=AV$3,1,0))*OFFSET('Gastos com Pessoal'!$H$6,1,MATCH(1&amp;$B48,'Gastos com Pessoal'!$I$532:$AJ$532&amp;'Gastos com Pessoal'!$I$6:$AJ$6,0),500,1)),0)
+_xlfn.IFNA(SUM((AV$3&gt;='Gastos com Pessoal'!$E$7:$E$506)*(AV$3&lt;='Gastos com Pessoal'!$F$7:$F$506)*(IF('Gastos com Pessoal'!$M$7:$M$506&lt;=AV$3,1,0))*OFFSET('Gastos com Pessoal'!$H$6,1,MATCH(2&amp;$B48,'Gastos com Pessoal'!$I$532:$AJ$532&amp;'Gastos com Pessoal'!$I$6:$AJ$6,0),500,1)),0)
+_xlfn.IFNA(SUM((AV$3&gt;='Gastos com Pessoal'!$E$7:$E$506)*(AV$3&lt;='Gastos com Pessoal'!$F$7:$F$506)*(IF('Gastos com Pessoal'!$S$7:$S$506&lt;=AV$3,1,0))*OFFSET('Gastos com Pessoal'!$H$6,1,MATCH(3&amp;$B48,'Gastos com Pessoal'!$I$532:$AJ$532&amp;'Gastos com Pessoal'!$I$6:$AJ$6,0),500,1)),0)
+_xlfn.IFNA(SUM((AV$3&gt;='Gastos com Pessoal'!$E$7:$E$506)*(AV$3&lt;='Gastos com Pessoal'!$F$7:$F$506)*(IF('Gastos com Pessoal'!$Y$7:$Y$506&lt;=AV$3,1,0))*OFFSET('Gastos com Pessoal'!$H$6,1,MATCH(4&amp;$B48,'Gastos com Pessoal'!$I$532:$AJ$532&amp;'Gastos com Pessoal'!$I$6:$AJ$6,0),500,1)),0)
+_xlfn.IFNA(SUM((AV$3&gt;='Gastos com Pessoal'!$E$7:$E$506)*(AV$3&lt;='Gastos com Pessoal'!$F$7:$F$506)*(IF('Gastos com Pessoal'!$AE$7:$AE$506&lt;=AV$3,1,0))*OFFSET('Gastos com Pessoal'!$H$6,1,MATCH(5&amp;$B48,'Gastos com Pessoal'!$I$532:$AJ$532&amp;'Gastos com Pessoal'!$I$6:$AJ$6,0),500,1)),0)
+_xlfn.IFNA(SUM((AV$3&gt;='Gastos com Pessoal'!$E$513:$E$522)*(AV$3&lt;='Gastos com Pessoal'!$F$513:$F$522)*(IF('Gastos com Pessoal'!$G$513:$G$522&lt;=AV$3,1,0))*OFFSET('Gastos com Pessoal'!$H$512,1,MATCH(1&amp;$B48,'Gastos com Pessoal'!$I$532:$AJ$532&amp;'Gastos com Pessoal'!$I$512:$AJ$512,0),10,1)),0)
+_xlfn.IFNA(SUM((AV$3&gt;='Gastos com Pessoal'!$E$513:$E$522)*(AV$3&lt;='Gastos com Pessoal'!$F$513:$F$522)*(IF('Gastos com Pessoal'!$M$513:$M$522&lt;=AV$3,1,0))*OFFSET('Gastos com Pessoal'!$H$512,1,MATCH(2&amp;$B48,'Gastos com Pessoal'!$I$532:$AJ$532&amp;'Gastos com Pessoal'!$I$512:$AJ$512,0),10,1)),0)
+_xlfn.IFNA(SUM((AV$3&gt;='Gastos com Pessoal'!$E$513:$E$522)*(AV$3&lt;='Gastos com Pessoal'!$F$513:$F$522)*(IF('Gastos com Pessoal'!$S$513:$S$522&lt;=AV$3,1,0))*OFFSET('Gastos com Pessoal'!$H$512,1,MATCH(3&amp;$B48,'Gastos com Pessoal'!$I$532:$AJ$532&amp;'Gastos com Pessoal'!$I$512:$AJ$512,0),10,1)),0)
+_xlfn.IFNA(SUM((AV$3&gt;='Gastos com Pessoal'!$E$513:$E$522)*(AV$3&lt;='Gastos com Pessoal'!$F$513:$F$522)*(IF('Gastos com Pessoal'!$Y$513:$Y$522&lt;=AV$3,1,0))*OFFSET('Gastos com Pessoal'!$H$512,1,MATCH(4&amp;$B48,'Gastos com Pessoal'!$I$532:$AJ$532&amp;'Gastos com Pessoal'!$I$512:$AJ$512,0),10,1)),0)
+_xlfn.IFNA(SUM((AV$3&gt;='Gastos com Pessoal'!$E$513:$E$522)*(AV$3&lt;='Gastos com Pessoal'!$F$513:$F$522)*(IF('Gastos com Pessoal'!$AE$513:$AE$522&lt;=AV$3,1,0))*OFFSET('Gastos com Pessoal'!$H$512,1,MATCH(5&amp;$B48,'Gastos com Pessoal'!$I$532:$AJ$532&amp;'Gastos com Pessoal'!$I$512:$AJ$512,0),10,1)),0)</f>
        <v>0</v>
      </c>
      <c r="AW48" s="32">
        <f t="array" aca="1" ref="AW48" ca="1">_xlfn.IFNA(SUM((AW$3&gt;='Gastos com Pessoal'!$E$7:$E$506)*(AW$3&lt;='Gastos com Pessoal'!$F$7:$F$506)*OFFSET('Encargos e Benefícios'!$D$5,1,MATCH($B48,'Encargos e Benefícios'!$E$5:$AB$5,0),500,1)),0)
+_xlfn.IFNA(SUM((AW$3&gt;='Gastos com Pessoal'!$E$513:$E$522)*(AW$3&lt;='Gastos com Pessoal'!$F$513:$F$522)*OFFSET('Encargos e Benefícios'!$D$511,1,MATCH($B48,'Encargos e Benefícios'!$E$511:$AB$511,0),10,1)),0)
+_xlfn.IFNA(SUM((AW$3&gt;='Gastos com Pessoal'!$E$7:$E$506)*(AW$3&lt;='Gastos com Pessoal'!$F$7:$F$506)*(IF('Gastos com Pessoal'!$G$7:$G$506&lt;=AW$3,1,0))*OFFSET('Gastos com Pessoal'!$H$6,1,MATCH(1&amp;$B48,'Gastos com Pessoal'!$I$532:$AJ$532&amp;'Gastos com Pessoal'!$I$6:$AJ$6,0),500,1)),0)
+_xlfn.IFNA(SUM((AW$3&gt;='Gastos com Pessoal'!$E$7:$E$506)*(AW$3&lt;='Gastos com Pessoal'!$F$7:$F$506)*(IF('Gastos com Pessoal'!$M$7:$M$506&lt;=AW$3,1,0))*OFFSET('Gastos com Pessoal'!$H$6,1,MATCH(2&amp;$B48,'Gastos com Pessoal'!$I$532:$AJ$532&amp;'Gastos com Pessoal'!$I$6:$AJ$6,0),500,1)),0)
+_xlfn.IFNA(SUM((AW$3&gt;='Gastos com Pessoal'!$E$7:$E$506)*(AW$3&lt;='Gastos com Pessoal'!$F$7:$F$506)*(IF('Gastos com Pessoal'!$S$7:$S$506&lt;=AW$3,1,0))*OFFSET('Gastos com Pessoal'!$H$6,1,MATCH(3&amp;$B48,'Gastos com Pessoal'!$I$532:$AJ$532&amp;'Gastos com Pessoal'!$I$6:$AJ$6,0),500,1)),0)
+_xlfn.IFNA(SUM((AW$3&gt;='Gastos com Pessoal'!$E$7:$E$506)*(AW$3&lt;='Gastos com Pessoal'!$F$7:$F$506)*(IF('Gastos com Pessoal'!$Y$7:$Y$506&lt;=AW$3,1,0))*OFFSET('Gastos com Pessoal'!$H$6,1,MATCH(4&amp;$B48,'Gastos com Pessoal'!$I$532:$AJ$532&amp;'Gastos com Pessoal'!$I$6:$AJ$6,0),500,1)),0)
+_xlfn.IFNA(SUM((AW$3&gt;='Gastos com Pessoal'!$E$7:$E$506)*(AW$3&lt;='Gastos com Pessoal'!$F$7:$F$506)*(IF('Gastos com Pessoal'!$AE$7:$AE$506&lt;=AW$3,1,0))*OFFSET('Gastos com Pessoal'!$H$6,1,MATCH(5&amp;$B48,'Gastos com Pessoal'!$I$532:$AJ$532&amp;'Gastos com Pessoal'!$I$6:$AJ$6,0),500,1)),0)
+_xlfn.IFNA(SUM((AW$3&gt;='Gastos com Pessoal'!$E$513:$E$522)*(AW$3&lt;='Gastos com Pessoal'!$F$513:$F$522)*(IF('Gastos com Pessoal'!$G$513:$G$522&lt;=AW$3,1,0))*OFFSET('Gastos com Pessoal'!$H$512,1,MATCH(1&amp;$B48,'Gastos com Pessoal'!$I$532:$AJ$532&amp;'Gastos com Pessoal'!$I$512:$AJ$512,0),10,1)),0)
+_xlfn.IFNA(SUM((AW$3&gt;='Gastos com Pessoal'!$E$513:$E$522)*(AW$3&lt;='Gastos com Pessoal'!$F$513:$F$522)*(IF('Gastos com Pessoal'!$M$513:$M$522&lt;=AW$3,1,0))*OFFSET('Gastos com Pessoal'!$H$512,1,MATCH(2&amp;$B48,'Gastos com Pessoal'!$I$532:$AJ$532&amp;'Gastos com Pessoal'!$I$512:$AJ$512,0),10,1)),0)
+_xlfn.IFNA(SUM((AW$3&gt;='Gastos com Pessoal'!$E$513:$E$522)*(AW$3&lt;='Gastos com Pessoal'!$F$513:$F$522)*(IF('Gastos com Pessoal'!$S$513:$S$522&lt;=AW$3,1,0))*OFFSET('Gastos com Pessoal'!$H$512,1,MATCH(3&amp;$B48,'Gastos com Pessoal'!$I$532:$AJ$532&amp;'Gastos com Pessoal'!$I$512:$AJ$512,0),10,1)),0)
+_xlfn.IFNA(SUM((AW$3&gt;='Gastos com Pessoal'!$E$513:$E$522)*(AW$3&lt;='Gastos com Pessoal'!$F$513:$F$522)*(IF('Gastos com Pessoal'!$Y$513:$Y$522&lt;=AW$3,1,0))*OFFSET('Gastos com Pessoal'!$H$512,1,MATCH(4&amp;$B48,'Gastos com Pessoal'!$I$532:$AJ$532&amp;'Gastos com Pessoal'!$I$512:$AJ$512,0),10,1)),0)
+_xlfn.IFNA(SUM((AW$3&gt;='Gastos com Pessoal'!$E$513:$E$522)*(AW$3&lt;='Gastos com Pessoal'!$F$513:$F$522)*(IF('Gastos com Pessoal'!$AE$513:$AE$522&lt;=AW$3,1,0))*OFFSET('Gastos com Pessoal'!$H$512,1,MATCH(5&amp;$B48,'Gastos com Pessoal'!$I$532:$AJ$532&amp;'Gastos com Pessoal'!$I$512:$AJ$512,0),10,1)),0)</f>
        <v>0</v>
      </c>
      <c r="AX48" s="32">
        <f t="array" aca="1" ref="AX48" ca="1">_xlfn.IFNA(SUM((AX$3&gt;='Gastos com Pessoal'!$E$7:$E$506)*(AX$3&lt;='Gastos com Pessoal'!$F$7:$F$506)*OFFSET('Encargos e Benefícios'!$D$5,1,MATCH($B48,'Encargos e Benefícios'!$E$5:$AB$5,0),500,1)),0)
+_xlfn.IFNA(SUM((AX$3&gt;='Gastos com Pessoal'!$E$513:$E$522)*(AX$3&lt;='Gastos com Pessoal'!$F$513:$F$522)*OFFSET('Encargos e Benefícios'!$D$511,1,MATCH($B48,'Encargos e Benefícios'!$E$511:$AB$511,0),10,1)),0)
+_xlfn.IFNA(SUM((AX$3&gt;='Gastos com Pessoal'!$E$7:$E$506)*(AX$3&lt;='Gastos com Pessoal'!$F$7:$F$506)*(IF('Gastos com Pessoal'!$G$7:$G$506&lt;=AX$3,1,0))*OFFSET('Gastos com Pessoal'!$H$6,1,MATCH(1&amp;$B48,'Gastos com Pessoal'!$I$532:$AJ$532&amp;'Gastos com Pessoal'!$I$6:$AJ$6,0),500,1)),0)
+_xlfn.IFNA(SUM((AX$3&gt;='Gastos com Pessoal'!$E$7:$E$506)*(AX$3&lt;='Gastos com Pessoal'!$F$7:$F$506)*(IF('Gastos com Pessoal'!$M$7:$M$506&lt;=AX$3,1,0))*OFFSET('Gastos com Pessoal'!$H$6,1,MATCH(2&amp;$B48,'Gastos com Pessoal'!$I$532:$AJ$532&amp;'Gastos com Pessoal'!$I$6:$AJ$6,0),500,1)),0)
+_xlfn.IFNA(SUM((AX$3&gt;='Gastos com Pessoal'!$E$7:$E$506)*(AX$3&lt;='Gastos com Pessoal'!$F$7:$F$506)*(IF('Gastos com Pessoal'!$S$7:$S$506&lt;=AX$3,1,0))*OFFSET('Gastos com Pessoal'!$H$6,1,MATCH(3&amp;$B48,'Gastos com Pessoal'!$I$532:$AJ$532&amp;'Gastos com Pessoal'!$I$6:$AJ$6,0),500,1)),0)
+_xlfn.IFNA(SUM((AX$3&gt;='Gastos com Pessoal'!$E$7:$E$506)*(AX$3&lt;='Gastos com Pessoal'!$F$7:$F$506)*(IF('Gastos com Pessoal'!$Y$7:$Y$506&lt;=AX$3,1,0))*OFFSET('Gastos com Pessoal'!$H$6,1,MATCH(4&amp;$B48,'Gastos com Pessoal'!$I$532:$AJ$532&amp;'Gastos com Pessoal'!$I$6:$AJ$6,0),500,1)),0)
+_xlfn.IFNA(SUM((AX$3&gt;='Gastos com Pessoal'!$E$7:$E$506)*(AX$3&lt;='Gastos com Pessoal'!$F$7:$F$506)*(IF('Gastos com Pessoal'!$AE$7:$AE$506&lt;=AX$3,1,0))*OFFSET('Gastos com Pessoal'!$H$6,1,MATCH(5&amp;$B48,'Gastos com Pessoal'!$I$532:$AJ$532&amp;'Gastos com Pessoal'!$I$6:$AJ$6,0),500,1)),0)
+_xlfn.IFNA(SUM((AX$3&gt;='Gastos com Pessoal'!$E$513:$E$522)*(AX$3&lt;='Gastos com Pessoal'!$F$513:$F$522)*(IF('Gastos com Pessoal'!$G$513:$G$522&lt;=AX$3,1,0))*OFFSET('Gastos com Pessoal'!$H$512,1,MATCH(1&amp;$B48,'Gastos com Pessoal'!$I$532:$AJ$532&amp;'Gastos com Pessoal'!$I$512:$AJ$512,0),10,1)),0)
+_xlfn.IFNA(SUM((AX$3&gt;='Gastos com Pessoal'!$E$513:$E$522)*(AX$3&lt;='Gastos com Pessoal'!$F$513:$F$522)*(IF('Gastos com Pessoal'!$M$513:$M$522&lt;=AX$3,1,0))*OFFSET('Gastos com Pessoal'!$H$512,1,MATCH(2&amp;$B48,'Gastos com Pessoal'!$I$532:$AJ$532&amp;'Gastos com Pessoal'!$I$512:$AJ$512,0),10,1)),0)
+_xlfn.IFNA(SUM((AX$3&gt;='Gastos com Pessoal'!$E$513:$E$522)*(AX$3&lt;='Gastos com Pessoal'!$F$513:$F$522)*(IF('Gastos com Pessoal'!$S$513:$S$522&lt;=AX$3,1,0))*OFFSET('Gastos com Pessoal'!$H$512,1,MATCH(3&amp;$B48,'Gastos com Pessoal'!$I$532:$AJ$532&amp;'Gastos com Pessoal'!$I$512:$AJ$512,0),10,1)),0)
+_xlfn.IFNA(SUM((AX$3&gt;='Gastos com Pessoal'!$E$513:$E$522)*(AX$3&lt;='Gastos com Pessoal'!$F$513:$F$522)*(IF('Gastos com Pessoal'!$Y$513:$Y$522&lt;=AX$3,1,0))*OFFSET('Gastos com Pessoal'!$H$512,1,MATCH(4&amp;$B48,'Gastos com Pessoal'!$I$532:$AJ$532&amp;'Gastos com Pessoal'!$I$512:$AJ$512,0),10,1)),0)
+_xlfn.IFNA(SUM((AX$3&gt;='Gastos com Pessoal'!$E$513:$E$522)*(AX$3&lt;='Gastos com Pessoal'!$F$513:$F$522)*(IF('Gastos com Pessoal'!$AE$513:$AE$522&lt;=AX$3,1,0))*OFFSET('Gastos com Pessoal'!$H$512,1,MATCH(5&amp;$B48,'Gastos com Pessoal'!$I$532:$AJ$532&amp;'Gastos com Pessoal'!$I$512:$AJ$512,0),10,1)),0)</f>
        <v>0</v>
      </c>
      <c r="AY48" s="32">
        <f t="array" aca="1" ref="AY48" ca="1">_xlfn.IFNA(SUM((AY$3&gt;='Gastos com Pessoal'!$E$7:$E$506)*(AY$3&lt;='Gastos com Pessoal'!$F$7:$F$506)*OFFSET('Encargos e Benefícios'!$D$5,1,MATCH($B48,'Encargos e Benefícios'!$E$5:$AB$5,0),500,1)),0)
+_xlfn.IFNA(SUM((AY$3&gt;='Gastos com Pessoal'!$E$513:$E$522)*(AY$3&lt;='Gastos com Pessoal'!$F$513:$F$522)*OFFSET('Encargos e Benefícios'!$D$511,1,MATCH($B48,'Encargos e Benefícios'!$E$511:$AB$511,0),10,1)),0)
+_xlfn.IFNA(SUM((AY$3&gt;='Gastos com Pessoal'!$E$7:$E$506)*(AY$3&lt;='Gastos com Pessoal'!$F$7:$F$506)*(IF('Gastos com Pessoal'!$G$7:$G$506&lt;=AY$3,1,0))*OFFSET('Gastos com Pessoal'!$H$6,1,MATCH(1&amp;$B48,'Gastos com Pessoal'!$I$532:$AJ$532&amp;'Gastos com Pessoal'!$I$6:$AJ$6,0),500,1)),0)
+_xlfn.IFNA(SUM((AY$3&gt;='Gastos com Pessoal'!$E$7:$E$506)*(AY$3&lt;='Gastos com Pessoal'!$F$7:$F$506)*(IF('Gastos com Pessoal'!$M$7:$M$506&lt;=AY$3,1,0))*OFFSET('Gastos com Pessoal'!$H$6,1,MATCH(2&amp;$B48,'Gastos com Pessoal'!$I$532:$AJ$532&amp;'Gastos com Pessoal'!$I$6:$AJ$6,0),500,1)),0)
+_xlfn.IFNA(SUM((AY$3&gt;='Gastos com Pessoal'!$E$7:$E$506)*(AY$3&lt;='Gastos com Pessoal'!$F$7:$F$506)*(IF('Gastos com Pessoal'!$S$7:$S$506&lt;=AY$3,1,0))*OFFSET('Gastos com Pessoal'!$H$6,1,MATCH(3&amp;$B48,'Gastos com Pessoal'!$I$532:$AJ$532&amp;'Gastos com Pessoal'!$I$6:$AJ$6,0),500,1)),0)
+_xlfn.IFNA(SUM((AY$3&gt;='Gastos com Pessoal'!$E$7:$E$506)*(AY$3&lt;='Gastos com Pessoal'!$F$7:$F$506)*(IF('Gastos com Pessoal'!$Y$7:$Y$506&lt;=AY$3,1,0))*OFFSET('Gastos com Pessoal'!$H$6,1,MATCH(4&amp;$B48,'Gastos com Pessoal'!$I$532:$AJ$532&amp;'Gastos com Pessoal'!$I$6:$AJ$6,0),500,1)),0)
+_xlfn.IFNA(SUM((AY$3&gt;='Gastos com Pessoal'!$E$7:$E$506)*(AY$3&lt;='Gastos com Pessoal'!$F$7:$F$506)*(IF('Gastos com Pessoal'!$AE$7:$AE$506&lt;=AY$3,1,0))*OFFSET('Gastos com Pessoal'!$H$6,1,MATCH(5&amp;$B48,'Gastos com Pessoal'!$I$532:$AJ$532&amp;'Gastos com Pessoal'!$I$6:$AJ$6,0),500,1)),0)
+_xlfn.IFNA(SUM((AY$3&gt;='Gastos com Pessoal'!$E$513:$E$522)*(AY$3&lt;='Gastos com Pessoal'!$F$513:$F$522)*(IF('Gastos com Pessoal'!$G$513:$G$522&lt;=AY$3,1,0))*OFFSET('Gastos com Pessoal'!$H$512,1,MATCH(1&amp;$B48,'Gastos com Pessoal'!$I$532:$AJ$532&amp;'Gastos com Pessoal'!$I$512:$AJ$512,0),10,1)),0)
+_xlfn.IFNA(SUM((AY$3&gt;='Gastos com Pessoal'!$E$513:$E$522)*(AY$3&lt;='Gastos com Pessoal'!$F$513:$F$522)*(IF('Gastos com Pessoal'!$M$513:$M$522&lt;=AY$3,1,0))*OFFSET('Gastos com Pessoal'!$H$512,1,MATCH(2&amp;$B48,'Gastos com Pessoal'!$I$532:$AJ$532&amp;'Gastos com Pessoal'!$I$512:$AJ$512,0),10,1)),0)
+_xlfn.IFNA(SUM((AY$3&gt;='Gastos com Pessoal'!$E$513:$E$522)*(AY$3&lt;='Gastos com Pessoal'!$F$513:$F$522)*(IF('Gastos com Pessoal'!$S$513:$S$522&lt;=AY$3,1,0))*OFFSET('Gastos com Pessoal'!$H$512,1,MATCH(3&amp;$B48,'Gastos com Pessoal'!$I$532:$AJ$532&amp;'Gastos com Pessoal'!$I$512:$AJ$512,0),10,1)),0)
+_xlfn.IFNA(SUM((AY$3&gt;='Gastos com Pessoal'!$E$513:$E$522)*(AY$3&lt;='Gastos com Pessoal'!$F$513:$F$522)*(IF('Gastos com Pessoal'!$Y$513:$Y$522&lt;=AY$3,1,0))*OFFSET('Gastos com Pessoal'!$H$512,1,MATCH(4&amp;$B48,'Gastos com Pessoal'!$I$532:$AJ$532&amp;'Gastos com Pessoal'!$I$512:$AJ$512,0),10,1)),0)
+_xlfn.IFNA(SUM((AY$3&gt;='Gastos com Pessoal'!$E$513:$E$522)*(AY$3&lt;='Gastos com Pessoal'!$F$513:$F$522)*(IF('Gastos com Pessoal'!$AE$513:$AE$522&lt;=AY$3,1,0))*OFFSET('Gastos com Pessoal'!$H$512,1,MATCH(5&amp;$B48,'Gastos com Pessoal'!$I$532:$AJ$532&amp;'Gastos com Pessoal'!$I$512:$AJ$512,0),10,1)),0)</f>
        <v>0</v>
      </c>
      <c r="AZ48" s="32">
        <f t="array" aca="1" ref="AZ48" ca="1">_xlfn.IFNA(SUM((AZ$3&gt;='Gastos com Pessoal'!$E$7:$E$506)*(AZ$3&lt;='Gastos com Pessoal'!$F$7:$F$506)*OFFSET('Encargos e Benefícios'!$D$5,1,MATCH($B48,'Encargos e Benefícios'!$E$5:$AB$5,0),500,1)),0)
+_xlfn.IFNA(SUM((AZ$3&gt;='Gastos com Pessoal'!$E$513:$E$522)*(AZ$3&lt;='Gastos com Pessoal'!$F$513:$F$522)*OFFSET('Encargos e Benefícios'!$D$511,1,MATCH($B48,'Encargos e Benefícios'!$E$511:$AB$511,0),10,1)),0)
+_xlfn.IFNA(SUM((AZ$3&gt;='Gastos com Pessoal'!$E$7:$E$506)*(AZ$3&lt;='Gastos com Pessoal'!$F$7:$F$506)*(IF('Gastos com Pessoal'!$G$7:$G$506&lt;=AZ$3,1,0))*OFFSET('Gastos com Pessoal'!$H$6,1,MATCH(1&amp;$B48,'Gastos com Pessoal'!$I$532:$AJ$532&amp;'Gastos com Pessoal'!$I$6:$AJ$6,0),500,1)),0)
+_xlfn.IFNA(SUM((AZ$3&gt;='Gastos com Pessoal'!$E$7:$E$506)*(AZ$3&lt;='Gastos com Pessoal'!$F$7:$F$506)*(IF('Gastos com Pessoal'!$M$7:$M$506&lt;=AZ$3,1,0))*OFFSET('Gastos com Pessoal'!$H$6,1,MATCH(2&amp;$B48,'Gastos com Pessoal'!$I$532:$AJ$532&amp;'Gastos com Pessoal'!$I$6:$AJ$6,0),500,1)),0)
+_xlfn.IFNA(SUM((AZ$3&gt;='Gastos com Pessoal'!$E$7:$E$506)*(AZ$3&lt;='Gastos com Pessoal'!$F$7:$F$506)*(IF('Gastos com Pessoal'!$S$7:$S$506&lt;=AZ$3,1,0))*OFFSET('Gastos com Pessoal'!$H$6,1,MATCH(3&amp;$B48,'Gastos com Pessoal'!$I$532:$AJ$532&amp;'Gastos com Pessoal'!$I$6:$AJ$6,0),500,1)),0)
+_xlfn.IFNA(SUM((AZ$3&gt;='Gastos com Pessoal'!$E$7:$E$506)*(AZ$3&lt;='Gastos com Pessoal'!$F$7:$F$506)*(IF('Gastos com Pessoal'!$Y$7:$Y$506&lt;=AZ$3,1,0))*OFFSET('Gastos com Pessoal'!$H$6,1,MATCH(4&amp;$B48,'Gastos com Pessoal'!$I$532:$AJ$532&amp;'Gastos com Pessoal'!$I$6:$AJ$6,0),500,1)),0)
+_xlfn.IFNA(SUM((AZ$3&gt;='Gastos com Pessoal'!$E$7:$E$506)*(AZ$3&lt;='Gastos com Pessoal'!$F$7:$F$506)*(IF('Gastos com Pessoal'!$AE$7:$AE$506&lt;=AZ$3,1,0))*OFFSET('Gastos com Pessoal'!$H$6,1,MATCH(5&amp;$B48,'Gastos com Pessoal'!$I$532:$AJ$532&amp;'Gastos com Pessoal'!$I$6:$AJ$6,0),500,1)),0)
+_xlfn.IFNA(SUM((AZ$3&gt;='Gastos com Pessoal'!$E$513:$E$522)*(AZ$3&lt;='Gastos com Pessoal'!$F$513:$F$522)*(IF('Gastos com Pessoal'!$G$513:$G$522&lt;=AZ$3,1,0))*OFFSET('Gastos com Pessoal'!$H$512,1,MATCH(1&amp;$B48,'Gastos com Pessoal'!$I$532:$AJ$532&amp;'Gastos com Pessoal'!$I$512:$AJ$512,0),10,1)),0)
+_xlfn.IFNA(SUM((AZ$3&gt;='Gastos com Pessoal'!$E$513:$E$522)*(AZ$3&lt;='Gastos com Pessoal'!$F$513:$F$522)*(IF('Gastos com Pessoal'!$M$513:$M$522&lt;=AZ$3,1,0))*OFFSET('Gastos com Pessoal'!$H$512,1,MATCH(2&amp;$B48,'Gastos com Pessoal'!$I$532:$AJ$532&amp;'Gastos com Pessoal'!$I$512:$AJ$512,0),10,1)),0)
+_xlfn.IFNA(SUM((AZ$3&gt;='Gastos com Pessoal'!$E$513:$E$522)*(AZ$3&lt;='Gastos com Pessoal'!$F$513:$F$522)*(IF('Gastos com Pessoal'!$S$513:$S$522&lt;=AZ$3,1,0))*OFFSET('Gastos com Pessoal'!$H$512,1,MATCH(3&amp;$B48,'Gastos com Pessoal'!$I$532:$AJ$532&amp;'Gastos com Pessoal'!$I$512:$AJ$512,0),10,1)),0)
+_xlfn.IFNA(SUM((AZ$3&gt;='Gastos com Pessoal'!$E$513:$E$522)*(AZ$3&lt;='Gastos com Pessoal'!$F$513:$F$522)*(IF('Gastos com Pessoal'!$Y$513:$Y$522&lt;=AZ$3,1,0))*OFFSET('Gastos com Pessoal'!$H$512,1,MATCH(4&amp;$B48,'Gastos com Pessoal'!$I$532:$AJ$532&amp;'Gastos com Pessoal'!$I$512:$AJ$512,0),10,1)),0)
+_xlfn.IFNA(SUM((AZ$3&gt;='Gastos com Pessoal'!$E$513:$E$522)*(AZ$3&lt;='Gastos com Pessoal'!$F$513:$F$522)*(IF('Gastos com Pessoal'!$AE$513:$AE$522&lt;=AZ$3,1,0))*OFFSET('Gastos com Pessoal'!$H$512,1,MATCH(5&amp;$B48,'Gastos com Pessoal'!$I$532:$AJ$532&amp;'Gastos com Pessoal'!$I$512:$AJ$512,0),10,1)),0)</f>
        <v>0</v>
      </c>
      <c r="BA48" s="32">
        <f t="array" aca="1" ref="BA48" ca="1">_xlfn.IFNA(SUM((BA$3&gt;='Gastos com Pessoal'!$E$7:$E$506)*(BA$3&lt;='Gastos com Pessoal'!$F$7:$F$506)*OFFSET('Encargos e Benefícios'!$D$5,1,MATCH($B48,'Encargos e Benefícios'!$E$5:$AB$5,0),500,1)),0)
+_xlfn.IFNA(SUM((BA$3&gt;='Gastos com Pessoal'!$E$513:$E$522)*(BA$3&lt;='Gastos com Pessoal'!$F$513:$F$522)*OFFSET('Encargos e Benefícios'!$D$511,1,MATCH($B48,'Encargos e Benefícios'!$E$511:$AB$511,0),10,1)),0)
+_xlfn.IFNA(SUM((BA$3&gt;='Gastos com Pessoal'!$E$7:$E$506)*(BA$3&lt;='Gastos com Pessoal'!$F$7:$F$506)*(IF('Gastos com Pessoal'!$G$7:$G$506&lt;=BA$3,1,0))*OFFSET('Gastos com Pessoal'!$H$6,1,MATCH(1&amp;$B48,'Gastos com Pessoal'!$I$532:$AJ$532&amp;'Gastos com Pessoal'!$I$6:$AJ$6,0),500,1)),0)
+_xlfn.IFNA(SUM((BA$3&gt;='Gastos com Pessoal'!$E$7:$E$506)*(BA$3&lt;='Gastos com Pessoal'!$F$7:$F$506)*(IF('Gastos com Pessoal'!$M$7:$M$506&lt;=BA$3,1,0))*OFFSET('Gastos com Pessoal'!$H$6,1,MATCH(2&amp;$B48,'Gastos com Pessoal'!$I$532:$AJ$532&amp;'Gastos com Pessoal'!$I$6:$AJ$6,0),500,1)),0)
+_xlfn.IFNA(SUM((BA$3&gt;='Gastos com Pessoal'!$E$7:$E$506)*(BA$3&lt;='Gastos com Pessoal'!$F$7:$F$506)*(IF('Gastos com Pessoal'!$S$7:$S$506&lt;=BA$3,1,0))*OFFSET('Gastos com Pessoal'!$H$6,1,MATCH(3&amp;$B48,'Gastos com Pessoal'!$I$532:$AJ$532&amp;'Gastos com Pessoal'!$I$6:$AJ$6,0),500,1)),0)
+_xlfn.IFNA(SUM((BA$3&gt;='Gastos com Pessoal'!$E$7:$E$506)*(BA$3&lt;='Gastos com Pessoal'!$F$7:$F$506)*(IF('Gastos com Pessoal'!$Y$7:$Y$506&lt;=BA$3,1,0))*OFFSET('Gastos com Pessoal'!$H$6,1,MATCH(4&amp;$B48,'Gastos com Pessoal'!$I$532:$AJ$532&amp;'Gastos com Pessoal'!$I$6:$AJ$6,0),500,1)),0)
+_xlfn.IFNA(SUM((BA$3&gt;='Gastos com Pessoal'!$E$7:$E$506)*(BA$3&lt;='Gastos com Pessoal'!$F$7:$F$506)*(IF('Gastos com Pessoal'!$AE$7:$AE$506&lt;=BA$3,1,0))*OFFSET('Gastos com Pessoal'!$H$6,1,MATCH(5&amp;$B48,'Gastos com Pessoal'!$I$532:$AJ$532&amp;'Gastos com Pessoal'!$I$6:$AJ$6,0),500,1)),0)
+_xlfn.IFNA(SUM((BA$3&gt;='Gastos com Pessoal'!$E$513:$E$522)*(BA$3&lt;='Gastos com Pessoal'!$F$513:$F$522)*(IF('Gastos com Pessoal'!$G$513:$G$522&lt;=BA$3,1,0))*OFFSET('Gastos com Pessoal'!$H$512,1,MATCH(1&amp;$B48,'Gastos com Pessoal'!$I$532:$AJ$532&amp;'Gastos com Pessoal'!$I$512:$AJ$512,0),10,1)),0)
+_xlfn.IFNA(SUM((BA$3&gt;='Gastos com Pessoal'!$E$513:$E$522)*(BA$3&lt;='Gastos com Pessoal'!$F$513:$F$522)*(IF('Gastos com Pessoal'!$M$513:$M$522&lt;=BA$3,1,0))*OFFSET('Gastos com Pessoal'!$H$512,1,MATCH(2&amp;$B48,'Gastos com Pessoal'!$I$532:$AJ$532&amp;'Gastos com Pessoal'!$I$512:$AJ$512,0),10,1)),0)
+_xlfn.IFNA(SUM((BA$3&gt;='Gastos com Pessoal'!$E$513:$E$522)*(BA$3&lt;='Gastos com Pessoal'!$F$513:$F$522)*(IF('Gastos com Pessoal'!$S$513:$S$522&lt;=BA$3,1,0))*OFFSET('Gastos com Pessoal'!$H$512,1,MATCH(3&amp;$B48,'Gastos com Pessoal'!$I$532:$AJ$532&amp;'Gastos com Pessoal'!$I$512:$AJ$512,0),10,1)),0)
+_xlfn.IFNA(SUM((BA$3&gt;='Gastos com Pessoal'!$E$513:$E$522)*(BA$3&lt;='Gastos com Pessoal'!$F$513:$F$522)*(IF('Gastos com Pessoal'!$Y$513:$Y$522&lt;=BA$3,1,0))*OFFSET('Gastos com Pessoal'!$H$512,1,MATCH(4&amp;$B48,'Gastos com Pessoal'!$I$532:$AJ$532&amp;'Gastos com Pessoal'!$I$512:$AJ$512,0),10,1)),0)
+_xlfn.IFNA(SUM((BA$3&gt;='Gastos com Pessoal'!$E$513:$E$522)*(BA$3&lt;='Gastos com Pessoal'!$F$513:$F$522)*(IF('Gastos com Pessoal'!$AE$513:$AE$522&lt;=BA$3,1,0))*OFFSET('Gastos com Pessoal'!$H$512,1,MATCH(5&amp;$B48,'Gastos com Pessoal'!$I$532:$AJ$532&amp;'Gastos com Pessoal'!$I$512:$AJ$512,0),10,1)),0)</f>
        <v>0</v>
      </c>
      <c r="BB48" s="32">
        <f t="array" aca="1" ref="BB48" ca="1">_xlfn.IFNA(SUM((BB$3&gt;='Gastos com Pessoal'!$E$7:$E$506)*(BB$3&lt;='Gastos com Pessoal'!$F$7:$F$506)*OFFSET('Encargos e Benefícios'!$D$5,1,MATCH($B48,'Encargos e Benefícios'!$E$5:$AB$5,0),500,1)),0)
+_xlfn.IFNA(SUM((BB$3&gt;='Gastos com Pessoal'!$E$513:$E$522)*(BB$3&lt;='Gastos com Pessoal'!$F$513:$F$522)*OFFSET('Encargos e Benefícios'!$D$511,1,MATCH($B48,'Encargos e Benefícios'!$E$511:$AB$511,0),10,1)),0)
+_xlfn.IFNA(SUM((BB$3&gt;='Gastos com Pessoal'!$E$7:$E$506)*(BB$3&lt;='Gastos com Pessoal'!$F$7:$F$506)*(IF('Gastos com Pessoal'!$G$7:$G$506&lt;=BB$3,1,0))*OFFSET('Gastos com Pessoal'!$H$6,1,MATCH(1&amp;$B48,'Gastos com Pessoal'!$I$532:$AJ$532&amp;'Gastos com Pessoal'!$I$6:$AJ$6,0),500,1)),0)
+_xlfn.IFNA(SUM((BB$3&gt;='Gastos com Pessoal'!$E$7:$E$506)*(BB$3&lt;='Gastos com Pessoal'!$F$7:$F$506)*(IF('Gastos com Pessoal'!$M$7:$M$506&lt;=BB$3,1,0))*OFFSET('Gastos com Pessoal'!$H$6,1,MATCH(2&amp;$B48,'Gastos com Pessoal'!$I$532:$AJ$532&amp;'Gastos com Pessoal'!$I$6:$AJ$6,0),500,1)),0)
+_xlfn.IFNA(SUM((BB$3&gt;='Gastos com Pessoal'!$E$7:$E$506)*(BB$3&lt;='Gastos com Pessoal'!$F$7:$F$506)*(IF('Gastos com Pessoal'!$S$7:$S$506&lt;=BB$3,1,0))*OFFSET('Gastos com Pessoal'!$H$6,1,MATCH(3&amp;$B48,'Gastos com Pessoal'!$I$532:$AJ$532&amp;'Gastos com Pessoal'!$I$6:$AJ$6,0),500,1)),0)
+_xlfn.IFNA(SUM((BB$3&gt;='Gastos com Pessoal'!$E$7:$E$506)*(BB$3&lt;='Gastos com Pessoal'!$F$7:$F$506)*(IF('Gastos com Pessoal'!$Y$7:$Y$506&lt;=BB$3,1,0))*OFFSET('Gastos com Pessoal'!$H$6,1,MATCH(4&amp;$B48,'Gastos com Pessoal'!$I$532:$AJ$532&amp;'Gastos com Pessoal'!$I$6:$AJ$6,0),500,1)),0)
+_xlfn.IFNA(SUM((BB$3&gt;='Gastos com Pessoal'!$E$7:$E$506)*(BB$3&lt;='Gastos com Pessoal'!$F$7:$F$506)*(IF('Gastos com Pessoal'!$AE$7:$AE$506&lt;=BB$3,1,0))*OFFSET('Gastos com Pessoal'!$H$6,1,MATCH(5&amp;$B48,'Gastos com Pessoal'!$I$532:$AJ$532&amp;'Gastos com Pessoal'!$I$6:$AJ$6,0),500,1)),0)
+_xlfn.IFNA(SUM((BB$3&gt;='Gastos com Pessoal'!$E$513:$E$522)*(BB$3&lt;='Gastos com Pessoal'!$F$513:$F$522)*(IF('Gastos com Pessoal'!$G$513:$G$522&lt;=BB$3,1,0))*OFFSET('Gastos com Pessoal'!$H$512,1,MATCH(1&amp;$B48,'Gastos com Pessoal'!$I$532:$AJ$532&amp;'Gastos com Pessoal'!$I$512:$AJ$512,0),10,1)),0)
+_xlfn.IFNA(SUM((BB$3&gt;='Gastos com Pessoal'!$E$513:$E$522)*(BB$3&lt;='Gastos com Pessoal'!$F$513:$F$522)*(IF('Gastos com Pessoal'!$M$513:$M$522&lt;=BB$3,1,0))*OFFSET('Gastos com Pessoal'!$H$512,1,MATCH(2&amp;$B48,'Gastos com Pessoal'!$I$532:$AJ$532&amp;'Gastos com Pessoal'!$I$512:$AJ$512,0),10,1)),0)
+_xlfn.IFNA(SUM((BB$3&gt;='Gastos com Pessoal'!$E$513:$E$522)*(BB$3&lt;='Gastos com Pessoal'!$F$513:$F$522)*(IF('Gastos com Pessoal'!$S$513:$S$522&lt;=BB$3,1,0))*OFFSET('Gastos com Pessoal'!$H$512,1,MATCH(3&amp;$B48,'Gastos com Pessoal'!$I$532:$AJ$532&amp;'Gastos com Pessoal'!$I$512:$AJ$512,0),10,1)),0)
+_xlfn.IFNA(SUM((BB$3&gt;='Gastos com Pessoal'!$E$513:$E$522)*(BB$3&lt;='Gastos com Pessoal'!$F$513:$F$522)*(IF('Gastos com Pessoal'!$Y$513:$Y$522&lt;=BB$3,1,0))*OFFSET('Gastos com Pessoal'!$H$512,1,MATCH(4&amp;$B48,'Gastos com Pessoal'!$I$532:$AJ$532&amp;'Gastos com Pessoal'!$I$512:$AJ$512,0),10,1)),0)
+_xlfn.IFNA(SUM((BB$3&gt;='Gastos com Pessoal'!$E$513:$E$522)*(BB$3&lt;='Gastos com Pessoal'!$F$513:$F$522)*(IF('Gastos com Pessoal'!$AE$513:$AE$522&lt;=BB$3,1,0))*OFFSET('Gastos com Pessoal'!$H$512,1,MATCH(5&amp;$B48,'Gastos com Pessoal'!$I$532:$AJ$532&amp;'Gastos com Pessoal'!$I$512:$AJ$512,0),10,1)),0)</f>
        <v>0</v>
      </c>
      <c r="BC48" s="32">
        <f t="array" aca="1" ref="BC48" ca="1">_xlfn.IFNA(SUM((BC$3&gt;='Gastos com Pessoal'!$E$7:$E$506)*(BC$3&lt;='Gastos com Pessoal'!$F$7:$F$506)*OFFSET('Encargos e Benefícios'!$D$5,1,MATCH($B48,'Encargos e Benefícios'!$E$5:$AB$5,0),500,1)),0)
+_xlfn.IFNA(SUM((BC$3&gt;='Gastos com Pessoal'!$E$513:$E$522)*(BC$3&lt;='Gastos com Pessoal'!$F$513:$F$522)*OFFSET('Encargos e Benefícios'!$D$511,1,MATCH($B48,'Encargos e Benefícios'!$E$511:$AB$511,0),10,1)),0)
+_xlfn.IFNA(SUM((BC$3&gt;='Gastos com Pessoal'!$E$7:$E$506)*(BC$3&lt;='Gastos com Pessoal'!$F$7:$F$506)*(IF('Gastos com Pessoal'!$G$7:$G$506&lt;=BC$3,1,0))*OFFSET('Gastos com Pessoal'!$H$6,1,MATCH(1&amp;$B48,'Gastos com Pessoal'!$I$532:$AJ$532&amp;'Gastos com Pessoal'!$I$6:$AJ$6,0),500,1)),0)
+_xlfn.IFNA(SUM((BC$3&gt;='Gastos com Pessoal'!$E$7:$E$506)*(BC$3&lt;='Gastos com Pessoal'!$F$7:$F$506)*(IF('Gastos com Pessoal'!$M$7:$M$506&lt;=BC$3,1,0))*OFFSET('Gastos com Pessoal'!$H$6,1,MATCH(2&amp;$B48,'Gastos com Pessoal'!$I$532:$AJ$532&amp;'Gastos com Pessoal'!$I$6:$AJ$6,0),500,1)),0)
+_xlfn.IFNA(SUM((BC$3&gt;='Gastos com Pessoal'!$E$7:$E$506)*(BC$3&lt;='Gastos com Pessoal'!$F$7:$F$506)*(IF('Gastos com Pessoal'!$S$7:$S$506&lt;=BC$3,1,0))*OFFSET('Gastos com Pessoal'!$H$6,1,MATCH(3&amp;$B48,'Gastos com Pessoal'!$I$532:$AJ$532&amp;'Gastos com Pessoal'!$I$6:$AJ$6,0),500,1)),0)
+_xlfn.IFNA(SUM((BC$3&gt;='Gastos com Pessoal'!$E$7:$E$506)*(BC$3&lt;='Gastos com Pessoal'!$F$7:$F$506)*(IF('Gastos com Pessoal'!$Y$7:$Y$506&lt;=BC$3,1,0))*OFFSET('Gastos com Pessoal'!$H$6,1,MATCH(4&amp;$B48,'Gastos com Pessoal'!$I$532:$AJ$532&amp;'Gastos com Pessoal'!$I$6:$AJ$6,0),500,1)),0)
+_xlfn.IFNA(SUM((BC$3&gt;='Gastos com Pessoal'!$E$7:$E$506)*(BC$3&lt;='Gastos com Pessoal'!$F$7:$F$506)*(IF('Gastos com Pessoal'!$AE$7:$AE$506&lt;=BC$3,1,0))*OFFSET('Gastos com Pessoal'!$H$6,1,MATCH(5&amp;$B48,'Gastos com Pessoal'!$I$532:$AJ$532&amp;'Gastos com Pessoal'!$I$6:$AJ$6,0),500,1)),0)
+_xlfn.IFNA(SUM((BC$3&gt;='Gastos com Pessoal'!$E$513:$E$522)*(BC$3&lt;='Gastos com Pessoal'!$F$513:$F$522)*(IF('Gastos com Pessoal'!$G$513:$G$522&lt;=BC$3,1,0))*OFFSET('Gastos com Pessoal'!$H$512,1,MATCH(1&amp;$B48,'Gastos com Pessoal'!$I$532:$AJ$532&amp;'Gastos com Pessoal'!$I$512:$AJ$512,0),10,1)),0)
+_xlfn.IFNA(SUM((BC$3&gt;='Gastos com Pessoal'!$E$513:$E$522)*(BC$3&lt;='Gastos com Pessoal'!$F$513:$F$522)*(IF('Gastos com Pessoal'!$M$513:$M$522&lt;=BC$3,1,0))*OFFSET('Gastos com Pessoal'!$H$512,1,MATCH(2&amp;$B48,'Gastos com Pessoal'!$I$532:$AJ$532&amp;'Gastos com Pessoal'!$I$512:$AJ$512,0),10,1)),0)
+_xlfn.IFNA(SUM((BC$3&gt;='Gastos com Pessoal'!$E$513:$E$522)*(BC$3&lt;='Gastos com Pessoal'!$F$513:$F$522)*(IF('Gastos com Pessoal'!$S$513:$S$522&lt;=BC$3,1,0))*OFFSET('Gastos com Pessoal'!$H$512,1,MATCH(3&amp;$B48,'Gastos com Pessoal'!$I$532:$AJ$532&amp;'Gastos com Pessoal'!$I$512:$AJ$512,0),10,1)),0)
+_xlfn.IFNA(SUM((BC$3&gt;='Gastos com Pessoal'!$E$513:$E$522)*(BC$3&lt;='Gastos com Pessoal'!$F$513:$F$522)*(IF('Gastos com Pessoal'!$Y$513:$Y$522&lt;=BC$3,1,0))*OFFSET('Gastos com Pessoal'!$H$512,1,MATCH(4&amp;$B48,'Gastos com Pessoal'!$I$532:$AJ$532&amp;'Gastos com Pessoal'!$I$512:$AJ$512,0),10,1)),0)
+_xlfn.IFNA(SUM((BC$3&gt;='Gastos com Pessoal'!$E$513:$E$522)*(BC$3&lt;='Gastos com Pessoal'!$F$513:$F$522)*(IF('Gastos com Pessoal'!$AE$513:$AE$522&lt;=BC$3,1,0))*OFFSET('Gastos com Pessoal'!$H$512,1,MATCH(5&amp;$B48,'Gastos com Pessoal'!$I$532:$AJ$532&amp;'Gastos com Pessoal'!$I$512:$AJ$512,0),10,1)),0)</f>
        <v>0</v>
      </c>
      <c r="BD48" s="32">
        <f t="array" aca="1" ref="BD48" ca="1">_xlfn.IFNA(SUM((BD$3&gt;='Gastos com Pessoal'!$E$7:$E$506)*(BD$3&lt;='Gastos com Pessoal'!$F$7:$F$506)*OFFSET('Encargos e Benefícios'!$D$5,1,MATCH($B48,'Encargos e Benefícios'!$E$5:$AB$5,0),500,1)),0)
+_xlfn.IFNA(SUM((BD$3&gt;='Gastos com Pessoal'!$E$513:$E$522)*(BD$3&lt;='Gastos com Pessoal'!$F$513:$F$522)*OFFSET('Encargos e Benefícios'!$D$511,1,MATCH($B48,'Encargos e Benefícios'!$E$511:$AB$511,0),10,1)),0)
+_xlfn.IFNA(SUM((BD$3&gt;='Gastos com Pessoal'!$E$7:$E$506)*(BD$3&lt;='Gastos com Pessoal'!$F$7:$F$506)*(IF('Gastos com Pessoal'!$G$7:$G$506&lt;=BD$3,1,0))*OFFSET('Gastos com Pessoal'!$H$6,1,MATCH(1&amp;$B48,'Gastos com Pessoal'!$I$532:$AJ$532&amp;'Gastos com Pessoal'!$I$6:$AJ$6,0),500,1)),0)
+_xlfn.IFNA(SUM((BD$3&gt;='Gastos com Pessoal'!$E$7:$E$506)*(BD$3&lt;='Gastos com Pessoal'!$F$7:$F$506)*(IF('Gastos com Pessoal'!$M$7:$M$506&lt;=BD$3,1,0))*OFFSET('Gastos com Pessoal'!$H$6,1,MATCH(2&amp;$B48,'Gastos com Pessoal'!$I$532:$AJ$532&amp;'Gastos com Pessoal'!$I$6:$AJ$6,0),500,1)),0)
+_xlfn.IFNA(SUM((BD$3&gt;='Gastos com Pessoal'!$E$7:$E$506)*(BD$3&lt;='Gastos com Pessoal'!$F$7:$F$506)*(IF('Gastos com Pessoal'!$S$7:$S$506&lt;=BD$3,1,0))*OFFSET('Gastos com Pessoal'!$H$6,1,MATCH(3&amp;$B48,'Gastos com Pessoal'!$I$532:$AJ$532&amp;'Gastos com Pessoal'!$I$6:$AJ$6,0),500,1)),0)
+_xlfn.IFNA(SUM((BD$3&gt;='Gastos com Pessoal'!$E$7:$E$506)*(BD$3&lt;='Gastos com Pessoal'!$F$7:$F$506)*(IF('Gastos com Pessoal'!$Y$7:$Y$506&lt;=BD$3,1,0))*OFFSET('Gastos com Pessoal'!$H$6,1,MATCH(4&amp;$B48,'Gastos com Pessoal'!$I$532:$AJ$532&amp;'Gastos com Pessoal'!$I$6:$AJ$6,0),500,1)),0)
+_xlfn.IFNA(SUM((BD$3&gt;='Gastos com Pessoal'!$E$7:$E$506)*(BD$3&lt;='Gastos com Pessoal'!$F$7:$F$506)*(IF('Gastos com Pessoal'!$AE$7:$AE$506&lt;=BD$3,1,0))*OFFSET('Gastos com Pessoal'!$H$6,1,MATCH(5&amp;$B48,'Gastos com Pessoal'!$I$532:$AJ$532&amp;'Gastos com Pessoal'!$I$6:$AJ$6,0),500,1)),0)
+_xlfn.IFNA(SUM((BD$3&gt;='Gastos com Pessoal'!$E$513:$E$522)*(BD$3&lt;='Gastos com Pessoal'!$F$513:$F$522)*(IF('Gastos com Pessoal'!$G$513:$G$522&lt;=BD$3,1,0))*OFFSET('Gastos com Pessoal'!$H$512,1,MATCH(1&amp;$B48,'Gastos com Pessoal'!$I$532:$AJ$532&amp;'Gastos com Pessoal'!$I$512:$AJ$512,0),10,1)),0)
+_xlfn.IFNA(SUM((BD$3&gt;='Gastos com Pessoal'!$E$513:$E$522)*(BD$3&lt;='Gastos com Pessoal'!$F$513:$F$522)*(IF('Gastos com Pessoal'!$M$513:$M$522&lt;=BD$3,1,0))*OFFSET('Gastos com Pessoal'!$H$512,1,MATCH(2&amp;$B48,'Gastos com Pessoal'!$I$532:$AJ$532&amp;'Gastos com Pessoal'!$I$512:$AJ$512,0),10,1)),0)
+_xlfn.IFNA(SUM((BD$3&gt;='Gastos com Pessoal'!$E$513:$E$522)*(BD$3&lt;='Gastos com Pessoal'!$F$513:$F$522)*(IF('Gastos com Pessoal'!$S$513:$S$522&lt;=BD$3,1,0))*OFFSET('Gastos com Pessoal'!$H$512,1,MATCH(3&amp;$B48,'Gastos com Pessoal'!$I$532:$AJ$532&amp;'Gastos com Pessoal'!$I$512:$AJ$512,0),10,1)),0)
+_xlfn.IFNA(SUM((BD$3&gt;='Gastos com Pessoal'!$E$513:$E$522)*(BD$3&lt;='Gastos com Pessoal'!$F$513:$F$522)*(IF('Gastos com Pessoal'!$Y$513:$Y$522&lt;=BD$3,1,0))*OFFSET('Gastos com Pessoal'!$H$512,1,MATCH(4&amp;$B48,'Gastos com Pessoal'!$I$532:$AJ$532&amp;'Gastos com Pessoal'!$I$512:$AJ$512,0),10,1)),0)
+_xlfn.IFNA(SUM((BD$3&gt;='Gastos com Pessoal'!$E$513:$E$522)*(BD$3&lt;='Gastos com Pessoal'!$F$513:$F$522)*(IF('Gastos com Pessoal'!$AE$513:$AE$522&lt;=BD$3,1,0))*OFFSET('Gastos com Pessoal'!$H$512,1,MATCH(5&amp;$B48,'Gastos com Pessoal'!$I$532:$AJ$532&amp;'Gastos com Pessoal'!$I$512:$AJ$512,0),10,1)),0)</f>
        <v>0</v>
      </c>
      <c r="BE48" s="32">
        <f t="array" aca="1" ref="BE48" ca="1">_xlfn.IFNA(SUM((BE$3&gt;='Gastos com Pessoal'!$E$7:$E$506)*(BE$3&lt;='Gastos com Pessoal'!$F$7:$F$506)*OFFSET('Encargos e Benefícios'!$D$5,1,MATCH($B48,'Encargos e Benefícios'!$E$5:$AB$5,0),500,1)),0)
+_xlfn.IFNA(SUM((BE$3&gt;='Gastos com Pessoal'!$E$513:$E$522)*(BE$3&lt;='Gastos com Pessoal'!$F$513:$F$522)*OFFSET('Encargos e Benefícios'!$D$511,1,MATCH($B48,'Encargos e Benefícios'!$E$511:$AB$511,0),10,1)),0)
+_xlfn.IFNA(SUM((BE$3&gt;='Gastos com Pessoal'!$E$7:$E$506)*(BE$3&lt;='Gastos com Pessoal'!$F$7:$F$506)*(IF('Gastos com Pessoal'!$G$7:$G$506&lt;=BE$3,1,0))*OFFSET('Gastos com Pessoal'!$H$6,1,MATCH(1&amp;$B48,'Gastos com Pessoal'!$I$532:$AJ$532&amp;'Gastos com Pessoal'!$I$6:$AJ$6,0),500,1)),0)
+_xlfn.IFNA(SUM((BE$3&gt;='Gastos com Pessoal'!$E$7:$E$506)*(BE$3&lt;='Gastos com Pessoal'!$F$7:$F$506)*(IF('Gastos com Pessoal'!$M$7:$M$506&lt;=BE$3,1,0))*OFFSET('Gastos com Pessoal'!$H$6,1,MATCH(2&amp;$B48,'Gastos com Pessoal'!$I$532:$AJ$532&amp;'Gastos com Pessoal'!$I$6:$AJ$6,0),500,1)),0)
+_xlfn.IFNA(SUM((BE$3&gt;='Gastos com Pessoal'!$E$7:$E$506)*(BE$3&lt;='Gastos com Pessoal'!$F$7:$F$506)*(IF('Gastos com Pessoal'!$S$7:$S$506&lt;=BE$3,1,0))*OFFSET('Gastos com Pessoal'!$H$6,1,MATCH(3&amp;$B48,'Gastos com Pessoal'!$I$532:$AJ$532&amp;'Gastos com Pessoal'!$I$6:$AJ$6,0),500,1)),0)
+_xlfn.IFNA(SUM((BE$3&gt;='Gastos com Pessoal'!$E$7:$E$506)*(BE$3&lt;='Gastos com Pessoal'!$F$7:$F$506)*(IF('Gastos com Pessoal'!$Y$7:$Y$506&lt;=BE$3,1,0))*OFFSET('Gastos com Pessoal'!$H$6,1,MATCH(4&amp;$B48,'Gastos com Pessoal'!$I$532:$AJ$532&amp;'Gastos com Pessoal'!$I$6:$AJ$6,0),500,1)),0)
+_xlfn.IFNA(SUM((BE$3&gt;='Gastos com Pessoal'!$E$7:$E$506)*(BE$3&lt;='Gastos com Pessoal'!$F$7:$F$506)*(IF('Gastos com Pessoal'!$AE$7:$AE$506&lt;=BE$3,1,0))*OFFSET('Gastos com Pessoal'!$H$6,1,MATCH(5&amp;$B48,'Gastos com Pessoal'!$I$532:$AJ$532&amp;'Gastos com Pessoal'!$I$6:$AJ$6,0),500,1)),0)
+_xlfn.IFNA(SUM((BE$3&gt;='Gastos com Pessoal'!$E$513:$E$522)*(BE$3&lt;='Gastos com Pessoal'!$F$513:$F$522)*(IF('Gastos com Pessoal'!$G$513:$G$522&lt;=BE$3,1,0))*OFFSET('Gastos com Pessoal'!$H$512,1,MATCH(1&amp;$B48,'Gastos com Pessoal'!$I$532:$AJ$532&amp;'Gastos com Pessoal'!$I$512:$AJ$512,0),10,1)),0)
+_xlfn.IFNA(SUM((BE$3&gt;='Gastos com Pessoal'!$E$513:$E$522)*(BE$3&lt;='Gastos com Pessoal'!$F$513:$F$522)*(IF('Gastos com Pessoal'!$M$513:$M$522&lt;=BE$3,1,0))*OFFSET('Gastos com Pessoal'!$H$512,1,MATCH(2&amp;$B48,'Gastos com Pessoal'!$I$532:$AJ$532&amp;'Gastos com Pessoal'!$I$512:$AJ$512,0),10,1)),0)
+_xlfn.IFNA(SUM((BE$3&gt;='Gastos com Pessoal'!$E$513:$E$522)*(BE$3&lt;='Gastos com Pessoal'!$F$513:$F$522)*(IF('Gastos com Pessoal'!$S$513:$S$522&lt;=BE$3,1,0))*OFFSET('Gastos com Pessoal'!$H$512,1,MATCH(3&amp;$B48,'Gastos com Pessoal'!$I$532:$AJ$532&amp;'Gastos com Pessoal'!$I$512:$AJ$512,0),10,1)),0)
+_xlfn.IFNA(SUM((BE$3&gt;='Gastos com Pessoal'!$E$513:$E$522)*(BE$3&lt;='Gastos com Pessoal'!$F$513:$F$522)*(IF('Gastos com Pessoal'!$Y$513:$Y$522&lt;=BE$3,1,0))*OFFSET('Gastos com Pessoal'!$H$512,1,MATCH(4&amp;$B48,'Gastos com Pessoal'!$I$532:$AJ$532&amp;'Gastos com Pessoal'!$I$512:$AJ$512,0),10,1)),0)
+_xlfn.IFNA(SUM((BE$3&gt;='Gastos com Pessoal'!$E$513:$E$522)*(BE$3&lt;='Gastos com Pessoal'!$F$513:$F$522)*(IF('Gastos com Pessoal'!$AE$513:$AE$522&lt;=BE$3,1,0))*OFFSET('Gastos com Pessoal'!$H$512,1,MATCH(5&amp;$B48,'Gastos com Pessoal'!$I$532:$AJ$532&amp;'Gastos com Pessoal'!$I$512:$AJ$512,0),10,1)),0)</f>
        <v>0</v>
      </c>
      <c r="BF48" s="32">
        <f t="array" aca="1" ref="BF48" ca="1">_xlfn.IFNA(SUM((BF$3&gt;='Gastos com Pessoal'!$E$7:$E$506)*(BF$3&lt;='Gastos com Pessoal'!$F$7:$F$506)*OFFSET('Encargos e Benefícios'!$D$5,1,MATCH($B48,'Encargos e Benefícios'!$E$5:$AB$5,0),500,1)),0)
+_xlfn.IFNA(SUM((BF$3&gt;='Gastos com Pessoal'!$E$513:$E$522)*(BF$3&lt;='Gastos com Pessoal'!$F$513:$F$522)*OFFSET('Encargos e Benefícios'!$D$511,1,MATCH($B48,'Encargos e Benefícios'!$E$511:$AB$511,0),10,1)),0)
+_xlfn.IFNA(SUM((BF$3&gt;='Gastos com Pessoal'!$E$7:$E$506)*(BF$3&lt;='Gastos com Pessoal'!$F$7:$F$506)*(IF('Gastos com Pessoal'!$G$7:$G$506&lt;=BF$3,1,0))*OFFSET('Gastos com Pessoal'!$H$6,1,MATCH(1&amp;$B48,'Gastos com Pessoal'!$I$532:$AJ$532&amp;'Gastos com Pessoal'!$I$6:$AJ$6,0),500,1)),0)
+_xlfn.IFNA(SUM((BF$3&gt;='Gastos com Pessoal'!$E$7:$E$506)*(BF$3&lt;='Gastos com Pessoal'!$F$7:$F$506)*(IF('Gastos com Pessoal'!$M$7:$M$506&lt;=BF$3,1,0))*OFFSET('Gastos com Pessoal'!$H$6,1,MATCH(2&amp;$B48,'Gastos com Pessoal'!$I$532:$AJ$532&amp;'Gastos com Pessoal'!$I$6:$AJ$6,0),500,1)),0)
+_xlfn.IFNA(SUM((BF$3&gt;='Gastos com Pessoal'!$E$7:$E$506)*(BF$3&lt;='Gastos com Pessoal'!$F$7:$F$506)*(IF('Gastos com Pessoal'!$S$7:$S$506&lt;=BF$3,1,0))*OFFSET('Gastos com Pessoal'!$H$6,1,MATCH(3&amp;$B48,'Gastos com Pessoal'!$I$532:$AJ$532&amp;'Gastos com Pessoal'!$I$6:$AJ$6,0),500,1)),0)
+_xlfn.IFNA(SUM((BF$3&gt;='Gastos com Pessoal'!$E$7:$E$506)*(BF$3&lt;='Gastos com Pessoal'!$F$7:$F$506)*(IF('Gastos com Pessoal'!$Y$7:$Y$506&lt;=BF$3,1,0))*OFFSET('Gastos com Pessoal'!$H$6,1,MATCH(4&amp;$B48,'Gastos com Pessoal'!$I$532:$AJ$532&amp;'Gastos com Pessoal'!$I$6:$AJ$6,0),500,1)),0)
+_xlfn.IFNA(SUM((BF$3&gt;='Gastos com Pessoal'!$E$7:$E$506)*(BF$3&lt;='Gastos com Pessoal'!$F$7:$F$506)*(IF('Gastos com Pessoal'!$AE$7:$AE$506&lt;=BF$3,1,0))*OFFSET('Gastos com Pessoal'!$H$6,1,MATCH(5&amp;$B48,'Gastos com Pessoal'!$I$532:$AJ$532&amp;'Gastos com Pessoal'!$I$6:$AJ$6,0),500,1)),0)
+_xlfn.IFNA(SUM((BF$3&gt;='Gastos com Pessoal'!$E$513:$E$522)*(BF$3&lt;='Gastos com Pessoal'!$F$513:$F$522)*(IF('Gastos com Pessoal'!$G$513:$G$522&lt;=BF$3,1,0))*OFFSET('Gastos com Pessoal'!$H$512,1,MATCH(1&amp;$B48,'Gastos com Pessoal'!$I$532:$AJ$532&amp;'Gastos com Pessoal'!$I$512:$AJ$512,0),10,1)),0)
+_xlfn.IFNA(SUM((BF$3&gt;='Gastos com Pessoal'!$E$513:$E$522)*(BF$3&lt;='Gastos com Pessoal'!$F$513:$F$522)*(IF('Gastos com Pessoal'!$M$513:$M$522&lt;=BF$3,1,0))*OFFSET('Gastos com Pessoal'!$H$512,1,MATCH(2&amp;$B48,'Gastos com Pessoal'!$I$532:$AJ$532&amp;'Gastos com Pessoal'!$I$512:$AJ$512,0),10,1)),0)
+_xlfn.IFNA(SUM((BF$3&gt;='Gastos com Pessoal'!$E$513:$E$522)*(BF$3&lt;='Gastos com Pessoal'!$F$513:$F$522)*(IF('Gastos com Pessoal'!$S$513:$S$522&lt;=BF$3,1,0))*OFFSET('Gastos com Pessoal'!$H$512,1,MATCH(3&amp;$B48,'Gastos com Pessoal'!$I$532:$AJ$532&amp;'Gastos com Pessoal'!$I$512:$AJ$512,0),10,1)),0)
+_xlfn.IFNA(SUM((BF$3&gt;='Gastos com Pessoal'!$E$513:$E$522)*(BF$3&lt;='Gastos com Pessoal'!$F$513:$F$522)*(IF('Gastos com Pessoal'!$Y$513:$Y$522&lt;=BF$3,1,0))*OFFSET('Gastos com Pessoal'!$H$512,1,MATCH(4&amp;$B48,'Gastos com Pessoal'!$I$532:$AJ$532&amp;'Gastos com Pessoal'!$I$512:$AJ$512,0),10,1)),0)
+_xlfn.IFNA(SUM((BF$3&gt;='Gastos com Pessoal'!$E$513:$E$522)*(BF$3&lt;='Gastos com Pessoal'!$F$513:$F$522)*(IF('Gastos com Pessoal'!$AE$513:$AE$522&lt;=BF$3,1,0))*OFFSET('Gastos com Pessoal'!$H$512,1,MATCH(5&amp;$B48,'Gastos com Pessoal'!$I$532:$AJ$532&amp;'Gastos com Pessoal'!$I$512:$AJ$512,0),10,1)),0)</f>
        <v>0</v>
      </c>
      <c r="BG48" s="32">
        <f t="array" aca="1" ref="BG48" ca="1">_xlfn.IFNA(SUM((BG$3&gt;='Gastos com Pessoal'!$E$7:$E$506)*(BG$3&lt;='Gastos com Pessoal'!$F$7:$F$506)*OFFSET('Encargos e Benefícios'!$D$5,1,MATCH($B48,'Encargos e Benefícios'!$E$5:$AB$5,0),500,1)),0)
+_xlfn.IFNA(SUM((BG$3&gt;='Gastos com Pessoal'!$E$513:$E$522)*(BG$3&lt;='Gastos com Pessoal'!$F$513:$F$522)*OFFSET('Encargos e Benefícios'!$D$511,1,MATCH($B48,'Encargos e Benefícios'!$E$511:$AB$511,0),10,1)),0)
+_xlfn.IFNA(SUM((BG$3&gt;='Gastos com Pessoal'!$E$7:$E$506)*(BG$3&lt;='Gastos com Pessoal'!$F$7:$F$506)*(IF('Gastos com Pessoal'!$G$7:$G$506&lt;=BG$3,1,0))*OFFSET('Gastos com Pessoal'!$H$6,1,MATCH(1&amp;$B48,'Gastos com Pessoal'!$I$532:$AJ$532&amp;'Gastos com Pessoal'!$I$6:$AJ$6,0),500,1)),0)
+_xlfn.IFNA(SUM((BG$3&gt;='Gastos com Pessoal'!$E$7:$E$506)*(BG$3&lt;='Gastos com Pessoal'!$F$7:$F$506)*(IF('Gastos com Pessoal'!$M$7:$M$506&lt;=BG$3,1,0))*OFFSET('Gastos com Pessoal'!$H$6,1,MATCH(2&amp;$B48,'Gastos com Pessoal'!$I$532:$AJ$532&amp;'Gastos com Pessoal'!$I$6:$AJ$6,0),500,1)),0)
+_xlfn.IFNA(SUM((BG$3&gt;='Gastos com Pessoal'!$E$7:$E$506)*(BG$3&lt;='Gastos com Pessoal'!$F$7:$F$506)*(IF('Gastos com Pessoal'!$S$7:$S$506&lt;=BG$3,1,0))*OFFSET('Gastos com Pessoal'!$H$6,1,MATCH(3&amp;$B48,'Gastos com Pessoal'!$I$532:$AJ$532&amp;'Gastos com Pessoal'!$I$6:$AJ$6,0),500,1)),0)
+_xlfn.IFNA(SUM((BG$3&gt;='Gastos com Pessoal'!$E$7:$E$506)*(BG$3&lt;='Gastos com Pessoal'!$F$7:$F$506)*(IF('Gastos com Pessoal'!$Y$7:$Y$506&lt;=BG$3,1,0))*OFFSET('Gastos com Pessoal'!$H$6,1,MATCH(4&amp;$B48,'Gastos com Pessoal'!$I$532:$AJ$532&amp;'Gastos com Pessoal'!$I$6:$AJ$6,0),500,1)),0)
+_xlfn.IFNA(SUM((BG$3&gt;='Gastos com Pessoal'!$E$7:$E$506)*(BG$3&lt;='Gastos com Pessoal'!$F$7:$F$506)*(IF('Gastos com Pessoal'!$AE$7:$AE$506&lt;=BG$3,1,0))*OFFSET('Gastos com Pessoal'!$H$6,1,MATCH(5&amp;$B48,'Gastos com Pessoal'!$I$532:$AJ$532&amp;'Gastos com Pessoal'!$I$6:$AJ$6,0),500,1)),0)
+_xlfn.IFNA(SUM((BG$3&gt;='Gastos com Pessoal'!$E$513:$E$522)*(BG$3&lt;='Gastos com Pessoal'!$F$513:$F$522)*(IF('Gastos com Pessoal'!$G$513:$G$522&lt;=BG$3,1,0))*OFFSET('Gastos com Pessoal'!$H$512,1,MATCH(1&amp;$B48,'Gastos com Pessoal'!$I$532:$AJ$532&amp;'Gastos com Pessoal'!$I$512:$AJ$512,0),10,1)),0)
+_xlfn.IFNA(SUM((BG$3&gt;='Gastos com Pessoal'!$E$513:$E$522)*(BG$3&lt;='Gastos com Pessoal'!$F$513:$F$522)*(IF('Gastos com Pessoal'!$M$513:$M$522&lt;=BG$3,1,0))*OFFSET('Gastos com Pessoal'!$H$512,1,MATCH(2&amp;$B48,'Gastos com Pessoal'!$I$532:$AJ$532&amp;'Gastos com Pessoal'!$I$512:$AJ$512,0),10,1)),0)
+_xlfn.IFNA(SUM((BG$3&gt;='Gastos com Pessoal'!$E$513:$E$522)*(BG$3&lt;='Gastos com Pessoal'!$F$513:$F$522)*(IF('Gastos com Pessoal'!$S$513:$S$522&lt;=BG$3,1,0))*OFFSET('Gastos com Pessoal'!$H$512,1,MATCH(3&amp;$B48,'Gastos com Pessoal'!$I$532:$AJ$532&amp;'Gastos com Pessoal'!$I$512:$AJ$512,0),10,1)),0)
+_xlfn.IFNA(SUM((BG$3&gt;='Gastos com Pessoal'!$E$513:$E$522)*(BG$3&lt;='Gastos com Pessoal'!$F$513:$F$522)*(IF('Gastos com Pessoal'!$Y$513:$Y$522&lt;=BG$3,1,0))*OFFSET('Gastos com Pessoal'!$H$512,1,MATCH(4&amp;$B48,'Gastos com Pessoal'!$I$532:$AJ$532&amp;'Gastos com Pessoal'!$I$512:$AJ$512,0),10,1)),0)
+_xlfn.IFNA(SUM((BG$3&gt;='Gastos com Pessoal'!$E$513:$E$522)*(BG$3&lt;='Gastos com Pessoal'!$F$513:$F$522)*(IF('Gastos com Pessoal'!$AE$513:$AE$522&lt;=BG$3,1,0))*OFFSET('Gastos com Pessoal'!$H$512,1,MATCH(5&amp;$B48,'Gastos com Pessoal'!$I$532:$AJ$532&amp;'Gastos com Pessoal'!$I$512:$AJ$512,0),10,1)),0)</f>
        <v>0</v>
      </c>
      <c r="BH48" s="32">
        <f t="array" aca="1" ref="BH48" ca="1">_xlfn.IFNA(SUM((BH$3&gt;='Gastos com Pessoal'!$E$7:$E$506)*(BH$3&lt;='Gastos com Pessoal'!$F$7:$F$506)*OFFSET('Encargos e Benefícios'!$D$5,1,MATCH($B48,'Encargos e Benefícios'!$E$5:$AB$5,0),500,1)),0)
+_xlfn.IFNA(SUM((BH$3&gt;='Gastos com Pessoal'!$E$513:$E$522)*(BH$3&lt;='Gastos com Pessoal'!$F$513:$F$522)*OFFSET('Encargos e Benefícios'!$D$511,1,MATCH($B48,'Encargos e Benefícios'!$E$511:$AB$511,0),10,1)),0)
+_xlfn.IFNA(SUM((BH$3&gt;='Gastos com Pessoal'!$E$7:$E$506)*(BH$3&lt;='Gastos com Pessoal'!$F$7:$F$506)*(IF('Gastos com Pessoal'!$G$7:$G$506&lt;=BH$3,1,0))*OFFSET('Gastos com Pessoal'!$H$6,1,MATCH(1&amp;$B48,'Gastos com Pessoal'!$I$532:$AJ$532&amp;'Gastos com Pessoal'!$I$6:$AJ$6,0),500,1)),0)
+_xlfn.IFNA(SUM((BH$3&gt;='Gastos com Pessoal'!$E$7:$E$506)*(BH$3&lt;='Gastos com Pessoal'!$F$7:$F$506)*(IF('Gastos com Pessoal'!$M$7:$M$506&lt;=BH$3,1,0))*OFFSET('Gastos com Pessoal'!$H$6,1,MATCH(2&amp;$B48,'Gastos com Pessoal'!$I$532:$AJ$532&amp;'Gastos com Pessoal'!$I$6:$AJ$6,0),500,1)),0)
+_xlfn.IFNA(SUM((BH$3&gt;='Gastos com Pessoal'!$E$7:$E$506)*(BH$3&lt;='Gastos com Pessoal'!$F$7:$F$506)*(IF('Gastos com Pessoal'!$S$7:$S$506&lt;=BH$3,1,0))*OFFSET('Gastos com Pessoal'!$H$6,1,MATCH(3&amp;$B48,'Gastos com Pessoal'!$I$532:$AJ$532&amp;'Gastos com Pessoal'!$I$6:$AJ$6,0),500,1)),0)
+_xlfn.IFNA(SUM((BH$3&gt;='Gastos com Pessoal'!$E$7:$E$506)*(BH$3&lt;='Gastos com Pessoal'!$F$7:$F$506)*(IF('Gastos com Pessoal'!$Y$7:$Y$506&lt;=BH$3,1,0))*OFFSET('Gastos com Pessoal'!$H$6,1,MATCH(4&amp;$B48,'Gastos com Pessoal'!$I$532:$AJ$532&amp;'Gastos com Pessoal'!$I$6:$AJ$6,0),500,1)),0)
+_xlfn.IFNA(SUM((BH$3&gt;='Gastos com Pessoal'!$E$7:$E$506)*(BH$3&lt;='Gastos com Pessoal'!$F$7:$F$506)*(IF('Gastos com Pessoal'!$AE$7:$AE$506&lt;=BH$3,1,0))*OFFSET('Gastos com Pessoal'!$H$6,1,MATCH(5&amp;$B48,'Gastos com Pessoal'!$I$532:$AJ$532&amp;'Gastos com Pessoal'!$I$6:$AJ$6,0),500,1)),0)
+_xlfn.IFNA(SUM((BH$3&gt;='Gastos com Pessoal'!$E$513:$E$522)*(BH$3&lt;='Gastos com Pessoal'!$F$513:$F$522)*(IF('Gastos com Pessoal'!$G$513:$G$522&lt;=BH$3,1,0))*OFFSET('Gastos com Pessoal'!$H$512,1,MATCH(1&amp;$B48,'Gastos com Pessoal'!$I$532:$AJ$532&amp;'Gastos com Pessoal'!$I$512:$AJ$512,0),10,1)),0)
+_xlfn.IFNA(SUM((BH$3&gt;='Gastos com Pessoal'!$E$513:$E$522)*(BH$3&lt;='Gastos com Pessoal'!$F$513:$F$522)*(IF('Gastos com Pessoal'!$M$513:$M$522&lt;=BH$3,1,0))*OFFSET('Gastos com Pessoal'!$H$512,1,MATCH(2&amp;$B48,'Gastos com Pessoal'!$I$532:$AJ$532&amp;'Gastos com Pessoal'!$I$512:$AJ$512,0),10,1)),0)
+_xlfn.IFNA(SUM((BH$3&gt;='Gastos com Pessoal'!$E$513:$E$522)*(BH$3&lt;='Gastos com Pessoal'!$F$513:$F$522)*(IF('Gastos com Pessoal'!$S$513:$S$522&lt;=BH$3,1,0))*OFFSET('Gastos com Pessoal'!$H$512,1,MATCH(3&amp;$B48,'Gastos com Pessoal'!$I$532:$AJ$532&amp;'Gastos com Pessoal'!$I$512:$AJ$512,0),10,1)),0)
+_xlfn.IFNA(SUM((BH$3&gt;='Gastos com Pessoal'!$E$513:$E$522)*(BH$3&lt;='Gastos com Pessoal'!$F$513:$F$522)*(IF('Gastos com Pessoal'!$Y$513:$Y$522&lt;=BH$3,1,0))*OFFSET('Gastos com Pessoal'!$H$512,1,MATCH(4&amp;$B48,'Gastos com Pessoal'!$I$532:$AJ$532&amp;'Gastos com Pessoal'!$I$512:$AJ$512,0),10,1)),0)
+_xlfn.IFNA(SUM((BH$3&gt;='Gastos com Pessoal'!$E$513:$E$522)*(BH$3&lt;='Gastos com Pessoal'!$F$513:$F$522)*(IF('Gastos com Pessoal'!$AE$513:$AE$522&lt;=BH$3,1,0))*OFFSET('Gastos com Pessoal'!$H$512,1,MATCH(5&amp;$B48,'Gastos com Pessoal'!$I$532:$AJ$532&amp;'Gastos com Pessoal'!$I$512:$AJ$512,0),10,1)),0)</f>
        <v>0</v>
      </c>
      <c r="BI48" s="32">
        <f t="array" aca="1" ref="BI48" ca="1">_xlfn.IFNA(SUM((BI$3&gt;='Gastos com Pessoal'!$E$7:$E$506)*(BI$3&lt;='Gastos com Pessoal'!$F$7:$F$506)*OFFSET('Encargos e Benefícios'!$D$5,1,MATCH($B48,'Encargos e Benefícios'!$E$5:$AB$5,0),500,1)),0)
+_xlfn.IFNA(SUM((BI$3&gt;='Gastos com Pessoal'!$E$513:$E$522)*(BI$3&lt;='Gastos com Pessoal'!$F$513:$F$522)*OFFSET('Encargos e Benefícios'!$D$511,1,MATCH($B48,'Encargos e Benefícios'!$E$511:$AB$511,0),10,1)),0)
+_xlfn.IFNA(SUM((BI$3&gt;='Gastos com Pessoal'!$E$7:$E$506)*(BI$3&lt;='Gastos com Pessoal'!$F$7:$F$506)*(IF('Gastos com Pessoal'!$G$7:$G$506&lt;=BI$3,1,0))*OFFSET('Gastos com Pessoal'!$H$6,1,MATCH(1&amp;$B48,'Gastos com Pessoal'!$I$532:$AJ$532&amp;'Gastos com Pessoal'!$I$6:$AJ$6,0),500,1)),0)
+_xlfn.IFNA(SUM((BI$3&gt;='Gastos com Pessoal'!$E$7:$E$506)*(BI$3&lt;='Gastos com Pessoal'!$F$7:$F$506)*(IF('Gastos com Pessoal'!$M$7:$M$506&lt;=BI$3,1,0))*OFFSET('Gastos com Pessoal'!$H$6,1,MATCH(2&amp;$B48,'Gastos com Pessoal'!$I$532:$AJ$532&amp;'Gastos com Pessoal'!$I$6:$AJ$6,0),500,1)),0)
+_xlfn.IFNA(SUM((BI$3&gt;='Gastos com Pessoal'!$E$7:$E$506)*(BI$3&lt;='Gastos com Pessoal'!$F$7:$F$506)*(IF('Gastos com Pessoal'!$S$7:$S$506&lt;=BI$3,1,0))*OFFSET('Gastos com Pessoal'!$H$6,1,MATCH(3&amp;$B48,'Gastos com Pessoal'!$I$532:$AJ$532&amp;'Gastos com Pessoal'!$I$6:$AJ$6,0),500,1)),0)
+_xlfn.IFNA(SUM((BI$3&gt;='Gastos com Pessoal'!$E$7:$E$506)*(BI$3&lt;='Gastos com Pessoal'!$F$7:$F$506)*(IF('Gastos com Pessoal'!$Y$7:$Y$506&lt;=BI$3,1,0))*OFFSET('Gastos com Pessoal'!$H$6,1,MATCH(4&amp;$B48,'Gastos com Pessoal'!$I$532:$AJ$532&amp;'Gastos com Pessoal'!$I$6:$AJ$6,0),500,1)),0)
+_xlfn.IFNA(SUM((BI$3&gt;='Gastos com Pessoal'!$E$7:$E$506)*(BI$3&lt;='Gastos com Pessoal'!$F$7:$F$506)*(IF('Gastos com Pessoal'!$AE$7:$AE$506&lt;=BI$3,1,0))*OFFSET('Gastos com Pessoal'!$H$6,1,MATCH(5&amp;$B48,'Gastos com Pessoal'!$I$532:$AJ$532&amp;'Gastos com Pessoal'!$I$6:$AJ$6,0),500,1)),0)
+_xlfn.IFNA(SUM((BI$3&gt;='Gastos com Pessoal'!$E$513:$E$522)*(BI$3&lt;='Gastos com Pessoal'!$F$513:$F$522)*(IF('Gastos com Pessoal'!$G$513:$G$522&lt;=BI$3,1,0))*OFFSET('Gastos com Pessoal'!$H$512,1,MATCH(1&amp;$B48,'Gastos com Pessoal'!$I$532:$AJ$532&amp;'Gastos com Pessoal'!$I$512:$AJ$512,0),10,1)),0)
+_xlfn.IFNA(SUM((BI$3&gt;='Gastos com Pessoal'!$E$513:$E$522)*(BI$3&lt;='Gastos com Pessoal'!$F$513:$F$522)*(IF('Gastos com Pessoal'!$M$513:$M$522&lt;=BI$3,1,0))*OFFSET('Gastos com Pessoal'!$H$512,1,MATCH(2&amp;$B48,'Gastos com Pessoal'!$I$532:$AJ$532&amp;'Gastos com Pessoal'!$I$512:$AJ$512,0),10,1)),0)
+_xlfn.IFNA(SUM((BI$3&gt;='Gastos com Pessoal'!$E$513:$E$522)*(BI$3&lt;='Gastos com Pessoal'!$F$513:$F$522)*(IF('Gastos com Pessoal'!$S$513:$S$522&lt;=BI$3,1,0))*OFFSET('Gastos com Pessoal'!$H$512,1,MATCH(3&amp;$B48,'Gastos com Pessoal'!$I$532:$AJ$532&amp;'Gastos com Pessoal'!$I$512:$AJ$512,0),10,1)),0)
+_xlfn.IFNA(SUM((BI$3&gt;='Gastos com Pessoal'!$E$513:$E$522)*(BI$3&lt;='Gastos com Pessoal'!$F$513:$F$522)*(IF('Gastos com Pessoal'!$Y$513:$Y$522&lt;=BI$3,1,0))*OFFSET('Gastos com Pessoal'!$H$512,1,MATCH(4&amp;$B48,'Gastos com Pessoal'!$I$532:$AJ$532&amp;'Gastos com Pessoal'!$I$512:$AJ$512,0),10,1)),0)
+_xlfn.IFNA(SUM((BI$3&gt;='Gastos com Pessoal'!$E$513:$E$522)*(BI$3&lt;='Gastos com Pessoal'!$F$513:$F$522)*(IF('Gastos com Pessoal'!$AE$513:$AE$522&lt;=BI$3,1,0))*OFFSET('Gastos com Pessoal'!$H$512,1,MATCH(5&amp;$B48,'Gastos com Pessoal'!$I$532:$AJ$532&amp;'Gastos com Pessoal'!$I$512:$AJ$512,0),10,1)),0)</f>
        <v>0</v>
      </c>
      <c r="BJ48" s="32">
        <f t="array" aca="1" ref="BJ48" ca="1">_xlfn.IFNA(SUM((BJ$3&gt;='Gastos com Pessoal'!$E$7:$E$506)*(BJ$3&lt;='Gastos com Pessoal'!$F$7:$F$506)*OFFSET('Encargos e Benefícios'!$D$5,1,MATCH($B48,'Encargos e Benefícios'!$E$5:$AB$5,0),500,1)),0)
+_xlfn.IFNA(SUM((BJ$3&gt;='Gastos com Pessoal'!$E$513:$E$522)*(BJ$3&lt;='Gastos com Pessoal'!$F$513:$F$522)*OFFSET('Encargos e Benefícios'!$D$511,1,MATCH($B48,'Encargos e Benefícios'!$E$511:$AB$511,0),10,1)),0)
+_xlfn.IFNA(SUM((BJ$3&gt;='Gastos com Pessoal'!$E$7:$E$506)*(BJ$3&lt;='Gastos com Pessoal'!$F$7:$F$506)*(IF('Gastos com Pessoal'!$G$7:$G$506&lt;=BJ$3,1,0))*OFFSET('Gastos com Pessoal'!$H$6,1,MATCH(1&amp;$B48,'Gastos com Pessoal'!$I$532:$AJ$532&amp;'Gastos com Pessoal'!$I$6:$AJ$6,0),500,1)),0)
+_xlfn.IFNA(SUM((BJ$3&gt;='Gastos com Pessoal'!$E$7:$E$506)*(BJ$3&lt;='Gastos com Pessoal'!$F$7:$F$506)*(IF('Gastos com Pessoal'!$M$7:$M$506&lt;=BJ$3,1,0))*OFFSET('Gastos com Pessoal'!$H$6,1,MATCH(2&amp;$B48,'Gastos com Pessoal'!$I$532:$AJ$532&amp;'Gastos com Pessoal'!$I$6:$AJ$6,0),500,1)),0)
+_xlfn.IFNA(SUM((BJ$3&gt;='Gastos com Pessoal'!$E$7:$E$506)*(BJ$3&lt;='Gastos com Pessoal'!$F$7:$F$506)*(IF('Gastos com Pessoal'!$S$7:$S$506&lt;=BJ$3,1,0))*OFFSET('Gastos com Pessoal'!$H$6,1,MATCH(3&amp;$B48,'Gastos com Pessoal'!$I$532:$AJ$532&amp;'Gastos com Pessoal'!$I$6:$AJ$6,0),500,1)),0)
+_xlfn.IFNA(SUM((BJ$3&gt;='Gastos com Pessoal'!$E$7:$E$506)*(BJ$3&lt;='Gastos com Pessoal'!$F$7:$F$506)*(IF('Gastos com Pessoal'!$Y$7:$Y$506&lt;=BJ$3,1,0))*OFFSET('Gastos com Pessoal'!$H$6,1,MATCH(4&amp;$B48,'Gastos com Pessoal'!$I$532:$AJ$532&amp;'Gastos com Pessoal'!$I$6:$AJ$6,0),500,1)),0)
+_xlfn.IFNA(SUM((BJ$3&gt;='Gastos com Pessoal'!$E$7:$E$506)*(BJ$3&lt;='Gastos com Pessoal'!$F$7:$F$506)*(IF('Gastos com Pessoal'!$AE$7:$AE$506&lt;=BJ$3,1,0))*OFFSET('Gastos com Pessoal'!$H$6,1,MATCH(5&amp;$B48,'Gastos com Pessoal'!$I$532:$AJ$532&amp;'Gastos com Pessoal'!$I$6:$AJ$6,0),500,1)),0)
+_xlfn.IFNA(SUM((BJ$3&gt;='Gastos com Pessoal'!$E$513:$E$522)*(BJ$3&lt;='Gastos com Pessoal'!$F$513:$F$522)*(IF('Gastos com Pessoal'!$G$513:$G$522&lt;=BJ$3,1,0))*OFFSET('Gastos com Pessoal'!$H$512,1,MATCH(1&amp;$B48,'Gastos com Pessoal'!$I$532:$AJ$532&amp;'Gastos com Pessoal'!$I$512:$AJ$512,0),10,1)),0)
+_xlfn.IFNA(SUM((BJ$3&gt;='Gastos com Pessoal'!$E$513:$E$522)*(BJ$3&lt;='Gastos com Pessoal'!$F$513:$F$522)*(IF('Gastos com Pessoal'!$M$513:$M$522&lt;=BJ$3,1,0))*OFFSET('Gastos com Pessoal'!$H$512,1,MATCH(2&amp;$B48,'Gastos com Pessoal'!$I$532:$AJ$532&amp;'Gastos com Pessoal'!$I$512:$AJ$512,0),10,1)),0)
+_xlfn.IFNA(SUM((BJ$3&gt;='Gastos com Pessoal'!$E$513:$E$522)*(BJ$3&lt;='Gastos com Pessoal'!$F$513:$F$522)*(IF('Gastos com Pessoal'!$S$513:$S$522&lt;=BJ$3,1,0))*OFFSET('Gastos com Pessoal'!$H$512,1,MATCH(3&amp;$B48,'Gastos com Pessoal'!$I$532:$AJ$532&amp;'Gastos com Pessoal'!$I$512:$AJ$512,0),10,1)),0)
+_xlfn.IFNA(SUM((BJ$3&gt;='Gastos com Pessoal'!$E$513:$E$522)*(BJ$3&lt;='Gastos com Pessoal'!$F$513:$F$522)*(IF('Gastos com Pessoal'!$Y$513:$Y$522&lt;=BJ$3,1,0))*OFFSET('Gastos com Pessoal'!$H$512,1,MATCH(4&amp;$B48,'Gastos com Pessoal'!$I$532:$AJ$532&amp;'Gastos com Pessoal'!$I$512:$AJ$512,0),10,1)),0)
+_xlfn.IFNA(SUM((BJ$3&gt;='Gastos com Pessoal'!$E$513:$E$522)*(BJ$3&lt;='Gastos com Pessoal'!$F$513:$F$522)*(IF('Gastos com Pessoal'!$AE$513:$AE$522&lt;=BJ$3,1,0))*OFFSET('Gastos com Pessoal'!$H$512,1,MATCH(5&amp;$B48,'Gastos com Pessoal'!$I$532:$AJ$532&amp;'Gastos com Pessoal'!$I$512:$AJ$512,0),10,1)),0)</f>
        <v>0</v>
      </c>
      <c r="BK48" s="69">
        <f t="shared" ref="BK48:BK52" ca="1" si="25">SUM(C48:BJ48)</f>
        <v>637791.71952100052</v>
      </c>
      <c r="BL48" s="74">
        <f t="shared" ref="BL48:BL58" ca="1" si="26">IF($BK$144=0,0,BK48/$BK$144)</f>
        <v>1.1115924257059491E-2</v>
      </c>
    </row>
    <row r="49" spans="1:64" s="49" customFormat="1" ht="23.25" customHeight="1" x14ac:dyDescent="0.2">
      <c r="A49" s="18" t="s">
        <v>160</v>
      </c>
      <c r="B49" s="12" t="s">
        <v>161</v>
      </c>
      <c r="C49" s="32">
        <f t="array" aca="1" ref="C49" ca="1">_xlfn.IFNA(SUM((C$3&gt;='Gastos com Pessoal'!$E$7:$E$506)*(C$3&lt;='Gastos com Pessoal'!$F$7:$F$506)*OFFSET('Encargos e Benefícios'!$D$5,1,MATCH($B49,'Encargos e Benefícios'!$E$5:$AB$5,0),500,1)),0)
+_xlfn.IFNA(SUM((C$3&gt;='Gastos com Pessoal'!$E$513:$E$522)*(C$3&lt;='Gastos com Pessoal'!$F$513:$F$522)*OFFSET('Encargos e Benefícios'!$D$511,1,MATCH($B49,'Encargos e Benefícios'!$E$511:$AB$511,0),10,1)),0)
+_xlfn.IFNA(SUM((C$3&gt;='Gastos com Pessoal'!$E$7:$E$506)*(C$3&lt;='Gastos com Pessoal'!$F$7:$F$506)*(IF('Gastos com Pessoal'!$G$7:$G$506&lt;=C$3,1,0))*OFFSET('Gastos com Pessoal'!$H$6,1,MATCH(1&amp;$B49,'Gastos com Pessoal'!$I$532:$AJ$532&amp;'Gastos com Pessoal'!$I$6:$AJ$6,0),500,1)),0)
+_xlfn.IFNA(SUM((C$3&gt;='Gastos com Pessoal'!$E$7:$E$506)*(C$3&lt;='Gastos com Pessoal'!$F$7:$F$506)*(IF('Gastos com Pessoal'!$M$7:$M$506&lt;=C$3,1,0))*OFFSET('Gastos com Pessoal'!$H$6,1,MATCH(2&amp;$B49,'Gastos com Pessoal'!$I$532:$AJ$532&amp;'Gastos com Pessoal'!$I$6:$AJ$6,0),500,1)),0)
+_xlfn.IFNA(SUM((C$3&gt;='Gastos com Pessoal'!$E$7:$E$506)*(C$3&lt;='Gastos com Pessoal'!$F$7:$F$506)*(IF('Gastos com Pessoal'!$S$7:$S$506&lt;=C$3,1,0))*OFFSET('Gastos com Pessoal'!$H$6,1,MATCH(3&amp;$B49,'Gastos com Pessoal'!$I$532:$AJ$532&amp;'Gastos com Pessoal'!$I$6:$AJ$6,0),500,1)),0)
+_xlfn.IFNA(SUM((C$3&gt;='Gastos com Pessoal'!$E$7:$E$506)*(C$3&lt;='Gastos com Pessoal'!$F$7:$F$506)*(IF('Gastos com Pessoal'!$Y$7:$Y$506&lt;=C$3,1,0))*OFFSET('Gastos com Pessoal'!$H$6,1,MATCH(4&amp;$B49,'Gastos com Pessoal'!$I$532:$AJ$532&amp;'Gastos com Pessoal'!$I$6:$AJ$6,0),500,1)),0)
+_xlfn.IFNA(SUM((C$3&gt;='Gastos com Pessoal'!$E$7:$E$506)*(C$3&lt;='Gastos com Pessoal'!$F$7:$F$506)*(IF('Gastos com Pessoal'!$AE$7:$AE$506&lt;=C$3,1,0))*OFFSET('Gastos com Pessoal'!$H$6,1,MATCH(5&amp;$B49,'Gastos com Pessoal'!$I$532:$AJ$532&amp;'Gastos com Pessoal'!$I$6:$AJ$6,0),500,1)),0)
+_xlfn.IFNA(SUM((C$3&gt;='Gastos com Pessoal'!$E$513:$E$522)*(C$3&lt;='Gastos com Pessoal'!$F$513:$F$522)*(IF('Gastos com Pessoal'!$G$513:$G$522&lt;=C$3,1,0))*OFFSET('Gastos com Pessoal'!$H$512,1,MATCH(1&amp;$B49,'Gastos com Pessoal'!$I$532:$AJ$532&amp;'Gastos com Pessoal'!$I$512:$AJ$512,0),10,1)),0)
+_xlfn.IFNA(SUM((C$3&gt;='Gastos com Pessoal'!$E$513:$E$522)*(C$3&lt;='Gastos com Pessoal'!$F$513:$F$522)*(IF('Gastos com Pessoal'!$M$513:$M$522&lt;=C$3,1,0))*OFFSET('Gastos com Pessoal'!$H$512,1,MATCH(2&amp;$B49,'Gastos com Pessoal'!$I$532:$AJ$532&amp;'Gastos com Pessoal'!$I$512:$AJ$512,0),10,1)),0)
+_xlfn.IFNA(SUM((C$3&gt;='Gastos com Pessoal'!$E$513:$E$522)*(C$3&lt;='Gastos com Pessoal'!$F$513:$F$522)*(IF('Gastos com Pessoal'!$S$513:$S$522&lt;=C$3,1,0))*OFFSET('Gastos com Pessoal'!$H$512,1,MATCH(3&amp;$B49,'Gastos com Pessoal'!$I$532:$AJ$532&amp;'Gastos com Pessoal'!$I$512:$AJ$512,0),10,1)),0)
+_xlfn.IFNA(SUM((C$3&gt;='Gastos com Pessoal'!$E$513:$E$522)*(C$3&lt;='Gastos com Pessoal'!$F$513:$F$522)*(IF('Gastos com Pessoal'!$Y$513:$Y$522&lt;=C$3,1,0))*OFFSET('Gastos com Pessoal'!$H$512,1,MATCH(4&amp;$B49,'Gastos com Pessoal'!$I$532:$AJ$532&amp;'Gastos com Pessoal'!$I$512:$AJ$512,0),10,1)),0)
+_xlfn.IFNA(SUM((C$3&gt;='Gastos com Pessoal'!$E$513:$E$522)*(C$3&lt;='Gastos com Pessoal'!$F$513:$F$522)*(IF('Gastos com Pessoal'!$AE$513:$AE$522&lt;=C$3,1,0))*OFFSET('Gastos com Pessoal'!$H$512,1,MATCH(5&amp;$B49,'Gastos com Pessoal'!$I$532:$AJ$532&amp;'Gastos com Pessoal'!$I$512:$AJ$512,0),10,1)),0)</f>
        <v>250050</v>
      </c>
      <c r="D49" s="32">
        <f t="array" aca="1" ref="D49" ca="1">_xlfn.IFNA(SUM((D$3&gt;='Gastos com Pessoal'!$E$7:$E$506)*(D$3&lt;='Gastos com Pessoal'!$F$7:$F$506)*OFFSET('Encargos e Benefícios'!$D$5,1,MATCH($B49,'Encargos e Benefícios'!$E$5:$AB$5,0),500,1)),0)
+_xlfn.IFNA(SUM((D$3&gt;='Gastos com Pessoal'!$E$513:$E$522)*(D$3&lt;='Gastos com Pessoal'!$F$513:$F$522)*OFFSET('Encargos e Benefícios'!$D$511,1,MATCH($B49,'Encargos e Benefícios'!$E$511:$AB$511,0),10,1)),0)
+_xlfn.IFNA(SUM((D$3&gt;='Gastos com Pessoal'!$E$7:$E$506)*(D$3&lt;='Gastos com Pessoal'!$F$7:$F$506)*(IF('Gastos com Pessoal'!$G$7:$G$506&lt;=D$3,1,0))*OFFSET('Gastos com Pessoal'!$H$6,1,MATCH(1&amp;$B49,'Gastos com Pessoal'!$I$532:$AJ$532&amp;'Gastos com Pessoal'!$I$6:$AJ$6,0),500,1)),0)
+_xlfn.IFNA(SUM((D$3&gt;='Gastos com Pessoal'!$E$7:$E$506)*(D$3&lt;='Gastos com Pessoal'!$F$7:$F$506)*(IF('Gastos com Pessoal'!$M$7:$M$506&lt;=D$3,1,0))*OFFSET('Gastos com Pessoal'!$H$6,1,MATCH(2&amp;$B49,'Gastos com Pessoal'!$I$532:$AJ$532&amp;'Gastos com Pessoal'!$I$6:$AJ$6,0),500,1)),0)
+_xlfn.IFNA(SUM((D$3&gt;='Gastos com Pessoal'!$E$7:$E$506)*(D$3&lt;='Gastos com Pessoal'!$F$7:$F$506)*(IF('Gastos com Pessoal'!$S$7:$S$506&lt;=D$3,1,0))*OFFSET('Gastos com Pessoal'!$H$6,1,MATCH(3&amp;$B49,'Gastos com Pessoal'!$I$532:$AJ$532&amp;'Gastos com Pessoal'!$I$6:$AJ$6,0),500,1)),0)
+_xlfn.IFNA(SUM((D$3&gt;='Gastos com Pessoal'!$E$7:$E$506)*(D$3&lt;='Gastos com Pessoal'!$F$7:$F$506)*(IF('Gastos com Pessoal'!$Y$7:$Y$506&lt;=D$3,1,0))*OFFSET('Gastos com Pessoal'!$H$6,1,MATCH(4&amp;$B49,'Gastos com Pessoal'!$I$532:$AJ$532&amp;'Gastos com Pessoal'!$I$6:$AJ$6,0),500,1)),0)
+_xlfn.IFNA(SUM((D$3&gt;='Gastos com Pessoal'!$E$7:$E$506)*(D$3&lt;='Gastos com Pessoal'!$F$7:$F$506)*(IF('Gastos com Pessoal'!$AE$7:$AE$506&lt;=D$3,1,0))*OFFSET('Gastos com Pessoal'!$H$6,1,MATCH(5&amp;$B49,'Gastos com Pessoal'!$I$532:$AJ$532&amp;'Gastos com Pessoal'!$I$6:$AJ$6,0),500,1)),0)
+_xlfn.IFNA(SUM((D$3&gt;='Gastos com Pessoal'!$E$513:$E$522)*(D$3&lt;='Gastos com Pessoal'!$F$513:$F$522)*(IF('Gastos com Pessoal'!$G$513:$G$522&lt;=D$3,1,0))*OFFSET('Gastos com Pessoal'!$H$512,1,MATCH(1&amp;$B49,'Gastos com Pessoal'!$I$532:$AJ$532&amp;'Gastos com Pessoal'!$I$512:$AJ$512,0),10,1)),0)
+_xlfn.IFNA(SUM((D$3&gt;='Gastos com Pessoal'!$E$513:$E$522)*(D$3&lt;='Gastos com Pessoal'!$F$513:$F$522)*(IF('Gastos com Pessoal'!$M$513:$M$522&lt;=D$3,1,0))*OFFSET('Gastos com Pessoal'!$H$512,1,MATCH(2&amp;$B49,'Gastos com Pessoal'!$I$532:$AJ$532&amp;'Gastos com Pessoal'!$I$512:$AJ$512,0),10,1)),0)
+_xlfn.IFNA(SUM((D$3&gt;='Gastos com Pessoal'!$E$513:$E$522)*(D$3&lt;='Gastos com Pessoal'!$F$513:$F$522)*(IF('Gastos com Pessoal'!$S$513:$S$522&lt;=D$3,1,0))*OFFSET('Gastos com Pessoal'!$H$512,1,MATCH(3&amp;$B49,'Gastos com Pessoal'!$I$532:$AJ$532&amp;'Gastos com Pessoal'!$I$512:$AJ$512,0),10,1)),0)
+_xlfn.IFNA(SUM((D$3&gt;='Gastos com Pessoal'!$E$513:$E$522)*(D$3&lt;='Gastos com Pessoal'!$F$513:$F$522)*(IF('Gastos com Pessoal'!$Y$513:$Y$522&lt;=D$3,1,0))*OFFSET('Gastos com Pessoal'!$H$512,1,MATCH(4&amp;$B49,'Gastos com Pessoal'!$I$532:$AJ$532&amp;'Gastos com Pessoal'!$I$512:$AJ$512,0),10,1)),0)
+_xlfn.IFNA(SUM((D$3&gt;='Gastos com Pessoal'!$E$513:$E$522)*(D$3&lt;='Gastos com Pessoal'!$F$513:$F$522)*(IF('Gastos com Pessoal'!$AE$513:$AE$522&lt;=D$3,1,0))*OFFSET('Gastos com Pessoal'!$H$512,1,MATCH(5&amp;$B49,'Gastos com Pessoal'!$I$532:$AJ$532&amp;'Gastos com Pessoal'!$I$512:$AJ$512,0),10,1)),0)</f>
        <v>250500</v>
      </c>
      <c r="E49" s="32">
        <f t="array" aca="1" ref="E49" ca="1">_xlfn.IFNA(SUM((E$3&gt;='Gastos com Pessoal'!$E$7:$E$506)*(E$3&lt;='Gastos com Pessoal'!$F$7:$F$506)*OFFSET('Encargos e Benefícios'!$D$5,1,MATCH($B49,'Encargos e Benefícios'!$E$5:$AB$5,0),500,1)),0)
+_xlfn.IFNA(SUM((E$3&gt;='Gastos com Pessoal'!$E$513:$E$522)*(E$3&lt;='Gastos com Pessoal'!$F$513:$F$522)*OFFSET('Encargos e Benefícios'!$D$511,1,MATCH($B49,'Encargos e Benefícios'!$E$511:$AB$511,0),10,1)),0)
+_xlfn.IFNA(SUM((E$3&gt;='Gastos com Pessoal'!$E$7:$E$506)*(E$3&lt;='Gastos com Pessoal'!$F$7:$F$506)*(IF('Gastos com Pessoal'!$G$7:$G$506&lt;=E$3,1,0))*OFFSET('Gastos com Pessoal'!$H$6,1,MATCH(1&amp;$B49,'Gastos com Pessoal'!$I$532:$AJ$532&amp;'Gastos com Pessoal'!$I$6:$AJ$6,0),500,1)),0)
+_xlfn.IFNA(SUM((E$3&gt;='Gastos com Pessoal'!$E$7:$E$506)*(E$3&lt;='Gastos com Pessoal'!$F$7:$F$506)*(IF('Gastos com Pessoal'!$M$7:$M$506&lt;=E$3,1,0))*OFFSET('Gastos com Pessoal'!$H$6,1,MATCH(2&amp;$B49,'Gastos com Pessoal'!$I$532:$AJ$532&amp;'Gastos com Pessoal'!$I$6:$AJ$6,0),500,1)),0)
+_xlfn.IFNA(SUM((E$3&gt;='Gastos com Pessoal'!$E$7:$E$506)*(E$3&lt;='Gastos com Pessoal'!$F$7:$F$506)*(IF('Gastos com Pessoal'!$S$7:$S$506&lt;=E$3,1,0))*OFFSET('Gastos com Pessoal'!$H$6,1,MATCH(3&amp;$B49,'Gastos com Pessoal'!$I$532:$AJ$532&amp;'Gastos com Pessoal'!$I$6:$AJ$6,0),500,1)),0)
+_xlfn.IFNA(SUM((E$3&gt;='Gastos com Pessoal'!$E$7:$E$506)*(E$3&lt;='Gastos com Pessoal'!$F$7:$F$506)*(IF('Gastos com Pessoal'!$Y$7:$Y$506&lt;=E$3,1,0))*OFFSET('Gastos com Pessoal'!$H$6,1,MATCH(4&amp;$B49,'Gastos com Pessoal'!$I$532:$AJ$532&amp;'Gastos com Pessoal'!$I$6:$AJ$6,0),500,1)),0)
+_xlfn.IFNA(SUM((E$3&gt;='Gastos com Pessoal'!$E$7:$E$506)*(E$3&lt;='Gastos com Pessoal'!$F$7:$F$506)*(IF('Gastos com Pessoal'!$AE$7:$AE$506&lt;=E$3,1,0))*OFFSET('Gastos com Pessoal'!$H$6,1,MATCH(5&amp;$B49,'Gastos com Pessoal'!$I$532:$AJ$532&amp;'Gastos com Pessoal'!$I$6:$AJ$6,0),500,1)),0)
+_xlfn.IFNA(SUM((E$3&gt;='Gastos com Pessoal'!$E$513:$E$522)*(E$3&lt;='Gastos com Pessoal'!$F$513:$F$522)*(IF('Gastos com Pessoal'!$G$513:$G$522&lt;=E$3,1,0))*OFFSET('Gastos com Pessoal'!$H$512,1,MATCH(1&amp;$B49,'Gastos com Pessoal'!$I$532:$AJ$532&amp;'Gastos com Pessoal'!$I$512:$AJ$512,0),10,1)),0)
+_xlfn.IFNA(SUM((E$3&gt;='Gastos com Pessoal'!$E$513:$E$522)*(E$3&lt;='Gastos com Pessoal'!$F$513:$F$522)*(IF('Gastos com Pessoal'!$M$513:$M$522&lt;=E$3,1,0))*OFFSET('Gastos com Pessoal'!$H$512,1,MATCH(2&amp;$B49,'Gastos com Pessoal'!$I$532:$AJ$532&amp;'Gastos com Pessoal'!$I$512:$AJ$512,0),10,1)),0)
+_xlfn.IFNA(SUM((E$3&gt;='Gastos com Pessoal'!$E$513:$E$522)*(E$3&lt;='Gastos com Pessoal'!$F$513:$F$522)*(IF('Gastos com Pessoal'!$S$513:$S$522&lt;=E$3,1,0))*OFFSET('Gastos com Pessoal'!$H$512,1,MATCH(3&amp;$B49,'Gastos com Pessoal'!$I$532:$AJ$532&amp;'Gastos com Pessoal'!$I$512:$AJ$512,0),10,1)),0)
+_xlfn.IFNA(SUM((E$3&gt;='Gastos com Pessoal'!$E$513:$E$522)*(E$3&lt;='Gastos com Pessoal'!$F$513:$F$522)*(IF('Gastos com Pessoal'!$Y$513:$Y$522&lt;=E$3,1,0))*OFFSET('Gastos com Pessoal'!$H$512,1,MATCH(4&amp;$B49,'Gastos com Pessoal'!$I$532:$AJ$532&amp;'Gastos com Pessoal'!$I$512:$AJ$512,0),10,1)),0)
+_xlfn.IFNA(SUM((E$3&gt;='Gastos com Pessoal'!$E$513:$E$522)*(E$3&lt;='Gastos com Pessoal'!$F$513:$F$522)*(IF('Gastos com Pessoal'!$AE$513:$AE$522&lt;=E$3,1,0))*OFFSET('Gastos com Pessoal'!$H$512,1,MATCH(5&amp;$B49,'Gastos com Pessoal'!$I$532:$AJ$532&amp;'Gastos com Pessoal'!$I$512:$AJ$512,0),10,1)),0)</f>
        <v>250500</v>
      </c>
      <c r="F49" s="32">
        <f t="array" aca="1" ref="F49" ca="1">_xlfn.IFNA(SUM((F$3&gt;='Gastos com Pessoal'!$E$7:$E$506)*(F$3&lt;='Gastos com Pessoal'!$F$7:$F$506)*OFFSET('Encargos e Benefícios'!$D$5,1,MATCH($B49,'Encargos e Benefícios'!$E$5:$AB$5,0),500,1)),0)
+_xlfn.IFNA(SUM((F$3&gt;='Gastos com Pessoal'!$E$513:$E$522)*(F$3&lt;='Gastos com Pessoal'!$F$513:$F$522)*OFFSET('Encargos e Benefícios'!$D$511,1,MATCH($B49,'Encargos e Benefícios'!$E$511:$AB$511,0),10,1)),0)
+_xlfn.IFNA(SUM((F$3&gt;='Gastos com Pessoal'!$E$7:$E$506)*(F$3&lt;='Gastos com Pessoal'!$F$7:$F$506)*(IF('Gastos com Pessoal'!$G$7:$G$506&lt;=F$3,1,0))*OFFSET('Gastos com Pessoal'!$H$6,1,MATCH(1&amp;$B49,'Gastos com Pessoal'!$I$532:$AJ$532&amp;'Gastos com Pessoal'!$I$6:$AJ$6,0),500,1)),0)
+_xlfn.IFNA(SUM((F$3&gt;='Gastos com Pessoal'!$E$7:$E$506)*(F$3&lt;='Gastos com Pessoal'!$F$7:$F$506)*(IF('Gastos com Pessoal'!$M$7:$M$506&lt;=F$3,1,0))*OFFSET('Gastos com Pessoal'!$H$6,1,MATCH(2&amp;$B49,'Gastos com Pessoal'!$I$532:$AJ$532&amp;'Gastos com Pessoal'!$I$6:$AJ$6,0),500,1)),0)
+_xlfn.IFNA(SUM((F$3&gt;='Gastos com Pessoal'!$E$7:$E$506)*(F$3&lt;='Gastos com Pessoal'!$F$7:$F$506)*(IF('Gastos com Pessoal'!$S$7:$S$506&lt;=F$3,1,0))*OFFSET('Gastos com Pessoal'!$H$6,1,MATCH(3&amp;$B49,'Gastos com Pessoal'!$I$532:$AJ$532&amp;'Gastos com Pessoal'!$I$6:$AJ$6,0),500,1)),0)
+_xlfn.IFNA(SUM((F$3&gt;='Gastos com Pessoal'!$E$7:$E$506)*(F$3&lt;='Gastos com Pessoal'!$F$7:$F$506)*(IF('Gastos com Pessoal'!$Y$7:$Y$506&lt;=F$3,1,0))*OFFSET('Gastos com Pessoal'!$H$6,1,MATCH(4&amp;$B49,'Gastos com Pessoal'!$I$532:$AJ$532&amp;'Gastos com Pessoal'!$I$6:$AJ$6,0),500,1)),0)
+_xlfn.IFNA(SUM((F$3&gt;='Gastos com Pessoal'!$E$7:$E$506)*(F$3&lt;='Gastos com Pessoal'!$F$7:$F$506)*(IF('Gastos com Pessoal'!$AE$7:$AE$506&lt;=F$3,1,0))*OFFSET('Gastos com Pessoal'!$H$6,1,MATCH(5&amp;$B49,'Gastos com Pessoal'!$I$532:$AJ$532&amp;'Gastos com Pessoal'!$I$6:$AJ$6,0),500,1)),0)
+_xlfn.IFNA(SUM((F$3&gt;='Gastos com Pessoal'!$E$513:$E$522)*(F$3&lt;='Gastos com Pessoal'!$F$513:$F$522)*(IF('Gastos com Pessoal'!$G$513:$G$522&lt;=F$3,1,0))*OFFSET('Gastos com Pessoal'!$H$512,1,MATCH(1&amp;$B49,'Gastos com Pessoal'!$I$532:$AJ$532&amp;'Gastos com Pessoal'!$I$512:$AJ$512,0),10,1)),0)
+_xlfn.IFNA(SUM((F$3&gt;='Gastos com Pessoal'!$E$513:$E$522)*(F$3&lt;='Gastos com Pessoal'!$F$513:$F$522)*(IF('Gastos com Pessoal'!$M$513:$M$522&lt;=F$3,1,0))*OFFSET('Gastos com Pessoal'!$H$512,1,MATCH(2&amp;$B49,'Gastos com Pessoal'!$I$532:$AJ$532&amp;'Gastos com Pessoal'!$I$512:$AJ$512,0),10,1)),0)
+_xlfn.IFNA(SUM((F$3&gt;='Gastos com Pessoal'!$E$513:$E$522)*(F$3&lt;='Gastos com Pessoal'!$F$513:$F$522)*(IF('Gastos com Pessoal'!$S$513:$S$522&lt;=F$3,1,0))*OFFSET('Gastos com Pessoal'!$H$512,1,MATCH(3&amp;$B49,'Gastos com Pessoal'!$I$532:$AJ$532&amp;'Gastos com Pessoal'!$I$512:$AJ$512,0),10,1)),0)
+_xlfn.IFNA(SUM((F$3&gt;='Gastos com Pessoal'!$E$513:$E$522)*(F$3&lt;='Gastos com Pessoal'!$F$513:$F$522)*(IF('Gastos com Pessoal'!$Y$513:$Y$522&lt;=F$3,1,0))*OFFSET('Gastos com Pessoal'!$H$512,1,MATCH(4&amp;$B49,'Gastos com Pessoal'!$I$532:$AJ$532&amp;'Gastos com Pessoal'!$I$512:$AJ$512,0),10,1)),0)
+_xlfn.IFNA(SUM((F$3&gt;='Gastos com Pessoal'!$E$513:$E$522)*(F$3&lt;='Gastos com Pessoal'!$F$513:$F$522)*(IF('Gastos com Pessoal'!$AE$513:$AE$522&lt;=F$3,1,0))*OFFSET('Gastos com Pessoal'!$H$512,1,MATCH(5&amp;$B49,'Gastos com Pessoal'!$I$532:$AJ$532&amp;'Gastos com Pessoal'!$I$512:$AJ$512,0),10,1)),0)</f>
        <v>250500</v>
      </c>
      <c r="G49" s="32">
        <f t="array" aca="1" ref="G49" ca="1">_xlfn.IFNA(SUM((G$3&gt;='Gastos com Pessoal'!$E$7:$E$506)*(G$3&lt;='Gastos com Pessoal'!$F$7:$F$506)*OFFSET('Encargos e Benefícios'!$D$5,1,MATCH($B49,'Encargos e Benefícios'!$E$5:$AB$5,0),500,1)),0)
+_xlfn.IFNA(SUM((G$3&gt;='Gastos com Pessoal'!$E$513:$E$522)*(G$3&lt;='Gastos com Pessoal'!$F$513:$F$522)*OFFSET('Encargos e Benefícios'!$D$511,1,MATCH($B49,'Encargos e Benefícios'!$E$511:$AB$511,0),10,1)),0)
+_xlfn.IFNA(SUM((G$3&gt;='Gastos com Pessoal'!$E$7:$E$506)*(G$3&lt;='Gastos com Pessoal'!$F$7:$F$506)*(IF('Gastos com Pessoal'!$G$7:$G$506&lt;=G$3,1,0))*OFFSET('Gastos com Pessoal'!$H$6,1,MATCH(1&amp;$B49,'Gastos com Pessoal'!$I$532:$AJ$532&amp;'Gastos com Pessoal'!$I$6:$AJ$6,0),500,1)),0)
+_xlfn.IFNA(SUM((G$3&gt;='Gastos com Pessoal'!$E$7:$E$506)*(G$3&lt;='Gastos com Pessoal'!$F$7:$F$506)*(IF('Gastos com Pessoal'!$M$7:$M$506&lt;=G$3,1,0))*OFFSET('Gastos com Pessoal'!$H$6,1,MATCH(2&amp;$B49,'Gastos com Pessoal'!$I$532:$AJ$532&amp;'Gastos com Pessoal'!$I$6:$AJ$6,0),500,1)),0)
+_xlfn.IFNA(SUM((G$3&gt;='Gastos com Pessoal'!$E$7:$E$506)*(G$3&lt;='Gastos com Pessoal'!$F$7:$F$506)*(IF('Gastos com Pessoal'!$S$7:$S$506&lt;=G$3,1,0))*OFFSET('Gastos com Pessoal'!$H$6,1,MATCH(3&amp;$B49,'Gastos com Pessoal'!$I$532:$AJ$532&amp;'Gastos com Pessoal'!$I$6:$AJ$6,0),500,1)),0)
+_xlfn.IFNA(SUM((G$3&gt;='Gastos com Pessoal'!$E$7:$E$506)*(G$3&lt;='Gastos com Pessoal'!$F$7:$F$506)*(IF('Gastos com Pessoal'!$Y$7:$Y$506&lt;=G$3,1,0))*OFFSET('Gastos com Pessoal'!$H$6,1,MATCH(4&amp;$B49,'Gastos com Pessoal'!$I$532:$AJ$532&amp;'Gastos com Pessoal'!$I$6:$AJ$6,0),500,1)),0)
+_xlfn.IFNA(SUM((G$3&gt;='Gastos com Pessoal'!$E$7:$E$506)*(G$3&lt;='Gastos com Pessoal'!$F$7:$F$506)*(IF('Gastos com Pessoal'!$AE$7:$AE$506&lt;=G$3,1,0))*OFFSET('Gastos com Pessoal'!$H$6,1,MATCH(5&amp;$B49,'Gastos com Pessoal'!$I$532:$AJ$532&amp;'Gastos com Pessoal'!$I$6:$AJ$6,0),500,1)),0)
+_xlfn.IFNA(SUM((G$3&gt;='Gastos com Pessoal'!$E$513:$E$522)*(G$3&lt;='Gastos com Pessoal'!$F$513:$F$522)*(IF('Gastos com Pessoal'!$G$513:$G$522&lt;=G$3,1,0))*OFFSET('Gastos com Pessoal'!$H$512,1,MATCH(1&amp;$B49,'Gastos com Pessoal'!$I$532:$AJ$532&amp;'Gastos com Pessoal'!$I$512:$AJ$512,0),10,1)),0)
+_xlfn.IFNA(SUM((G$3&gt;='Gastos com Pessoal'!$E$513:$E$522)*(G$3&lt;='Gastos com Pessoal'!$F$513:$F$522)*(IF('Gastos com Pessoal'!$M$513:$M$522&lt;=G$3,1,0))*OFFSET('Gastos com Pessoal'!$H$512,1,MATCH(2&amp;$B49,'Gastos com Pessoal'!$I$532:$AJ$532&amp;'Gastos com Pessoal'!$I$512:$AJ$512,0),10,1)),0)
+_xlfn.IFNA(SUM((G$3&gt;='Gastos com Pessoal'!$E$513:$E$522)*(G$3&lt;='Gastos com Pessoal'!$F$513:$F$522)*(IF('Gastos com Pessoal'!$S$513:$S$522&lt;=G$3,1,0))*OFFSET('Gastos com Pessoal'!$H$512,1,MATCH(3&amp;$B49,'Gastos com Pessoal'!$I$532:$AJ$532&amp;'Gastos com Pessoal'!$I$512:$AJ$512,0),10,1)),0)
+_xlfn.IFNA(SUM((G$3&gt;='Gastos com Pessoal'!$E$513:$E$522)*(G$3&lt;='Gastos com Pessoal'!$F$513:$F$522)*(IF('Gastos com Pessoal'!$Y$513:$Y$522&lt;=G$3,1,0))*OFFSET('Gastos com Pessoal'!$H$512,1,MATCH(4&amp;$B49,'Gastos com Pessoal'!$I$532:$AJ$532&amp;'Gastos com Pessoal'!$I$512:$AJ$512,0),10,1)),0)
+_xlfn.IFNA(SUM((G$3&gt;='Gastos com Pessoal'!$E$513:$E$522)*(G$3&lt;='Gastos com Pessoal'!$F$513:$F$522)*(IF('Gastos com Pessoal'!$AE$513:$AE$522&lt;=G$3,1,0))*OFFSET('Gastos com Pessoal'!$H$512,1,MATCH(5&amp;$B49,'Gastos com Pessoal'!$I$532:$AJ$532&amp;'Gastos com Pessoal'!$I$512:$AJ$512,0),10,1)),0)</f>
        <v>244470</v>
      </c>
      <c r="H49" s="32">
        <f t="array" aca="1" ref="H49" ca="1">_xlfn.IFNA(SUM((H$3&gt;='Gastos com Pessoal'!$E$7:$E$506)*(H$3&lt;='Gastos com Pessoal'!$F$7:$F$506)*OFFSET('Encargos e Benefícios'!$D$5,1,MATCH($B49,'Encargos e Benefícios'!$E$5:$AB$5,0),500,1)),0)
+_xlfn.IFNA(SUM((H$3&gt;='Gastos com Pessoal'!$E$513:$E$522)*(H$3&lt;='Gastos com Pessoal'!$F$513:$F$522)*OFFSET('Encargos e Benefícios'!$D$511,1,MATCH($B49,'Encargos e Benefícios'!$E$511:$AB$511,0),10,1)),0)
+_xlfn.IFNA(SUM((H$3&gt;='Gastos com Pessoal'!$E$7:$E$506)*(H$3&lt;='Gastos com Pessoal'!$F$7:$F$506)*(IF('Gastos com Pessoal'!$G$7:$G$506&lt;=H$3,1,0))*OFFSET('Gastos com Pessoal'!$H$6,1,MATCH(1&amp;$B49,'Gastos com Pessoal'!$I$532:$AJ$532&amp;'Gastos com Pessoal'!$I$6:$AJ$6,0),500,1)),0)
+_xlfn.IFNA(SUM((H$3&gt;='Gastos com Pessoal'!$E$7:$E$506)*(H$3&lt;='Gastos com Pessoal'!$F$7:$F$506)*(IF('Gastos com Pessoal'!$M$7:$M$506&lt;=H$3,1,0))*OFFSET('Gastos com Pessoal'!$H$6,1,MATCH(2&amp;$B49,'Gastos com Pessoal'!$I$532:$AJ$532&amp;'Gastos com Pessoal'!$I$6:$AJ$6,0),500,1)),0)
+_xlfn.IFNA(SUM((H$3&gt;='Gastos com Pessoal'!$E$7:$E$506)*(H$3&lt;='Gastos com Pessoal'!$F$7:$F$506)*(IF('Gastos com Pessoal'!$S$7:$S$506&lt;=H$3,1,0))*OFFSET('Gastos com Pessoal'!$H$6,1,MATCH(3&amp;$B49,'Gastos com Pessoal'!$I$532:$AJ$532&amp;'Gastos com Pessoal'!$I$6:$AJ$6,0),500,1)),0)
+_xlfn.IFNA(SUM((H$3&gt;='Gastos com Pessoal'!$E$7:$E$506)*(H$3&lt;='Gastos com Pessoal'!$F$7:$F$506)*(IF('Gastos com Pessoal'!$Y$7:$Y$506&lt;=H$3,1,0))*OFFSET('Gastos com Pessoal'!$H$6,1,MATCH(4&amp;$B49,'Gastos com Pessoal'!$I$532:$AJ$532&amp;'Gastos com Pessoal'!$I$6:$AJ$6,0),500,1)),0)
+_xlfn.IFNA(SUM((H$3&gt;='Gastos com Pessoal'!$E$7:$E$506)*(H$3&lt;='Gastos com Pessoal'!$F$7:$F$506)*(IF('Gastos com Pessoal'!$AE$7:$AE$506&lt;=H$3,1,0))*OFFSET('Gastos com Pessoal'!$H$6,1,MATCH(5&amp;$B49,'Gastos com Pessoal'!$I$532:$AJ$532&amp;'Gastos com Pessoal'!$I$6:$AJ$6,0),500,1)),0)
+_xlfn.IFNA(SUM((H$3&gt;='Gastos com Pessoal'!$E$513:$E$522)*(H$3&lt;='Gastos com Pessoal'!$F$513:$F$522)*(IF('Gastos com Pessoal'!$G$513:$G$522&lt;=H$3,1,0))*OFFSET('Gastos com Pessoal'!$H$512,1,MATCH(1&amp;$B49,'Gastos com Pessoal'!$I$532:$AJ$532&amp;'Gastos com Pessoal'!$I$512:$AJ$512,0),10,1)),0)
+_xlfn.IFNA(SUM((H$3&gt;='Gastos com Pessoal'!$E$513:$E$522)*(H$3&lt;='Gastos com Pessoal'!$F$513:$F$522)*(IF('Gastos com Pessoal'!$M$513:$M$522&lt;=H$3,1,0))*OFFSET('Gastos com Pessoal'!$H$512,1,MATCH(2&amp;$B49,'Gastos com Pessoal'!$I$532:$AJ$532&amp;'Gastos com Pessoal'!$I$512:$AJ$512,0),10,1)),0)
+_xlfn.IFNA(SUM((H$3&gt;='Gastos com Pessoal'!$E$513:$E$522)*(H$3&lt;='Gastos com Pessoal'!$F$513:$F$522)*(IF('Gastos com Pessoal'!$S$513:$S$522&lt;=H$3,1,0))*OFFSET('Gastos com Pessoal'!$H$512,1,MATCH(3&amp;$B49,'Gastos com Pessoal'!$I$532:$AJ$532&amp;'Gastos com Pessoal'!$I$512:$AJ$512,0),10,1)),0)
+_xlfn.IFNA(SUM((H$3&gt;='Gastos com Pessoal'!$E$513:$E$522)*(H$3&lt;='Gastos com Pessoal'!$F$513:$F$522)*(IF('Gastos com Pessoal'!$Y$513:$Y$522&lt;=H$3,1,0))*OFFSET('Gastos com Pessoal'!$H$512,1,MATCH(4&amp;$B49,'Gastos com Pessoal'!$I$532:$AJ$532&amp;'Gastos com Pessoal'!$I$512:$AJ$512,0),10,1)),0)
+_xlfn.IFNA(SUM((H$3&gt;='Gastos com Pessoal'!$E$513:$E$522)*(H$3&lt;='Gastos com Pessoal'!$F$513:$F$522)*(IF('Gastos com Pessoal'!$AE$513:$AE$522&lt;=H$3,1,0))*OFFSET('Gastos com Pessoal'!$H$512,1,MATCH(5&amp;$B49,'Gastos com Pessoal'!$I$532:$AJ$532&amp;'Gastos com Pessoal'!$I$512:$AJ$512,0),10,1)),0)</f>
        <v>247530</v>
      </c>
      <c r="I49" s="32">
        <f t="array" aca="1" ref="I49" ca="1">_xlfn.IFNA(SUM((I$3&gt;='Gastos com Pessoal'!$E$7:$E$506)*(I$3&lt;='Gastos com Pessoal'!$F$7:$F$506)*OFFSET('Encargos e Benefícios'!$D$5,1,MATCH($B49,'Encargos e Benefícios'!$E$5:$AB$5,0),500,1)),0)
+_xlfn.IFNA(SUM((I$3&gt;='Gastos com Pessoal'!$E$513:$E$522)*(I$3&lt;='Gastos com Pessoal'!$F$513:$F$522)*OFFSET('Encargos e Benefícios'!$D$511,1,MATCH($B49,'Encargos e Benefícios'!$E$511:$AB$511,0),10,1)),0)
+_xlfn.IFNA(SUM((I$3&gt;='Gastos com Pessoal'!$E$7:$E$506)*(I$3&lt;='Gastos com Pessoal'!$F$7:$F$506)*(IF('Gastos com Pessoal'!$G$7:$G$506&lt;=I$3,1,0))*OFFSET('Gastos com Pessoal'!$H$6,1,MATCH(1&amp;$B49,'Gastos com Pessoal'!$I$532:$AJ$532&amp;'Gastos com Pessoal'!$I$6:$AJ$6,0),500,1)),0)
+_xlfn.IFNA(SUM((I$3&gt;='Gastos com Pessoal'!$E$7:$E$506)*(I$3&lt;='Gastos com Pessoal'!$F$7:$F$506)*(IF('Gastos com Pessoal'!$M$7:$M$506&lt;=I$3,1,0))*OFFSET('Gastos com Pessoal'!$H$6,1,MATCH(2&amp;$B49,'Gastos com Pessoal'!$I$532:$AJ$532&amp;'Gastos com Pessoal'!$I$6:$AJ$6,0),500,1)),0)
+_xlfn.IFNA(SUM((I$3&gt;='Gastos com Pessoal'!$E$7:$E$506)*(I$3&lt;='Gastos com Pessoal'!$F$7:$F$506)*(IF('Gastos com Pessoal'!$S$7:$S$506&lt;=I$3,1,0))*OFFSET('Gastos com Pessoal'!$H$6,1,MATCH(3&amp;$B49,'Gastos com Pessoal'!$I$532:$AJ$532&amp;'Gastos com Pessoal'!$I$6:$AJ$6,0),500,1)),0)
+_xlfn.IFNA(SUM((I$3&gt;='Gastos com Pessoal'!$E$7:$E$506)*(I$3&lt;='Gastos com Pessoal'!$F$7:$F$506)*(IF('Gastos com Pessoal'!$Y$7:$Y$506&lt;=I$3,1,0))*OFFSET('Gastos com Pessoal'!$H$6,1,MATCH(4&amp;$B49,'Gastos com Pessoal'!$I$532:$AJ$532&amp;'Gastos com Pessoal'!$I$6:$AJ$6,0),500,1)),0)
+_xlfn.IFNA(SUM((I$3&gt;='Gastos com Pessoal'!$E$7:$E$506)*(I$3&lt;='Gastos com Pessoal'!$F$7:$F$506)*(IF('Gastos com Pessoal'!$AE$7:$AE$506&lt;=I$3,1,0))*OFFSET('Gastos com Pessoal'!$H$6,1,MATCH(5&amp;$B49,'Gastos com Pessoal'!$I$532:$AJ$532&amp;'Gastos com Pessoal'!$I$6:$AJ$6,0),500,1)),0)
+_xlfn.IFNA(SUM((I$3&gt;='Gastos com Pessoal'!$E$513:$E$522)*(I$3&lt;='Gastos com Pessoal'!$F$513:$F$522)*(IF('Gastos com Pessoal'!$G$513:$G$522&lt;=I$3,1,0))*OFFSET('Gastos com Pessoal'!$H$512,1,MATCH(1&amp;$B49,'Gastos com Pessoal'!$I$532:$AJ$532&amp;'Gastos com Pessoal'!$I$512:$AJ$512,0),10,1)),0)
+_xlfn.IFNA(SUM((I$3&gt;='Gastos com Pessoal'!$E$513:$E$522)*(I$3&lt;='Gastos com Pessoal'!$F$513:$F$522)*(IF('Gastos com Pessoal'!$M$513:$M$522&lt;=I$3,1,0))*OFFSET('Gastos com Pessoal'!$H$512,1,MATCH(2&amp;$B49,'Gastos com Pessoal'!$I$532:$AJ$532&amp;'Gastos com Pessoal'!$I$512:$AJ$512,0),10,1)),0)
+_xlfn.IFNA(SUM((I$3&gt;='Gastos com Pessoal'!$E$513:$E$522)*(I$3&lt;='Gastos com Pessoal'!$F$513:$F$522)*(IF('Gastos com Pessoal'!$S$513:$S$522&lt;=I$3,1,0))*OFFSET('Gastos com Pessoal'!$H$512,1,MATCH(3&amp;$B49,'Gastos com Pessoal'!$I$532:$AJ$532&amp;'Gastos com Pessoal'!$I$512:$AJ$512,0),10,1)),0)
+_xlfn.IFNA(SUM((I$3&gt;='Gastos com Pessoal'!$E$513:$E$522)*(I$3&lt;='Gastos com Pessoal'!$F$513:$F$522)*(IF('Gastos com Pessoal'!$Y$513:$Y$522&lt;=I$3,1,0))*OFFSET('Gastos com Pessoal'!$H$512,1,MATCH(4&amp;$B49,'Gastos com Pessoal'!$I$532:$AJ$532&amp;'Gastos com Pessoal'!$I$512:$AJ$512,0),10,1)),0)
+_xlfn.IFNA(SUM((I$3&gt;='Gastos com Pessoal'!$E$513:$E$522)*(I$3&lt;='Gastos com Pessoal'!$F$513:$F$522)*(IF('Gastos com Pessoal'!$AE$513:$AE$522&lt;=I$3,1,0))*OFFSET('Gastos com Pessoal'!$H$512,1,MATCH(5&amp;$B49,'Gastos com Pessoal'!$I$532:$AJ$532&amp;'Gastos com Pessoal'!$I$512:$AJ$512,0),10,1)),0)</f>
        <v>247530</v>
      </c>
      <c r="J49" s="32">
        <f t="array" aca="1" ref="J49" ca="1">_xlfn.IFNA(SUM((J$3&gt;='Gastos com Pessoal'!$E$7:$E$506)*(J$3&lt;='Gastos com Pessoal'!$F$7:$F$506)*OFFSET('Encargos e Benefícios'!$D$5,1,MATCH($B49,'Encargos e Benefícios'!$E$5:$AB$5,0),500,1)),0)
+_xlfn.IFNA(SUM((J$3&gt;='Gastos com Pessoal'!$E$513:$E$522)*(J$3&lt;='Gastos com Pessoal'!$F$513:$F$522)*OFFSET('Encargos e Benefícios'!$D$511,1,MATCH($B49,'Encargos e Benefícios'!$E$511:$AB$511,0),10,1)),0)
+_xlfn.IFNA(SUM((J$3&gt;='Gastos com Pessoal'!$E$7:$E$506)*(J$3&lt;='Gastos com Pessoal'!$F$7:$F$506)*(IF('Gastos com Pessoal'!$G$7:$G$506&lt;=J$3,1,0))*OFFSET('Gastos com Pessoal'!$H$6,1,MATCH(1&amp;$B49,'Gastos com Pessoal'!$I$532:$AJ$532&amp;'Gastos com Pessoal'!$I$6:$AJ$6,0),500,1)),0)
+_xlfn.IFNA(SUM((J$3&gt;='Gastos com Pessoal'!$E$7:$E$506)*(J$3&lt;='Gastos com Pessoal'!$F$7:$F$506)*(IF('Gastos com Pessoal'!$M$7:$M$506&lt;=J$3,1,0))*OFFSET('Gastos com Pessoal'!$H$6,1,MATCH(2&amp;$B49,'Gastos com Pessoal'!$I$532:$AJ$532&amp;'Gastos com Pessoal'!$I$6:$AJ$6,0),500,1)),0)
+_xlfn.IFNA(SUM((J$3&gt;='Gastos com Pessoal'!$E$7:$E$506)*(J$3&lt;='Gastos com Pessoal'!$F$7:$F$506)*(IF('Gastos com Pessoal'!$S$7:$S$506&lt;=J$3,1,0))*OFFSET('Gastos com Pessoal'!$H$6,1,MATCH(3&amp;$B49,'Gastos com Pessoal'!$I$532:$AJ$532&amp;'Gastos com Pessoal'!$I$6:$AJ$6,0),500,1)),0)
+_xlfn.IFNA(SUM((J$3&gt;='Gastos com Pessoal'!$E$7:$E$506)*(J$3&lt;='Gastos com Pessoal'!$F$7:$F$506)*(IF('Gastos com Pessoal'!$Y$7:$Y$506&lt;=J$3,1,0))*OFFSET('Gastos com Pessoal'!$H$6,1,MATCH(4&amp;$B49,'Gastos com Pessoal'!$I$532:$AJ$532&amp;'Gastos com Pessoal'!$I$6:$AJ$6,0),500,1)),0)
+_xlfn.IFNA(SUM((J$3&gt;='Gastos com Pessoal'!$E$7:$E$506)*(J$3&lt;='Gastos com Pessoal'!$F$7:$F$506)*(IF('Gastos com Pessoal'!$AE$7:$AE$506&lt;=J$3,1,0))*OFFSET('Gastos com Pessoal'!$H$6,1,MATCH(5&amp;$B49,'Gastos com Pessoal'!$I$532:$AJ$532&amp;'Gastos com Pessoal'!$I$6:$AJ$6,0),500,1)),0)
+_xlfn.IFNA(SUM((J$3&gt;='Gastos com Pessoal'!$E$513:$E$522)*(J$3&lt;='Gastos com Pessoal'!$F$513:$F$522)*(IF('Gastos com Pessoal'!$G$513:$G$522&lt;=J$3,1,0))*OFFSET('Gastos com Pessoal'!$H$512,1,MATCH(1&amp;$B49,'Gastos com Pessoal'!$I$532:$AJ$532&amp;'Gastos com Pessoal'!$I$512:$AJ$512,0),10,1)),0)
+_xlfn.IFNA(SUM((J$3&gt;='Gastos com Pessoal'!$E$513:$E$522)*(J$3&lt;='Gastos com Pessoal'!$F$513:$F$522)*(IF('Gastos com Pessoal'!$M$513:$M$522&lt;=J$3,1,0))*OFFSET('Gastos com Pessoal'!$H$512,1,MATCH(2&amp;$B49,'Gastos com Pessoal'!$I$532:$AJ$532&amp;'Gastos com Pessoal'!$I$512:$AJ$512,0),10,1)),0)
+_xlfn.IFNA(SUM((J$3&gt;='Gastos com Pessoal'!$E$513:$E$522)*(J$3&lt;='Gastos com Pessoal'!$F$513:$F$522)*(IF('Gastos com Pessoal'!$S$513:$S$522&lt;=J$3,1,0))*OFFSET('Gastos com Pessoal'!$H$512,1,MATCH(3&amp;$B49,'Gastos com Pessoal'!$I$532:$AJ$532&amp;'Gastos com Pessoal'!$I$512:$AJ$512,0),10,1)),0)
+_xlfn.IFNA(SUM((J$3&gt;='Gastos com Pessoal'!$E$513:$E$522)*(J$3&lt;='Gastos com Pessoal'!$F$513:$F$522)*(IF('Gastos com Pessoal'!$Y$513:$Y$522&lt;=J$3,1,0))*OFFSET('Gastos com Pessoal'!$H$512,1,MATCH(4&amp;$B49,'Gastos com Pessoal'!$I$532:$AJ$532&amp;'Gastos com Pessoal'!$I$512:$AJ$512,0),10,1)),0)
+_xlfn.IFNA(SUM((J$3&gt;='Gastos com Pessoal'!$E$513:$E$522)*(J$3&lt;='Gastos com Pessoal'!$F$513:$F$522)*(IF('Gastos com Pessoal'!$AE$513:$AE$522&lt;=J$3,1,0))*OFFSET('Gastos com Pessoal'!$H$512,1,MATCH(5&amp;$B49,'Gastos com Pessoal'!$I$532:$AJ$532&amp;'Gastos com Pessoal'!$I$512:$AJ$512,0),10,1)),0)</f>
        <v>247530</v>
      </c>
      <c r="K49" s="32">
        <f t="array" aca="1" ref="K49" ca="1">_xlfn.IFNA(SUM((K$3&gt;='Gastos com Pessoal'!$E$7:$E$506)*(K$3&lt;='Gastos com Pessoal'!$F$7:$F$506)*OFFSET('Encargos e Benefícios'!$D$5,1,MATCH($B49,'Encargos e Benefícios'!$E$5:$AB$5,0),500,1)),0)
+_xlfn.IFNA(SUM((K$3&gt;='Gastos com Pessoal'!$E$513:$E$522)*(K$3&lt;='Gastos com Pessoal'!$F$513:$F$522)*OFFSET('Encargos e Benefícios'!$D$511,1,MATCH($B49,'Encargos e Benefícios'!$E$511:$AB$511,0),10,1)),0)
+_xlfn.IFNA(SUM((K$3&gt;='Gastos com Pessoal'!$E$7:$E$506)*(K$3&lt;='Gastos com Pessoal'!$F$7:$F$506)*(IF('Gastos com Pessoal'!$G$7:$G$506&lt;=K$3,1,0))*OFFSET('Gastos com Pessoal'!$H$6,1,MATCH(1&amp;$B49,'Gastos com Pessoal'!$I$532:$AJ$532&amp;'Gastos com Pessoal'!$I$6:$AJ$6,0),500,1)),0)
+_xlfn.IFNA(SUM((K$3&gt;='Gastos com Pessoal'!$E$7:$E$506)*(K$3&lt;='Gastos com Pessoal'!$F$7:$F$506)*(IF('Gastos com Pessoal'!$M$7:$M$506&lt;=K$3,1,0))*OFFSET('Gastos com Pessoal'!$H$6,1,MATCH(2&amp;$B49,'Gastos com Pessoal'!$I$532:$AJ$532&amp;'Gastos com Pessoal'!$I$6:$AJ$6,0),500,1)),0)
+_xlfn.IFNA(SUM((K$3&gt;='Gastos com Pessoal'!$E$7:$E$506)*(K$3&lt;='Gastos com Pessoal'!$F$7:$F$506)*(IF('Gastos com Pessoal'!$S$7:$S$506&lt;=K$3,1,0))*OFFSET('Gastos com Pessoal'!$H$6,1,MATCH(3&amp;$B49,'Gastos com Pessoal'!$I$532:$AJ$532&amp;'Gastos com Pessoal'!$I$6:$AJ$6,0),500,1)),0)
+_xlfn.IFNA(SUM((K$3&gt;='Gastos com Pessoal'!$E$7:$E$506)*(K$3&lt;='Gastos com Pessoal'!$F$7:$F$506)*(IF('Gastos com Pessoal'!$Y$7:$Y$506&lt;=K$3,1,0))*OFFSET('Gastos com Pessoal'!$H$6,1,MATCH(4&amp;$B49,'Gastos com Pessoal'!$I$532:$AJ$532&amp;'Gastos com Pessoal'!$I$6:$AJ$6,0),500,1)),0)
+_xlfn.IFNA(SUM((K$3&gt;='Gastos com Pessoal'!$E$7:$E$506)*(K$3&lt;='Gastos com Pessoal'!$F$7:$F$506)*(IF('Gastos com Pessoal'!$AE$7:$AE$506&lt;=K$3,1,0))*OFFSET('Gastos com Pessoal'!$H$6,1,MATCH(5&amp;$B49,'Gastos com Pessoal'!$I$532:$AJ$532&amp;'Gastos com Pessoal'!$I$6:$AJ$6,0),500,1)),0)
+_xlfn.IFNA(SUM((K$3&gt;='Gastos com Pessoal'!$E$513:$E$522)*(K$3&lt;='Gastos com Pessoal'!$F$513:$F$522)*(IF('Gastos com Pessoal'!$G$513:$G$522&lt;=K$3,1,0))*OFFSET('Gastos com Pessoal'!$H$512,1,MATCH(1&amp;$B49,'Gastos com Pessoal'!$I$532:$AJ$532&amp;'Gastos com Pessoal'!$I$512:$AJ$512,0),10,1)),0)
+_xlfn.IFNA(SUM((K$3&gt;='Gastos com Pessoal'!$E$513:$E$522)*(K$3&lt;='Gastos com Pessoal'!$F$513:$F$522)*(IF('Gastos com Pessoal'!$M$513:$M$522&lt;=K$3,1,0))*OFFSET('Gastos com Pessoal'!$H$512,1,MATCH(2&amp;$B49,'Gastos com Pessoal'!$I$532:$AJ$532&amp;'Gastos com Pessoal'!$I$512:$AJ$512,0),10,1)),0)
+_xlfn.IFNA(SUM((K$3&gt;='Gastos com Pessoal'!$E$513:$E$522)*(K$3&lt;='Gastos com Pessoal'!$F$513:$F$522)*(IF('Gastos com Pessoal'!$S$513:$S$522&lt;=K$3,1,0))*OFFSET('Gastos com Pessoal'!$H$512,1,MATCH(3&amp;$B49,'Gastos com Pessoal'!$I$532:$AJ$532&amp;'Gastos com Pessoal'!$I$512:$AJ$512,0),10,1)),0)
+_xlfn.IFNA(SUM((K$3&gt;='Gastos com Pessoal'!$E$513:$E$522)*(K$3&lt;='Gastos com Pessoal'!$F$513:$F$522)*(IF('Gastos com Pessoal'!$Y$513:$Y$522&lt;=K$3,1,0))*OFFSET('Gastos com Pessoal'!$H$512,1,MATCH(4&amp;$B49,'Gastos com Pessoal'!$I$532:$AJ$532&amp;'Gastos com Pessoal'!$I$512:$AJ$512,0),10,1)),0)
+_xlfn.IFNA(SUM((K$3&gt;='Gastos com Pessoal'!$E$513:$E$522)*(K$3&lt;='Gastos com Pessoal'!$F$513:$F$522)*(IF('Gastos com Pessoal'!$AE$513:$AE$522&lt;=K$3,1,0))*OFFSET('Gastos com Pessoal'!$H$512,1,MATCH(5&amp;$B49,'Gastos com Pessoal'!$I$532:$AJ$532&amp;'Gastos com Pessoal'!$I$512:$AJ$512,0),10,1)),0)</f>
        <v>247530</v>
      </c>
      <c r="L49" s="32">
        <f t="array" aca="1" ref="L49" ca="1">_xlfn.IFNA(SUM((L$3&gt;='Gastos com Pessoal'!$E$7:$E$506)*(L$3&lt;='Gastos com Pessoal'!$F$7:$F$506)*OFFSET('Encargos e Benefícios'!$D$5,1,MATCH($B49,'Encargos e Benefícios'!$E$5:$AB$5,0),500,1)),0)
+_xlfn.IFNA(SUM((L$3&gt;='Gastos com Pessoal'!$E$513:$E$522)*(L$3&lt;='Gastos com Pessoal'!$F$513:$F$522)*OFFSET('Encargos e Benefícios'!$D$511,1,MATCH($B49,'Encargos e Benefícios'!$E$511:$AB$511,0),10,1)),0)
+_xlfn.IFNA(SUM((L$3&gt;='Gastos com Pessoal'!$E$7:$E$506)*(L$3&lt;='Gastos com Pessoal'!$F$7:$F$506)*(IF('Gastos com Pessoal'!$G$7:$G$506&lt;=L$3,1,0))*OFFSET('Gastos com Pessoal'!$H$6,1,MATCH(1&amp;$B49,'Gastos com Pessoal'!$I$532:$AJ$532&amp;'Gastos com Pessoal'!$I$6:$AJ$6,0),500,1)),0)
+_xlfn.IFNA(SUM((L$3&gt;='Gastos com Pessoal'!$E$7:$E$506)*(L$3&lt;='Gastos com Pessoal'!$F$7:$F$506)*(IF('Gastos com Pessoal'!$M$7:$M$506&lt;=L$3,1,0))*OFFSET('Gastos com Pessoal'!$H$6,1,MATCH(2&amp;$B49,'Gastos com Pessoal'!$I$532:$AJ$532&amp;'Gastos com Pessoal'!$I$6:$AJ$6,0),500,1)),0)
+_xlfn.IFNA(SUM((L$3&gt;='Gastos com Pessoal'!$E$7:$E$506)*(L$3&lt;='Gastos com Pessoal'!$F$7:$F$506)*(IF('Gastos com Pessoal'!$S$7:$S$506&lt;=L$3,1,0))*OFFSET('Gastos com Pessoal'!$H$6,1,MATCH(3&amp;$B49,'Gastos com Pessoal'!$I$532:$AJ$532&amp;'Gastos com Pessoal'!$I$6:$AJ$6,0),500,1)),0)
+_xlfn.IFNA(SUM((L$3&gt;='Gastos com Pessoal'!$E$7:$E$506)*(L$3&lt;='Gastos com Pessoal'!$F$7:$F$506)*(IF('Gastos com Pessoal'!$Y$7:$Y$506&lt;=L$3,1,0))*OFFSET('Gastos com Pessoal'!$H$6,1,MATCH(4&amp;$B49,'Gastos com Pessoal'!$I$532:$AJ$532&amp;'Gastos com Pessoal'!$I$6:$AJ$6,0),500,1)),0)
+_xlfn.IFNA(SUM((L$3&gt;='Gastos com Pessoal'!$E$7:$E$506)*(L$3&lt;='Gastos com Pessoal'!$F$7:$F$506)*(IF('Gastos com Pessoal'!$AE$7:$AE$506&lt;=L$3,1,0))*OFFSET('Gastos com Pessoal'!$H$6,1,MATCH(5&amp;$B49,'Gastos com Pessoal'!$I$532:$AJ$532&amp;'Gastos com Pessoal'!$I$6:$AJ$6,0),500,1)),0)
+_xlfn.IFNA(SUM((L$3&gt;='Gastos com Pessoal'!$E$513:$E$522)*(L$3&lt;='Gastos com Pessoal'!$F$513:$F$522)*(IF('Gastos com Pessoal'!$G$513:$G$522&lt;=L$3,1,0))*OFFSET('Gastos com Pessoal'!$H$512,1,MATCH(1&amp;$B49,'Gastos com Pessoal'!$I$532:$AJ$532&amp;'Gastos com Pessoal'!$I$512:$AJ$512,0),10,1)),0)
+_xlfn.IFNA(SUM((L$3&gt;='Gastos com Pessoal'!$E$513:$E$522)*(L$3&lt;='Gastos com Pessoal'!$F$513:$F$522)*(IF('Gastos com Pessoal'!$M$513:$M$522&lt;=L$3,1,0))*OFFSET('Gastos com Pessoal'!$H$512,1,MATCH(2&amp;$B49,'Gastos com Pessoal'!$I$532:$AJ$532&amp;'Gastos com Pessoal'!$I$512:$AJ$512,0),10,1)),0)
+_xlfn.IFNA(SUM((L$3&gt;='Gastos com Pessoal'!$E$513:$E$522)*(L$3&lt;='Gastos com Pessoal'!$F$513:$F$522)*(IF('Gastos com Pessoal'!$S$513:$S$522&lt;=L$3,1,0))*OFFSET('Gastos com Pessoal'!$H$512,1,MATCH(3&amp;$B49,'Gastos com Pessoal'!$I$532:$AJ$532&amp;'Gastos com Pessoal'!$I$512:$AJ$512,0),10,1)),0)
+_xlfn.IFNA(SUM((L$3&gt;='Gastos com Pessoal'!$E$513:$E$522)*(L$3&lt;='Gastos com Pessoal'!$F$513:$F$522)*(IF('Gastos com Pessoal'!$Y$513:$Y$522&lt;=L$3,1,0))*OFFSET('Gastos com Pessoal'!$H$512,1,MATCH(4&amp;$B49,'Gastos com Pessoal'!$I$532:$AJ$532&amp;'Gastos com Pessoal'!$I$512:$AJ$512,0),10,1)),0)
+_xlfn.IFNA(SUM((L$3&gt;='Gastos com Pessoal'!$E$513:$E$522)*(L$3&lt;='Gastos com Pessoal'!$F$513:$F$522)*(IF('Gastos com Pessoal'!$AE$513:$AE$522&lt;=L$3,1,0))*OFFSET('Gastos com Pessoal'!$H$512,1,MATCH(5&amp;$B49,'Gastos com Pessoal'!$I$532:$AJ$532&amp;'Gastos com Pessoal'!$I$512:$AJ$512,0),10,1)),0)</f>
        <v>251010</v>
      </c>
      <c r="M49" s="32">
        <f t="array" aca="1" ref="M49" ca="1">_xlfn.IFNA(SUM((M$3&gt;='Gastos com Pessoal'!$E$7:$E$506)*(M$3&lt;='Gastos com Pessoal'!$F$7:$F$506)*OFFSET('Encargos e Benefícios'!$D$5,1,MATCH($B49,'Encargos e Benefícios'!$E$5:$AB$5,0),500,1)),0)
+_xlfn.IFNA(SUM((M$3&gt;='Gastos com Pessoal'!$E$513:$E$522)*(M$3&lt;='Gastos com Pessoal'!$F$513:$F$522)*OFFSET('Encargos e Benefícios'!$D$511,1,MATCH($B49,'Encargos e Benefícios'!$E$511:$AB$511,0),10,1)),0)
+_xlfn.IFNA(SUM((M$3&gt;='Gastos com Pessoal'!$E$7:$E$506)*(M$3&lt;='Gastos com Pessoal'!$F$7:$F$506)*(IF('Gastos com Pessoal'!$G$7:$G$506&lt;=M$3,1,0))*OFFSET('Gastos com Pessoal'!$H$6,1,MATCH(1&amp;$B49,'Gastos com Pessoal'!$I$532:$AJ$532&amp;'Gastos com Pessoal'!$I$6:$AJ$6,0),500,1)),0)
+_xlfn.IFNA(SUM((M$3&gt;='Gastos com Pessoal'!$E$7:$E$506)*(M$3&lt;='Gastos com Pessoal'!$F$7:$F$506)*(IF('Gastos com Pessoal'!$M$7:$M$506&lt;=M$3,1,0))*OFFSET('Gastos com Pessoal'!$H$6,1,MATCH(2&amp;$B49,'Gastos com Pessoal'!$I$532:$AJ$532&amp;'Gastos com Pessoal'!$I$6:$AJ$6,0),500,1)),0)
+_xlfn.IFNA(SUM((M$3&gt;='Gastos com Pessoal'!$E$7:$E$506)*(M$3&lt;='Gastos com Pessoal'!$F$7:$F$506)*(IF('Gastos com Pessoal'!$S$7:$S$506&lt;=M$3,1,0))*OFFSET('Gastos com Pessoal'!$H$6,1,MATCH(3&amp;$B49,'Gastos com Pessoal'!$I$532:$AJ$532&amp;'Gastos com Pessoal'!$I$6:$AJ$6,0),500,1)),0)
+_xlfn.IFNA(SUM((M$3&gt;='Gastos com Pessoal'!$E$7:$E$506)*(M$3&lt;='Gastos com Pessoal'!$F$7:$F$506)*(IF('Gastos com Pessoal'!$Y$7:$Y$506&lt;=M$3,1,0))*OFFSET('Gastos com Pessoal'!$H$6,1,MATCH(4&amp;$B49,'Gastos com Pessoal'!$I$532:$AJ$532&amp;'Gastos com Pessoal'!$I$6:$AJ$6,0),500,1)),0)
+_xlfn.IFNA(SUM((M$3&gt;='Gastos com Pessoal'!$E$7:$E$506)*(M$3&lt;='Gastos com Pessoal'!$F$7:$F$506)*(IF('Gastos com Pessoal'!$AE$7:$AE$506&lt;=M$3,1,0))*OFFSET('Gastos com Pessoal'!$H$6,1,MATCH(5&amp;$B49,'Gastos com Pessoal'!$I$532:$AJ$532&amp;'Gastos com Pessoal'!$I$6:$AJ$6,0),500,1)),0)
+_xlfn.IFNA(SUM((M$3&gt;='Gastos com Pessoal'!$E$513:$E$522)*(M$3&lt;='Gastos com Pessoal'!$F$513:$F$522)*(IF('Gastos com Pessoal'!$G$513:$G$522&lt;=M$3,1,0))*OFFSET('Gastos com Pessoal'!$H$512,1,MATCH(1&amp;$B49,'Gastos com Pessoal'!$I$532:$AJ$532&amp;'Gastos com Pessoal'!$I$512:$AJ$512,0),10,1)),0)
+_xlfn.IFNA(SUM((M$3&gt;='Gastos com Pessoal'!$E$513:$E$522)*(M$3&lt;='Gastos com Pessoal'!$F$513:$F$522)*(IF('Gastos com Pessoal'!$M$513:$M$522&lt;=M$3,1,0))*OFFSET('Gastos com Pessoal'!$H$512,1,MATCH(2&amp;$B49,'Gastos com Pessoal'!$I$532:$AJ$532&amp;'Gastos com Pessoal'!$I$512:$AJ$512,0),10,1)),0)
+_xlfn.IFNA(SUM((M$3&gt;='Gastos com Pessoal'!$E$513:$E$522)*(M$3&lt;='Gastos com Pessoal'!$F$513:$F$522)*(IF('Gastos com Pessoal'!$S$513:$S$522&lt;=M$3,1,0))*OFFSET('Gastos com Pessoal'!$H$512,1,MATCH(3&amp;$B49,'Gastos com Pessoal'!$I$532:$AJ$532&amp;'Gastos com Pessoal'!$I$512:$AJ$512,0),10,1)),0)
+_xlfn.IFNA(SUM((M$3&gt;='Gastos com Pessoal'!$E$513:$E$522)*(M$3&lt;='Gastos com Pessoal'!$F$513:$F$522)*(IF('Gastos com Pessoal'!$Y$513:$Y$522&lt;=M$3,1,0))*OFFSET('Gastos com Pessoal'!$H$512,1,MATCH(4&amp;$B49,'Gastos com Pessoal'!$I$532:$AJ$532&amp;'Gastos com Pessoal'!$I$512:$AJ$512,0),10,1)),0)
+_xlfn.IFNA(SUM((M$3&gt;='Gastos com Pessoal'!$E$513:$E$522)*(M$3&lt;='Gastos com Pessoal'!$F$513:$F$522)*(IF('Gastos com Pessoal'!$AE$513:$AE$522&lt;=M$3,1,0))*OFFSET('Gastos com Pessoal'!$H$512,1,MATCH(5&amp;$B49,'Gastos com Pessoal'!$I$532:$AJ$532&amp;'Gastos com Pessoal'!$I$512:$AJ$512,0),10,1)),0)</f>
        <v>251010</v>
      </c>
      <c r="N49" s="32">
        <f t="array" aca="1" ref="N49" ca="1">_xlfn.IFNA(SUM((N$3&gt;='Gastos com Pessoal'!$E$7:$E$506)*(N$3&lt;='Gastos com Pessoal'!$F$7:$F$506)*OFFSET('Encargos e Benefícios'!$D$5,1,MATCH($B49,'Encargos e Benefícios'!$E$5:$AB$5,0),500,1)),0)
+_xlfn.IFNA(SUM((N$3&gt;='Gastos com Pessoal'!$E$513:$E$522)*(N$3&lt;='Gastos com Pessoal'!$F$513:$F$522)*OFFSET('Encargos e Benefícios'!$D$511,1,MATCH($B49,'Encargos e Benefícios'!$E$511:$AB$511,0),10,1)),0)
+_xlfn.IFNA(SUM((N$3&gt;='Gastos com Pessoal'!$E$7:$E$506)*(N$3&lt;='Gastos com Pessoal'!$F$7:$F$506)*(IF('Gastos com Pessoal'!$G$7:$G$506&lt;=N$3,1,0))*OFFSET('Gastos com Pessoal'!$H$6,1,MATCH(1&amp;$B49,'Gastos com Pessoal'!$I$532:$AJ$532&amp;'Gastos com Pessoal'!$I$6:$AJ$6,0),500,1)),0)
+_xlfn.IFNA(SUM((N$3&gt;='Gastos com Pessoal'!$E$7:$E$506)*(N$3&lt;='Gastos com Pessoal'!$F$7:$F$506)*(IF('Gastos com Pessoal'!$M$7:$M$506&lt;=N$3,1,0))*OFFSET('Gastos com Pessoal'!$H$6,1,MATCH(2&amp;$B49,'Gastos com Pessoal'!$I$532:$AJ$532&amp;'Gastos com Pessoal'!$I$6:$AJ$6,0),500,1)),0)
+_xlfn.IFNA(SUM((N$3&gt;='Gastos com Pessoal'!$E$7:$E$506)*(N$3&lt;='Gastos com Pessoal'!$F$7:$F$506)*(IF('Gastos com Pessoal'!$S$7:$S$506&lt;=N$3,1,0))*OFFSET('Gastos com Pessoal'!$H$6,1,MATCH(3&amp;$B49,'Gastos com Pessoal'!$I$532:$AJ$532&amp;'Gastos com Pessoal'!$I$6:$AJ$6,0),500,1)),0)
+_xlfn.IFNA(SUM((N$3&gt;='Gastos com Pessoal'!$E$7:$E$506)*(N$3&lt;='Gastos com Pessoal'!$F$7:$F$506)*(IF('Gastos com Pessoal'!$Y$7:$Y$506&lt;=N$3,1,0))*OFFSET('Gastos com Pessoal'!$H$6,1,MATCH(4&amp;$B49,'Gastos com Pessoal'!$I$532:$AJ$532&amp;'Gastos com Pessoal'!$I$6:$AJ$6,0),500,1)),0)
+_xlfn.IFNA(SUM((N$3&gt;='Gastos com Pessoal'!$E$7:$E$506)*(N$3&lt;='Gastos com Pessoal'!$F$7:$F$506)*(IF('Gastos com Pessoal'!$AE$7:$AE$506&lt;=N$3,1,0))*OFFSET('Gastos com Pessoal'!$H$6,1,MATCH(5&amp;$B49,'Gastos com Pessoal'!$I$532:$AJ$532&amp;'Gastos com Pessoal'!$I$6:$AJ$6,0),500,1)),0)
+_xlfn.IFNA(SUM((N$3&gt;='Gastos com Pessoal'!$E$513:$E$522)*(N$3&lt;='Gastos com Pessoal'!$F$513:$F$522)*(IF('Gastos com Pessoal'!$G$513:$G$522&lt;=N$3,1,0))*OFFSET('Gastos com Pessoal'!$H$512,1,MATCH(1&amp;$B49,'Gastos com Pessoal'!$I$532:$AJ$532&amp;'Gastos com Pessoal'!$I$512:$AJ$512,0),10,1)),0)
+_xlfn.IFNA(SUM((N$3&gt;='Gastos com Pessoal'!$E$513:$E$522)*(N$3&lt;='Gastos com Pessoal'!$F$513:$F$522)*(IF('Gastos com Pessoal'!$M$513:$M$522&lt;=N$3,1,0))*OFFSET('Gastos com Pessoal'!$H$512,1,MATCH(2&amp;$B49,'Gastos com Pessoal'!$I$532:$AJ$532&amp;'Gastos com Pessoal'!$I$512:$AJ$512,0),10,1)),0)
+_xlfn.IFNA(SUM((N$3&gt;='Gastos com Pessoal'!$E$513:$E$522)*(N$3&lt;='Gastos com Pessoal'!$F$513:$F$522)*(IF('Gastos com Pessoal'!$S$513:$S$522&lt;=N$3,1,0))*OFFSET('Gastos com Pessoal'!$H$512,1,MATCH(3&amp;$B49,'Gastos com Pessoal'!$I$532:$AJ$532&amp;'Gastos com Pessoal'!$I$512:$AJ$512,0),10,1)),0)
+_xlfn.IFNA(SUM((N$3&gt;='Gastos com Pessoal'!$E$513:$E$522)*(N$3&lt;='Gastos com Pessoal'!$F$513:$F$522)*(IF('Gastos com Pessoal'!$Y$513:$Y$522&lt;=N$3,1,0))*OFFSET('Gastos com Pessoal'!$H$512,1,MATCH(4&amp;$B49,'Gastos com Pessoal'!$I$532:$AJ$532&amp;'Gastos com Pessoal'!$I$512:$AJ$512,0),10,1)),0)
+_xlfn.IFNA(SUM((N$3&gt;='Gastos com Pessoal'!$E$513:$E$522)*(N$3&lt;='Gastos com Pessoal'!$F$513:$F$522)*(IF('Gastos com Pessoal'!$AE$513:$AE$522&lt;=N$3,1,0))*OFFSET('Gastos com Pessoal'!$H$512,1,MATCH(5&amp;$B49,'Gastos com Pessoal'!$I$532:$AJ$532&amp;'Gastos com Pessoal'!$I$512:$AJ$512,0),10,1)),0)</f>
        <v>251010</v>
      </c>
      <c r="O49" s="32">
        <f t="array" aca="1" ref="O49" ca="1">_xlfn.IFNA(SUM((O$3&gt;='Gastos com Pessoal'!$E$7:$E$506)*(O$3&lt;='Gastos com Pessoal'!$F$7:$F$506)*OFFSET('Encargos e Benefícios'!$D$5,1,MATCH($B49,'Encargos e Benefícios'!$E$5:$AB$5,0),500,1)),0)
+_xlfn.IFNA(SUM((O$3&gt;='Gastos com Pessoal'!$E$513:$E$522)*(O$3&lt;='Gastos com Pessoal'!$F$513:$F$522)*OFFSET('Encargos e Benefícios'!$D$511,1,MATCH($B49,'Encargos e Benefícios'!$E$511:$AB$511,0),10,1)),0)
+_xlfn.IFNA(SUM((O$3&gt;='Gastos com Pessoal'!$E$7:$E$506)*(O$3&lt;='Gastos com Pessoal'!$F$7:$F$506)*(IF('Gastos com Pessoal'!$G$7:$G$506&lt;=O$3,1,0))*OFFSET('Gastos com Pessoal'!$H$6,1,MATCH(1&amp;$B49,'Gastos com Pessoal'!$I$532:$AJ$532&amp;'Gastos com Pessoal'!$I$6:$AJ$6,0),500,1)),0)
+_xlfn.IFNA(SUM((O$3&gt;='Gastos com Pessoal'!$E$7:$E$506)*(O$3&lt;='Gastos com Pessoal'!$F$7:$F$506)*(IF('Gastos com Pessoal'!$M$7:$M$506&lt;=O$3,1,0))*OFFSET('Gastos com Pessoal'!$H$6,1,MATCH(2&amp;$B49,'Gastos com Pessoal'!$I$532:$AJ$532&amp;'Gastos com Pessoal'!$I$6:$AJ$6,0),500,1)),0)
+_xlfn.IFNA(SUM((O$3&gt;='Gastos com Pessoal'!$E$7:$E$506)*(O$3&lt;='Gastos com Pessoal'!$F$7:$F$506)*(IF('Gastos com Pessoal'!$S$7:$S$506&lt;=O$3,1,0))*OFFSET('Gastos com Pessoal'!$H$6,1,MATCH(3&amp;$B49,'Gastos com Pessoal'!$I$532:$AJ$532&amp;'Gastos com Pessoal'!$I$6:$AJ$6,0),500,1)),0)
+_xlfn.IFNA(SUM((O$3&gt;='Gastos com Pessoal'!$E$7:$E$506)*(O$3&lt;='Gastos com Pessoal'!$F$7:$F$506)*(IF('Gastos com Pessoal'!$Y$7:$Y$506&lt;=O$3,1,0))*OFFSET('Gastos com Pessoal'!$H$6,1,MATCH(4&amp;$B49,'Gastos com Pessoal'!$I$532:$AJ$532&amp;'Gastos com Pessoal'!$I$6:$AJ$6,0),500,1)),0)
+_xlfn.IFNA(SUM((O$3&gt;='Gastos com Pessoal'!$E$7:$E$506)*(O$3&lt;='Gastos com Pessoal'!$F$7:$F$506)*(IF('Gastos com Pessoal'!$AE$7:$AE$506&lt;=O$3,1,0))*OFFSET('Gastos com Pessoal'!$H$6,1,MATCH(5&amp;$B49,'Gastos com Pessoal'!$I$532:$AJ$532&amp;'Gastos com Pessoal'!$I$6:$AJ$6,0),500,1)),0)
+_xlfn.IFNA(SUM((O$3&gt;='Gastos com Pessoal'!$E$513:$E$522)*(O$3&lt;='Gastos com Pessoal'!$F$513:$F$522)*(IF('Gastos com Pessoal'!$G$513:$G$522&lt;=O$3,1,0))*OFFSET('Gastos com Pessoal'!$H$512,1,MATCH(1&amp;$B49,'Gastos com Pessoal'!$I$532:$AJ$532&amp;'Gastos com Pessoal'!$I$512:$AJ$512,0),10,1)),0)
+_xlfn.IFNA(SUM((O$3&gt;='Gastos com Pessoal'!$E$513:$E$522)*(O$3&lt;='Gastos com Pessoal'!$F$513:$F$522)*(IF('Gastos com Pessoal'!$M$513:$M$522&lt;=O$3,1,0))*OFFSET('Gastos com Pessoal'!$H$512,1,MATCH(2&amp;$B49,'Gastos com Pessoal'!$I$532:$AJ$532&amp;'Gastos com Pessoal'!$I$512:$AJ$512,0),10,1)),0)
+_xlfn.IFNA(SUM((O$3&gt;='Gastos com Pessoal'!$E$513:$E$522)*(O$3&lt;='Gastos com Pessoal'!$F$513:$F$522)*(IF('Gastos com Pessoal'!$S$513:$S$522&lt;=O$3,1,0))*OFFSET('Gastos com Pessoal'!$H$512,1,MATCH(3&amp;$B49,'Gastos com Pessoal'!$I$532:$AJ$532&amp;'Gastos com Pessoal'!$I$512:$AJ$512,0),10,1)),0)
+_xlfn.IFNA(SUM((O$3&gt;='Gastos com Pessoal'!$E$513:$E$522)*(O$3&lt;='Gastos com Pessoal'!$F$513:$F$522)*(IF('Gastos com Pessoal'!$Y$513:$Y$522&lt;=O$3,1,0))*OFFSET('Gastos com Pessoal'!$H$512,1,MATCH(4&amp;$B49,'Gastos com Pessoal'!$I$532:$AJ$532&amp;'Gastos com Pessoal'!$I$512:$AJ$512,0),10,1)),0)
+_xlfn.IFNA(SUM((O$3&gt;='Gastos com Pessoal'!$E$513:$E$522)*(O$3&lt;='Gastos com Pessoal'!$F$513:$F$522)*(IF('Gastos com Pessoal'!$AE$513:$AE$522&lt;=O$3,1,0))*OFFSET('Gastos com Pessoal'!$H$512,1,MATCH(5&amp;$B49,'Gastos com Pessoal'!$I$532:$AJ$532&amp;'Gastos com Pessoal'!$I$512:$AJ$512,0),10,1)),0)</f>
        <v>251010</v>
      </c>
      <c r="P49" s="32">
        <f t="array" aca="1" ref="P49" ca="1">_xlfn.IFNA(SUM((P$3&gt;='Gastos com Pessoal'!$E$7:$E$506)*(P$3&lt;='Gastos com Pessoal'!$F$7:$F$506)*OFFSET('Encargos e Benefícios'!$D$5,1,MATCH($B49,'Encargos e Benefícios'!$E$5:$AB$5,0),500,1)),0)
+_xlfn.IFNA(SUM((P$3&gt;='Gastos com Pessoal'!$E$513:$E$522)*(P$3&lt;='Gastos com Pessoal'!$F$513:$F$522)*OFFSET('Encargos e Benefícios'!$D$511,1,MATCH($B49,'Encargos e Benefícios'!$E$511:$AB$511,0),10,1)),0)
+_xlfn.IFNA(SUM((P$3&gt;='Gastos com Pessoal'!$E$7:$E$506)*(P$3&lt;='Gastos com Pessoal'!$F$7:$F$506)*(IF('Gastos com Pessoal'!$G$7:$G$506&lt;=P$3,1,0))*OFFSET('Gastos com Pessoal'!$H$6,1,MATCH(1&amp;$B49,'Gastos com Pessoal'!$I$532:$AJ$532&amp;'Gastos com Pessoal'!$I$6:$AJ$6,0),500,1)),0)
+_xlfn.IFNA(SUM((P$3&gt;='Gastos com Pessoal'!$E$7:$E$506)*(P$3&lt;='Gastos com Pessoal'!$F$7:$F$506)*(IF('Gastos com Pessoal'!$M$7:$M$506&lt;=P$3,1,0))*OFFSET('Gastos com Pessoal'!$H$6,1,MATCH(2&amp;$B49,'Gastos com Pessoal'!$I$532:$AJ$532&amp;'Gastos com Pessoal'!$I$6:$AJ$6,0),500,1)),0)
+_xlfn.IFNA(SUM((P$3&gt;='Gastos com Pessoal'!$E$7:$E$506)*(P$3&lt;='Gastos com Pessoal'!$F$7:$F$506)*(IF('Gastos com Pessoal'!$S$7:$S$506&lt;=P$3,1,0))*OFFSET('Gastos com Pessoal'!$H$6,1,MATCH(3&amp;$B49,'Gastos com Pessoal'!$I$532:$AJ$532&amp;'Gastos com Pessoal'!$I$6:$AJ$6,0),500,1)),0)
+_xlfn.IFNA(SUM((P$3&gt;='Gastos com Pessoal'!$E$7:$E$506)*(P$3&lt;='Gastos com Pessoal'!$F$7:$F$506)*(IF('Gastos com Pessoal'!$Y$7:$Y$506&lt;=P$3,1,0))*OFFSET('Gastos com Pessoal'!$H$6,1,MATCH(4&amp;$B49,'Gastos com Pessoal'!$I$532:$AJ$532&amp;'Gastos com Pessoal'!$I$6:$AJ$6,0),500,1)),0)
+_xlfn.IFNA(SUM((P$3&gt;='Gastos com Pessoal'!$E$7:$E$506)*(P$3&lt;='Gastos com Pessoal'!$F$7:$F$506)*(IF('Gastos com Pessoal'!$AE$7:$AE$506&lt;=P$3,1,0))*OFFSET('Gastos com Pessoal'!$H$6,1,MATCH(5&amp;$B49,'Gastos com Pessoal'!$I$532:$AJ$532&amp;'Gastos com Pessoal'!$I$6:$AJ$6,0),500,1)),0)
+_xlfn.IFNA(SUM((P$3&gt;='Gastos com Pessoal'!$E$513:$E$522)*(P$3&lt;='Gastos com Pessoal'!$F$513:$F$522)*(IF('Gastos com Pessoal'!$G$513:$G$522&lt;=P$3,1,0))*OFFSET('Gastos com Pessoal'!$H$512,1,MATCH(1&amp;$B49,'Gastos com Pessoal'!$I$532:$AJ$532&amp;'Gastos com Pessoal'!$I$512:$AJ$512,0),10,1)),0)
+_xlfn.IFNA(SUM((P$3&gt;='Gastos com Pessoal'!$E$513:$E$522)*(P$3&lt;='Gastos com Pessoal'!$F$513:$F$522)*(IF('Gastos com Pessoal'!$M$513:$M$522&lt;=P$3,1,0))*OFFSET('Gastos com Pessoal'!$H$512,1,MATCH(2&amp;$B49,'Gastos com Pessoal'!$I$532:$AJ$532&amp;'Gastos com Pessoal'!$I$512:$AJ$512,0),10,1)),0)
+_xlfn.IFNA(SUM((P$3&gt;='Gastos com Pessoal'!$E$513:$E$522)*(P$3&lt;='Gastos com Pessoal'!$F$513:$F$522)*(IF('Gastos com Pessoal'!$S$513:$S$522&lt;=P$3,1,0))*OFFSET('Gastos com Pessoal'!$H$512,1,MATCH(3&amp;$B49,'Gastos com Pessoal'!$I$532:$AJ$532&amp;'Gastos com Pessoal'!$I$512:$AJ$512,0),10,1)),0)
+_xlfn.IFNA(SUM((P$3&gt;='Gastos com Pessoal'!$E$513:$E$522)*(P$3&lt;='Gastos com Pessoal'!$F$513:$F$522)*(IF('Gastos com Pessoal'!$Y$513:$Y$522&lt;=P$3,1,0))*OFFSET('Gastos com Pessoal'!$H$512,1,MATCH(4&amp;$B49,'Gastos com Pessoal'!$I$532:$AJ$532&amp;'Gastos com Pessoal'!$I$512:$AJ$512,0),10,1)),0)
+_xlfn.IFNA(SUM((P$3&gt;='Gastos com Pessoal'!$E$513:$E$522)*(P$3&lt;='Gastos com Pessoal'!$F$513:$F$522)*(IF('Gastos com Pessoal'!$AE$513:$AE$522&lt;=P$3,1,0))*OFFSET('Gastos com Pessoal'!$H$512,1,MATCH(5&amp;$B49,'Gastos com Pessoal'!$I$532:$AJ$532&amp;'Gastos com Pessoal'!$I$512:$AJ$512,0),10,1)),0)</f>
        <v>0</v>
      </c>
      <c r="Q49" s="32">
        <f t="array" aca="1" ref="Q49" ca="1">_xlfn.IFNA(SUM((Q$3&gt;='Gastos com Pessoal'!$E$7:$E$506)*(Q$3&lt;='Gastos com Pessoal'!$F$7:$F$506)*OFFSET('Encargos e Benefícios'!$D$5,1,MATCH($B49,'Encargos e Benefícios'!$E$5:$AB$5,0),500,1)),0)
+_xlfn.IFNA(SUM((Q$3&gt;='Gastos com Pessoal'!$E$513:$E$522)*(Q$3&lt;='Gastos com Pessoal'!$F$513:$F$522)*OFFSET('Encargos e Benefícios'!$D$511,1,MATCH($B49,'Encargos e Benefícios'!$E$511:$AB$511,0),10,1)),0)
+_xlfn.IFNA(SUM((Q$3&gt;='Gastos com Pessoal'!$E$7:$E$506)*(Q$3&lt;='Gastos com Pessoal'!$F$7:$F$506)*(IF('Gastos com Pessoal'!$G$7:$G$506&lt;=Q$3,1,0))*OFFSET('Gastos com Pessoal'!$H$6,1,MATCH(1&amp;$B49,'Gastos com Pessoal'!$I$532:$AJ$532&amp;'Gastos com Pessoal'!$I$6:$AJ$6,0),500,1)),0)
+_xlfn.IFNA(SUM((Q$3&gt;='Gastos com Pessoal'!$E$7:$E$506)*(Q$3&lt;='Gastos com Pessoal'!$F$7:$F$506)*(IF('Gastos com Pessoal'!$M$7:$M$506&lt;=Q$3,1,0))*OFFSET('Gastos com Pessoal'!$H$6,1,MATCH(2&amp;$B49,'Gastos com Pessoal'!$I$532:$AJ$532&amp;'Gastos com Pessoal'!$I$6:$AJ$6,0),500,1)),0)
+_xlfn.IFNA(SUM((Q$3&gt;='Gastos com Pessoal'!$E$7:$E$506)*(Q$3&lt;='Gastos com Pessoal'!$F$7:$F$506)*(IF('Gastos com Pessoal'!$S$7:$S$506&lt;=Q$3,1,0))*OFFSET('Gastos com Pessoal'!$H$6,1,MATCH(3&amp;$B49,'Gastos com Pessoal'!$I$532:$AJ$532&amp;'Gastos com Pessoal'!$I$6:$AJ$6,0),500,1)),0)
+_xlfn.IFNA(SUM((Q$3&gt;='Gastos com Pessoal'!$E$7:$E$506)*(Q$3&lt;='Gastos com Pessoal'!$F$7:$F$506)*(IF('Gastos com Pessoal'!$Y$7:$Y$506&lt;=Q$3,1,0))*OFFSET('Gastos com Pessoal'!$H$6,1,MATCH(4&amp;$B49,'Gastos com Pessoal'!$I$532:$AJ$532&amp;'Gastos com Pessoal'!$I$6:$AJ$6,0),500,1)),0)
+_xlfn.IFNA(SUM((Q$3&gt;='Gastos com Pessoal'!$E$7:$E$506)*(Q$3&lt;='Gastos com Pessoal'!$F$7:$F$506)*(IF('Gastos com Pessoal'!$AE$7:$AE$506&lt;=Q$3,1,0))*OFFSET('Gastos com Pessoal'!$H$6,1,MATCH(5&amp;$B49,'Gastos com Pessoal'!$I$532:$AJ$532&amp;'Gastos com Pessoal'!$I$6:$AJ$6,0),500,1)),0)
+_xlfn.IFNA(SUM((Q$3&gt;='Gastos com Pessoal'!$E$513:$E$522)*(Q$3&lt;='Gastos com Pessoal'!$F$513:$F$522)*(IF('Gastos com Pessoal'!$G$513:$G$522&lt;=Q$3,1,0))*OFFSET('Gastos com Pessoal'!$H$512,1,MATCH(1&amp;$B49,'Gastos com Pessoal'!$I$532:$AJ$532&amp;'Gastos com Pessoal'!$I$512:$AJ$512,0),10,1)),0)
+_xlfn.IFNA(SUM((Q$3&gt;='Gastos com Pessoal'!$E$513:$E$522)*(Q$3&lt;='Gastos com Pessoal'!$F$513:$F$522)*(IF('Gastos com Pessoal'!$M$513:$M$522&lt;=Q$3,1,0))*OFFSET('Gastos com Pessoal'!$H$512,1,MATCH(2&amp;$B49,'Gastos com Pessoal'!$I$532:$AJ$532&amp;'Gastos com Pessoal'!$I$512:$AJ$512,0),10,1)),0)
+_xlfn.IFNA(SUM((Q$3&gt;='Gastos com Pessoal'!$E$513:$E$522)*(Q$3&lt;='Gastos com Pessoal'!$F$513:$F$522)*(IF('Gastos com Pessoal'!$S$513:$S$522&lt;=Q$3,1,0))*OFFSET('Gastos com Pessoal'!$H$512,1,MATCH(3&amp;$B49,'Gastos com Pessoal'!$I$532:$AJ$532&amp;'Gastos com Pessoal'!$I$512:$AJ$512,0),10,1)),0)
+_xlfn.IFNA(SUM((Q$3&gt;='Gastos com Pessoal'!$E$513:$E$522)*(Q$3&lt;='Gastos com Pessoal'!$F$513:$F$522)*(IF('Gastos com Pessoal'!$Y$513:$Y$522&lt;=Q$3,1,0))*OFFSET('Gastos com Pessoal'!$H$512,1,MATCH(4&amp;$B49,'Gastos com Pessoal'!$I$532:$AJ$532&amp;'Gastos com Pessoal'!$I$512:$AJ$512,0),10,1)),0)
+_xlfn.IFNA(SUM((Q$3&gt;='Gastos com Pessoal'!$E$513:$E$522)*(Q$3&lt;='Gastos com Pessoal'!$F$513:$F$522)*(IF('Gastos com Pessoal'!$AE$513:$AE$522&lt;=Q$3,1,0))*OFFSET('Gastos com Pessoal'!$H$512,1,MATCH(5&amp;$B49,'Gastos com Pessoal'!$I$532:$AJ$532&amp;'Gastos com Pessoal'!$I$512:$AJ$512,0),10,1)),0)</f>
        <v>0</v>
      </c>
      <c r="R49" s="32">
        <f t="array" aca="1" ref="R49" ca="1">_xlfn.IFNA(SUM((R$3&gt;='Gastos com Pessoal'!$E$7:$E$506)*(R$3&lt;='Gastos com Pessoal'!$F$7:$F$506)*OFFSET('Encargos e Benefícios'!$D$5,1,MATCH($B49,'Encargos e Benefícios'!$E$5:$AB$5,0),500,1)),0)
+_xlfn.IFNA(SUM((R$3&gt;='Gastos com Pessoal'!$E$513:$E$522)*(R$3&lt;='Gastos com Pessoal'!$F$513:$F$522)*OFFSET('Encargos e Benefícios'!$D$511,1,MATCH($B49,'Encargos e Benefícios'!$E$511:$AB$511,0),10,1)),0)
+_xlfn.IFNA(SUM((R$3&gt;='Gastos com Pessoal'!$E$7:$E$506)*(R$3&lt;='Gastos com Pessoal'!$F$7:$F$506)*(IF('Gastos com Pessoal'!$G$7:$G$506&lt;=R$3,1,0))*OFFSET('Gastos com Pessoal'!$H$6,1,MATCH(1&amp;$B49,'Gastos com Pessoal'!$I$532:$AJ$532&amp;'Gastos com Pessoal'!$I$6:$AJ$6,0),500,1)),0)
+_xlfn.IFNA(SUM((R$3&gt;='Gastos com Pessoal'!$E$7:$E$506)*(R$3&lt;='Gastos com Pessoal'!$F$7:$F$506)*(IF('Gastos com Pessoal'!$M$7:$M$506&lt;=R$3,1,0))*OFFSET('Gastos com Pessoal'!$H$6,1,MATCH(2&amp;$B49,'Gastos com Pessoal'!$I$532:$AJ$532&amp;'Gastos com Pessoal'!$I$6:$AJ$6,0),500,1)),0)
+_xlfn.IFNA(SUM((R$3&gt;='Gastos com Pessoal'!$E$7:$E$506)*(R$3&lt;='Gastos com Pessoal'!$F$7:$F$506)*(IF('Gastos com Pessoal'!$S$7:$S$506&lt;=R$3,1,0))*OFFSET('Gastos com Pessoal'!$H$6,1,MATCH(3&amp;$B49,'Gastos com Pessoal'!$I$532:$AJ$532&amp;'Gastos com Pessoal'!$I$6:$AJ$6,0),500,1)),0)
+_xlfn.IFNA(SUM((R$3&gt;='Gastos com Pessoal'!$E$7:$E$506)*(R$3&lt;='Gastos com Pessoal'!$F$7:$F$506)*(IF('Gastos com Pessoal'!$Y$7:$Y$506&lt;=R$3,1,0))*OFFSET('Gastos com Pessoal'!$H$6,1,MATCH(4&amp;$B49,'Gastos com Pessoal'!$I$532:$AJ$532&amp;'Gastos com Pessoal'!$I$6:$AJ$6,0),500,1)),0)
+_xlfn.IFNA(SUM((R$3&gt;='Gastos com Pessoal'!$E$7:$E$506)*(R$3&lt;='Gastos com Pessoal'!$F$7:$F$506)*(IF('Gastos com Pessoal'!$AE$7:$AE$506&lt;=R$3,1,0))*OFFSET('Gastos com Pessoal'!$H$6,1,MATCH(5&amp;$B49,'Gastos com Pessoal'!$I$532:$AJ$532&amp;'Gastos com Pessoal'!$I$6:$AJ$6,0),500,1)),0)
+_xlfn.IFNA(SUM((R$3&gt;='Gastos com Pessoal'!$E$513:$E$522)*(R$3&lt;='Gastos com Pessoal'!$F$513:$F$522)*(IF('Gastos com Pessoal'!$G$513:$G$522&lt;=R$3,1,0))*OFFSET('Gastos com Pessoal'!$H$512,1,MATCH(1&amp;$B49,'Gastos com Pessoal'!$I$532:$AJ$532&amp;'Gastos com Pessoal'!$I$512:$AJ$512,0),10,1)),0)
+_xlfn.IFNA(SUM((R$3&gt;='Gastos com Pessoal'!$E$513:$E$522)*(R$3&lt;='Gastos com Pessoal'!$F$513:$F$522)*(IF('Gastos com Pessoal'!$M$513:$M$522&lt;=R$3,1,0))*OFFSET('Gastos com Pessoal'!$H$512,1,MATCH(2&amp;$B49,'Gastos com Pessoal'!$I$532:$AJ$532&amp;'Gastos com Pessoal'!$I$512:$AJ$512,0),10,1)),0)
+_xlfn.IFNA(SUM((R$3&gt;='Gastos com Pessoal'!$E$513:$E$522)*(R$3&lt;='Gastos com Pessoal'!$F$513:$F$522)*(IF('Gastos com Pessoal'!$S$513:$S$522&lt;=R$3,1,0))*OFFSET('Gastos com Pessoal'!$H$512,1,MATCH(3&amp;$B49,'Gastos com Pessoal'!$I$532:$AJ$532&amp;'Gastos com Pessoal'!$I$512:$AJ$512,0),10,1)),0)
+_xlfn.IFNA(SUM((R$3&gt;='Gastos com Pessoal'!$E$513:$E$522)*(R$3&lt;='Gastos com Pessoal'!$F$513:$F$522)*(IF('Gastos com Pessoal'!$Y$513:$Y$522&lt;=R$3,1,0))*OFFSET('Gastos com Pessoal'!$H$512,1,MATCH(4&amp;$B49,'Gastos com Pessoal'!$I$532:$AJ$532&amp;'Gastos com Pessoal'!$I$512:$AJ$512,0),10,1)),0)
+_xlfn.IFNA(SUM((R$3&gt;='Gastos com Pessoal'!$E$513:$E$522)*(R$3&lt;='Gastos com Pessoal'!$F$513:$F$522)*(IF('Gastos com Pessoal'!$AE$513:$AE$522&lt;=R$3,1,0))*OFFSET('Gastos com Pessoal'!$H$512,1,MATCH(5&amp;$B49,'Gastos com Pessoal'!$I$532:$AJ$532&amp;'Gastos com Pessoal'!$I$512:$AJ$512,0),10,1)),0)</f>
        <v>0</v>
      </c>
      <c r="S49" s="32">
        <f t="array" aca="1" ref="S49" ca="1">_xlfn.IFNA(SUM((S$3&gt;='Gastos com Pessoal'!$E$7:$E$506)*(S$3&lt;='Gastos com Pessoal'!$F$7:$F$506)*OFFSET('Encargos e Benefícios'!$D$5,1,MATCH($B49,'Encargos e Benefícios'!$E$5:$AB$5,0),500,1)),0)
+_xlfn.IFNA(SUM((S$3&gt;='Gastos com Pessoal'!$E$513:$E$522)*(S$3&lt;='Gastos com Pessoal'!$F$513:$F$522)*OFFSET('Encargos e Benefícios'!$D$511,1,MATCH($B49,'Encargos e Benefícios'!$E$511:$AB$511,0),10,1)),0)
+_xlfn.IFNA(SUM((S$3&gt;='Gastos com Pessoal'!$E$7:$E$506)*(S$3&lt;='Gastos com Pessoal'!$F$7:$F$506)*(IF('Gastos com Pessoal'!$G$7:$G$506&lt;=S$3,1,0))*OFFSET('Gastos com Pessoal'!$H$6,1,MATCH(1&amp;$B49,'Gastos com Pessoal'!$I$532:$AJ$532&amp;'Gastos com Pessoal'!$I$6:$AJ$6,0),500,1)),0)
+_xlfn.IFNA(SUM((S$3&gt;='Gastos com Pessoal'!$E$7:$E$506)*(S$3&lt;='Gastos com Pessoal'!$F$7:$F$506)*(IF('Gastos com Pessoal'!$M$7:$M$506&lt;=S$3,1,0))*OFFSET('Gastos com Pessoal'!$H$6,1,MATCH(2&amp;$B49,'Gastos com Pessoal'!$I$532:$AJ$532&amp;'Gastos com Pessoal'!$I$6:$AJ$6,0),500,1)),0)
+_xlfn.IFNA(SUM((S$3&gt;='Gastos com Pessoal'!$E$7:$E$506)*(S$3&lt;='Gastos com Pessoal'!$F$7:$F$506)*(IF('Gastos com Pessoal'!$S$7:$S$506&lt;=S$3,1,0))*OFFSET('Gastos com Pessoal'!$H$6,1,MATCH(3&amp;$B49,'Gastos com Pessoal'!$I$532:$AJ$532&amp;'Gastos com Pessoal'!$I$6:$AJ$6,0),500,1)),0)
+_xlfn.IFNA(SUM((S$3&gt;='Gastos com Pessoal'!$E$7:$E$506)*(S$3&lt;='Gastos com Pessoal'!$F$7:$F$506)*(IF('Gastos com Pessoal'!$Y$7:$Y$506&lt;=S$3,1,0))*OFFSET('Gastos com Pessoal'!$H$6,1,MATCH(4&amp;$B49,'Gastos com Pessoal'!$I$532:$AJ$532&amp;'Gastos com Pessoal'!$I$6:$AJ$6,0),500,1)),0)
+_xlfn.IFNA(SUM((S$3&gt;='Gastos com Pessoal'!$E$7:$E$506)*(S$3&lt;='Gastos com Pessoal'!$F$7:$F$506)*(IF('Gastos com Pessoal'!$AE$7:$AE$506&lt;=S$3,1,0))*OFFSET('Gastos com Pessoal'!$H$6,1,MATCH(5&amp;$B49,'Gastos com Pessoal'!$I$532:$AJ$532&amp;'Gastos com Pessoal'!$I$6:$AJ$6,0),500,1)),0)
+_xlfn.IFNA(SUM((S$3&gt;='Gastos com Pessoal'!$E$513:$E$522)*(S$3&lt;='Gastos com Pessoal'!$F$513:$F$522)*(IF('Gastos com Pessoal'!$G$513:$G$522&lt;=S$3,1,0))*OFFSET('Gastos com Pessoal'!$H$512,1,MATCH(1&amp;$B49,'Gastos com Pessoal'!$I$532:$AJ$532&amp;'Gastos com Pessoal'!$I$512:$AJ$512,0),10,1)),0)
+_xlfn.IFNA(SUM((S$3&gt;='Gastos com Pessoal'!$E$513:$E$522)*(S$3&lt;='Gastos com Pessoal'!$F$513:$F$522)*(IF('Gastos com Pessoal'!$M$513:$M$522&lt;=S$3,1,0))*OFFSET('Gastos com Pessoal'!$H$512,1,MATCH(2&amp;$B49,'Gastos com Pessoal'!$I$532:$AJ$532&amp;'Gastos com Pessoal'!$I$512:$AJ$512,0),10,1)),0)
+_xlfn.IFNA(SUM((S$3&gt;='Gastos com Pessoal'!$E$513:$E$522)*(S$3&lt;='Gastos com Pessoal'!$F$513:$F$522)*(IF('Gastos com Pessoal'!$S$513:$S$522&lt;=S$3,1,0))*OFFSET('Gastos com Pessoal'!$H$512,1,MATCH(3&amp;$B49,'Gastos com Pessoal'!$I$532:$AJ$532&amp;'Gastos com Pessoal'!$I$512:$AJ$512,0),10,1)),0)
+_xlfn.IFNA(SUM((S$3&gt;='Gastos com Pessoal'!$E$513:$E$522)*(S$3&lt;='Gastos com Pessoal'!$F$513:$F$522)*(IF('Gastos com Pessoal'!$Y$513:$Y$522&lt;=S$3,1,0))*OFFSET('Gastos com Pessoal'!$H$512,1,MATCH(4&amp;$B49,'Gastos com Pessoal'!$I$532:$AJ$532&amp;'Gastos com Pessoal'!$I$512:$AJ$512,0),10,1)),0)
+_xlfn.IFNA(SUM((S$3&gt;='Gastos com Pessoal'!$E$513:$E$522)*(S$3&lt;='Gastos com Pessoal'!$F$513:$F$522)*(IF('Gastos com Pessoal'!$AE$513:$AE$522&lt;=S$3,1,0))*OFFSET('Gastos com Pessoal'!$H$512,1,MATCH(5&amp;$B49,'Gastos com Pessoal'!$I$532:$AJ$532&amp;'Gastos com Pessoal'!$I$512:$AJ$512,0),10,1)),0)</f>
        <v>0</v>
      </c>
      <c r="T49" s="32">
        <f t="array" aca="1" ref="T49" ca="1">_xlfn.IFNA(SUM((T$3&gt;='Gastos com Pessoal'!$E$7:$E$506)*(T$3&lt;='Gastos com Pessoal'!$F$7:$F$506)*OFFSET('Encargos e Benefícios'!$D$5,1,MATCH($B49,'Encargos e Benefícios'!$E$5:$AB$5,0),500,1)),0)
+_xlfn.IFNA(SUM((T$3&gt;='Gastos com Pessoal'!$E$513:$E$522)*(T$3&lt;='Gastos com Pessoal'!$F$513:$F$522)*OFFSET('Encargos e Benefícios'!$D$511,1,MATCH($B49,'Encargos e Benefícios'!$E$511:$AB$511,0),10,1)),0)
+_xlfn.IFNA(SUM((T$3&gt;='Gastos com Pessoal'!$E$7:$E$506)*(T$3&lt;='Gastos com Pessoal'!$F$7:$F$506)*(IF('Gastos com Pessoal'!$G$7:$G$506&lt;=T$3,1,0))*OFFSET('Gastos com Pessoal'!$H$6,1,MATCH(1&amp;$B49,'Gastos com Pessoal'!$I$532:$AJ$532&amp;'Gastos com Pessoal'!$I$6:$AJ$6,0),500,1)),0)
+_xlfn.IFNA(SUM((T$3&gt;='Gastos com Pessoal'!$E$7:$E$506)*(T$3&lt;='Gastos com Pessoal'!$F$7:$F$506)*(IF('Gastos com Pessoal'!$M$7:$M$506&lt;=T$3,1,0))*OFFSET('Gastos com Pessoal'!$H$6,1,MATCH(2&amp;$B49,'Gastos com Pessoal'!$I$532:$AJ$532&amp;'Gastos com Pessoal'!$I$6:$AJ$6,0),500,1)),0)
+_xlfn.IFNA(SUM((T$3&gt;='Gastos com Pessoal'!$E$7:$E$506)*(T$3&lt;='Gastos com Pessoal'!$F$7:$F$506)*(IF('Gastos com Pessoal'!$S$7:$S$506&lt;=T$3,1,0))*OFFSET('Gastos com Pessoal'!$H$6,1,MATCH(3&amp;$B49,'Gastos com Pessoal'!$I$532:$AJ$532&amp;'Gastos com Pessoal'!$I$6:$AJ$6,0),500,1)),0)
+_xlfn.IFNA(SUM((T$3&gt;='Gastos com Pessoal'!$E$7:$E$506)*(T$3&lt;='Gastos com Pessoal'!$F$7:$F$506)*(IF('Gastos com Pessoal'!$Y$7:$Y$506&lt;=T$3,1,0))*OFFSET('Gastos com Pessoal'!$H$6,1,MATCH(4&amp;$B49,'Gastos com Pessoal'!$I$532:$AJ$532&amp;'Gastos com Pessoal'!$I$6:$AJ$6,0),500,1)),0)
+_xlfn.IFNA(SUM((T$3&gt;='Gastos com Pessoal'!$E$7:$E$506)*(T$3&lt;='Gastos com Pessoal'!$F$7:$F$506)*(IF('Gastos com Pessoal'!$AE$7:$AE$506&lt;=T$3,1,0))*OFFSET('Gastos com Pessoal'!$H$6,1,MATCH(5&amp;$B49,'Gastos com Pessoal'!$I$532:$AJ$532&amp;'Gastos com Pessoal'!$I$6:$AJ$6,0),500,1)),0)
+_xlfn.IFNA(SUM((T$3&gt;='Gastos com Pessoal'!$E$513:$E$522)*(T$3&lt;='Gastos com Pessoal'!$F$513:$F$522)*(IF('Gastos com Pessoal'!$G$513:$G$522&lt;=T$3,1,0))*OFFSET('Gastos com Pessoal'!$H$512,1,MATCH(1&amp;$B49,'Gastos com Pessoal'!$I$532:$AJ$532&amp;'Gastos com Pessoal'!$I$512:$AJ$512,0),10,1)),0)
+_xlfn.IFNA(SUM((T$3&gt;='Gastos com Pessoal'!$E$513:$E$522)*(T$3&lt;='Gastos com Pessoal'!$F$513:$F$522)*(IF('Gastos com Pessoal'!$M$513:$M$522&lt;=T$3,1,0))*OFFSET('Gastos com Pessoal'!$H$512,1,MATCH(2&amp;$B49,'Gastos com Pessoal'!$I$532:$AJ$532&amp;'Gastos com Pessoal'!$I$512:$AJ$512,0),10,1)),0)
+_xlfn.IFNA(SUM((T$3&gt;='Gastos com Pessoal'!$E$513:$E$522)*(T$3&lt;='Gastos com Pessoal'!$F$513:$F$522)*(IF('Gastos com Pessoal'!$S$513:$S$522&lt;=T$3,1,0))*OFFSET('Gastos com Pessoal'!$H$512,1,MATCH(3&amp;$B49,'Gastos com Pessoal'!$I$532:$AJ$532&amp;'Gastos com Pessoal'!$I$512:$AJ$512,0),10,1)),0)
+_xlfn.IFNA(SUM((T$3&gt;='Gastos com Pessoal'!$E$513:$E$522)*(T$3&lt;='Gastos com Pessoal'!$F$513:$F$522)*(IF('Gastos com Pessoal'!$Y$513:$Y$522&lt;=T$3,1,0))*OFFSET('Gastos com Pessoal'!$H$512,1,MATCH(4&amp;$B49,'Gastos com Pessoal'!$I$532:$AJ$532&amp;'Gastos com Pessoal'!$I$512:$AJ$512,0),10,1)),0)
+_xlfn.IFNA(SUM((T$3&gt;='Gastos com Pessoal'!$E$513:$E$522)*(T$3&lt;='Gastos com Pessoal'!$F$513:$F$522)*(IF('Gastos com Pessoal'!$AE$513:$AE$522&lt;=T$3,1,0))*OFFSET('Gastos com Pessoal'!$H$512,1,MATCH(5&amp;$B49,'Gastos com Pessoal'!$I$532:$AJ$532&amp;'Gastos com Pessoal'!$I$512:$AJ$512,0),10,1)),0)</f>
        <v>0</v>
      </c>
      <c r="U49" s="32">
        <f t="array" aca="1" ref="U49" ca="1">_xlfn.IFNA(SUM((U$3&gt;='Gastos com Pessoal'!$E$7:$E$506)*(U$3&lt;='Gastos com Pessoal'!$F$7:$F$506)*OFFSET('Encargos e Benefícios'!$D$5,1,MATCH($B49,'Encargos e Benefícios'!$E$5:$AB$5,0),500,1)),0)
+_xlfn.IFNA(SUM((U$3&gt;='Gastos com Pessoal'!$E$513:$E$522)*(U$3&lt;='Gastos com Pessoal'!$F$513:$F$522)*OFFSET('Encargos e Benefícios'!$D$511,1,MATCH($B49,'Encargos e Benefícios'!$E$511:$AB$511,0),10,1)),0)
+_xlfn.IFNA(SUM((U$3&gt;='Gastos com Pessoal'!$E$7:$E$506)*(U$3&lt;='Gastos com Pessoal'!$F$7:$F$506)*(IF('Gastos com Pessoal'!$G$7:$G$506&lt;=U$3,1,0))*OFFSET('Gastos com Pessoal'!$H$6,1,MATCH(1&amp;$B49,'Gastos com Pessoal'!$I$532:$AJ$532&amp;'Gastos com Pessoal'!$I$6:$AJ$6,0),500,1)),0)
+_xlfn.IFNA(SUM((U$3&gt;='Gastos com Pessoal'!$E$7:$E$506)*(U$3&lt;='Gastos com Pessoal'!$F$7:$F$506)*(IF('Gastos com Pessoal'!$M$7:$M$506&lt;=U$3,1,0))*OFFSET('Gastos com Pessoal'!$H$6,1,MATCH(2&amp;$B49,'Gastos com Pessoal'!$I$532:$AJ$532&amp;'Gastos com Pessoal'!$I$6:$AJ$6,0),500,1)),0)
+_xlfn.IFNA(SUM((U$3&gt;='Gastos com Pessoal'!$E$7:$E$506)*(U$3&lt;='Gastos com Pessoal'!$F$7:$F$506)*(IF('Gastos com Pessoal'!$S$7:$S$506&lt;=U$3,1,0))*OFFSET('Gastos com Pessoal'!$H$6,1,MATCH(3&amp;$B49,'Gastos com Pessoal'!$I$532:$AJ$532&amp;'Gastos com Pessoal'!$I$6:$AJ$6,0),500,1)),0)
+_xlfn.IFNA(SUM((U$3&gt;='Gastos com Pessoal'!$E$7:$E$506)*(U$3&lt;='Gastos com Pessoal'!$F$7:$F$506)*(IF('Gastos com Pessoal'!$Y$7:$Y$506&lt;=U$3,1,0))*OFFSET('Gastos com Pessoal'!$H$6,1,MATCH(4&amp;$B49,'Gastos com Pessoal'!$I$532:$AJ$532&amp;'Gastos com Pessoal'!$I$6:$AJ$6,0),500,1)),0)
+_xlfn.IFNA(SUM((U$3&gt;='Gastos com Pessoal'!$E$7:$E$506)*(U$3&lt;='Gastos com Pessoal'!$F$7:$F$506)*(IF('Gastos com Pessoal'!$AE$7:$AE$506&lt;=U$3,1,0))*OFFSET('Gastos com Pessoal'!$H$6,1,MATCH(5&amp;$B49,'Gastos com Pessoal'!$I$532:$AJ$532&amp;'Gastos com Pessoal'!$I$6:$AJ$6,0),500,1)),0)
+_xlfn.IFNA(SUM((U$3&gt;='Gastos com Pessoal'!$E$513:$E$522)*(U$3&lt;='Gastos com Pessoal'!$F$513:$F$522)*(IF('Gastos com Pessoal'!$G$513:$G$522&lt;=U$3,1,0))*OFFSET('Gastos com Pessoal'!$H$512,1,MATCH(1&amp;$B49,'Gastos com Pessoal'!$I$532:$AJ$532&amp;'Gastos com Pessoal'!$I$512:$AJ$512,0),10,1)),0)
+_xlfn.IFNA(SUM((U$3&gt;='Gastos com Pessoal'!$E$513:$E$522)*(U$3&lt;='Gastos com Pessoal'!$F$513:$F$522)*(IF('Gastos com Pessoal'!$M$513:$M$522&lt;=U$3,1,0))*OFFSET('Gastos com Pessoal'!$H$512,1,MATCH(2&amp;$B49,'Gastos com Pessoal'!$I$532:$AJ$532&amp;'Gastos com Pessoal'!$I$512:$AJ$512,0),10,1)),0)
+_xlfn.IFNA(SUM((U$3&gt;='Gastos com Pessoal'!$E$513:$E$522)*(U$3&lt;='Gastos com Pessoal'!$F$513:$F$522)*(IF('Gastos com Pessoal'!$S$513:$S$522&lt;=U$3,1,0))*OFFSET('Gastos com Pessoal'!$H$512,1,MATCH(3&amp;$B49,'Gastos com Pessoal'!$I$532:$AJ$532&amp;'Gastos com Pessoal'!$I$512:$AJ$512,0),10,1)),0)
+_xlfn.IFNA(SUM((U$3&gt;='Gastos com Pessoal'!$E$513:$E$522)*(U$3&lt;='Gastos com Pessoal'!$F$513:$F$522)*(IF('Gastos com Pessoal'!$Y$513:$Y$522&lt;=U$3,1,0))*OFFSET('Gastos com Pessoal'!$H$512,1,MATCH(4&amp;$B49,'Gastos com Pessoal'!$I$532:$AJ$532&amp;'Gastos com Pessoal'!$I$512:$AJ$512,0),10,1)),0)
+_xlfn.IFNA(SUM((U$3&gt;='Gastos com Pessoal'!$E$513:$E$522)*(U$3&lt;='Gastos com Pessoal'!$F$513:$F$522)*(IF('Gastos com Pessoal'!$AE$513:$AE$522&lt;=U$3,1,0))*OFFSET('Gastos com Pessoal'!$H$512,1,MATCH(5&amp;$B49,'Gastos com Pessoal'!$I$532:$AJ$532&amp;'Gastos com Pessoal'!$I$512:$AJ$512,0),10,1)),0)</f>
        <v>0</v>
      </c>
      <c r="V49" s="32">
        <f t="array" aca="1" ref="V49" ca="1">_xlfn.IFNA(SUM((V$3&gt;='Gastos com Pessoal'!$E$7:$E$506)*(V$3&lt;='Gastos com Pessoal'!$F$7:$F$506)*OFFSET('Encargos e Benefícios'!$D$5,1,MATCH($B49,'Encargos e Benefícios'!$E$5:$AB$5,0),500,1)),0)
+_xlfn.IFNA(SUM((V$3&gt;='Gastos com Pessoal'!$E$513:$E$522)*(V$3&lt;='Gastos com Pessoal'!$F$513:$F$522)*OFFSET('Encargos e Benefícios'!$D$511,1,MATCH($B49,'Encargos e Benefícios'!$E$511:$AB$511,0),10,1)),0)
+_xlfn.IFNA(SUM((V$3&gt;='Gastos com Pessoal'!$E$7:$E$506)*(V$3&lt;='Gastos com Pessoal'!$F$7:$F$506)*(IF('Gastos com Pessoal'!$G$7:$G$506&lt;=V$3,1,0))*OFFSET('Gastos com Pessoal'!$H$6,1,MATCH(1&amp;$B49,'Gastos com Pessoal'!$I$532:$AJ$532&amp;'Gastos com Pessoal'!$I$6:$AJ$6,0),500,1)),0)
+_xlfn.IFNA(SUM((V$3&gt;='Gastos com Pessoal'!$E$7:$E$506)*(V$3&lt;='Gastos com Pessoal'!$F$7:$F$506)*(IF('Gastos com Pessoal'!$M$7:$M$506&lt;=V$3,1,0))*OFFSET('Gastos com Pessoal'!$H$6,1,MATCH(2&amp;$B49,'Gastos com Pessoal'!$I$532:$AJ$532&amp;'Gastos com Pessoal'!$I$6:$AJ$6,0),500,1)),0)
+_xlfn.IFNA(SUM((V$3&gt;='Gastos com Pessoal'!$E$7:$E$506)*(V$3&lt;='Gastos com Pessoal'!$F$7:$F$506)*(IF('Gastos com Pessoal'!$S$7:$S$506&lt;=V$3,1,0))*OFFSET('Gastos com Pessoal'!$H$6,1,MATCH(3&amp;$B49,'Gastos com Pessoal'!$I$532:$AJ$532&amp;'Gastos com Pessoal'!$I$6:$AJ$6,0),500,1)),0)
+_xlfn.IFNA(SUM((V$3&gt;='Gastos com Pessoal'!$E$7:$E$506)*(V$3&lt;='Gastos com Pessoal'!$F$7:$F$506)*(IF('Gastos com Pessoal'!$Y$7:$Y$506&lt;=V$3,1,0))*OFFSET('Gastos com Pessoal'!$H$6,1,MATCH(4&amp;$B49,'Gastos com Pessoal'!$I$532:$AJ$532&amp;'Gastos com Pessoal'!$I$6:$AJ$6,0),500,1)),0)
+_xlfn.IFNA(SUM((V$3&gt;='Gastos com Pessoal'!$E$7:$E$506)*(V$3&lt;='Gastos com Pessoal'!$F$7:$F$506)*(IF('Gastos com Pessoal'!$AE$7:$AE$506&lt;=V$3,1,0))*OFFSET('Gastos com Pessoal'!$H$6,1,MATCH(5&amp;$B49,'Gastos com Pessoal'!$I$532:$AJ$532&amp;'Gastos com Pessoal'!$I$6:$AJ$6,0),500,1)),0)
+_xlfn.IFNA(SUM((V$3&gt;='Gastos com Pessoal'!$E$513:$E$522)*(V$3&lt;='Gastos com Pessoal'!$F$513:$F$522)*(IF('Gastos com Pessoal'!$G$513:$G$522&lt;=V$3,1,0))*OFFSET('Gastos com Pessoal'!$H$512,1,MATCH(1&amp;$B49,'Gastos com Pessoal'!$I$532:$AJ$532&amp;'Gastos com Pessoal'!$I$512:$AJ$512,0),10,1)),0)
+_xlfn.IFNA(SUM((V$3&gt;='Gastos com Pessoal'!$E$513:$E$522)*(V$3&lt;='Gastos com Pessoal'!$F$513:$F$522)*(IF('Gastos com Pessoal'!$M$513:$M$522&lt;=V$3,1,0))*OFFSET('Gastos com Pessoal'!$H$512,1,MATCH(2&amp;$B49,'Gastos com Pessoal'!$I$532:$AJ$532&amp;'Gastos com Pessoal'!$I$512:$AJ$512,0),10,1)),0)
+_xlfn.IFNA(SUM((V$3&gt;='Gastos com Pessoal'!$E$513:$E$522)*(V$3&lt;='Gastos com Pessoal'!$F$513:$F$522)*(IF('Gastos com Pessoal'!$S$513:$S$522&lt;=V$3,1,0))*OFFSET('Gastos com Pessoal'!$H$512,1,MATCH(3&amp;$B49,'Gastos com Pessoal'!$I$532:$AJ$532&amp;'Gastos com Pessoal'!$I$512:$AJ$512,0),10,1)),0)
+_xlfn.IFNA(SUM((V$3&gt;='Gastos com Pessoal'!$E$513:$E$522)*(V$3&lt;='Gastos com Pessoal'!$F$513:$F$522)*(IF('Gastos com Pessoal'!$Y$513:$Y$522&lt;=V$3,1,0))*OFFSET('Gastos com Pessoal'!$H$512,1,MATCH(4&amp;$B49,'Gastos com Pessoal'!$I$532:$AJ$532&amp;'Gastos com Pessoal'!$I$512:$AJ$512,0),10,1)),0)
+_xlfn.IFNA(SUM((V$3&gt;='Gastos com Pessoal'!$E$513:$E$522)*(V$3&lt;='Gastos com Pessoal'!$F$513:$F$522)*(IF('Gastos com Pessoal'!$AE$513:$AE$522&lt;=V$3,1,0))*OFFSET('Gastos com Pessoal'!$H$512,1,MATCH(5&amp;$B49,'Gastos com Pessoal'!$I$532:$AJ$532&amp;'Gastos com Pessoal'!$I$512:$AJ$512,0),10,1)),0)</f>
        <v>0</v>
      </c>
      <c r="W49" s="32">
        <f t="array" aca="1" ref="W49" ca="1">_xlfn.IFNA(SUM((W$3&gt;='Gastos com Pessoal'!$E$7:$E$506)*(W$3&lt;='Gastos com Pessoal'!$F$7:$F$506)*OFFSET('Encargos e Benefícios'!$D$5,1,MATCH($B49,'Encargos e Benefícios'!$E$5:$AB$5,0),500,1)),0)
+_xlfn.IFNA(SUM((W$3&gt;='Gastos com Pessoal'!$E$513:$E$522)*(W$3&lt;='Gastos com Pessoal'!$F$513:$F$522)*OFFSET('Encargos e Benefícios'!$D$511,1,MATCH($B49,'Encargos e Benefícios'!$E$511:$AB$511,0),10,1)),0)
+_xlfn.IFNA(SUM((W$3&gt;='Gastos com Pessoal'!$E$7:$E$506)*(W$3&lt;='Gastos com Pessoal'!$F$7:$F$506)*(IF('Gastos com Pessoal'!$G$7:$G$506&lt;=W$3,1,0))*OFFSET('Gastos com Pessoal'!$H$6,1,MATCH(1&amp;$B49,'Gastos com Pessoal'!$I$532:$AJ$532&amp;'Gastos com Pessoal'!$I$6:$AJ$6,0),500,1)),0)
+_xlfn.IFNA(SUM((W$3&gt;='Gastos com Pessoal'!$E$7:$E$506)*(W$3&lt;='Gastos com Pessoal'!$F$7:$F$506)*(IF('Gastos com Pessoal'!$M$7:$M$506&lt;=W$3,1,0))*OFFSET('Gastos com Pessoal'!$H$6,1,MATCH(2&amp;$B49,'Gastos com Pessoal'!$I$532:$AJ$532&amp;'Gastos com Pessoal'!$I$6:$AJ$6,0),500,1)),0)
+_xlfn.IFNA(SUM((W$3&gt;='Gastos com Pessoal'!$E$7:$E$506)*(W$3&lt;='Gastos com Pessoal'!$F$7:$F$506)*(IF('Gastos com Pessoal'!$S$7:$S$506&lt;=W$3,1,0))*OFFSET('Gastos com Pessoal'!$H$6,1,MATCH(3&amp;$B49,'Gastos com Pessoal'!$I$532:$AJ$532&amp;'Gastos com Pessoal'!$I$6:$AJ$6,0),500,1)),0)
+_xlfn.IFNA(SUM((W$3&gt;='Gastos com Pessoal'!$E$7:$E$506)*(W$3&lt;='Gastos com Pessoal'!$F$7:$F$506)*(IF('Gastos com Pessoal'!$Y$7:$Y$506&lt;=W$3,1,0))*OFFSET('Gastos com Pessoal'!$H$6,1,MATCH(4&amp;$B49,'Gastos com Pessoal'!$I$532:$AJ$532&amp;'Gastos com Pessoal'!$I$6:$AJ$6,0),500,1)),0)
+_xlfn.IFNA(SUM((W$3&gt;='Gastos com Pessoal'!$E$7:$E$506)*(W$3&lt;='Gastos com Pessoal'!$F$7:$F$506)*(IF('Gastos com Pessoal'!$AE$7:$AE$506&lt;=W$3,1,0))*OFFSET('Gastos com Pessoal'!$H$6,1,MATCH(5&amp;$B49,'Gastos com Pessoal'!$I$532:$AJ$532&amp;'Gastos com Pessoal'!$I$6:$AJ$6,0),500,1)),0)
+_xlfn.IFNA(SUM((W$3&gt;='Gastos com Pessoal'!$E$513:$E$522)*(W$3&lt;='Gastos com Pessoal'!$F$513:$F$522)*(IF('Gastos com Pessoal'!$G$513:$G$522&lt;=W$3,1,0))*OFFSET('Gastos com Pessoal'!$H$512,1,MATCH(1&amp;$B49,'Gastos com Pessoal'!$I$532:$AJ$532&amp;'Gastos com Pessoal'!$I$512:$AJ$512,0),10,1)),0)
+_xlfn.IFNA(SUM((W$3&gt;='Gastos com Pessoal'!$E$513:$E$522)*(W$3&lt;='Gastos com Pessoal'!$F$513:$F$522)*(IF('Gastos com Pessoal'!$M$513:$M$522&lt;=W$3,1,0))*OFFSET('Gastos com Pessoal'!$H$512,1,MATCH(2&amp;$B49,'Gastos com Pessoal'!$I$532:$AJ$532&amp;'Gastos com Pessoal'!$I$512:$AJ$512,0),10,1)),0)
+_xlfn.IFNA(SUM((W$3&gt;='Gastos com Pessoal'!$E$513:$E$522)*(W$3&lt;='Gastos com Pessoal'!$F$513:$F$522)*(IF('Gastos com Pessoal'!$S$513:$S$522&lt;=W$3,1,0))*OFFSET('Gastos com Pessoal'!$H$512,1,MATCH(3&amp;$B49,'Gastos com Pessoal'!$I$532:$AJ$532&amp;'Gastos com Pessoal'!$I$512:$AJ$512,0),10,1)),0)
+_xlfn.IFNA(SUM((W$3&gt;='Gastos com Pessoal'!$E$513:$E$522)*(W$3&lt;='Gastos com Pessoal'!$F$513:$F$522)*(IF('Gastos com Pessoal'!$Y$513:$Y$522&lt;=W$3,1,0))*OFFSET('Gastos com Pessoal'!$H$512,1,MATCH(4&amp;$B49,'Gastos com Pessoal'!$I$532:$AJ$532&amp;'Gastos com Pessoal'!$I$512:$AJ$512,0),10,1)),0)
+_xlfn.IFNA(SUM((W$3&gt;='Gastos com Pessoal'!$E$513:$E$522)*(W$3&lt;='Gastos com Pessoal'!$F$513:$F$522)*(IF('Gastos com Pessoal'!$AE$513:$AE$522&lt;=W$3,1,0))*OFFSET('Gastos com Pessoal'!$H$512,1,MATCH(5&amp;$B49,'Gastos com Pessoal'!$I$532:$AJ$532&amp;'Gastos com Pessoal'!$I$512:$AJ$512,0),10,1)),0)</f>
        <v>0</v>
      </c>
      <c r="X49" s="32">
        <f t="array" aca="1" ref="X49" ca="1">_xlfn.IFNA(SUM((X$3&gt;='Gastos com Pessoal'!$E$7:$E$506)*(X$3&lt;='Gastos com Pessoal'!$F$7:$F$506)*OFFSET('Encargos e Benefícios'!$D$5,1,MATCH($B49,'Encargos e Benefícios'!$E$5:$AB$5,0),500,1)),0)
+_xlfn.IFNA(SUM((X$3&gt;='Gastos com Pessoal'!$E$513:$E$522)*(X$3&lt;='Gastos com Pessoal'!$F$513:$F$522)*OFFSET('Encargos e Benefícios'!$D$511,1,MATCH($B49,'Encargos e Benefícios'!$E$511:$AB$511,0),10,1)),0)
+_xlfn.IFNA(SUM((X$3&gt;='Gastos com Pessoal'!$E$7:$E$506)*(X$3&lt;='Gastos com Pessoal'!$F$7:$F$506)*(IF('Gastos com Pessoal'!$G$7:$G$506&lt;=X$3,1,0))*OFFSET('Gastos com Pessoal'!$H$6,1,MATCH(1&amp;$B49,'Gastos com Pessoal'!$I$532:$AJ$532&amp;'Gastos com Pessoal'!$I$6:$AJ$6,0),500,1)),0)
+_xlfn.IFNA(SUM((X$3&gt;='Gastos com Pessoal'!$E$7:$E$506)*(X$3&lt;='Gastos com Pessoal'!$F$7:$F$506)*(IF('Gastos com Pessoal'!$M$7:$M$506&lt;=X$3,1,0))*OFFSET('Gastos com Pessoal'!$H$6,1,MATCH(2&amp;$B49,'Gastos com Pessoal'!$I$532:$AJ$532&amp;'Gastos com Pessoal'!$I$6:$AJ$6,0),500,1)),0)
+_xlfn.IFNA(SUM((X$3&gt;='Gastos com Pessoal'!$E$7:$E$506)*(X$3&lt;='Gastos com Pessoal'!$F$7:$F$506)*(IF('Gastos com Pessoal'!$S$7:$S$506&lt;=X$3,1,0))*OFFSET('Gastos com Pessoal'!$H$6,1,MATCH(3&amp;$B49,'Gastos com Pessoal'!$I$532:$AJ$532&amp;'Gastos com Pessoal'!$I$6:$AJ$6,0),500,1)),0)
+_xlfn.IFNA(SUM((X$3&gt;='Gastos com Pessoal'!$E$7:$E$506)*(X$3&lt;='Gastos com Pessoal'!$F$7:$F$506)*(IF('Gastos com Pessoal'!$Y$7:$Y$506&lt;=X$3,1,0))*OFFSET('Gastos com Pessoal'!$H$6,1,MATCH(4&amp;$B49,'Gastos com Pessoal'!$I$532:$AJ$532&amp;'Gastos com Pessoal'!$I$6:$AJ$6,0),500,1)),0)
+_xlfn.IFNA(SUM((X$3&gt;='Gastos com Pessoal'!$E$7:$E$506)*(X$3&lt;='Gastos com Pessoal'!$F$7:$F$506)*(IF('Gastos com Pessoal'!$AE$7:$AE$506&lt;=X$3,1,0))*OFFSET('Gastos com Pessoal'!$H$6,1,MATCH(5&amp;$B49,'Gastos com Pessoal'!$I$532:$AJ$532&amp;'Gastos com Pessoal'!$I$6:$AJ$6,0),500,1)),0)
+_xlfn.IFNA(SUM((X$3&gt;='Gastos com Pessoal'!$E$513:$E$522)*(X$3&lt;='Gastos com Pessoal'!$F$513:$F$522)*(IF('Gastos com Pessoal'!$G$513:$G$522&lt;=X$3,1,0))*OFFSET('Gastos com Pessoal'!$H$512,1,MATCH(1&amp;$B49,'Gastos com Pessoal'!$I$532:$AJ$532&amp;'Gastos com Pessoal'!$I$512:$AJ$512,0),10,1)),0)
+_xlfn.IFNA(SUM((X$3&gt;='Gastos com Pessoal'!$E$513:$E$522)*(X$3&lt;='Gastos com Pessoal'!$F$513:$F$522)*(IF('Gastos com Pessoal'!$M$513:$M$522&lt;=X$3,1,0))*OFFSET('Gastos com Pessoal'!$H$512,1,MATCH(2&amp;$B49,'Gastos com Pessoal'!$I$532:$AJ$532&amp;'Gastos com Pessoal'!$I$512:$AJ$512,0),10,1)),0)
+_xlfn.IFNA(SUM((X$3&gt;='Gastos com Pessoal'!$E$513:$E$522)*(X$3&lt;='Gastos com Pessoal'!$F$513:$F$522)*(IF('Gastos com Pessoal'!$S$513:$S$522&lt;=X$3,1,0))*OFFSET('Gastos com Pessoal'!$H$512,1,MATCH(3&amp;$B49,'Gastos com Pessoal'!$I$532:$AJ$532&amp;'Gastos com Pessoal'!$I$512:$AJ$512,0),10,1)),0)
+_xlfn.IFNA(SUM((X$3&gt;='Gastos com Pessoal'!$E$513:$E$522)*(X$3&lt;='Gastos com Pessoal'!$F$513:$F$522)*(IF('Gastos com Pessoal'!$Y$513:$Y$522&lt;=X$3,1,0))*OFFSET('Gastos com Pessoal'!$H$512,1,MATCH(4&amp;$B49,'Gastos com Pessoal'!$I$532:$AJ$532&amp;'Gastos com Pessoal'!$I$512:$AJ$512,0),10,1)),0)
+_xlfn.IFNA(SUM((X$3&gt;='Gastos com Pessoal'!$E$513:$E$522)*(X$3&lt;='Gastos com Pessoal'!$F$513:$F$522)*(IF('Gastos com Pessoal'!$AE$513:$AE$522&lt;=X$3,1,0))*OFFSET('Gastos com Pessoal'!$H$512,1,MATCH(5&amp;$B49,'Gastos com Pessoal'!$I$532:$AJ$532&amp;'Gastos com Pessoal'!$I$512:$AJ$512,0),10,1)),0)</f>
        <v>0</v>
      </c>
      <c r="Y49" s="32">
        <f t="array" aca="1" ref="Y49" ca="1">_xlfn.IFNA(SUM((Y$3&gt;='Gastos com Pessoal'!$E$7:$E$506)*(Y$3&lt;='Gastos com Pessoal'!$F$7:$F$506)*OFFSET('Encargos e Benefícios'!$D$5,1,MATCH($B49,'Encargos e Benefícios'!$E$5:$AB$5,0),500,1)),0)
+_xlfn.IFNA(SUM((Y$3&gt;='Gastos com Pessoal'!$E$513:$E$522)*(Y$3&lt;='Gastos com Pessoal'!$F$513:$F$522)*OFFSET('Encargos e Benefícios'!$D$511,1,MATCH($B49,'Encargos e Benefícios'!$E$511:$AB$511,0),10,1)),0)
+_xlfn.IFNA(SUM((Y$3&gt;='Gastos com Pessoal'!$E$7:$E$506)*(Y$3&lt;='Gastos com Pessoal'!$F$7:$F$506)*(IF('Gastos com Pessoal'!$G$7:$G$506&lt;=Y$3,1,0))*OFFSET('Gastos com Pessoal'!$H$6,1,MATCH(1&amp;$B49,'Gastos com Pessoal'!$I$532:$AJ$532&amp;'Gastos com Pessoal'!$I$6:$AJ$6,0),500,1)),0)
+_xlfn.IFNA(SUM((Y$3&gt;='Gastos com Pessoal'!$E$7:$E$506)*(Y$3&lt;='Gastos com Pessoal'!$F$7:$F$506)*(IF('Gastos com Pessoal'!$M$7:$M$506&lt;=Y$3,1,0))*OFFSET('Gastos com Pessoal'!$H$6,1,MATCH(2&amp;$B49,'Gastos com Pessoal'!$I$532:$AJ$532&amp;'Gastos com Pessoal'!$I$6:$AJ$6,0),500,1)),0)
+_xlfn.IFNA(SUM((Y$3&gt;='Gastos com Pessoal'!$E$7:$E$506)*(Y$3&lt;='Gastos com Pessoal'!$F$7:$F$506)*(IF('Gastos com Pessoal'!$S$7:$S$506&lt;=Y$3,1,0))*OFFSET('Gastos com Pessoal'!$H$6,1,MATCH(3&amp;$B49,'Gastos com Pessoal'!$I$532:$AJ$532&amp;'Gastos com Pessoal'!$I$6:$AJ$6,0),500,1)),0)
+_xlfn.IFNA(SUM((Y$3&gt;='Gastos com Pessoal'!$E$7:$E$506)*(Y$3&lt;='Gastos com Pessoal'!$F$7:$F$506)*(IF('Gastos com Pessoal'!$Y$7:$Y$506&lt;=Y$3,1,0))*OFFSET('Gastos com Pessoal'!$H$6,1,MATCH(4&amp;$B49,'Gastos com Pessoal'!$I$532:$AJ$532&amp;'Gastos com Pessoal'!$I$6:$AJ$6,0),500,1)),0)
+_xlfn.IFNA(SUM((Y$3&gt;='Gastos com Pessoal'!$E$7:$E$506)*(Y$3&lt;='Gastos com Pessoal'!$F$7:$F$506)*(IF('Gastos com Pessoal'!$AE$7:$AE$506&lt;=Y$3,1,0))*OFFSET('Gastos com Pessoal'!$H$6,1,MATCH(5&amp;$B49,'Gastos com Pessoal'!$I$532:$AJ$532&amp;'Gastos com Pessoal'!$I$6:$AJ$6,0),500,1)),0)
+_xlfn.IFNA(SUM((Y$3&gt;='Gastos com Pessoal'!$E$513:$E$522)*(Y$3&lt;='Gastos com Pessoal'!$F$513:$F$522)*(IF('Gastos com Pessoal'!$G$513:$G$522&lt;=Y$3,1,0))*OFFSET('Gastos com Pessoal'!$H$512,1,MATCH(1&amp;$B49,'Gastos com Pessoal'!$I$532:$AJ$532&amp;'Gastos com Pessoal'!$I$512:$AJ$512,0),10,1)),0)
+_xlfn.IFNA(SUM((Y$3&gt;='Gastos com Pessoal'!$E$513:$E$522)*(Y$3&lt;='Gastos com Pessoal'!$F$513:$F$522)*(IF('Gastos com Pessoal'!$M$513:$M$522&lt;=Y$3,1,0))*OFFSET('Gastos com Pessoal'!$H$512,1,MATCH(2&amp;$B49,'Gastos com Pessoal'!$I$532:$AJ$532&amp;'Gastos com Pessoal'!$I$512:$AJ$512,0),10,1)),0)
+_xlfn.IFNA(SUM((Y$3&gt;='Gastos com Pessoal'!$E$513:$E$522)*(Y$3&lt;='Gastos com Pessoal'!$F$513:$F$522)*(IF('Gastos com Pessoal'!$S$513:$S$522&lt;=Y$3,1,0))*OFFSET('Gastos com Pessoal'!$H$512,1,MATCH(3&amp;$B49,'Gastos com Pessoal'!$I$532:$AJ$532&amp;'Gastos com Pessoal'!$I$512:$AJ$512,0),10,1)),0)
+_xlfn.IFNA(SUM((Y$3&gt;='Gastos com Pessoal'!$E$513:$E$522)*(Y$3&lt;='Gastos com Pessoal'!$F$513:$F$522)*(IF('Gastos com Pessoal'!$Y$513:$Y$522&lt;=Y$3,1,0))*OFFSET('Gastos com Pessoal'!$H$512,1,MATCH(4&amp;$B49,'Gastos com Pessoal'!$I$532:$AJ$532&amp;'Gastos com Pessoal'!$I$512:$AJ$512,0),10,1)),0)
+_xlfn.IFNA(SUM((Y$3&gt;='Gastos com Pessoal'!$E$513:$E$522)*(Y$3&lt;='Gastos com Pessoal'!$F$513:$F$522)*(IF('Gastos com Pessoal'!$AE$513:$AE$522&lt;=Y$3,1,0))*OFFSET('Gastos com Pessoal'!$H$512,1,MATCH(5&amp;$B49,'Gastos com Pessoal'!$I$532:$AJ$532&amp;'Gastos com Pessoal'!$I$512:$AJ$512,0),10,1)),0)</f>
        <v>0</v>
      </c>
      <c r="Z49" s="32">
        <f t="array" aca="1" ref="Z49" ca="1">_xlfn.IFNA(SUM((Z$3&gt;='Gastos com Pessoal'!$E$7:$E$506)*(Z$3&lt;='Gastos com Pessoal'!$F$7:$F$506)*OFFSET('Encargos e Benefícios'!$D$5,1,MATCH($B49,'Encargos e Benefícios'!$E$5:$AB$5,0),500,1)),0)
+_xlfn.IFNA(SUM((Z$3&gt;='Gastos com Pessoal'!$E$513:$E$522)*(Z$3&lt;='Gastos com Pessoal'!$F$513:$F$522)*OFFSET('Encargos e Benefícios'!$D$511,1,MATCH($B49,'Encargos e Benefícios'!$E$511:$AB$511,0),10,1)),0)
+_xlfn.IFNA(SUM((Z$3&gt;='Gastos com Pessoal'!$E$7:$E$506)*(Z$3&lt;='Gastos com Pessoal'!$F$7:$F$506)*(IF('Gastos com Pessoal'!$G$7:$G$506&lt;=Z$3,1,0))*OFFSET('Gastos com Pessoal'!$H$6,1,MATCH(1&amp;$B49,'Gastos com Pessoal'!$I$532:$AJ$532&amp;'Gastos com Pessoal'!$I$6:$AJ$6,0),500,1)),0)
+_xlfn.IFNA(SUM((Z$3&gt;='Gastos com Pessoal'!$E$7:$E$506)*(Z$3&lt;='Gastos com Pessoal'!$F$7:$F$506)*(IF('Gastos com Pessoal'!$M$7:$M$506&lt;=Z$3,1,0))*OFFSET('Gastos com Pessoal'!$H$6,1,MATCH(2&amp;$B49,'Gastos com Pessoal'!$I$532:$AJ$532&amp;'Gastos com Pessoal'!$I$6:$AJ$6,0),500,1)),0)
+_xlfn.IFNA(SUM((Z$3&gt;='Gastos com Pessoal'!$E$7:$E$506)*(Z$3&lt;='Gastos com Pessoal'!$F$7:$F$506)*(IF('Gastos com Pessoal'!$S$7:$S$506&lt;=Z$3,1,0))*OFFSET('Gastos com Pessoal'!$H$6,1,MATCH(3&amp;$B49,'Gastos com Pessoal'!$I$532:$AJ$532&amp;'Gastos com Pessoal'!$I$6:$AJ$6,0),500,1)),0)
+_xlfn.IFNA(SUM((Z$3&gt;='Gastos com Pessoal'!$E$7:$E$506)*(Z$3&lt;='Gastos com Pessoal'!$F$7:$F$506)*(IF('Gastos com Pessoal'!$Y$7:$Y$506&lt;=Z$3,1,0))*OFFSET('Gastos com Pessoal'!$H$6,1,MATCH(4&amp;$B49,'Gastos com Pessoal'!$I$532:$AJ$532&amp;'Gastos com Pessoal'!$I$6:$AJ$6,0),500,1)),0)
+_xlfn.IFNA(SUM((Z$3&gt;='Gastos com Pessoal'!$E$7:$E$506)*(Z$3&lt;='Gastos com Pessoal'!$F$7:$F$506)*(IF('Gastos com Pessoal'!$AE$7:$AE$506&lt;=Z$3,1,0))*OFFSET('Gastos com Pessoal'!$H$6,1,MATCH(5&amp;$B49,'Gastos com Pessoal'!$I$532:$AJ$532&amp;'Gastos com Pessoal'!$I$6:$AJ$6,0),500,1)),0)
+_xlfn.IFNA(SUM((Z$3&gt;='Gastos com Pessoal'!$E$513:$E$522)*(Z$3&lt;='Gastos com Pessoal'!$F$513:$F$522)*(IF('Gastos com Pessoal'!$G$513:$G$522&lt;=Z$3,1,0))*OFFSET('Gastos com Pessoal'!$H$512,1,MATCH(1&amp;$B49,'Gastos com Pessoal'!$I$532:$AJ$532&amp;'Gastos com Pessoal'!$I$512:$AJ$512,0),10,1)),0)
+_xlfn.IFNA(SUM((Z$3&gt;='Gastos com Pessoal'!$E$513:$E$522)*(Z$3&lt;='Gastos com Pessoal'!$F$513:$F$522)*(IF('Gastos com Pessoal'!$M$513:$M$522&lt;=Z$3,1,0))*OFFSET('Gastos com Pessoal'!$H$512,1,MATCH(2&amp;$B49,'Gastos com Pessoal'!$I$532:$AJ$532&amp;'Gastos com Pessoal'!$I$512:$AJ$512,0),10,1)),0)
+_xlfn.IFNA(SUM((Z$3&gt;='Gastos com Pessoal'!$E$513:$E$522)*(Z$3&lt;='Gastos com Pessoal'!$F$513:$F$522)*(IF('Gastos com Pessoal'!$S$513:$S$522&lt;=Z$3,1,0))*OFFSET('Gastos com Pessoal'!$H$512,1,MATCH(3&amp;$B49,'Gastos com Pessoal'!$I$532:$AJ$532&amp;'Gastos com Pessoal'!$I$512:$AJ$512,0),10,1)),0)
+_xlfn.IFNA(SUM((Z$3&gt;='Gastos com Pessoal'!$E$513:$E$522)*(Z$3&lt;='Gastos com Pessoal'!$F$513:$F$522)*(IF('Gastos com Pessoal'!$Y$513:$Y$522&lt;=Z$3,1,0))*OFFSET('Gastos com Pessoal'!$H$512,1,MATCH(4&amp;$B49,'Gastos com Pessoal'!$I$532:$AJ$532&amp;'Gastos com Pessoal'!$I$512:$AJ$512,0),10,1)),0)
+_xlfn.IFNA(SUM((Z$3&gt;='Gastos com Pessoal'!$E$513:$E$522)*(Z$3&lt;='Gastos com Pessoal'!$F$513:$F$522)*(IF('Gastos com Pessoal'!$AE$513:$AE$522&lt;=Z$3,1,0))*OFFSET('Gastos com Pessoal'!$H$512,1,MATCH(5&amp;$B49,'Gastos com Pessoal'!$I$532:$AJ$532&amp;'Gastos com Pessoal'!$I$512:$AJ$512,0),10,1)),0)</f>
        <v>0</v>
      </c>
      <c r="AA49" s="32">
        <f t="array" aca="1" ref="AA49" ca="1">_xlfn.IFNA(SUM((AA$3&gt;='Gastos com Pessoal'!$E$7:$E$506)*(AA$3&lt;='Gastos com Pessoal'!$F$7:$F$506)*OFFSET('Encargos e Benefícios'!$D$5,1,MATCH($B49,'Encargos e Benefícios'!$E$5:$AB$5,0),500,1)),0)
+_xlfn.IFNA(SUM((AA$3&gt;='Gastos com Pessoal'!$E$513:$E$522)*(AA$3&lt;='Gastos com Pessoal'!$F$513:$F$522)*OFFSET('Encargos e Benefícios'!$D$511,1,MATCH($B49,'Encargos e Benefícios'!$E$511:$AB$511,0),10,1)),0)
+_xlfn.IFNA(SUM((AA$3&gt;='Gastos com Pessoal'!$E$7:$E$506)*(AA$3&lt;='Gastos com Pessoal'!$F$7:$F$506)*(IF('Gastos com Pessoal'!$G$7:$G$506&lt;=AA$3,1,0))*OFFSET('Gastos com Pessoal'!$H$6,1,MATCH(1&amp;$B49,'Gastos com Pessoal'!$I$532:$AJ$532&amp;'Gastos com Pessoal'!$I$6:$AJ$6,0),500,1)),0)
+_xlfn.IFNA(SUM((AA$3&gt;='Gastos com Pessoal'!$E$7:$E$506)*(AA$3&lt;='Gastos com Pessoal'!$F$7:$F$506)*(IF('Gastos com Pessoal'!$M$7:$M$506&lt;=AA$3,1,0))*OFFSET('Gastos com Pessoal'!$H$6,1,MATCH(2&amp;$B49,'Gastos com Pessoal'!$I$532:$AJ$532&amp;'Gastos com Pessoal'!$I$6:$AJ$6,0),500,1)),0)
+_xlfn.IFNA(SUM((AA$3&gt;='Gastos com Pessoal'!$E$7:$E$506)*(AA$3&lt;='Gastos com Pessoal'!$F$7:$F$506)*(IF('Gastos com Pessoal'!$S$7:$S$506&lt;=AA$3,1,0))*OFFSET('Gastos com Pessoal'!$H$6,1,MATCH(3&amp;$B49,'Gastos com Pessoal'!$I$532:$AJ$532&amp;'Gastos com Pessoal'!$I$6:$AJ$6,0),500,1)),0)
+_xlfn.IFNA(SUM((AA$3&gt;='Gastos com Pessoal'!$E$7:$E$506)*(AA$3&lt;='Gastos com Pessoal'!$F$7:$F$506)*(IF('Gastos com Pessoal'!$Y$7:$Y$506&lt;=AA$3,1,0))*OFFSET('Gastos com Pessoal'!$H$6,1,MATCH(4&amp;$B49,'Gastos com Pessoal'!$I$532:$AJ$532&amp;'Gastos com Pessoal'!$I$6:$AJ$6,0),500,1)),0)
+_xlfn.IFNA(SUM((AA$3&gt;='Gastos com Pessoal'!$E$7:$E$506)*(AA$3&lt;='Gastos com Pessoal'!$F$7:$F$506)*(IF('Gastos com Pessoal'!$AE$7:$AE$506&lt;=AA$3,1,0))*OFFSET('Gastos com Pessoal'!$H$6,1,MATCH(5&amp;$B49,'Gastos com Pessoal'!$I$532:$AJ$532&amp;'Gastos com Pessoal'!$I$6:$AJ$6,0),500,1)),0)
+_xlfn.IFNA(SUM((AA$3&gt;='Gastos com Pessoal'!$E$513:$E$522)*(AA$3&lt;='Gastos com Pessoal'!$F$513:$F$522)*(IF('Gastos com Pessoal'!$G$513:$G$522&lt;=AA$3,1,0))*OFFSET('Gastos com Pessoal'!$H$512,1,MATCH(1&amp;$B49,'Gastos com Pessoal'!$I$532:$AJ$532&amp;'Gastos com Pessoal'!$I$512:$AJ$512,0),10,1)),0)
+_xlfn.IFNA(SUM((AA$3&gt;='Gastos com Pessoal'!$E$513:$E$522)*(AA$3&lt;='Gastos com Pessoal'!$F$513:$F$522)*(IF('Gastos com Pessoal'!$M$513:$M$522&lt;=AA$3,1,0))*OFFSET('Gastos com Pessoal'!$H$512,1,MATCH(2&amp;$B49,'Gastos com Pessoal'!$I$532:$AJ$532&amp;'Gastos com Pessoal'!$I$512:$AJ$512,0),10,1)),0)
+_xlfn.IFNA(SUM((AA$3&gt;='Gastos com Pessoal'!$E$513:$E$522)*(AA$3&lt;='Gastos com Pessoal'!$F$513:$F$522)*(IF('Gastos com Pessoal'!$S$513:$S$522&lt;=AA$3,1,0))*OFFSET('Gastos com Pessoal'!$H$512,1,MATCH(3&amp;$B49,'Gastos com Pessoal'!$I$532:$AJ$532&amp;'Gastos com Pessoal'!$I$512:$AJ$512,0),10,1)),0)
+_xlfn.IFNA(SUM((AA$3&gt;='Gastos com Pessoal'!$E$513:$E$522)*(AA$3&lt;='Gastos com Pessoal'!$F$513:$F$522)*(IF('Gastos com Pessoal'!$Y$513:$Y$522&lt;=AA$3,1,0))*OFFSET('Gastos com Pessoal'!$H$512,1,MATCH(4&amp;$B49,'Gastos com Pessoal'!$I$532:$AJ$532&amp;'Gastos com Pessoal'!$I$512:$AJ$512,0),10,1)),0)
+_xlfn.IFNA(SUM((AA$3&gt;='Gastos com Pessoal'!$E$513:$E$522)*(AA$3&lt;='Gastos com Pessoal'!$F$513:$F$522)*(IF('Gastos com Pessoal'!$AE$513:$AE$522&lt;=AA$3,1,0))*OFFSET('Gastos com Pessoal'!$H$512,1,MATCH(5&amp;$B49,'Gastos com Pessoal'!$I$532:$AJ$532&amp;'Gastos com Pessoal'!$I$512:$AJ$512,0),10,1)),0)</f>
        <v>0</v>
      </c>
      <c r="AB49" s="32">
        <f t="array" aca="1" ref="AB49" ca="1">_xlfn.IFNA(SUM((AB$3&gt;='Gastos com Pessoal'!$E$7:$E$506)*(AB$3&lt;='Gastos com Pessoal'!$F$7:$F$506)*OFFSET('Encargos e Benefícios'!$D$5,1,MATCH($B49,'Encargos e Benefícios'!$E$5:$AB$5,0),500,1)),0)
+_xlfn.IFNA(SUM((AB$3&gt;='Gastos com Pessoal'!$E$513:$E$522)*(AB$3&lt;='Gastos com Pessoal'!$F$513:$F$522)*OFFSET('Encargos e Benefícios'!$D$511,1,MATCH($B49,'Encargos e Benefícios'!$E$511:$AB$511,0),10,1)),0)
+_xlfn.IFNA(SUM((AB$3&gt;='Gastos com Pessoal'!$E$7:$E$506)*(AB$3&lt;='Gastos com Pessoal'!$F$7:$F$506)*(IF('Gastos com Pessoal'!$G$7:$G$506&lt;=AB$3,1,0))*OFFSET('Gastos com Pessoal'!$H$6,1,MATCH(1&amp;$B49,'Gastos com Pessoal'!$I$532:$AJ$532&amp;'Gastos com Pessoal'!$I$6:$AJ$6,0),500,1)),0)
+_xlfn.IFNA(SUM((AB$3&gt;='Gastos com Pessoal'!$E$7:$E$506)*(AB$3&lt;='Gastos com Pessoal'!$F$7:$F$506)*(IF('Gastos com Pessoal'!$M$7:$M$506&lt;=AB$3,1,0))*OFFSET('Gastos com Pessoal'!$H$6,1,MATCH(2&amp;$B49,'Gastos com Pessoal'!$I$532:$AJ$532&amp;'Gastos com Pessoal'!$I$6:$AJ$6,0),500,1)),0)
+_xlfn.IFNA(SUM((AB$3&gt;='Gastos com Pessoal'!$E$7:$E$506)*(AB$3&lt;='Gastos com Pessoal'!$F$7:$F$506)*(IF('Gastos com Pessoal'!$S$7:$S$506&lt;=AB$3,1,0))*OFFSET('Gastos com Pessoal'!$H$6,1,MATCH(3&amp;$B49,'Gastos com Pessoal'!$I$532:$AJ$532&amp;'Gastos com Pessoal'!$I$6:$AJ$6,0),500,1)),0)
+_xlfn.IFNA(SUM((AB$3&gt;='Gastos com Pessoal'!$E$7:$E$506)*(AB$3&lt;='Gastos com Pessoal'!$F$7:$F$506)*(IF('Gastos com Pessoal'!$Y$7:$Y$506&lt;=AB$3,1,0))*OFFSET('Gastos com Pessoal'!$H$6,1,MATCH(4&amp;$B49,'Gastos com Pessoal'!$I$532:$AJ$532&amp;'Gastos com Pessoal'!$I$6:$AJ$6,0),500,1)),0)
+_xlfn.IFNA(SUM((AB$3&gt;='Gastos com Pessoal'!$E$7:$E$506)*(AB$3&lt;='Gastos com Pessoal'!$F$7:$F$506)*(IF('Gastos com Pessoal'!$AE$7:$AE$506&lt;=AB$3,1,0))*OFFSET('Gastos com Pessoal'!$H$6,1,MATCH(5&amp;$B49,'Gastos com Pessoal'!$I$532:$AJ$532&amp;'Gastos com Pessoal'!$I$6:$AJ$6,0),500,1)),0)
+_xlfn.IFNA(SUM((AB$3&gt;='Gastos com Pessoal'!$E$513:$E$522)*(AB$3&lt;='Gastos com Pessoal'!$F$513:$F$522)*(IF('Gastos com Pessoal'!$G$513:$G$522&lt;=AB$3,1,0))*OFFSET('Gastos com Pessoal'!$H$512,1,MATCH(1&amp;$B49,'Gastos com Pessoal'!$I$532:$AJ$532&amp;'Gastos com Pessoal'!$I$512:$AJ$512,0),10,1)),0)
+_xlfn.IFNA(SUM((AB$3&gt;='Gastos com Pessoal'!$E$513:$E$522)*(AB$3&lt;='Gastos com Pessoal'!$F$513:$F$522)*(IF('Gastos com Pessoal'!$M$513:$M$522&lt;=AB$3,1,0))*OFFSET('Gastos com Pessoal'!$H$512,1,MATCH(2&amp;$B49,'Gastos com Pessoal'!$I$532:$AJ$532&amp;'Gastos com Pessoal'!$I$512:$AJ$512,0),10,1)),0)
+_xlfn.IFNA(SUM((AB$3&gt;='Gastos com Pessoal'!$E$513:$E$522)*(AB$3&lt;='Gastos com Pessoal'!$F$513:$F$522)*(IF('Gastos com Pessoal'!$S$513:$S$522&lt;=AB$3,1,0))*OFFSET('Gastos com Pessoal'!$H$512,1,MATCH(3&amp;$B49,'Gastos com Pessoal'!$I$532:$AJ$532&amp;'Gastos com Pessoal'!$I$512:$AJ$512,0),10,1)),0)
+_xlfn.IFNA(SUM((AB$3&gt;='Gastos com Pessoal'!$E$513:$E$522)*(AB$3&lt;='Gastos com Pessoal'!$F$513:$F$522)*(IF('Gastos com Pessoal'!$Y$513:$Y$522&lt;=AB$3,1,0))*OFFSET('Gastos com Pessoal'!$H$512,1,MATCH(4&amp;$B49,'Gastos com Pessoal'!$I$532:$AJ$532&amp;'Gastos com Pessoal'!$I$512:$AJ$512,0),10,1)),0)
+_xlfn.IFNA(SUM((AB$3&gt;='Gastos com Pessoal'!$E$513:$E$522)*(AB$3&lt;='Gastos com Pessoal'!$F$513:$F$522)*(IF('Gastos com Pessoal'!$AE$513:$AE$522&lt;=AB$3,1,0))*OFFSET('Gastos com Pessoal'!$H$512,1,MATCH(5&amp;$B49,'Gastos com Pessoal'!$I$532:$AJ$532&amp;'Gastos com Pessoal'!$I$512:$AJ$512,0),10,1)),0)</f>
        <v>0</v>
      </c>
      <c r="AC49" s="32">
        <f t="array" aca="1" ref="AC49" ca="1">_xlfn.IFNA(SUM((AC$3&gt;='Gastos com Pessoal'!$E$7:$E$506)*(AC$3&lt;='Gastos com Pessoal'!$F$7:$F$506)*OFFSET('Encargos e Benefícios'!$D$5,1,MATCH($B49,'Encargos e Benefícios'!$E$5:$AB$5,0),500,1)),0)
+_xlfn.IFNA(SUM((AC$3&gt;='Gastos com Pessoal'!$E$513:$E$522)*(AC$3&lt;='Gastos com Pessoal'!$F$513:$F$522)*OFFSET('Encargos e Benefícios'!$D$511,1,MATCH($B49,'Encargos e Benefícios'!$E$511:$AB$511,0),10,1)),0)
+_xlfn.IFNA(SUM((AC$3&gt;='Gastos com Pessoal'!$E$7:$E$506)*(AC$3&lt;='Gastos com Pessoal'!$F$7:$F$506)*(IF('Gastos com Pessoal'!$G$7:$G$506&lt;=AC$3,1,0))*OFFSET('Gastos com Pessoal'!$H$6,1,MATCH(1&amp;$B49,'Gastos com Pessoal'!$I$532:$AJ$532&amp;'Gastos com Pessoal'!$I$6:$AJ$6,0),500,1)),0)
+_xlfn.IFNA(SUM((AC$3&gt;='Gastos com Pessoal'!$E$7:$E$506)*(AC$3&lt;='Gastos com Pessoal'!$F$7:$F$506)*(IF('Gastos com Pessoal'!$M$7:$M$506&lt;=AC$3,1,0))*OFFSET('Gastos com Pessoal'!$H$6,1,MATCH(2&amp;$B49,'Gastos com Pessoal'!$I$532:$AJ$532&amp;'Gastos com Pessoal'!$I$6:$AJ$6,0),500,1)),0)
+_xlfn.IFNA(SUM((AC$3&gt;='Gastos com Pessoal'!$E$7:$E$506)*(AC$3&lt;='Gastos com Pessoal'!$F$7:$F$506)*(IF('Gastos com Pessoal'!$S$7:$S$506&lt;=AC$3,1,0))*OFFSET('Gastos com Pessoal'!$H$6,1,MATCH(3&amp;$B49,'Gastos com Pessoal'!$I$532:$AJ$532&amp;'Gastos com Pessoal'!$I$6:$AJ$6,0),500,1)),0)
+_xlfn.IFNA(SUM((AC$3&gt;='Gastos com Pessoal'!$E$7:$E$506)*(AC$3&lt;='Gastos com Pessoal'!$F$7:$F$506)*(IF('Gastos com Pessoal'!$Y$7:$Y$506&lt;=AC$3,1,0))*OFFSET('Gastos com Pessoal'!$H$6,1,MATCH(4&amp;$B49,'Gastos com Pessoal'!$I$532:$AJ$532&amp;'Gastos com Pessoal'!$I$6:$AJ$6,0),500,1)),0)
+_xlfn.IFNA(SUM((AC$3&gt;='Gastos com Pessoal'!$E$7:$E$506)*(AC$3&lt;='Gastos com Pessoal'!$F$7:$F$506)*(IF('Gastos com Pessoal'!$AE$7:$AE$506&lt;=AC$3,1,0))*OFFSET('Gastos com Pessoal'!$H$6,1,MATCH(5&amp;$B49,'Gastos com Pessoal'!$I$532:$AJ$532&amp;'Gastos com Pessoal'!$I$6:$AJ$6,0),500,1)),0)
+_xlfn.IFNA(SUM((AC$3&gt;='Gastos com Pessoal'!$E$513:$E$522)*(AC$3&lt;='Gastos com Pessoal'!$F$513:$F$522)*(IF('Gastos com Pessoal'!$G$513:$G$522&lt;=AC$3,1,0))*OFFSET('Gastos com Pessoal'!$H$512,1,MATCH(1&amp;$B49,'Gastos com Pessoal'!$I$532:$AJ$532&amp;'Gastos com Pessoal'!$I$512:$AJ$512,0),10,1)),0)
+_xlfn.IFNA(SUM((AC$3&gt;='Gastos com Pessoal'!$E$513:$E$522)*(AC$3&lt;='Gastos com Pessoal'!$F$513:$F$522)*(IF('Gastos com Pessoal'!$M$513:$M$522&lt;=AC$3,1,0))*OFFSET('Gastos com Pessoal'!$H$512,1,MATCH(2&amp;$B49,'Gastos com Pessoal'!$I$532:$AJ$532&amp;'Gastos com Pessoal'!$I$512:$AJ$512,0),10,1)),0)
+_xlfn.IFNA(SUM((AC$3&gt;='Gastos com Pessoal'!$E$513:$E$522)*(AC$3&lt;='Gastos com Pessoal'!$F$513:$F$522)*(IF('Gastos com Pessoal'!$S$513:$S$522&lt;=AC$3,1,0))*OFFSET('Gastos com Pessoal'!$H$512,1,MATCH(3&amp;$B49,'Gastos com Pessoal'!$I$532:$AJ$532&amp;'Gastos com Pessoal'!$I$512:$AJ$512,0),10,1)),0)
+_xlfn.IFNA(SUM((AC$3&gt;='Gastos com Pessoal'!$E$513:$E$522)*(AC$3&lt;='Gastos com Pessoal'!$F$513:$F$522)*(IF('Gastos com Pessoal'!$Y$513:$Y$522&lt;=AC$3,1,0))*OFFSET('Gastos com Pessoal'!$H$512,1,MATCH(4&amp;$B49,'Gastos com Pessoal'!$I$532:$AJ$532&amp;'Gastos com Pessoal'!$I$512:$AJ$512,0),10,1)),0)
+_xlfn.IFNA(SUM((AC$3&gt;='Gastos com Pessoal'!$E$513:$E$522)*(AC$3&lt;='Gastos com Pessoal'!$F$513:$F$522)*(IF('Gastos com Pessoal'!$AE$513:$AE$522&lt;=AC$3,1,0))*OFFSET('Gastos com Pessoal'!$H$512,1,MATCH(5&amp;$B49,'Gastos com Pessoal'!$I$532:$AJ$532&amp;'Gastos com Pessoal'!$I$512:$AJ$512,0),10,1)),0)</f>
        <v>0</v>
      </c>
      <c r="AD49" s="32">
        <f t="array" aca="1" ref="AD49" ca="1">_xlfn.IFNA(SUM((AD$3&gt;='Gastos com Pessoal'!$E$7:$E$506)*(AD$3&lt;='Gastos com Pessoal'!$F$7:$F$506)*OFFSET('Encargos e Benefícios'!$D$5,1,MATCH($B49,'Encargos e Benefícios'!$E$5:$AB$5,0),500,1)),0)
+_xlfn.IFNA(SUM((AD$3&gt;='Gastos com Pessoal'!$E$513:$E$522)*(AD$3&lt;='Gastos com Pessoal'!$F$513:$F$522)*OFFSET('Encargos e Benefícios'!$D$511,1,MATCH($B49,'Encargos e Benefícios'!$E$511:$AB$511,0),10,1)),0)
+_xlfn.IFNA(SUM((AD$3&gt;='Gastos com Pessoal'!$E$7:$E$506)*(AD$3&lt;='Gastos com Pessoal'!$F$7:$F$506)*(IF('Gastos com Pessoal'!$G$7:$G$506&lt;=AD$3,1,0))*OFFSET('Gastos com Pessoal'!$H$6,1,MATCH(1&amp;$B49,'Gastos com Pessoal'!$I$532:$AJ$532&amp;'Gastos com Pessoal'!$I$6:$AJ$6,0),500,1)),0)
+_xlfn.IFNA(SUM((AD$3&gt;='Gastos com Pessoal'!$E$7:$E$506)*(AD$3&lt;='Gastos com Pessoal'!$F$7:$F$506)*(IF('Gastos com Pessoal'!$M$7:$M$506&lt;=AD$3,1,0))*OFFSET('Gastos com Pessoal'!$H$6,1,MATCH(2&amp;$B49,'Gastos com Pessoal'!$I$532:$AJ$532&amp;'Gastos com Pessoal'!$I$6:$AJ$6,0),500,1)),0)
+_xlfn.IFNA(SUM((AD$3&gt;='Gastos com Pessoal'!$E$7:$E$506)*(AD$3&lt;='Gastos com Pessoal'!$F$7:$F$506)*(IF('Gastos com Pessoal'!$S$7:$S$506&lt;=AD$3,1,0))*OFFSET('Gastos com Pessoal'!$H$6,1,MATCH(3&amp;$B49,'Gastos com Pessoal'!$I$532:$AJ$532&amp;'Gastos com Pessoal'!$I$6:$AJ$6,0),500,1)),0)
+_xlfn.IFNA(SUM((AD$3&gt;='Gastos com Pessoal'!$E$7:$E$506)*(AD$3&lt;='Gastos com Pessoal'!$F$7:$F$506)*(IF('Gastos com Pessoal'!$Y$7:$Y$506&lt;=AD$3,1,0))*OFFSET('Gastos com Pessoal'!$H$6,1,MATCH(4&amp;$B49,'Gastos com Pessoal'!$I$532:$AJ$532&amp;'Gastos com Pessoal'!$I$6:$AJ$6,0),500,1)),0)
+_xlfn.IFNA(SUM((AD$3&gt;='Gastos com Pessoal'!$E$7:$E$506)*(AD$3&lt;='Gastos com Pessoal'!$F$7:$F$506)*(IF('Gastos com Pessoal'!$AE$7:$AE$506&lt;=AD$3,1,0))*OFFSET('Gastos com Pessoal'!$H$6,1,MATCH(5&amp;$B49,'Gastos com Pessoal'!$I$532:$AJ$532&amp;'Gastos com Pessoal'!$I$6:$AJ$6,0),500,1)),0)
+_xlfn.IFNA(SUM((AD$3&gt;='Gastos com Pessoal'!$E$513:$E$522)*(AD$3&lt;='Gastos com Pessoal'!$F$513:$F$522)*(IF('Gastos com Pessoal'!$G$513:$G$522&lt;=AD$3,1,0))*OFFSET('Gastos com Pessoal'!$H$512,1,MATCH(1&amp;$B49,'Gastos com Pessoal'!$I$532:$AJ$532&amp;'Gastos com Pessoal'!$I$512:$AJ$512,0),10,1)),0)
+_xlfn.IFNA(SUM((AD$3&gt;='Gastos com Pessoal'!$E$513:$E$522)*(AD$3&lt;='Gastos com Pessoal'!$F$513:$F$522)*(IF('Gastos com Pessoal'!$M$513:$M$522&lt;=AD$3,1,0))*OFFSET('Gastos com Pessoal'!$H$512,1,MATCH(2&amp;$B49,'Gastos com Pessoal'!$I$532:$AJ$532&amp;'Gastos com Pessoal'!$I$512:$AJ$512,0),10,1)),0)
+_xlfn.IFNA(SUM((AD$3&gt;='Gastos com Pessoal'!$E$513:$E$522)*(AD$3&lt;='Gastos com Pessoal'!$F$513:$F$522)*(IF('Gastos com Pessoal'!$S$513:$S$522&lt;=AD$3,1,0))*OFFSET('Gastos com Pessoal'!$H$512,1,MATCH(3&amp;$B49,'Gastos com Pessoal'!$I$532:$AJ$532&amp;'Gastos com Pessoal'!$I$512:$AJ$512,0),10,1)),0)
+_xlfn.IFNA(SUM((AD$3&gt;='Gastos com Pessoal'!$E$513:$E$522)*(AD$3&lt;='Gastos com Pessoal'!$F$513:$F$522)*(IF('Gastos com Pessoal'!$Y$513:$Y$522&lt;=AD$3,1,0))*OFFSET('Gastos com Pessoal'!$H$512,1,MATCH(4&amp;$B49,'Gastos com Pessoal'!$I$532:$AJ$532&amp;'Gastos com Pessoal'!$I$512:$AJ$512,0),10,1)),0)
+_xlfn.IFNA(SUM((AD$3&gt;='Gastos com Pessoal'!$E$513:$E$522)*(AD$3&lt;='Gastos com Pessoal'!$F$513:$F$522)*(IF('Gastos com Pessoal'!$AE$513:$AE$522&lt;=AD$3,1,0))*OFFSET('Gastos com Pessoal'!$H$512,1,MATCH(5&amp;$B49,'Gastos com Pessoal'!$I$532:$AJ$532&amp;'Gastos com Pessoal'!$I$512:$AJ$512,0),10,1)),0)</f>
        <v>0</v>
      </c>
      <c r="AE49" s="32">
        <f t="array" aca="1" ref="AE49" ca="1">_xlfn.IFNA(SUM((AE$3&gt;='Gastos com Pessoal'!$E$7:$E$506)*(AE$3&lt;='Gastos com Pessoal'!$F$7:$F$506)*OFFSET('Encargos e Benefícios'!$D$5,1,MATCH($B49,'Encargos e Benefícios'!$E$5:$AB$5,0),500,1)),0)
+_xlfn.IFNA(SUM((AE$3&gt;='Gastos com Pessoal'!$E$513:$E$522)*(AE$3&lt;='Gastos com Pessoal'!$F$513:$F$522)*OFFSET('Encargos e Benefícios'!$D$511,1,MATCH($B49,'Encargos e Benefícios'!$E$511:$AB$511,0),10,1)),0)
+_xlfn.IFNA(SUM((AE$3&gt;='Gastos com Pessoal'!$E$7:$E$506)*(AE$3&lt;='Gastos com Pessoal'!$F$7:$F$506)*(IF('Gastos com Pessoal'!$G$7:$G$506&lt;=AE$3,1,0))*OFFSET('Gastos com Pessoal'!$H$6,1,MATCH(1&amp;$B49,'Gastos com Pessoal'!$I$532:$AJ$532&amp;'Gastos com Pessoal'!$I$6:$AJ$6,0),500,1)),0)
+_xlfn.IFNA(SUM((AE$3&gt;='Gastos com Pessoal'!$E$7:$E$506)*(AE$3&lt;='Gastos com Pessoal'!$F$7:$F$506)*(IF('Gastos com Pessoal'!$M$7:$M$506&lt;=AE$3,1,0))*OFFSET('Gastos com Pessoal'!$H$6,1,MATCH(2&amp;$B49,'Gastos com Pessoal'!$I$532:$AJ$532&amp;'Gastos com Pessoal'!$I$6:$AJ$6,0),500,1)),0)
+_xlfn.IFNA(SUM((AE$3&gt;='Gastos com Pessoal'!$E$7:$E$506)*(AE$3&lt;='Gastos com Pessoal'!$F$7:$F$506)*(IF('Gastos com Pessoal'!$S$7:$S$506&lt;=AE$3,1,0))*OFFSET('Gastos com Pessoal'!$H$6,1,MATCH(3&amp;$B49,'Gastos com Pessoal'!$I$532:$AJ$532&amp;'Gastos com Pessoal'!$I$6:$AJ$6,0),500,1)),0)
+_xlfn.IFNA(SUM((AE$3&gt;='Gastos com Pessoal'!$E$7:$E$506)*(AE$3&lt;='Gastos com Pessoal'!$F$7:$F$506)*(IF('Gastos com Pessoal'!$Y$7:$Y$506&lt;=AE$3,1,0))*OFFSET('Gastos com Pessoal'!$H$6,1,MATCH(4&amp;$B49,'Gastos com Pessoal'!$I$532:$AJ$532&amp;'Gastos com Pessoal'!$I$6:$AJ$6,0),500,1)),0)
+_xlfn.IFNA(SUM((AE$3&gt;='Gastos com Pessoal'!$E$7:$E$506)*(AE$3&lt;='Gastos com Pessoal'!$F$7:$F$506)*(IF('Gastos com Pessoal'!$AE$7:$AE$506&lt;=AE$3,1,0))*OFFSET('Gastos com Pessoal'!$H$6,1,MATCH(5&amp;$B49,'Gastos com Pessoal'!$I$532:$AJ$532&amp;'Gastos com Pessoal'!$I$6:$AJ$6,0),500,1)),0)
+_xlfn.IFNA(SUM((AE$3&gt;='Gastos com Pessoal'!$E$513:$E$522)*(AE$3&lt;='Gastos com Pessoal'!$F$513:$F$522)*(IF('Gastos com Pessoal'!$G$513:$G$522&lt;=AE$3,1,0))*OFFSET('Gastos com Pessoal'!$H$512,1,MATCH(1&amp;$B49,'Gastos com Pessoal'!$I$532:$AJ$532&amp;'Gastos com Pessoal'!$I$512:$AJ$512,0),10,1)),0)
+_xlfn.IFNA(SUM((AE$3&gt;='Gastos com Pessoal'!$E$513:$E$522)*(AE$3&lt;='Gastos com Pessoal'!$F$513:$F$522)*(IF('Gastos com Pessoal'!$M$513:$M$522&lt;=AE$3,1,0))*OFFSET('Gastos com Pessoal'!$H$512,1,MATCH(2&amp;$B49,'Gastos com Pessoal'!$I$532:$AJ$532&amp;'Gastos com Pessoal'!$I$512:$AJ$512,0),10,1)),0)
+_xlfn.IFNA(SUM((AE$3&gt;='Gastos com Pessoal'!$E$513:$E$522)*(AE$3&lt;='Gastos com Pessoal'!$F$513:$F$522)*(IF('Gastos com Pessoal'!$S$513:$S$522&lt;=AE$3,1,0))*OFFSET('Gastos com Pessoal'!$H$512,1,MATCH(3&amp;$B49,'Gastos com Pessoal'!$I$532:$AJ$532&amp;'Gastos com Pessoal'!$I$512:$AJ$512,0),10,1)),0)
+_xlfn.IFNA(SUM((AE$3&gt;='Gastos com Pessoal'!$E$513:$E$522)*(AE$3&lt;='Gastos com Pessoal'!$F$513:$F$522)*(IF('Gastos com Pessoal'!$Y$513:$Y$522&lt;=AE$3,1,0))*OFFSET('Gastos com Pessoal'!$H$512,1,MATCH(4&amp;$B49,'Gastos com Pessoal'!$I$532:$AJ$532&amp;'Gastos com Pessoal'!$I$512:$AJ$512,0),10,1)),0)
+_xlfn.IFNA(SUM((AE$3&gt;='Gastos com Pessoal'!$E$513:$E$522)*(AE$3&lt;='Gastos com Pessoal'!$F$513:$F$522)*(IF('Gastos com Pessoal'!$AE$513:$AE$522&lt;=AE$3,1,0))*OFFSET('Gastos com Pessoal'!$H$512,1,MATCH(5&amp;$B49,'Gastos com Pessoal'!$I$532:$AJ$532&amp;'Gastos com Pessoal'!$I$512:$AJ$512,0),10,1)),0)</f>
        <v>0</v>
      </c>
      <c r="AF49" s="32">
        <f t="array" aca="1" ref="AF49" ca="1">_xlfn.IFNA(SUM((AF$3&gt;='Gastos com Pessoal'!$E$7:$E$506)*(AF$3&lt;='Gastos com Pessoal'!$F$7:$F$506)*OFFSET('Encargos e Benefícios'!$D$5,1,MATCH($B49,'Encargos e Benefícios'!$E$5:$AB$5,0),500,1)),0)
+_xlfn.IFNA(SUM((AF$3&gt;='Gastos com Pessoal'!$E$513:$E$522)*(AF$3&lt;='Gastos com Pessoal'!$F$513:$F$522)*OFFSET('Encargos e Benefícios'!$D$511,1,MATCH($B49,'Encargos e Benefícios'!$E$511:$AB$511,0),10,1)),0)
+_xlfn.IFNA(SUM((AF$3&gt;='Gastos com Pessoal'!$E$7:$E$506)*(AF$3&lt;='Gastos com Pessoal'!$F$7:$F$506)*(IF('Gastos com Pessoal'!$G$7:$G$506&lt;=AF$3,1,0))*OFFSET('Gastos com Pessoal'!$H$6,1,MATCH(1&amp;$B49,'Gastos com Pessoal'!$I$532:$AJ$532&amp;'Gastos com Pessoal'!$I$6:$AJ$6,0),500,1)),0)
+_xlfn.IFNA(SUM((AF$3&gt;='Gastos com Pessoal'!$E$7:$E$506)*(AF$3&lt;='Gastos com Pessoal'!$F$7:$F$506)*(IF('Gastos com Pessoal'!$M$7:$M$506&lt;=AF$3,1,0))*OFFSET('Gastos com Pessoal'!$H$6,1,MATCH(2&amp;$B49,'Gastos com Pessoal'!$I$532:$AJ$532&amp;'Gastos com Pessoal'!$I$6:$AJ$6,0),500,1)),0)
+_xlfn.IFNA(SUM((AF$3&gt;='Gastos com Pessoal'!$E$7:$E$506)*(AF$3&lt;='Gastos com Pessoal'!$F$7:$F$506)*(IF('Gastos com Pessoal'!$S$7:$S$506&lt;=AF$3,1,0))*OFFSET('Gastos com Pessoal'!$H$6,1,MATCH(3&amp;$B49,'Gastos com Pessoal'!$I$532:$AJ$532&amp;'Gastos com Pessoal'!$I$6:$AJ$6,0),500,1)),0)
+_xlfn.IFNA(SUM((AF$3&gt;='Gastos com Pessoal'!$E$7:$E$506)*(AF$3&lt;='Gastos com Pessoal'!$F$7:$F$506)*(IF('Gastos com Pessoal'!$Y$7:$Y$506&lt;=AF$3,1,0))*OFFSET('Gastos com Pessoal'!$H$6,1,MATCH(4&amp;$B49,'Gastos com Pessoal'!$I$532:$AJ$532&amp;'Gastos com Pessoal'!$I$6:$AJ$6,0),500,1)),0)
+_xlfn.IFNA(SUM((AF$3&gt;='Gastos com Pessoal'!$E$7:$E$506)*(AF$3&lt;='Gastos com Pessoal'!$F$7:$F$506)*(IF('Gastos com Pessoal'!$AE$7:$AE$506&lt;=AF$3,1,0))*OFFSET('Gastos com Pessoal'!$H$6,1,MATCH(5&amp;$B49,'Gastos com Pessoal'!$I$532:$AJ$532&amp;'Gastos com Pessoal'!$I$6:$AJ$6,0),500,1)),0)
+_xlfn.IFNA(SUM((AF$3&gt;='Gastos com Pessoal'!$E$513:$E$522)*(AF$3&lt;='Gastos com Pessoal'!$F$513:$F$522)*(IF('Gastos com Pessoal'!$G$513:$G$522&lt;=AF$3,1,0))*OFFSET('Gastos com Pessoal'!$H$512,1,MATCH(1&amp;$B49,'Gastos com Pessoal'!$I$532:$AJ$532&amp;'Gastos com Pessoal'!$I$512:$AJ$512,0),10,1)),0)
+_xlfn.IFNA(SUM((AF$3&gt;='Gastos com Pessoal'!$E$513:$E$522)*(AF$3&lt;='Gastos com Pessoal'!$F$513:$F$522)*(IF('Gastos com Pessoal'!$M$513:$M$522&lt;=AF$3,1,0))*OFFSET('Gastos com Pessoal'!$H$512,1,MATCH(2&amp;$B49,'Gastos com Pessoal'!$I$532:$AJ$532&amp;'Gastos com Pessoal'!$I$512:$AJ$512,0),10,1)),0)
+_xlfn.IFNA(SUM((AF$3&gt;='Gastos com Pessoal'!$E$513:$E$522)*(AF$3&lt;='Gastos com Pessoal'!$F$513:$F$522)*(IF('Gastos com Pessoal'!$S$513:$S$522&lt;=AF$3,1,0))*OFFSET('Gastos com Pessoal'!$H$512,1,MATCH(3&amp;$B49,'Gastos com Pessoal'!$I$532:$AJ$532&amp;'Gastos com Pessoal'!$I$512:$AJ$512,0),10,1)),0)
+_xlfn.IFNA(SUM((AF$3&gt;='Gastos com Pessoal'!$E$513:$E$522)*(AF$3&lt;='Gastos com Pessoal'!$F$513:$F$522)*(IF('Gastos com Pessoal'!$Y$513:$Y$522&lt;=AF$3,1,0))*OFFSET('Gastos com Pessoal'!$H$512,1,MATCH(4&amp;$B49,'Gastos com Pessoal'!$I$532:$AJ$532&amp;'Gastos com Pessoal'!$I$512:$AJ$512,0),10,1)),0)
+_xlfn.IFNA(SUM((AF$3&gt;='Gastos com Pessoal'!$E$513:$E$522)*(AF$3&lt;='Gastos com Pessoal'!$F$513:$F$522)*(IF('Gastos com Pessoal'!$AE$513:$AE$522&lt;=AF$3,1,0))*OFFSET('Gastos com Pessoal'!$H$512,1,MATCH(5&amp;$B49,'Gastos com Pessoal'!$I$532:$AJ$532&amp;'Gastos com Pessoal'!$I$512:$AJ$512,0),10,1)),0)</f>
        <v>0</v>
      </c>
      <c r="AG49" s="32">
        <f t="array" aca="1" ref="AG49" ca="1">_xlfn.IFNA(SUM((AG$3&gt;='Gastos com Pessoal'!$E$7:$E$506)*(AG$3&lt;='Gastos com Pessoal'!$F$7:$F$506)*OFFSET('Encargos e Benefícios'!$D$5,1,MATCH($B49,'Encargos e Benefícios'!$E$5:$AB$5,0),500,1)),0)
+_xlfn.IFNA(SUM((AG$3&gt;='Gastos com Pessoal'!$E$513:$E$522)*(AG$3&lt;='Gastos com Pessoal'!$F$513:$F$522)*OFFSET('Encargos e Benefícios'!$D$511,1,MATCH($B49,'Encargos e Benefícios'!$E$511:$AB$511,0),10,1)),0)
+_xlfn.IFNA(SUM((AG$3&gt;='Gastos com Pessoal'!$E$7:$E$506)*(AG$3&lt;='Gastos com Pessoal'!$F$7:$F$506)*(IF('Gastos com Pessoal'!$G$7:$G$506&lt;=AG$3,1,0))*OFFSET('Gastos com Pessoal'!$H$6,1,MATCH(1&amp;$B49,'Gastos com Pessoal'!$I$532:$AJ$532&amp;'Gastos com Pessoal'!$I$6:$AJ$6,0),500,1)),0)
+_xlfn.IFNA(SUM((AG$3&gt;='Gastos com Pessoal'!$E$7:$E$506)*(AG$3&lt;='Gastos com Pessoal'!$F$7:$F$506)*(IF('Gastos com Pessoal'!$M$7:$M$506&lt;=AG$3,1,0))*OFFSET('Gastos com Pessoal'!$H$6,1,MATCH(2&amp;$B49,'Gastos com Pessoal'!$I$532:$AJ$532&amp;'Gastos com Pessoal'!$I$6:$AJ$6,0),500,1)),0)
+_xlfn.IFNA(SUM((AG$3&gt;='Gastos com Pessoal'!$E$7:$E$506)*(AG$3&lt;='Gastos com Pessoal'!$F$7:$F$506)*(IF('Gastos com Pessoal'!$S$7:$S$506&lt;=AG$3,1,0))*OFFSET('Gastos com Pessoal'!$H$6,1,MATCH(3&amp;$B49,'Gastos com Pessoal'!$I$532:$AJ$532&amp;'Gastos com Pessoal'!$I$6:$AJ$6,0),500,1)),0)
+_xlfn.IFNA(SUM((AG$3&gt;='Gastos com Pessoal'!$E$7:$E$506)*(AG$3&lt;='Gastos com Pessoal'!$F$7:$F$506)*(IF('Gastos com Pessoal'!$Y$7:$Y$506&lt;=AG$3,1,0))*OFFSET('Gastos com Pessoal'!$H$6,1,MATCH(4&amp;$B49,'Gastos com Pessoal'!$I$532:$AJ$532&amp;'Gastos com Pessoal'!$I$6:$AJ$6,0),500,1)),0)
+_xlfn.IFNA(SUM((AG$3&gt;='Gastos com Pessoal'!$E$7:$E$506)*(AG$3&lt;='Gastos com Pessoal'!$F$7:$F$506)*(IF('Gastos com Pessoal'!$AE$7:$AE$506&lt;=AG$3,1,0))*OFFSET('Gastos com Pessoal'!$H$6,1,MATCH(5&amp;$B49,'Gastos com Pessoal'!$I$532:$AJ$532&amp;'Gastos com Pessoal'!$I$6:$AJ$6,0),500,1)),0)
+_xlfn.IFNA(SUM((AG$3&gt;='Gastos com Pessoal'!$E$513:$E$522)*(AG$3&lt;='Gastos com Pessoal'!$F$513:$F$522)*(IF('Gastos com Pessoal'!$G$513:$G$522&lt;=AG$3,1,0))*OFFSET('Gastos com Pessoal'!$H$512,1,MATCH(1&amp;$B49,'Gastos com Pessoal'!$I$532:$AJ$532&amp;'Gastos com Pessoal'!$I$512:$AJ$512,0),10,1)),0)
+_xlfn.IFNA(SUM((AG$3&gt;='Gastos com Pessoal'!$E$513:$E$522)*(AG$3&lt;='Gastos com Pessoal'!$F$513:$F$522)*(IF('Gastos com Pessoal'!$M$513:$M$522&lt;=AG$3,1,0))*OFFSET('Gastos com Pessoal'!$H$512,1,MATCH(2&amp;$B49,'Gastos com Pessoal'!$I$532:$AJ$532&amp;'Gastos com Pessoal'!$I$512:$AJ$512,0),10,1)),0)
+_xlfn.IFNA(SUM((AG$3&gt;='Gastos com Pessoal'!$E$513:$E$522)*(AG$3&lt;='Gastos com Pessoal'!$F$513:$F$522)*(IF('Gastos com Pessoal'!$S$513:$S$522&lt;=AG$3,1,0))*OFFSET('Gastos com Pessoal'!$H$512,1,MATCH(3&amp;$B49,'Gastos com Pessoal'!$I$532:$AJ$532&amp;'Gastos com Pessoal'!$I$512:$AJ$512,0),10,1)),0)
+_xlfn.IFNA(SUM((AG$3&gt;='Gastos com Pessoal'!$E$513:$E$522)*(AG$3&lt;='Gastos com Pessoal'!$F$513:$F$522)*(IF('Gastos com Pessoal'!$Y$513:$Y$522&lt;=AG$3,1,0))*OFFSET('Gastos com Pessoal'!$H$512,1,MATCH(4&amp;$B49,'Gastos com Pessoal'!$I$532:$AJ$532&amp;'Gastos com Pessoal'!$I$512:$AJ$512,0),10,1)),0)
+_xlfn.IFNA(SUM((AG$3&gt;='Gastos com Pessoal'!$E$513:$E$522)*(AG$3&lt;='Gastos com Pessoal'!$F$513:$F$522)*(IF('Gastos com Pessoal'!$AE$513:$AE$522&lt;=AG$3,1,0))*OFFSET('Gastos com Pessoal'!$H$512,1,MATCH(5&amp;$B49,'Gastos com Pessoal'!$I$532:$AJ$532&amp;'Gastos com Pessoal'!$I$512:$AJ$512,0),10,1)),0)</f>
        <v>0</v>
      </c>
      <c r="AH49" s="32">
        <f t="array" aca="1" ref="AH49" ca="1">_xlfn.IFNA(SUM((AH$3&gt;='Gastos com Pessoal'!$E$7:$E$506)*(AH$3&lt;='Gastos com Pessoal'!$F$7:$F$506)*OFFSET('Encargos e Benefícios'!$D$5,1,MATCH($B49,'Encargos e Benefícios'!$E$5:$AB$5,0),500,1)),0)
+_xlfn.IFNA(SUM((AH$3&gt;='Gastos com Pessoal'!$E$513:$E$522)*(AH$3&lt;='Gastos com Pessoal'!$F$513:$F$522)*OFFSET('Encargos e Benefícios'!$D$511,1,MATCH($B49,'Encargos e Benefícios'!$E$511:$AB$511,0),10,1)),0)
+_xlfn.IFNA(SUM((AH$3&gt;='Gastos com Pessoal'!$E$7:$E$506)*(AH$3&lt;='Gastos com Pessoal'!$F$7:$F$506)*(IF('Gastos com Pessoal'!$G$7:$G$506&lt;=AH$3,1,0))*OFFSET('Gastos com Pessoal'!$H$6,1,MATCH(1&amp;$B49,'Gastos com Pessoal'!$I$532:$AJ$532&amp;'Gastos com Pessoal'!$I$6:$AJ$6,0),500,1)),0)
+_xlfn.IFNA(SUM((AH$3&gt;='Gastos com Pessoal'!$E$7:$E$506)*(AH$3&lt;='Gastos com Pessoal'!$F$7:$F$506)*(IF('Gastos com Pessoal'!$M$7:$M$506&lt;=AH$3,1,0))*OFFSET('Gastos com Pessoal'!$H$6,1,MATCH(2&amp;$B49,'Gastos com Pessoal'!$I$532:$AJ$532&amp;'Gastos com Pessoal'!$I$6:$AJ$6,0),500,1)),0)
+_xlfn.IFNA(SUM((AH$3&gt;='Gastos com Pessoal'!$E$7:$E$506)*(AH$3&lt;='Gastos com Pessoal'!$F$7:$F$506)*(IF('Gastos com Pessoal'!$S$7:$S$506&lt;=AH$3,1,0))*OFFSET('Gastos com Pessoal'!$H$6,1,MATCH(3&amp;$B49,'Gastos com Pessoal'!$I$532:$AJ$532&amp;'Gastos com Pessoal'!$I$6:$AJ$6,0),500,1)),0)
+_xlfn.IFNA(SUM((AH$3&gt;='Gastos com Pessoal'!$E$7:$E$506)*(AH$3&lt;='Gastos com Pessoal'!$F$7:$F$506)*(IF('Gastos com Pessoal'!$Y$7:$Y$506&lt;=AH$3,1,0))*OFFSET('Gastos com Pessoal'!$H$6,1,MATCH(4&amp;$B49,'Gastos com Pessoal'!$I$532:$AJ$532&amp;'Gastos com Pessoal'!$I$6:$AJ$6,0),500,1)),0)
+_xlfn.IFNA(SUM((AH$3&gt;='Gastos com Pessoal'!$E$7:$E$506)*(AH$3&lt;='Gastos com Pessoal'!$F$7:$F$506)*(IF('Gastos com Pessoal'!$AE$7:$AE$506&lt;=AH$3,1,0))*OFFSET('Gastos com Pessoal'!$H$6,1,MATCH(5&amp;$B49,'Gastos com Pessoal'!$I$532:$AJ$532&amp;'Gastos com Pessoal'!$I$6:$AJ$6,0),500,1)),0)
+_xlfn.IFNA(SUM((AH$3&gt;='Gastos com Pessoal'!$E$513:$E$522)*(AH$3&lt;='Gastos com Pessoal'!$F$513:$F$522)*(IF('Gastos com Pessoal'!$G$513:$G$522&lt;=AH$3,1,0))*OFFSET('Gastos com Pessoal'!$H$512,1,MATCH(1&amp;$B49,'Gastos com Pessoal'!$I$532:$AJ$532&amp;'Gastos com Pessoal'!$I$512:$AJ$512,0),10,1)),0)
+_xlfn.IFNA(SUM((AH$3&gt;='Gastos com Pessoal'!$E$513:$E$522)*(AH$3&lt;='Gastos com Pessoal'!$F$513:$F$522)*(IF('Gastos com Pessoal'!$M$513:$M$522&lt;=AH$3,1,0))*OFFSET('Gastos com Pessoal'!$H$512,1,MATCH(2&amp;$B49,'Gastos com Pessoal'!$I$532:$AJ$532&amp;'Gastos com Pessoal'!$I$512:$AJ$512,0),10,1)),0)
+_xlfn.IFNA(SUM((AH$3&gt;='Gastos com Pessoal'!$E$513:$E$522)*(AH$3&lt;='Gastos com Pessoal'!$F$513:$F$522)*(IF('Gastos com Pessoal'!$S$513:$S$522&lt;=AH$3,1,0))*OFFSET('Gastos com Pessoal'!$H$512,1,MATCH(3&amp;$B49,'Gastos com Pessoal'!$I$532:$AJ$532&amp;'Gastos com Pessoal'!$I$512:$AJ$512,0),10,1)),0)
+_xlfn.IFNA(SUM((AH$3&gt;='Gastos com Pessoal'!$E$513:$E$522)*(AH$3&lt;='Gastos com Pessoal'!$F$513:$F$522)*(IF('Gastos com Pessoal'!$Y$513:$Y$522&lt;=AH$3,1,0))*OFFSET('Gastos com Pessoal'!$H$512,1,MATCH(4&amp;$B49,'Gastos com Pessoal'!$I$532:$AJ$532&amp;'Gastos com Pessoal'!$I$512:$AJ$512,0),10,1)),0)
+_xlfn.IFNA(SUM((AH$3&gt;='Gastos com Pessoal'!$E$513:$E$522)*(AH$3&lt;='Gastos com Pessoal'!$F$513:$F$522)*(IF('Gastos com Pessoal'!$AE$513:$AE$522&lt;=AH$3,1,0))*OFFSET('Gastos com Pessoal'!$H$512,1,MATCH(5&amp;$B49,'Gastos com Pessoal'!$I$532:$AJ$532&amp;'Gastos com Pessoal'!$I$512:$AJ$512,0),10,1)),0)</f>
        <v>0</v>
      </c>
      <c r="AI49" s="32">
        <f t="array" aca="1" ref="AI49" ca="1">_xlfn.IFNA(SUM((AI$3&gt;='Gastos com Pessoal'!$E$7:$E$506)*(AI$3&lt;='Gastos com Pessoal'!$F$7:$F$506)*OFFSET('Encargos e Benefícios'!$D$5,1,MATCH($B49,'Encargos e Benefícios'!$E$5:$AB$5,0),500,1)),0)
+_xlfn.IFNA(SUM((AI$3&gt;='Gastos com Pessoal'!$E$513:$E$522)*(AI$3&lt;='Gastos com Pessoal'!$F$513:$F$522)*OFFSET('Encargos e Benefícios'!$D$511,1,MATCH($B49,'Encargos e Benefícios'!$E$511:$AB$511,0),10,1)),0)
+_xlfn.IFNA(SUM((AI$3&gt;='Gastos com Pessoal'!$E$7:$E$506)*(AI$3&lt;='Gastos com Pessoal'!$F$7:$F$506)*(IF('Gastos com Pessoal'!$G$7:$G$506&lt;=AI$3,1,0))*OFFSET('Gastos com Pessoal'!$H$6,1,MATCH(1&amp;$B49,'Gastos com Pessoal'!$I$532:$AJ$532&amp;'Gastos com Pessoal'!$I$6:$AJ$6,0),500,1)),0)
+_xlfn.IFNA(SUM((AI$3&gt;='Gastos com Pessoal'!$E$7:$E$506)*(AI$3&lt;='Gastos com Pessoal'!$F$7:$F$506)*(IF('Gastos com Pessoal'!$M$7:$M$506&lt;=AI$3,1,0))*OFFSET('Gastos com Pessoal'!$H$6,1,MATCH(2&amp;$B49,'Gastos com Pessoal'!$I$532:$AJ$532&amp;'Gastos com Pessoal'!$I$6:$AJ$6,0),500,1)),0)
+_xlfn.IFNA(SUM((AI$3&gt;='Gastos com Pessoal'!$E$7:$E$506)*(AI$3&lt;='Gastos com Pessoal'!$F$7:$F$506)*(IF('Gastos com Pessoal'!$S$7:$S$506&lt;=AI$3,1,0))*OFFSET('Gastos com Pessoal'!$H$6,1,MATCH(3&amp;$B49,'Gastos com Pessoal'!$I$532:$AJ$532&amp;'Gastos com Pessoal'!$I$6:$AJ$6,0),500,1)),0)
+_xlfn.IFNA(SUM((AI$3&gt;='Gastos com Pessoal'!$E$7:$E$506)*(AI$3&lt;='Gastos com Pessoal'!$F$7:$F$506)*(IF('Gastos com Pessoal'!$Y$7:$Y$506&lt;=AI$3,1,0))*OFFSET('Gastos com Pessoal'!$H$6,1,MATCH(4&amp;$B49,'Gastos com Pessoal'!$I$532:$AJ$532&amp;'Gastos com Pessoal'!$I$6:$AJ$6,0),500,1)),0)
+_xlfn.IFNA(SUM((AI$3&gt;='Gastos com Pessoal'!$E$7:$E$506)*(AI$3&lt;='Gastos com Pessoal'!$F$7:$F$506)*(IF('Gastos com Pessoal'!$AE$7:$AE$506&lt;=AI$3,1,0))*OFFSET('Gastos com Pessoal'!$H$6,1,MATCH(5&amp;$B49,'Gastos com Pessoal'!$I$532:$AJ$532&amp;'Gastos com Pessoal'!$I$6:$AJ$6,0),500,1)),0)
+_xlfn.IFNA(SUM((AI$3&gt;='Gastos com Pessoal'!$E$513:$E$522)*(AI$3&lt;='Gastos com Pessoal'!$F$513:$F$522)*(IF('Gastos com Pessoal'!$G$513:$G$522&lt;=AI$3,1,0))*OFFSET('Gastos com Pessoal'!$H$512,1,MATCH(1&amp;$B49,'Gastos com Pessoal'!$I$532:$AJ$532&amp;'Gastos com Pessoal'!$I$512:$AJ$512,0),10,1)),0)
+_xlfn.IFNA(SUM((AI$3&gt;='Gastos com Pessoal'!$E$513:$E$522)*(AI$3&lt;='Gastos com Pessoal'!$F$513:$F$522)*(IF('Gastos com Pessoal'!$M$513:$M$522&lt;=AI$3,1,0))*OFFSET('Gastos com Pessoal'!$H$512,1,MATCH(2&amp;$B49,'Gastos com Pessoal'!$I$532:$AJ$532&amp;'Gastos com Pessoal'!$I$512:$AJ$512,0),10,1)),0)
+_xlfn.IFNA(SUM((AI$3&gt;='Gastos com Pessoal'!$E$513:$E$522)*(AI$3&lt;='Gastos com Pessoal'!$F$513:$F$522)*(IF('Gastos com Pessoal'!$S$513:$S$522&lt;=AI$3,1,0))*OFFSET('Gastos com Pessoal'!$H$512,1,MATCH(3&amp;$B49,'Gastos com Pessoal'!$I$532:$AJ$532&amp;'Gastos com Pessoal'!$I$512:$AJ$512,0),10,1)),0)
+_xlfn.IFNA(SUM((AI$3&gt;='Gastos com Pessoal'!$E$513:$E$522)*(AI$3&lt;='Gastos com Pessoal'!$F$513:$F$522)*(IF('Gastos com Pessoal'!$Y$513:$Y$522&lt;=AI$3,1,0))*OFFSET('Gastos com Pessoal'!$H$512,1,MATCH(4&amp;$B49,'Gastos com Pessoal'!$I$532:$AJ$532&amp;'Gastos com Pessoal'!$I$512:$AJ$512,0),10,1)),0)
+_xlfn.IFNA(SUM((AI$3&gt;='Gastos com Pessoal'!$E$513:$E$522)*(AI$3&lt;='Gastos com Pessoal'!$F$513:$F$522)*(IF('Gastos com Pessoal'!$AE$513:$AE$522&lt;=AI$3,1,0))*OFFSET('Gastos com Pessoal'!$H$512,1,MATCH(5&amp;$B49,'Gastos com Pessoal'!$I$532:$AJ$532&amp;'Gastos com Pessoal'!$I$512:$AJ$512,0),10,1)),0)</f>
        <v>0</v>
      </c>
      <c r="AJ49" s="32">
        <f t="array" aca="1" ref="AJ49" ca="1">_xlfn.IFNA(SUM((AJ$3&gt;='Gastos com Pessoal'!$E$7:$E$506)*(AJ$3&lt;='Gastos com Pessoal'!$F$7:$F$506)*OFFSET('Encargos e Benefícios'!$D$5,1,MATCH($B49,'Encargos e Benefícios'!$E$5:$AB$5,0),500,1)),0)
+_xlfn.IFNA(SUM((AJ$3&gt;='Gastos com Pessoal'!$E$513:$E$522)*(AJ$3&lt;='Gastos com Pessoal'!$F$513:$F$522)*OFFSET('Encargos e Benefícios'!$D$511,1,MATCH($B49,'Encargos e Benefícios'!$E$511:$AB$511,0),10,1)),0)
+_xlfn.IFNA(SUM((AJ$3&gt;='Gastos com Pessoal'!$E$7:$E$506)*(AJ$3&lt;='Gastos com Pessoal'!$F$7:$F$506)*(IF('Gastos com Pessoal'!$G$7:$G$506&lt;=AJ$3,1,0))*OFFSET('Gastos com Pessoal'!$H$6,1,MATCH(1&amp;$B49,'Gastos com Pessoal'!$I$532:$AJ$532&amp;'Gastos com Pessoal'!$I$6:$AJ$6,0),500,1)),0)
+_xlfn.IFNA(SUM((AJ$3&gt;='Gastos com Pessoal'!$E$7:$E$506)*(AJ$3&lt;='Gastos com Pessoal'!$F$7:$F$506)*(IF('Gastos com Pessoal'!$M$7:$M$506&lt;=AJ$3,1,0))*OFFSET('Gastos com Pessoal'!$H$6,1,MATCH(2&amp;$B49,'Gastos com Pessoal'!$I$532:$AJ$532&amp;'Gastos com Pessoal'!$I$6:$AJ$6,0),500,1)),0)
+_xlfn.IFNA(SUM((AJ$3&gt;='Gastos com Pessoal'!$E$7:$E$506)*(AJ$3&lt;='Gastos com Pessoal'!$F$7:$F$506)*(IF('Gastos com Pessoal'!$S$7:$S$506&lt;=AJ$3,1,0))*OFFSET('Gastos com Pessoal'!$H$6,1,MATCH(3&amp;$B49,'Gastos com Pessoal'!$I$532:$AJ$532&amp;'Gastos com Pessoal'!$I$6:$AJ$6,0),500,1)),0)
+_xlfn.IFNA(SUM((AJ$3&gt;='Gastos com Pessoal'!$E$7:$E$506)*(AJ$3&lt;='Gastos com Pessoal'!$F$7:$F$506)*(IF('Gastos com Pessoal'!$Y$7:$Y$506&lt;=AJ$3,1,0))*OFFSET('Gastos com Pessoal'!$H$6,1,MATCH(4&amp;$B49,'Gastos com Pessoal'!$I$532:$AJ$532&amp;'Gastos com Pessoal'!$I$6:$AJ$6,0),500,1)),0)
+_xlfn.IFNA(SUM((AJ$3&gt;='Gastos com Pessoal'!$E$7:$E$506)*(AJ$3&lt;='Gastos com Pessoal'!$F$7:$F$506)*(IF('Gastos com Pessoal'!$AE$7:$AE$506&lt;=AJ$3,1,0))*OFFSET('Gastos com Pessoal'!$H$6,1,MATCH(5&amp;$B49,'Gastos com Pessoal'!$I$532:$AJ$532&amp;'Gastos com Pessoal'!$I$6:$AJ$6,0),500,1)),0)
+_xlfn.IFNA(SUM((AJ$3&gt;='Gastos com Pessoal'!$E$513:$E$522)*(AJ$3&lt;='Gastos com Pessoal'!$F$513:$F$522)*(IF('Gastos com Pessoal'!$G$513:$G$522&lt;=AJ$3,1,0))*OFFSET('Gastos com Pessoal'!$H$512,1,MATCH(1&amp;$B49,'Gastos com Pessoal'!$I$532:$AJ$532&amp;'Gastos com Pessoal'!$I$512:$AJ$512,0),10,1)),0)
+_xlfn.IFNA(SUM((AJ$3&gt;='Gastos com Pessoal'!$E$513:$E$522)*(AJ$3&lt;='Gastos com Pessoal'!$F$513:$F$522)*(IF('Gastos com Pessoal'!$M$513:$M$522&lt;=AJ$3,1,0))*OFFSET('Gastos com Pessoal'!$H$512,1,MATCH(2&amp;$B49,'Gastos com Pessoal'!$I$532:$AJ$532&amp;'Gastos com Pessoal'!$I$512:$AJ$512,0),10,1)),0)
+_xlfn.IFNA(SUM((AJ$3&gt;='Gastos com Pessoal'!$E$513:$E$522)*(AJ$3&lt;='Gastos com Pessoal'!$F$513:$F$522)*(IF('Gastos com Pessoal'!$S$513:$S$522&lt;=AJ$3,1,0))*OFFSET('Gastos com Pessoal'!$H$512,1,MATCH(3&amp;$B49,'Gastos com Pessoal'!$I$532:$AJ$532&amp;'Gastos com Pessoal'!$I$512:$AJ$512,0),10,1)),0)
+_xlfn.IFNA(SUM((AJ$3&gt;='Gastos com Pessoal'!$E$513:$E$522)*(AJ$3&lt;='Gastos com Pessoal'!$F$513:$F$522)*(IF('Gastos com Pessoal'!$Y$513:$Y$522&lt;=AJ$3,1,0))*OFFSET('Gastos com Pessoal'!$H$512,1,MATCH(4&amp;$B49,'Gastos com Pessoal'!$I$532:$AJ$532&amp;'Gastos com Pessoal'!$I$512:$AJ$512,0),10,1)),0)
+_xlfn.IFNA(SUM((AJ$3&gt;='Gastos com Pessoal'!$E$513:$E$522)*(AJ$3&lt;='Gastos com Pessoal'!$F$513:$F$522)*(IF('Gastos com Pessoal'!$AE$513:$AE$522&lt;=AJ$3,1,0))*OFFSET('Gastos com Pessoal'!$H$512,1,MATCH(5&amp;$B49,'Gastos com Pessoal'!$I$532:$AJ$532&amp;'Gastos com Pessoal'!$I$512:$AJ$512,0),10,1)),0)</f>
        <v>0</v>
      </c>
      <c r="AK49" s="32">
        <f t="array" aca="1" ref="AK49" ca="1">_xlfn.IFNA(SUM((AK$3&gt;='Gastos com Pessoal'!$E$7:$E$506)*(AK$3&lt;='Gastos com Pessoal'!$F$7:$F$506)*OFFSET('Encargos e Benefícios'!$D$5,1,MATCH($B49,'Encargos e Benefícios'!$E$5:$AB$5,0),500,1)),0)
+_xlfn.IFNA(SUM((AK$3&gt;='Gastos com Pessoal'!$E$513:$E$522)*(AK$3&lt;='Gastos com Pessoal'!$F$513:$F$522)*OFFSET('Encargos e Benefícios'!$D$511,1,MATCH($B49,'Encargos e Benefícios'!$E$511:$AB$511,0),10,1)),0)
+_xlfn.IFNA(SUM((AK$3&gt;='Gastos com Pessoal'!$E$7:$E$506)*(AK$3&lt;='Gastos com Pessoal'!$F$7:$F$506)*(IF('Gastos com Pessoal'!$G$7:$G$506&lt;=AK$3,1,0))*OFFSET('Gastos com Pessoal'!$H$6,1,MATCH(1&amp;$B49,'Gastos com Pessoal'!$I$532:$AJ$532&amp;'Gastos com Pessoal'!$I$6:$AJ$6,0),500,1)),0)
+_xlfn.IFNA(SUM((AK$3&gt;='Gastos com Pessoal'!$E$7:$E$506)*(AK$3&lt;='Gastos com Pessoal'!$F$7:$F$506)*(IF('Gastos com Pessoal'!$M$7:$M$506&lt;=AK$3,1,0))*OFFSET('Gastos com Pessoal'!$H$6,1,MATCH(2&amp;$B49,'Gastos com Pessoal'!$I$532:$AJ$532&amp;'Gastos com Pessoal'!$I$6:$AJ$6,0),500,1)),0)
+_xlfn.IFNA(SUM((AK$3&gt;='Gastos com Pessoal'!$E$7:$E$506)*(AK$3&lt;='Gastos com Pessoal'!$F$7:$F$506)*(IF('Gastos com Pessoal'!$S$7:$S$506&lt;=AK$3,1,0))*OFFSET('Gastos com Pessoal'!$H$6,1,MATCH(3&amp;$B49,'Gastos com Pessoal'!$I$532:$AJ$532&amp;'Gastos com Pessoal'!$I$6:$AJ$6,0),500,1)),0)
+_xlfn.IFNA(SUM((AK$3&gt;='Gastos com Pessoal'!$E$7:$E$506)*(AK$3&lt;='Gastos com Pessoal'!$F$7:$F$506)*(IF('Gastos com Pessoal'!$Y$7:$Y$506&lt;=AK$3,1,0))*OFFSET('Gastos com Pessoal'!$H$6,1,MATCH(4&amp;$B49,'Gastos com Pessoal'!$I$532:$AJ$532&amp;'Gastos com Pessoal'!$I$6:$AJ$6,0),500,1)),0)
+_xlfn.IFNA(SUM((AK$3&gt;='Gastos com Pessoal'!$E$7:$E$506)*(AK$3&lt;='Gastos com Pessoal'!$F$7:$F$506)*(IF('Gastos com Pessoal'!$AE$7:$AE$506&lt;=AK$3,1,0))*OFFSET('Gastos com Pessoal'!$H$6,1,MATCH(5&amp;$B49,'Gastos com Pessoal'!$I$532:$AJ$532&amp;'Gastos com Pessoal'!$I$6:$AJ$6,0),500,1)),0)
+_xlfn.IFNA(SUM((AK$3&gt;='Gastos com Pessoal'!$E$513:$E$522)*(AK$3&lt;='Gastos com Pessoal'!$F$513:$F$522)*(IF('Gastos com Pessoal'!$G$513:$G$522&lt;=AK$3,1,0))*OFFSET('Gastos com Pessoal'!$H$512,1,MATCH(1&amp;$B49,'Gastos com Pessoal'!$I$532:$AJ$532&amp;'Gastos com Pessoal'!$I$512:$AJ$512,0),10,1)),0)
+_xlfn.IFNA(SUM((AK$3&gt;='Gastos com Pessoal'!$E$513:$E$522)*(AK$3&lt;='Gastos com Pessoal'!$F$513:$F$522)*(IF('Gastos com Pessoal'!$M$513:$M$522&lt;=AK$3,1,0))*OFFSET('Gastos com Pessoal'!$H$512,1,MATCH(2&amp;$B49,'Gastos com Pessoal'!$I$532:$AJ$532&amp;'Gastos com Pessoal'!$I$512:$AJ$512,0),10,1)),0)
+_xlfn.IFNA(SUM((AK$3&gt;='Gastos com Pessoal'!$E$513:$E$522)*(AK$3&lt;='Gastos com Pessoal'!$F$513:$F$522)*(IF('Gastos com Pessoal'!$S$513:$S$522&lt;=AK$3,1,0))*OFFSET('Gastos com Pessoal'!$H$512,1,MATCH(3&amp;$B49,'Gastos com Pessoal'!$I$532:$AJ$532&amp;'Gastos com Pessoal'!$I$512:$AJ$512,0),10,1)),0)
+_xlfn.IFNA(SUM((AK$3&gt;='Gastos com Pessoal'!$E$513:$E$522)*(AK$3&lt;='Gastos com Pessoal'!$F$513:$F$522)*(IF('Gastos com Pessoal'!$Y$513:$Y$522&lt;=AK$3,1,0))*OFFSET('Gastos com Pessoal'!$H$512,1,MATCH(4&amp;$B49,'Gastos com Pessoal'!$I$532:$AJ$532&amp;'Gastos com Pessoal'!$I$512:$AJ$512,0),10,1)),0)
+_xlfn.IFNA(SUM((AK$3&gt;='Gastos com Pessoal'!$E$513:$E$522)*(AK$3&lt;='Gastos com Pessoal'!$F$513:$F$522)*(IF('Gastos com Pessoal'!$AE$513:$AE$522&lt;=AK$3,1,0))*OFFSET('Gastos com Pessoal'!$H$512,1,MATCH(5&amp;$B49,'Gastos com Pessoal'!$I$532:$AJ$532&amp;'Gastos com Pessoal'!$I$512:$AJ$512,0),10,1)),0)</f>
        <v>0</v>
      </c>
      <c r="AL49" s="32">
        <f t="array" aca="1" ref="AL49" ca="1">_xlfn.IFNA(SUM((AL$3&gt;='Gastos com Pessoal'!$E$7:$E$506)*(AL$3&lt;='Gastos com Pessoal'!$F$7:$F$506)*OFFSET('Encargos e Benefícios'!$D$5,1,MATCH($B49,'Encargos e Benefícios'!$E$5:$AB$5,0),500,1)),0)
+_xlfn.IFNA(SUM((AL$3&gt;='Gastos com Pessoal'!$E$513:$E$522)*(AL$3&lt;='Gastos com Pessoal'!$F$513:$F$522)*OFFSET('Encargos e Benefícios'!$D$511,1,MATCH($B49,'Encargos e Benefícios'!$E$511:$AB$511,0),10,1)),0)
+_xlfn.IFNA(SUM((AL$3&gt;='Gastos com Pessoal'!$E$7:$E$506)*(AL$3&lt;='Gastos com Pessoal'!$F$7:$F$506)*(IF('Gastos com Pessoal'!$G$7:$G$506&lt;=AL$3,1,0))*OFFSET('Gastos com Pessoal'!$H$6,1,MATCH(1&amp;$B49,'Gastos com Pessoal'!$I$532:$AJ$532&amp;'Gastos com Pessoal'!$I$6:$AJ$6,0),500,1)),0)
+_xlfn.IFNA(SUM((AL$3&gt;='Gastos com Pessoal'!$E$7:$E$506)*(AL$3&lt;='Gastos com Pessoal'!$F$7:$F$506)*(IF('Gastos com Pessoal'!$M$7:$M$506&lt;=AL$3,1,0))*OFFSET('Gastos com Pessoal'!$H$6,1,MATCH(2&amp;$B49,'Gastos com Pessoal'!$I$532:$AJ$532&amp;'Gastos com Pessoal'!$I$6:$AJ$6,0),500,1)),0)
+_xlfn.IFNA(SUM((AL$3&gt;='Gastos com Pessoal'!$E$7:$E$506)*(AL$3&lt;='Gastos com Pessoal'!$F$7:$F$506)*(IF('Gastos com Pessoal'!$S$7:$S$506&lt;=AL$3,1,0))*OFFSET('Gastos com Pessoal'!$H$6,1,MATCH(3&amp;$B49,'Gastos com Pessoal'!$I$532:$AJ$532&amp;'Gastos com Pessoal'!$I$6:$AJ$6,0),500,1)),0)
+_xlfn.IFNA(SUM((AL$3&gt;='Gastos com Pessoal'!$E$7:$E$506)*(AL$3&lt;='Gastos com Pessoal'!$F$7:$F$506)*(IF('Gastos com Pessoal'!$Y$7:$Y$506&lt;=AL$3,1,0))*OFFSET('Gastos com Pessoal'!$H$6,1,MATCH(4&amp;$B49,'Gastos com Pessoal'!$I$532:$AJ$532&amp;'Gastos com Pessoal'!$I$6:$AJ$6,0),500,1)),0)
+_xlfn.IFNA(SUM((AL$3&gt;='Gastos com Pessoal'!$E$7:$E$506)*(AL$3&lt;='Gastos com Pessoal'!$F$7:$F$506)*(IF('Gastos com Pessoal'!$AE$7:$AE$506&lt;=AL$3,1,0))*OFFSET('Gastos com Pessoal'!$H$6,1,MATCH(5&amp;$B49,'Gastos com Pessoal'!$I$532:$AJ$532&amp;'Gastos com Pessoal'!$I$6:$AJ$6,0),500,1)),0)
+_xlfn.IFNA(SUM((AL$3&gt;='Gastos com Pessoal'!$E$513:$E$522)*(AL$3&lt;='Gastos com Pessoal'!$F$513:$F$522)*(IF('Gastos com Pessoal'!$G$513:$G$522&lt;=AL$3,1,0))*OFFSET('Gastos com Pessoal'!$H$512,1,MATCH(1&amp;$B49,'Gastos com Pessoal'!$I$532:$AJ$532&amp;'Gastos com Pessoal'!$I$512:$AJ$512,0),10,1)),0)
+_xlfn.IFNA(SUM((AL$3&gt;='Gastos com Pessoal'!$E$513:$E$522)*(AL$3&lt;='Gastos com Pessoal'!$F$513:$F$522)*(IF('Gastos com Pessoal'!$M$513:$M$522&lt;=AL$3,1,0))*OFFSET('Gastos com Pessoal'!$H$512,1,MATCH(2&amp;$B49,'Gastos com Pessoal'!$I$532:$AJ$532&amp;'Gastos com Pessoal'!$I$512:$AJ$512,0),10,1)),0)
+_xlfn.IFNA(SUM((AL$3&gt;='Gastos com Pessoal'!$E$513:$E$522)*(AL$3&lt;='Gastos com Pessoal'!$F$513:$F$522)*(IF('Gastos com Pessoal'!$S$513:$S$522&lt;=AL$3,1,0))*OFFSET('Gastos com Pessoal'!$H$512,1,MATCH(3&amp;$B49,'Gastos com Pessoal'!$I$532:$AJ$532&amp;'Gastos com Pessoal'!$I$512:$AJ$512,0),10,1)),0)
+_xlfn.IFNA(SUM((AL$3&gt;='Gastos com Pessoal'!$E$513:$E$522)*(AL$3&lt;='Gastos com Pessoal'!$F$513:$F$522)*(IF('Gastos com Pessoal'!$Y$513:$Y$522&lt;=AL$3,1,0))*OFFSET('Gastos com Pessoal'!$H$512,1,MATCH(4&amp;$B49,'Gastos com Pessoal'!$I$532:$AJ$532&amp;'Gastos com Pessoal'!$I$512:$AJ$512,0),10,1)),0)
+_xlfn.IFNA(SUM((AL$3&gt;='Gastos com Pessoal'!$E$513:$E$522)*(AL$3&lt;='Gastos com Pessoal'!$F$513:$F$522)*(IF('Gastos com Pessoal'!$AE$513:$AE$522&lt;=AL$3,1,0))*OFFSET('Gastos com Pessoal'!$H$512,1,MATCH(5&amp;$B49,'Gastos com Pessoal'!$I$532:$AJ$532&amp;'Gastos com Pessoal'!$I$512:$AJ$512,0),10,1)),0)</f>
        <v>0</v>
      </c>
      <c r="AM49" s="32">
        <f t="array" aca="1" ref="AM49" ca="1">_xlfn.IFNA(SUM((AM$3&gt;='Gastos com Pessoal'!$E$7:$E$506)*(AM$3&lt;='Gastos com Pessoal'!$F$7:$F$506)*OFFSET('Encargos e Benefícios'!$D$5,1,MATCH($B49,'Encargos e Benefícios'!$E$5:$AB$5,0),500,1)),0)
+_xlfn.IFNA(SUM((AM$3&gt;='Gastos com Pessoal'!$E$513:$E$522)*(AM$3&lt;='Gastos com Pessoal'!$F$513:$F$522)*OFFSET('Encargos e Benefícios'!$D$511,1,MATCH($B49,'Encargos e Benefícios'!$E$511:$AB$511,0),10,1)),0)
+_xlfn.IFNA(SUM((AM$3&gt;='Gastos com Pessoal'!$E$7:$E$506)*(AM$3&lt;='Gastos com Pessoal'!$F$7:$F$506)*(IF('Gastos com Pessoal'!$G$7:$G$506&lt;=AM$3,1,0))*OFFSET('Gastos com Pessoal'!$H$6,1,MATCH(1&amp;$B49,'Gastos com Pessoal'!$I$532:$AJ$532&amp;'Gastos com Pessoal'!$I$6:$AJ$6,0),500,1)),0)
+_xlfn.IFNA(SUM((AM$3&gt;='Gastos com Pessoal'!$E$7:$E$506)*(AM$3&lt;='Gastos com Pessoal'!$F$7:$F$506)*(IF('Gastos com Pessoal'!$M$7:$M$506&lt;=AM$3,1,0))*OFFSET('Gastos com Pessoal'!$H$6,1,MATCH(2&amp;$B49,'Gastos com Pessoal'!$I$532:$AJ$532&amp;'Gastos com Pessoal'!$I$6:$AJ$6,0),500,1)),0)
+_xlfn.IFNA(SUM((AM$3&gt;='Gastos com Pessoal'!$E$7:$E$506)*(AM$3&lt;='Gastos com Pessoal'!$F$7:$F$506)*(IF('Gastos com Pessoal'!$S$7:$S$506&lt;=AM$3,1,0))*OFFSET('Gastos com Pessoal'!$H$6,1,MATCH(3&amp;$B49,'Gastos com Pessoal'!$I$532:$AJ$532&amp;'Gastos com Pessoal'!$I$6:$AJ$6,0),500,1)),0)
+_xlfn.IFNA(SUM((AM$3&gt;='Gastos com Pessoal'!$E$7:$E$506)*(AM$3&lt;='Gastos com Pessoal'!$F$7:$F$506)*(IF('Gastos com Pessoal'!$Y$7:$Y$506&lt;=AM$3,1,0))*OFFSET('Gastos com Pessoal'!$H$6,1,MATCH(4&amp;$B49,'Gastos com Pessoal'!$I$532:$AJ$532&amp;'Gastos com Pessoal'!$I$6:$AJ$6,0),500,1)),0)
+_xlfn.IFNA(SUM((AM$3&gt;='Gastos com Pessoal'!$E$7:$E$506)*(AM$3&lt;='Gastos com Pessoal'!$F$7:$F$506)*(IF('Gastos com Pessoal'!$AE$7:$AE$506&lt;=AM$3,1,0))*OFFSET('Gastos com Pessoal'!$H$6,1,MATCH(5&amp;$B49,'Gastos com Pessoal'!$I$532:$AJ$532&amp;'Gastos com Pessoal'!$I$6:$AJ$6,0),500,1)),0)
+_xlfn.IFNA(SUM((AM$3&gt;='Gastos com Pessoal'!$E$513:$E$522)*(AM$3&lt;='Gastos com Pessoal'!$F$513:$F$522)*(IF('Gastos com Pessoal'!$G$513:$G$522&lt;=AM$3,1,0))*OFFSET('Gastos com Pessoal'!$H$512,1,MATCH(1&amp;$B49,'Gastos com Pessoal'!$I$532:$AJ$532&amp;'Gastos com Pessoal'!$I$512:$AJ$512,0),10,1)),0)
+_xlfn.IFNA(SUM((AM$3&gt;='Gastos com Pessoal'!$E$513:$E$522)*(AM$3&lt;='Gastos com Pessoal'!$F$513:$F$522)*(IF('Gastos com Pessoal'!$M$513:$M$522&lt;=AM$3,1,0))*OFFSET('Gastos com Pessoal'!$H$512,1,MATCH(2&amp;$B49,'Gastos com Pessoal'!$I$532:$AJ$532&amp;'Gastos com Pessoal'!$I$512:$AJ$512,0),10,1)),0)
+_xlfn.IFNA(SUM((AM$3&gt;='Gastos com Pessoal'!$E$513:$E$522)*(AM$3&lt;='Gastos com Pessoal'!$F$513:$F$522)*(IF('Gastos com Pessoal'!$S$513:$S$522&lt;=AM$3,1,0))*OFFSET('Gastos com Pessoal'!$H$512,1,MATCH(3&amp;$B49,'Gastos com Pessoal'!$I$532:$AJ$532&amp;'Gastos com Pessoal'!$I$512:$AJ$512,0),10,1)),0)
+_xlfn.IFNA(SUM((AM$3&gt;='Gastos com Pessoal'!$E$513:$E$522)*(AM$3&lt;='Gastos com Pessoal'!$F$513:$F$522)*(IF('Gastos com Pessoal'!$Y$513:$Y$522&lt;=AM$3,1,0))*OFFSET('Gastos com Pessoal'!$H$512,1,MATCH(4&amp;$B49,'Gastos com Pessoal'!$I$532:$AJ$532&amp;'Gastos com Pessoal'!$I$512:$AJ$512,0),10,1)),0)
+_xlfn.IFNA(SUM((AM$3&gt;='Gastos com Pessoal'!$E$513:$E$522)*(AM$3&lt;='Gastos com Pessoal'!$F$513:$F$522)*(IF('Gastos com Pessoal'!$AE$513:$AE$522&lt;=AM$3,1,0))*OFFSET('Gastos com Pessoal'!$H$512,1,MATCH(5&amp;$B49,'Gastos com Pessoal'!$I$532:$AJ$532&amp;'Gastos com Pessoal'!$I$512:$AJ$512,0),10,1)),0)</f>
        <v>0</v>
      </c>
      <c r="AN49" s="32">
        <f t="array" aca="1" ref="AN49" ca="1">_xlfn.IFNA(SUM((AN$3&gt;='Gastos com Pessoal'!$E$7:$E$506)*(AN$3&lt;='Gastos com Pessoal'!$F$7:$F$506)*OFFSET('Encargos e Benefícios'!$D$5,1,MATCH($B49,'Encargos e Benefícios'!$E$5:$AB$5,0),500,1)),0)
+_xlfn.IFNA(SUM((AN$3&gt;='Gastos com Pessoal'!$E$513:$E$522)*(AN$3&lt;='Gastos com Pessoal'!$F$513:$F$522)*OFFSET('Encargos e Benefícios'!$D$511,1,MATCH($B49,'Encargos e Benefícios'!$E$511:$AB$511,0),10,1)),0)
+_xlfn.IFNA(SUM((AN$3&gt;='Gastos com Pessoal'!$E$7:$E$506)*(AN$3&lt;='Gastos com Pessoal'!$F$7:$F$506)*(IF('Gastos com Pessoal'!$G$7:$G$506&lt;=AN$3,1,0))*OFFSET('Gastos com Pessoal'!$H$6,1,MATCH(1&amp;$B49,'Gastos com Pessoal'!$I$532:$AJ$532&amp;'Gastos com Pessoal'!$I$6:$AJ$6,0),500,1)),0)
+_xlfn.IFNA(SUM((AN$3&gt;='Gastos com Pessoal'!$E$7:$E$506)*(AN$3&lt;='Gastos com Pessoal'!$F$7:$F$506)*(IF('Gastos com Pessoal'!$M$7:$M$506&lt;=AN$3,1,0))*OFFSET('Gastos com Pessoal'!$H$6,1,MATCH(2&amp;$B49,'Gastos com Pessoal'!$I$532:$AJ$532&amp;'Gastos com Pessoal'!$I$6:$AJ$6,0),500,1)),0)
+_xlfn.IFNA(SUM((AN$3&gt;='Gastos com Pessoal'!$E$7:$E$506)*(AN$3&lt;='Gastos com Pessoal'!$F$7:$F$506)*(IF('Gastos com Pessoal'!$S$7:$S$506&lt;=AN$3,1,0))*OFFSET('Gastos com Pessoal'!$H$6,1,MATCH(3&amp;$B49,'Gastos com Pessoal'!$I$532:$AJ$532&amp;'Gastos com Pessoal'!$I$6:$AJ$6,0),500,1)),0)
+_xlfn.IFNA(SUM((AN$3&gt;='Gastos com Pessoal'!$E$7:$E$506)*(AN$3&lt;='Gastos com Pessoal'!$F$7:$F$506)*(IF('Gastos com Pessoal'!$Y$7:$Y$506&lt;=AN$3,1,0))*OFFSET('Gastos com Pessoal'!$H$6,1,MATCH(4&amp;$B49,'Gastos com Pessoal'!$I$532:$AJ$532&amp;'Gastos com Pessoal'!$I$6:$AJ$6,0),500,1)),0)
+_xlfn.IFNA(SUM((AN$3&gt;='Gastos com Pessoal'!$E$7:$E$506)*(AN$3&lt;='Gastos com Pessoal'!$F$7:$F$506)*(IF('Gastos com Pessoal'!$AE$7:$AE$506&lt;=AN$3,1,0))*OFFSET('Gastos com Pessoal'!$H$6,1,MATCH(5&amp;$B49,'Gastos com Pessoal'!$I$532:$AJ$532&amp;'Gastos com Pessoal'!$I$6:$AJ$6,0),500,1)),0)
+_xlfn.IFNA(SUM((AN$3&gt;='Gastos com Pessoal'!$E$513:$E$522)*(AN$3&lt;='Gastos com Pessoal'!$F$513:$F$522)*(IF('Gastos com Pessoal'!$G$513:$G$522&lt;=AN$3,1,0))*OFFSET('Gastos com Pessoal'!$H$512,1,MATCH(1&amp;$B49,'Gastos com Pessoal'!$I$532:$AJ$532&amp;'Gastos com Pessoal'!$I$512:$AJ$512,0),10,1)),0)
+_xlfn.IFNA(SUM((AN$3&gt;='Gastos com Pessoal'!$E$513:$E$522)*(AN$3&lt;='Gastos com Pessoal'!$F$513:$F$522)*(IF('Gastos com Pessoal'!$M$513:$M$522&lt;=AN$3,1,0))*OFFSET('Gastos com Pessoal'!$H$512,1,MATCH(2&amp;$B49,'Gastos com Pessoal'!$I$532:$AJ$532&amp;'Gastos com Pessoal'!$I$512:$AJ$512,0),10,1)),0)
+_xlfn.IFNA(SUM((AN$3&gt;='Gastos com Pessoal'!$E$513:$E$522)*(AN$3&lt;='Gastos com Pessoal'!$F$513:$F$522)*(IF('Gastos com Pessoal'!$S$513:$S$522&lt;=AN$3,1,0))*OFFSET('Gastos com Pessoal'!$H$512,1,MATCH(3&amp;$B49,'Gastos com Pessoal'!$I$532:$AJ$532&amp;'Gastos com Pessoal'!$I$512:$AJ$512,0),10,1)),0)
+_xlfn.IFNA(SUM((AN$3&gt;='Gastos com Pessoal'!$E$513:$E$522)*(AN$3&lt;='Gastos com Pessoal'!$F$513:$F$522)*(IF('Gastos com Pessoal'!$Y$513:$Y$522&lt;=AN$3,1,0))*OFFSET('Gastos com Pessoal'!$H$512,1,MATCH(4&amp;$B49,'Gastos com Pessoal'!$I$532:$AJ$532&amp;'Gastos com Pessoal'!$I$512:$AJ$512,0),10,1)),0)
+_xlfn.IFNA(SUM((AN$3&gt;='Gastos com Pessoal'!$E$513:$E$522)*(AN$3&lt;='Gastos com Pessoal'!$F$513:$F$522)*(IF('Gastos com Pessoal'!$AE$513:$AE$522&lt;=AN$3,1,0))*OFFSET('Gastos com Pessoal'!$H$512,1,MATCH(5&amp;$B49,'Gastos com Pessoal'!$I$532:$AJ$532&amp;'Gastos com Pessoal'!$I$512:$AJ$512,0),10,1)),0)</f>
        <v>0</v>
      </c>
      <c r="AO49" s="32">
        <f t="array" aca="1" ref="AO49" ca="1">_xlfn.IFNA(SUM((AO$3&gt;='Gastos com Pessoal'!$E$7:$E$506)*(AO$3&lt;='Gastos com Pessoal'!$F$7:$F$506)*OFFSET('Encargos e Benefícios'!$D$5,1,MATCH($B49,'Encargos e Benefícios'!$E$5:$AB$5,0),500,1)),0)
+_xlfn.IFNA(SUM((AO$3&gt;='Gastos com Pessoal'!$E$513:$E$522)*(AO$3&lt;='Gastos com Pessoal'!$F$513:$F$522)*OFFSET('Encargos e Benefícios'!$D$511,1,MATCH($B49,'Encargos e Benefícios'!$E$511:$AB$511,0),10,1)),0)
+_xlfn.IFNA(SUM((AO$3&gt;='Gastos com Pessoal'!$E$7:$E$506)*(AO$3&lt;='Gastos com Pessoal'!$F$7:$F$506)*(IF('Gastos com Pessoal'!$G$7:$G$506&lt;=AO$3,1,0))*OFFSET('Gastos com Pessoal'!$H$6,1,MATCH(1&amp;$B49,'Gastos com Pessoal'!$I$532:$AJ$532&amp;'Gastos com Pessoal'!$I$6:$AJ$6,0),500,1)),0)
+_xlfn.IFNA(SUM((AO$3&gt;='Gastos com Pessoal'!$E$7:$E$506)*(AO$3&lt;='Gastos com Pessoal'!$F$7:$F$506)*(IF('Gastos com Pessoal'!$M$7:$M$506&lt;=AO$3,1,0))*OFFSET('Gastos com Pessoal'!$H$6,1,MATCH(2&amp;$B49,'Gastos com Pessoal'!$I$532:$AJ$532&amp;'Gastos com Pessoal'!$I$6:$AJ$6,0),500,1)),0)
+_xlfn.IFNA(SUM((AO$3&gt;='Gastos com Pessoal'!$E$7:$E$506)*(AO$3&lt;='Gastos com Pessoal'!$F$7:$F$506)*(IF('Gastos com Pessoal'!$S$7:$S$506&lt;=AO$3,1,0))*OFFSET('Gastos com Pessoal'!$H$6,1,MATCH(3&amp;$B49,'Gastos com Pessoal'!$I$532:$AJ$532&amp;'Gastos com Pessoal'!$I$6:$AJ$6,0),500,1)),0)
+_xlfn.IFNA(SUM((AO$3&gt;='Gastos com Pessoal'!$E$7:$E$506)*(AO$3&lt;='Gastos com Pessoal'!$F$7:$F$506)*(IF('Gastos com Pessoal'!$Y$7:$Y$506&lt;=AO$3,1,0))*OFFSET('Gastos com Pessoal'!$H$6,1,MATCH(4&amp;$B49,'Gastos com Pessoal'!$I$532:$AJ$532&amp;'Gastos com Pessoal'!$I$6:$AJ$6,0),500,1)),0)
+_xlfn.IFNA(SUM((AO$3&gt;='Gastos com Pessoal'!$E$7:$E$506)*(AO$3&lt;='Gastos com Pessoal'!$F$7:$F$506)*(IF('Gastos com Pessoal'!$AE$7:$AE$506&lt;=AO$3,1,0))*OFFSET('Gastos com Pessoal'!$H$6,1,MATCH(5&amp;$B49,'Gastos com Pessoal'!$I$532:$AJ$532&amp;'Gastos com Pessoal'!$I$6:$AJ$6,0),500,1)),0)
+_xlfn.IFNA(SUM((AO$3&gt;='Gastos com Pessoal'!$E$513:$E$522)*(AO$3&lt;='Gastos com Pessoal'!$F$513:$F$522)*(IF('Gastos com Pessoal'!$G$513:$G$522&lt;=AO$3,1,0))*OFFSET('Gastos com Pessoal'!$H$512,1,MATCH(1&amp;$B49,'Gastos com Pessoal'!$I$532:$AJ$532&amp;'Gastos com Pessoal'!$I$512:$AJ$512,0),10,1)),0)
+_xlfn.IFNA(SUM((AO$3&gt;='Gastos com Pessoal'!$E$513:$E$522)*(AO$3&lt;='Gastos com Pessoal'!$F$513:$F$522)*(IF('Gastos com Pessoal'!$M$513:$M$522&lt;=AO$3,1,0))*OFFSET('Gastos com Pessoal'!$H$512,1,MATCH(2&amp;$B49,'Gastos com Pessoal'!$I$532:$AJ$532&amp;'Gastos com Pessoal'!$I$512:$AJ$512,0),10,1)),0)
+_xlfn.IFNA(SUM((AO$3&gt;='Gastos com Pessoal'!$E$513:$E$522)*(AO$3&lt;='Gastos com Pessoal'!$F$513:$F$522)*(IF('Gastos com Pessoal'!$S$513:$S$522&lt;=AO$3,1,0))*OFFSET('Gastos com Pessoal'!$H$512,1,MATCH(3&amp;$B49,'Gastos com Pessoal'!$I$532:$AJ$532&amp;'Gastos com Pessoal'!$I$512:$AJ$512,0),10,1)),0)
+_xlfn.IFNA(SUM((AO$3&gt;='Gastos com Pessoal'!$E$513:$E$522)*(AO$3&lt;='Gastos com Pessoal'!$F$513:$F$522)*(IF('Gastos com Pessoal'!$Y$513:$Y$522&lt;=AO$3,1,0))*OFFSET('Gastos com Pessoal'!$H$512,1,MATCH(4&amp;$B49,'Gastos com Pessoal'!$I$532:$AJ$532&amp;'Gastos com Pessoal'!$I$512:$AJ$512,0),10,1)),0)
+_xlfn.IFNA(SUM((AO$3&gt;='Gastos com Pessoal'!$E$513:$E$522)*(AO$3&lt;='Gastos com Pessoal'!$F$513:$F$522)*(IF('Gastos com Pessoal'!$AE$513:$AE$522&lt;=AO$3,1,0))*OFFSET('Gastos com Pessoal'!$H$512,1,MATCH(5&amp;$B49,'Gastos com Pessoal'!$I$532:$AJ$532&amp;'Gastos com Pessoal'!$I$512:$AJ$512,0),10,1)),0)</f>
        <v>0</v>
      </c>
      <c r="AP49" s="32">
        <f t="array" aca="1" ref="AP49" ca="1">_xlfn.IFNA(SUM((AP$3&gt;='Gastos com Pessoal'!$E$7:$E$506)*(AP$3&lt;='Gastos com Pessoal'!$F$7:$F$506)*OFFSET('Encargos e Benefícios'!$D$5,1,MATCH($B49,'Encargos e Benefícios'!$E$5:$AB$5,0),500,1)),0)
+_xlfn.IFNA(SUM((AP$3&gt;='Gastos com Pessoal'!$E$513:$E$522)*(AP$3&lt;='Gastos com Pessoal'!$F$513:$F$522)*OFFSET('Encargos e Benefícios'!$D$511,1,MATCH($B49,'Encargos e Benefícios'!$E$511:$AB$511,0),10,1)),0)
+_xlfn.IFNA(SUM((AP$3&gt;='Gastos com Pessoal'!$E$7:$E$506)*(AP$3&lt;='Gastos com Pessoal'!$F$7:$F$506)*(IF('Gastos com Pessoal'!$G$7:$G$506&lt;=AP$3,1,0))*OFFSET('Gastos com Pessoal'!$H$6,1,MATCH(1&amp;$B49,'Gastos com Pessoal'!$I$532:$AJ$532&amp;'Gastos com Pessoal'!$I$6:$AJ$6,0),500,1)),0)
+_xlfn.IFNA(SUM((AP$3&gt;='Gastos com Pessoal'!$E$7:$E$506)*(AP$3&lt;='Gastos com Pessoal'!$F$7:$F$506)*(IF('Gastos com Pessoal'!$M$7:$M$506&lt;=AP$3,1,0))*OFFSET('Gastos com Pessoal'!$H$6,1,MATCH(2&amp;$B49,'Gastos com Pessoal'!$I$532:$AJ$532&amp;'Gastos com Pessoal'!$I$6:$AJ$6,0),500,1)),0)
+_xlfn.IFNA(SUM((AP$3&gt;='Gastos com Pessoal'!$E$7:$E$506)*(AP$3&lt;='Gastos com Pessoal'!$F$7:$F$506)*(IF('Gastos com Pessoal'!$S$7:$S$506&lt;=AP$3,1,0))*OFFSET('Gastos com Pessoal'!$H$6,1,MATCH(3&amp;$B49,'Gastos com Pessoal'!$I$532:$AJ$532&amp;'Gastos com Pessoal'!$I$6:$AJ$6,0),500,1)),0)
+_xlfn.IFNA(SUM((AP$3&gt;='Gastos com Pessoal'!$E$7:$E$506)*(AP$3&lt;='Gastos com Pessoal'!$F$7:$F$506)*(IF('Gastos com Pessoal'!$Y$7:$Y$506&lt;=AP$3,1,0))*OFFSET('Gastos com Pessoal'!$H$6,1,MATCH(4&amp;$B49,'Gastos com Pessoal'!$I$532:$AJ$532&amp;'Gastos com Pessoal'!$I$6:$AJ$6,0),500,1)),0)
+_xlfn.IFNA(SUM((AP$3&gt;='Gastos com Pessoal'!$E$7:$E$506)*(AP$3&lt;='Gastos com Pessoal'!$F$7:$F$506)*(IF('Gastos com Pessoal'!$AE$7:$AE$506&lt;=AP$3,1,0))*OFFSET('Gastos com Pessoal'!$H$6,1,MATCH(5&amp;$B49,'Gastos com Pessoal'!$I$532:$AJ$532&amp;'Gastos com Pessoal'!$I$6:$AJ$6,0),500,1)),0)
+_xlfn.IFNA(SUM((AP$3&gt;='Gastos com Pessoal'!$E$513:$E$522)*(AP$3&lt;='Gastos com Pessoal'!$F$513:$F$522)*(IF('Gastos com Pessoal'!$G$513:$G$522&lt;=AP$3,1,0))*OFFSET('Gastos com Pessoal'!$H$512,1,MATCH(1&amp;$B49,'Gastos com Pessoal'!$I$532:$AJ$532&amp;'Gastos com Pessoal'!$I$512:$AJ$512,0),10,1)),0)
+_xlfn.IFNA(SUM((AP$3&gt;='Gastos com Pessoal'!$E$513:$E$522)*(AP$3&lt;='Gastos com Pessoal'!$F$513:$F$522)*(IF('Gastos com Pessoal'!$M$513:$M$522&lt;=AP$3,1,0))*OFFSET('Gastos com Pessoal'!$H$512,1,MATCH(2&amp;$B49,'Gastos com Pessoal'!$I$532:$AJ$532&amp;'Gastos com Pessoal'!$I$512:$AJ$512,0),10,1)),0)
+_xlfn.IFNA(SUM((AP$3&gt;='Gastos com Pessoal'!$E$513:$E$522)*(AP$3&lt;='Gastos com Pessoal'!$F$513:$F$522)*(IF('Gastos com Pessoal'!$S$513:$S$522&lt;=AP$3,1,0))*OFFSET('Gastos com Pessoal'!$H$512,1,MATCH(3&amp;$B49,'Gastos com Pessoal'!$I$532:$AJ$532&amp;'Gastos com Pessoal'!$I$512:$AJ$512,0),10,1)),0)
+_xlfn.IFNA(SUM((AP$3&gt;='Gastos com Pessoal'!$E$513:$E$522)*(AP$3&lt;='Gastos com Pessoal'!$F$513:$F$522)*(IF('Gastos com Pessoal'!$Y$513:$Y$522&lt;=AP$3,1,0))*OFFSET('Gastos com Pessoal'!$H$512,1,MATCH(4&amp;$B49,'Gastos com Pessoal'!$I$532:$AJ$532&amp;'Gastos com Pessoal'!$I$512:$AJ$512,0),10,1)),0)
+_xlfn.IFNA(SUM((AP$3&gt;='Gastos com Pessoal'!$E$513:$E$522)*(AP$3&lt;='Gastos com Pessoal'!$F$513:$F$522)*(IF('Gastos com Pessoal'!$AE$513:$AE$522&lt;=AP$3,1,0))*OFFSET('Gastos com Pessoal'!$H$512,1,MATCH(5&amp;$B49,'Gastos com Pessoal'!$I$532:$AJ$532&amp;'Gastos com Pessoal'!$I$512:$AJ$512,0),10,1)),0)</f>
        <v>0</v>
      </c>
      <c r="AQ49" s="32">
        <f t="array" aca="1" ref="AQ49" ca="1">_xlfn.IFNA(SUM((AQ$3&gt;='Gastos com Pessoal'!$E$7:$E$506)*(AQ$3&lt;='Gastos com Pessoal'!$F$7:$F$506)*OFFSET('Encargos e Benefícios'!$D$5,1,MATCH($B49,'Encargos e Benefícios'!$E$5:$AB$5,0),500,1)),0)
+_xlfn.IFNA(SUM((AQ$3&gt;='Gastos com Pessoal'!$E$513:$E$522)*(AQ$3&lt;='Gastos com Pessoal'!$F$513:$F$522)*OFFSET('Encargos e Benefícios'!$D$511,1,MATCH($B49,'Encargos e Benefícios'!$E$511:$AB$511,0),10,1)),0)
+_xlfn.IFNA(SUM((AQ$3&gt;='Gastos com Pessoal'!$E$7:$E$506)*(AQ$3&lt;='Gastos com Pessoal'!$F$7:$F$506)*(IF('Gastos com Pessoal'!$G$7:$G$506&lt;=AQ$3,1,0))*OFFSET('Gastos com Pessoal'!$H$6,1,MATCH(1&amp;$B49,'Gastos com Pessoal'!$I$532:$AJ$532&amp;'Gastos com Pessoal'!$I$6:$AJ$6,0),500,1)),0)
+_xlfn.IFNA(SUM((AQ$3&gt;='Gastos com Pessoal'!$E$7:$E$506)*(AQ$3&lt;='Gastos com Pessoal'!$F$7:$F$506)*(IF('Gastos com Pessoal'!$M$7:$M$506&lt;=AQ$3,1,0))*OFFSET('Gastos com Pessoal'!$H$6,1,MATCH(2&amp;$B49,'Gastos com Pessoal'!$I$532:$AJ$532&amp;'Gastos com Pessoal'!$I$6:$AJ$6,0),500,1)),0)
+_xlfn.IFNA(SUM((AQ$3&gt;='Gastos com Pessoal'!$E$7:$E$506)*(AQ$3&lt;='Gastos com Pessoal'!$F$7:$F$506)*(IF('Gastos com Pessoal'!$S$7:$S$506&lt;=AQ$3,1,0))*OFFSET('Gastos com Pessoal'!$H$6,1,MATCH(3&amp;$B49,'Gastos com Pessoal'!$I$532:$AJ$532&amp;'Gastos com Pessoal'!$I$6:$AJ$6,0),500,1)),0)
+_xlfn.IFNA(SUM((AQ$3&gt;='Gastos com Pessoal'!$E$7:$E$506)*(AQ$3&lt;='Gastos com Pessoal'!$F$7:$F$506)*(IF('Gastos com Pessoal'!$Y$7:$Y$506&lt;=AQ$3,1,0))*OFFSET('Gastos com Pessoal'!$H$6,1,MATCH(4&amp;$B49,'Gastos com Pessoal'!$I$532:$AJ$532&amp;'Gastos com Pessoal'!$I$6:$AJ$6,0),500,1)),0)
+_xlfn.IFNA(SUM((AQ$3&gt;='Gastos com Pessoal'!$E$7:$E$506)*(AQ$3&lt;='Gastos com Pessoal'!$F$7:$F$506)*(IF('Gastos com Pessoal'!$AE$7:$AE$506&lt;=AQ$3,1,0))*OFFSET('Gastos com Pessoal'!$H$6,1,MATCH(5&amp;$B49,'Gastos com Pessoal'!$I$532:$AJ$532&amp;'Gastos com Pessoal'!$I$6:$AJ$6,0),500,1)),0)
+_xlfn.IFNA(SUM((AQ$3&gt;='Gastos com Pessoal'!$E$513:$E$522)*(AQ$3&lt;='Gastos com Pessoal'!$F$513:$F$522)*(IF('Gastos com Pessoal'!$G$513:$G$522&lt;=AQ$3,1,0))*OFFSET('Gastos com Pessoal'!$H$512,1,MATCH(1&amp;$B49,'Gastos com Pessoal'!$I$532:$AJ$532&amp;'Gastos com Pessoal'!$I$512:$AJ$512,0),10,1)),0)
+_xlfn.IFNA(SUM((AQ$3&gt;='Gastos com Pessoal'!$E$513:$E$522)*(AQ$3&lt;='Gastos com Pessoal'!$F$513:$F$522)*(IF('Gastos com Pessoal'!$M$513:$M$522&lt;=AQ$3,1,0))*OFFSET('Gastos com Pessoal'!$H$512,1,MATCH(2&amp;$B49,'Gastos com Pessoal'!$I$532:$AJ$532&amp;'Gastos com Pessoal'!$I$512:$AJ$512,0),10,1)),0)
+_xlfn.IFNA(SUM((AQ$3&gt;='Gastos com Pessoal'!$E$513:$E$522)*(AQ$3&lt;='Gastos com Pessoal'!$F$513:$F$522)*(IF('Gastos com Pessoal'!$S$513:$S$522&lt;=AQ$3,1,0))*OFFSET('Gastos com Pessoal'!$H$512,1,MATCH(3&amp;$B49,'Gastos com Pessoal'!$I$532:$AJ$532&amp;'Gastos com Pessoal'!$I$512:$AJ$512,0),10,1)),0)
+_xlfn.IFNA(SUM((AQ$3&gt;='Gastos com Pessoal'!$E$513:$E$522)*(AQ$3&lt;='Gastos com Pessoal'!$F$513:$F$522)*(IF('Gastos com Pessoal'!$Y$513:$Y$522&lt;=AQ$3,1,0))*OFFSET('Gastos com Pessoal'!$H$512,1,MATCH(4&amp;$B49,'Gastos com Pessoal'!$I$532:$AJ$532&amp;'Gastos com Pessoal'!$I$512:$AJ$512,0),10,1)),0)
+_xlfn.IFNA(SUM((AQ$3&gt;='Gastos com Pessoal'!$E$513:$E$522)*(AQ$3&lt;='Gastos com Pessoal'!$F$513:$F$522)*(IF('Gastos com Pessoal'!$AE$513:$AE$522&lt;=AQ$3,1,0))*OFFSET('Gastos com Pessoal'!$H$512,1,MATCH(5&amp;$B49,'Gastos com Pessoal'!$I$532:$AJ$532&amp;'Gastos com Pessoal'!$I$512:$AJ$512,0),10,1)),0)</f>
        <v>0</v>
      </c>
      <c r="AR49" s="32">
        <f t="array" aca="1" ref="AR49" ca="1">_xlfn.IFNA(SUM((AR$3&gt;='Gastos com Pessoal'!$E$7:$E$506)*(AR$3&lt;='Gastos com Pessoal'!$F$7:$F$506)*OFFSET('Encargos e Benefícios'!$D$5,1,MATCH($B49,'Encargos e Benefícios'!$E$5:$AB$5,0),500,1)),0)
+_xlfn.IFNA(SUM((AR$3&gt;='Gastos com Pessoal'!$E$513:$E$522)*(AR$3&lt;='Gastos com Pessoal'!$F$513:$F$522)*OFFSET('Encargos e Benefícios'!$D$511,1,MATCH($B49,'Encargos e Benefícios'!$E$511:$AB$511,0),10,1)),0)
+_xlfn.IFNA(SUM((AR$3&gt;='Gastos com Pessoal'!$E$7:$E$506)*(AR$3&lt;='Gastos com Pessoal'!$F$7:$F$506)*(IF('Gastos com Pessoal'!$G$7:$G$506&lt;=AR$3,1,0))*OFFSET('Gastos com Pessoal'!$H$6,1,MATCH(1&amp;$B49,'Gastos com Pessoal'!$I$532:$AJ$532&amp;'Gastos com Pessoal'!$I$6:$AJ$6,0),500,1)),0)
+_xlfn.IFNA(SUM((AR$3&gt;='Gastos com Pessoal'!$E$7:$E$506)*(AR$3&lt;='Gastos com Pessoal'!$F$7:$F$506)*(IF('Gastos com Pessoal'!$M$7:$M$506&lt;=AR$3,1,0))*OFFSET('Gastos com Pessoal'!$H$6,1,MATCH(2&amp;$B49,'Gastos com Pessoal'!$I$532:$AJ$532&amp;'Gastos com Pessoal'!$I$6:$AJ$6,0),500,1)),0)
+_xlfn.IFNA(SUM((AR$3&gt;='Gastos com Pessoal'!$E$7:$E$506)*(AR$3&lt;='Gastos com Pessoal'!$F$7:$F$506)*(IF('Gastos com Pessoal'!$S$7:$S$506&lt;=AR$3,1,0))*OFFSET('Gastos com Pessoal'!$H$6,1,MATCH(3&amp;$B49,'Gastos com Pessoal'!$I$532:$AJ$532&amp;'Gastos com Pessoal'!$I$6:$AJ$6,0),500,1)),0)
+_xlfn.IFNA(SUM((AR$3&gt;='Gastos com Pessoal'!$E$7:$E$506)*(AR$3&lt;='Gastos com Pessoal'!$F$7:$F$506)*(IF('Gastos com Pessoal'!$Y$7:$Y$506&lt;=AR$3,1,0))*OFFSET('Gastos com Pessoal'!$H$6,1,MATCH(4&amp;$B49,'Gastos com Pessoal'!$I$532:$AJ$532&amp;'Gastos com Pessoal'!$I$6:$AJ$6,0),500,1)),0)
+_xlfn.IFNA(SUM((AR$3&gt;='Gastos com Pessoal'!$E$7:$E$506)*(AR$3&lt;='Gastos com Pessoal'!$F$7:$F$506)*(IF('Gastos com Pessoal'!$AE$7:$AE$506&lt;=AR$3,1,0))*OFFSET('Gastos com Pessoal'!$H$6,1,MATCH(5&amp;$B49,'Gastos com Pessoal'!$I$532:$AJ$532&amp;'Gastos com Pessoal'!$I$6:$AJ$6,0),500,1)),0)
+_xlfn.IFNA(SUM((AR$3&gt;='Gastos com Pessoal'!$E$513:$E$522)*(AR$3&lt;='Gastos com Pessoal'!$F$513:$F$522)*(IF('Gastos com Pessoal'!$G$513:$G$522&lt;=AR$3,1,0))*OFFSET('Gastos com Pessoal'!$H$512,1,MATCH(1&amp;$B49,'Gastos com Pessoal'!$I$532:$AJ$532&amp;'Gastos com Pessoal'!$I$512:$AJ$512,0),10,1)),0)
+_xlfn.IFNA(SUM((AR$3&gt;='Gastos com Pessoal'!$E$513:$E$522)*(AR$3&lt;='Gastos com Pessoal'!$F$513:$F$522)*(IF('Gastos com Pessoal'!$M$513:$M$522&lt;=AR$3,1,0))*OFFSET('Gastos com Pessoal'!$H$512,1,MATCH(2&amp;$B49,'Gastos com Pessoal'!$I$532:$AJ$532&amp;'Gastos com Pessoal'!$I$512:$AJ$512,0),10,1)),0)
+_xlfn.IFNA(SUM((AR$3&gt;='Gastos com Pessoal'!$E$513:$E$522)*(AR$3&lt;='Gastos com Pessoal'!$F$513:$F$522)*(IF('Gastos com Pessoal'!$S$513:$S$522&lt;=AR$3,1,0))*OFFSET('Gastos com Pessoal'!$H$512,1,MATCH(3&amp;$B49,'Gastos com Pessoal'!$I$532:$AJ$532&amp;'Gastos com Pessoal'!$I$512:$AJ$512,0),10,1)),0)
+_xlfn.IFNA(SUM((AR$3&gt;='Gastos com Pessoal'!$E$513:$E$522)*(AR$3&lt;='Gastos com Pessoal'!$F$513:$F$522)*(IF('Gastos com Pessoal'!$Y$513:$Y$522&lt;=AR$3,1,0))*OFFSET('Gastos com Pessoal'!$H$512,1,MATCH(4&amp;$B49,'Gastos com Pessoal'!$I$532:$AJ$532&amp;'Gastos com Pessoal'!$I$512:$AJ$512,0),10,1)),0)
+_xlfn.IFNA(SUM((AR$3&gt;='Gastos com Pessoal'!$E$513:$E$522)*(AR$3&lt;='Gastos com Pessoal'!$F$513:$F$522)*(IF('Gastos com Pessoal'!$AE$513:$AE$522&lt;=AR$3,1,0))*OFFSET('Gastos com Pessoal'!$H$512,1,MATCH(5&amp;$B49,'Gastos com Pessoal'!$I$532:$AJ$532&amp;'Gastos com Pessoal'!$I$512:$AJ$512,0),10,1)),0)</f>
        <v>0</v>
      </c>
      <c r="AS49" s="32">
        <f t="array" aca="1" ref="AS49" ca="1">_xlfn.IFNA(SUM((AS$3&gt;='Gastos com Pessoal'!$E$7:$E$506)*(AS$3&lt;='Gastos com Pessoal'!$F$7:$F$506)*OFFSET('Encargos e Benefícios'!$D$5,1,MATCH($B49,'Encargos e Benefícios'!$E$5:$AB$5,0),500,1)),0)
+_xlfn.IFNA(SUM((AS$3&gt;='Gastos com Pessoal'!$E$513:$E$522)*(AS$3&lt;='Gastos com Pessoal'!$F$513:$F$522)*OFFSET('Encargos e Benefícios'!$D$511,1,MATCH($B49,'Encargos e Benefícios'!$E$511:$AB$511,0),10,1)),0)
+_xlfn.IFNA(SUM((AS$3&gt;='Gastos com Pessoal'!$E$7:$E$506)*(AS$3&lt;='Gastos com Pessoal'!$F$7:$F$506)*(IF('Gastos com Pessoal'!$G$7:$G$506&lt;=AS$3,1,0))*OFFSET('Gastos com Pessoal'!$H$6,1,MATCH(1&amp;$B49,'Gastos com Pessoal'!$I$532:$AJ$532&amp;'Gastos com Pessoal'!$I$6:$AJ$6,0),500,1)),0)
+_xlfn.IFNA(SUM((AS$3&gt;='Gastos com Pessoal'!$E$7:$E$506)*(AS$3&lt;='Gastos com Pessoal'!$F$7:$F$506)*(IF('Gastos com Pessoal'!$M$7:$M$506&lt;=AS$3,1,0))*OFFSET('Gastos com Pessoal'!$H$6,1,MATCH(2&amp;$B49,'Gastos com Pessoal'!$I$532:$AJ$532&amp;'Gastos com Pessoal'!$I$6:$AJ$6,0),500,1)),0)
+_xlfn.IFNA(SUM((AS$3&gt;='Gastos com Pessoal'!$E$7:$E$506)*(AS$3&lt;='Gastos com Pessoal'!$F$7:$F$506)*(IF('Gastos com Pessoal'!$S$7:$S$506&lt;=AS$3,1,0))*OFFSET('Gastos com Pessoal'!$H$6,1,MATCH(3&amp;$B49,'Gastos com Pessoal'!$I$532:$AJ$532&amp;'Gastos com Pessoal'!$I$6:$AJ$6,0),500,1)),0)
+_xlfn.IFNA(SUM((AS$3&gt;='Gastos com Pessoal'!$E$7:$E$506)*(AS$3&lt;='Gastos com Pessoal'!$F$7:$F$506)*(IF('Gastos com Pessoal'!$Y$7:$Y$506&lt;=AS$3,1,0))*OFFSET('Gastos com Pessoal'!$H$6,1,MATCH(4&amp;$B49,'Gastos com Pessoal'!$I$532:$AJ$532&amp;'Gastos com Pessoal'!$I$6:$AJ$6,0),500,1)),0)
+_xlfn.IFNA(SUM((AS$3&gt;='Gastos com Pessoal'!$E$7:$E$506)*(AS$3&lt;='Gastos com Pessoal'!$F$7:$F$506)*(IF('Gastos com Pessoal'!$AE$7:$AE$506&lt;=AS$3,1,0))*OFFSET('Gastos com Pessoal'!$H$6,1,MATCH(5&amp;$B49,'Gastos com Pessoal'!$I$532:$AJ$532&amp;'Gastos com Pessoal'!$I$6:$AJ$6,0),500,1)),0)
+_xlfn.IFNA(SUM((AS$3&gt;='Gastos com Pessoal'!$E$513:$E$522)*(AS$3&lt;='Gastos com Pessoal'!$F$513:$F$522)*(IF('Gastos com Pessoal'!$G$513:$G$522&lt;=AS$3,1,0))*OFFSET('Gastos com Pessoal'!$H$512,1,MATCH(1&amp;$B49,'Gastos com Pessoal'!$I$532:$AJ$532&amp;'Gastos com Pessoal'!$I$512:$AJ$512,0),10,1)),0)
+_xlfn.IFNA(SUM((AS$3&gt;='Gastos com Pessoal'!$E$513:$E$522)*(AS$3&lt;='Gastos com Pessoal'!$F$513:$F$522)*(IF('Gastos com Pessoal'!$M$513:$M$522&lt;=AS$3,1,0))*OFFSET('Gastos com Pessoal'!$H$512,1,MATCH(2&amp;$B49,'Gastos com Pessoal'!$I$532:$AJ$532&amp;'Gastos com Pessoal'!$I$512:$AJ$512,0),10,1)),0)
+_xlfn.IFNA(SUM((AS$3&gt;='Gastos com Pessoal'!$E$513:$E$522)*(AS$3&lt;='Gastos com Pessoal'!$F$513:$F$522)*(IF('Gastos com Pessoal'!$S$513:$S$522&lt;=AS$3,1,0))*OFFSET('Gastos com Pessoal'!$H$512,1,MATCH(3&amp;$B49,'Gastos com Pessoal'!$I$532:$AJ$532&amp;'Gastos com Pessoal'!$I$512:$AJ$512,0),10,1)),0)
+_xlfn.IFNA(SUM((AS$3&gt;='Gastos com Pessoal'!$E$513:$E$522)*(AS$3&lt;='Gastos com Pessoal'!$F$513:$F$522)*(IF('Gastos com Pessoal'!$Y$513:$Y$522&lt;=AS$3,1,0))*OFFSET('Gastos com Pessoal'!$H$512,1,MATCH(4&amp;$B49,'Gastos com Pessoal'!$I$532:$AJ$532&amp;'Gastos com Pessoal'!$I$512:$AJ$512,0),10,1)),0)
+_xlfn.IFNA(SUM((AS$3&gt;='Gastos com Pessoal'!$E$513:$E$522)*(AS$3&lt;='Gastos com Pessoal'!$F$513:$F$522)*(IF('Gastos com Pessoal'!$AE$513:$AE$522&lt;=AS$3,1,0))*OFFSET('Gastos com Pessoal'!$H$512,1,MATCH(5&amp;$B49,'Gastos com Pessoal'!$I$532:$AJ$532&amp;'Gastos com Pessoal'!$I$512:$AJ$512,0),10,1)),0)</f>
        <v>0</v>
      </c>
      <c r="AT49" s="32">
        <f t="array" aca="1" ref="AT49" ca="1">_xlfn.IFNA(SUM((AT$3&gt;='Gastos com Pessoal'!$E$7:$E$506)*(AT$3&lt;='Gastos com Pessoal'!$F$7:$F$506)*OFFSET('Encargos e Benefícios'!$D$5,1,MATCH($B49,'Encargos e Benefícios'!$E$5:$AB$5,0),500,1)),0)
+_xlfn.IFNA(SUM((AT$3&gt;='Gastos com Pessoal'!$E$513:$E$522)*(AT$3&lt;='Gastos com Pessoal'!$F$513:$F$522)*OFFSET('Encargos e Benefícios'!$D$511,1,MATCH($B49,'Encargos e Benefícios'!$E$511:$AB$511,0),10,1)),0)
+_xlfn.IFNA(SUM((AT$3&gt;='Gastos com Pessoal'!$E$7:$E$506)*(AT$3&lt;='Gastos com Pessoal'!$F$7:$F$506)*(IF('Gastos com Pessoal'!$G$7:$G$506&lt;=AT$3,1,0))*OFFSET('Gastos com Pessoal'!$H$6,1,MATCH(1&amp;$B49,'Gastos com Pessoal'!$I$532:$AJ$532&amp;'Gastos com Pessoal'!$I$6:$AJ$6,0),500,1)),0)
+_xlfn.IFNA(SUM((AT$3&gt;='Gastos com Pessoal'!$E$7:$E$506)*(AT$3&lt;='Gastos com Pessoal'!$F$7:$F$506)*(IF('Gastos com Pessoal'!$M$7:$M$506&lt;=AT$3,1,0))*OFFSET('Gastos com Pessoal'!$H$6,1,MATCH(2&amp;$B49,'Gastos com Pessoal'!$I$532:$AJ$532&amp;'Gastos com Pessoal'!$I$6:$AJ$6,0),500,1)),0)
+_xlfn.IFNA(SUM((AT$3&gt;='Gastos com Pessoal'!$E$7:$E$506)*(AT$3&lt;='Gastos com Pessoal'!$F$7:$F$506)*(IF('Gastos com Pessoal'!$S$7:$S$506&lt;=AT$3,1,0))*OFFSET('Gastos com Pessoal'!$H$6,1,MATCH(3&amp;$B49,'Gastos com Pessoal'!$I$532:$AJ$532&amp;'Gastos com Pessoal'!$I$6:$AJ$6,0),500,1)),0)
+_xlfn.IFNA(SUM((AT$3&gt;='Gastos com Pessoal'!$E$7:$E$506)*(AT$3&lt;='Gastos com Pessoal'!$F$7:$F$506)*(IF('Gastos com Pessoal'!$Y$7:$Y$506&lt;=AT$3,1,0))*OFFSET('Gastos com Pessoal'!$H$6,1,MATCH(4&amp;$B49,'Gastos com Pessoal'!$I$532:$AJ$532&amp;'Gastos com Pessoal'!$I$6:$AJ$6,0),500,1)),0)
+_xlfn.IFNA(SUM((AT$3&gt;='Gastos com Pessoal'!$E$7:$E$506)*(AT$3&lt;='Gastos com Pessoal'!$F$7:$F$506)*(IF('Gastos com Pessoal'!$AE$7:$AE$506&lt;=AT$3,1,0))*OFFSET('Gastos com Pessoal'!$H$6,1,MATCH(5&amp;$B49,'Gastos com Pessoal'!$I$532:$AJ$532&amp;'Gastos com Pessoal'!$I$6:$AJ$6,0),500,1)),0)
+_xlfn.IFNA(SUM((AT$3&gt;='Gastos com Pessoal'!$E$513:$E$522)*(AT$3&lt;='Gastos com Pessoal'!$F$513:$F$522)*(IF('Gastos com Pessoal'!$G$513:$G$522&lt;=AT$3,1,0))*OFFSET('Gastos com Pessoal'!$H$512,1,MATCH(1&amp;$B49,'Gastos com Pessoal'!$I$532:$AJ$532&amp;'Gastos com Pessoal'!$I$512:$AJ$512,0),10,1)),0)
+_xlfn.IFNA(SUM((AT$3&gt;='Gastos com Pessoal'!$E$513:$E$522)*(AT$3&lt;='Gastos com Pessoal'!$F$513:$F$522)*(IF('Gastos com Pessoal'!$M$513:$M$522&lt;=AT$3,1,0))*OFFSET('Gastos com Pessoal'!$H$512,1,MATCH(2&amp;$B49,'Gastos com Pessoal'!$I$532:$AJ$532&amp;'Gastos com Pessoal'!$I$512:$AJ$512,0),10,1)),0)
+_xlfn.IFNA(SUM((AT$3&gt;='Gastos com Pessoal'!$E$513:$E$522)*(AT$3&lt;='Gastos com Pessoal'!$F$513:$F$522)*(IF('Gastos com Pessoal'!$S$513:$S$522&lt;=AT$3,1,0))*OFFSET('Gastos com Pessoal'!$H$512,1,MATCH(3&amp;$B49,'Gastos com Pessoal'!$I$532:$AJ$532&amp;'Gastos com Pessoal'!$I$512:$AJ$512,0),10,1)),0)
+_xlfn.IFNA(SUM((AT$3&gt;='Gastos com Pessoal'!$E$513:$E$522)*(AT$3&lt;='Gastos com Pessoal'!$F$513:$F$522)*(IF('Gastos com Pessoal'!$Y$513:$Y$522&lt;=AT$3,1,0))*OFFSET('Gastos com Pessoal'!$H$512,1,MATCH(4&amp;$B49,'Gastos com Pessoal'!$I$532:$AJ$532&amp;'Gastos com Pessoal'!$I$512:$AJ$512,0),10,1)),0)
+_xlfn.IFNA(SUM((AT$3&gt;='Gastos com Pessoal'!$E$513:$E$522)*(AT$3&lt;='Gastos com Pessoal'!$F$513:$F$522)*(IF('Gastos com Pessoal'!$AE$513:$AE$522&lt;=AT$3,1,0))*OFFSET('Gastos com Pessoal'!$H$512,1,MATCH(5&amp;$B49,'Gastos com Pessoal'!$I$532:$AJ$532&amp;'Gastos com Pessoal'!$I$512:$AJ$512,0),10,1)),0)</f>
        <v>0</v>
      </c>
      <c r="AU49" s="32">
        <f t="array" aca="1" ref="AU49" ca="1">_xlfn.IFNA(SUM((AU$3&gt;='Gastos com Pessoal'!$E$7:$E$506)*(AU$3&lt;='Gastos com Pessoal'!$F$7:$F$506)*OFFSET('Encargos e Benefícios'!$D$5,1,MATCH($B49,'Encargos e Benefícios'!$E$5:$AB$5,0),500,1)),0)
+_xlfn.IFNA(SUM((AU$3&gt;='Gastos com Pessoal'!$E$513:$E$522)*(AU$3&lt;='Gastos com Pessoal'!$F$513:$F$522)*OFFSET('Encargos e Benefícios'!$D$511,1,MATCH($B49,'Encargos e Benefícios'!$E$511:$AB$511,0),10,1)),0)
+_xlfn.IFNA(SUM((AU$3&gt;='Gastos com Pessoal'!$E$7:$E$506)*(AU$3&lt;='Gastos com Pessoal'!$F$7:$F$506)*(IF('Gastos com Pessoal'!$G$7:$G$506&lt;=AU$3,1,0))*OFFSET('Gastos com Pessoal'!$H$6,1,MATCH(1&amp;$B49,'Gastos com Pessoal'!$I$532:$AJ$532&amp;'Gastos com Pessoal'!$I$6:$AJ$6,0),500,1)),0)
+_xlfn.IFNA(SUM((AU$3&gt;='Gastos com Pessoal'!$E$7:$E$506)*(AU$3&lt;='Gastos com Pessoal'!$F$7:$F$506)*(IF('Gastos com Pessoal'!$M$7:$M$506&lt;=AU$3,1,0))*OFFSET('Gastos com Pessoal'!$H$6,1,MATCH(2&amp;$B49,'Gastos com Pessoal'!$I$532:$AJ$532&amp;'Gastos com Pessoal'!$I$6:$AJ$6,0),500,1)),0)
+_xlfn.IFNA(SUM((AU$3&gt;='Gastos com Pessoal'!$E$7:$E$506)*(AU$3&lt;='Gastos com Pessoal'!$F$7:$F$506)*(IF('Gastos com Pessoal'!$S$7:$S$506&lt;=AU$3,1,0))*OFFSET('Gastos com Pessoal'!$H$6,1,MATCH(3&amp;$B49,'Gastos com Pessoal'!$I$532:$AJ$532&amp;'Gastos com Pessoal'!$I$6:$AJ$6,0),500,1)),0)
+_xlfn.IFNA(SUM((AU$3&gt;='Gastos com Pessoal'!$E$7:$E$506)*(AU$3&lt;='Gastos com Pessoal'!$F$7:$F$506)*(IF('Gastos com Pessoal'!$Y$7:$Y$506&lt;=AU$3,1,0))*OFFSET('Gastos com Pessoal'!$H$6,1,MATCH(4&amp;$B49,'Gastos com Pessoal'!$I$532:$AJ$532&amp;'Gastos com Pessoal'!$I$6:$AJ$6,0),500,1)),0)
+_xlfn.IFNA(SUM((AU$3&gt;='Gastos com Pessoal'!$E$7:$E$506)*(AU$3&lt;='Gastos com Pessoal'!$F$7:$F$506)*(IF('Gastos com Pessoal'!$AE$7:$AE$506&lt;=AU$3,1,0))*OFFSET('Gastos com Pessoal'!$H$6,1,MATCH(5&amp;$B49,'Gastos com Pessoal'!$I$532:$AJ$532&amp;'Gastos com Pessoal'!$I$6:$AJ$6,0),500,1)),0)
+_xlfn.IFNA(SUM((AU$3&gt;='Gastos com Pessoal'!$E$513:$E$522)*(AU$3&lt;='Gastos com Pessoal'!$F$513:$F$522)*(IF('Gastos com Pessoal'!$G$513:$G$522&lt;=AU$3,1,0))*OFFSET('Gastos com Pessoal'!$H$512,1,MATCH(1&amp;$B49,'Gastos com Pessoal'!$I$532:$AJ$532&amp;'Gastos com Pessoal'!$I$512:$AJ$512,0),10,1)),0)
+_xlfn.IFNA(SUM((AU$3&gt;='Gastos com Pessoal'!$E$513:$E$522)*(AU$3&lt;='Gastos com Pessoal'!$F$513:$F$522)*(IF('Gastos com Pessoal'!$M$513:$M$522&lt;=AU$3,1,0))*OFFSET('Gastos com Pessoal'!$H$512,1,MATCH(2&amp;$B49,'Gastos com Pessoal'!$I$532:$AJ$532&amp;'Gastos com Pessoal'!$I$512:$AJ$512,0),10,1)),0)
+_xlfn.IFNA(SUM((AU$3&gt;='Gastos com Pessoal'!$E$513:$E$522)*(AU$3&lt;='Gastos com Pessoal'!$F$513:$F$522)*(IF('Gastos com Pessoal'!$S$513:$S$522&lt;=AU$3,1,0))*OFFSET('Gastos com Pessoal'!$H$512,1,MATCH(3&amp;$B49,'Gastos com Pessoal'!$I$532:$AJ$532&amp;'Gastos com Pessoal'!$I$512:$AJ$512,0),10,1)),0)
+_xlfn.IFNA(SUM((AU$3&gt;='Gastos com Pessoal'!$E$513:$E$522)*(AU$3&lt;='Gastos com Pessoal'!$F$513:$F$522)*(IF('Gastos com Pessoal'!$Y$513:$Y$522&lt;=AU$3,1,0))*OFFSET('Gastos com Pessoal'!$H$512,1,MATCH(4&amp;$B49,'Gastos com Pessoal'!$I$532:$AJ$532&amp;'Gastos com Pessoal'!$I$512:$AJ$512,0),10,1)),0)
+_xlfn.IFNA(SUM((AU$3&gt;='Gastos com Pessoal'!$E$513:$E$522)*(AU$3&lt;='Gastos com Pessoal'!$F$513:$F$522)*(IF('Gastos com Pessoal'!$AE$513:$AE$522&lt;=AU$3,1,0))*OFFSET('Gastos com Pessoal'!$H$512,1,MATCH(5&amp;$B49,'Gastos com Pessoal'!$I$532:$AJ$532&amp;'Gastos com Pessoal'!$I$512:$AJ$512,0),10,1)),0)</f>
        <v>0</v>
      </c>
      <c r="AV49" s="32">
        <f t="array" aca="1" ref="AV49" ca="1">_xlfn.IFNA(SUM((AV$3&gt;='Gastos com Pessoal'!$E$7:$E$506)*(AV$3&lt;='Gastos com Pessoal'!$F$7:$F$506)*OFFSET('Encargos e Benefícios'!$D$5,1,MATCH($B49,'Encargos e Benefícios'!$E$5:$AB$5,0),500,1)),0)
+_xlfn.IFNA(SUM((AV$3&gt;='Gastos com Pessoal'!$E$513:$E$522)*(AV$3&lt;='Gastos com Pessoal'!$F$513:$F$522)*OFFSET('Encargos e Benefícios'!$D$511,1,MATCH($B49,'Encargos e Benefícios'!$E$511:$AB$511,0),10,1)),0)
+_xlfn.IFNA(SUM((AV$3&gt;='Gastos com Pessoal'!$E$7:$E$506)*(AV$3&lt;='Gastos com Pessoal'!$F$7:$F$506)*(IF('Gastos com Pessoal'!$G$7:$G$506&lt;=AV$3,1,0))*OFFSET('Gastos com Pessoal'!$H$6,1,MATCH(1&amp;$B49,'Gastos com Pessoal'!$I$532:$AJ$532&amp;'Gastos com Pessoal'!$I$6:$AJ$6,0),500,1)),0)
+_xlfn.IFNA(SUM((AV$3&gt;='Gastos com Pessoal'!$E$7:$E$506)*(AV$3&lt;='Gastos com Pessoal'!$F$7:$F$506)*(IF('Gastos com Pessoal'!$M$7:$M$506&lt;=AV$3,1,0))*OFFSET('Gastos com Pessoal'!$H$6,1,MATCH(2&amp;$B49,'Gastos com Pessoal'!$I$532:$AJ$532&amp;'Gastos com Pessoal'!$I$6:$AJ$6,0),500,1)),0)
+_xlfn.IFNA(SUM((AV$3&gt;='Gastos com Pessoal'!$E$7:$E$506)*(AV$3&lt;='Gastos com Pessoal'!$F$7:$F$506)*(IF('Gastos com Pessoal'!$S$7:$S$506&lt;=AV$3,1,0))*OFFSET('Gastos com Pessoal'!$H$6,1,MATCH(3&amp;$B49,'Gastos com Pessoal'!$I$532:$AJ$532&amp;'Gastos com Pessoal'!$I$6:$AJ$6,0),500,1)),0)
+_xlfn.IFNA(SUM((AV$3&gt;='Gastos com Pessoal'!$E$7:$E$506)*(AV$3&lt;='Gastos com Pessoal'!$F$7:$F$506)*(IF('Gastos com Pessoal'!$Y$7:$Y$506&lt;=AV$3,1,0))*OFFSET('Gastos com Pessoal'!$H$6,1,MATCH(4&amp;$B49,'Gastos com Pessoal'!$I$532:$AJ$532&amp;'Gastos com Pessoal'!$I$6:$AJ$6,0),500,1)),0)
+_xlfn.IFNA(SUM((AV$3&gt;='Gastos com Pessoal'!$E$7:$E$506)*(AV$3&lt;='Gastos com Pessoal'!$F$7:$F$506)*(IF('Gastos com Pessoal'!$AE$7:$AE$506&lt;=AV$3,1,0))*OFFSET('Gastos com Pessoal'!$H$6,1,MATCH(5&amp;$B49,'Gastos com Pessoal'!$I$532:$AJ$532&amp;'Gastos com Pessoal'!$I$6:$AJ$6,0),500,1)),0)
+_xlfn.IFNA(SUM((AV$3&gt;='Gastos com Pessoal'!$E$513:$E$522)*(AV$3&lt;='Gastos com Pessoal'!$F$513:$F$522)*(IF('Gastos com Pessoal'!$G$513:$G$522&lt;=AV$3,1,0))*OFFSET('Gastos com Pessoal'!$H$512,1,MATCH(1&amp;$B49,'Gastos com Pessoal'!$I$532:$AJ$532&amp;'Gastos com Pessoal'!$I$512:$AJ$512,0),10,1)),0)
+_xlfn.IFNA(SUM((AV$3&gt;='Gastos com Pessoal'!$E$513:$E$522)*(AV$3&lt;='Gastos com Pessoal'!$F$513:$F$522)*(IF('Gastos com Pessoal'!$M$513:$M$522&lt;=AV$3,1,0))*OFFSET('Gastos com Pessoal'!$H$512,1,MATCH(2&amp;$B49,'Gastos com Pessoal'!$I$532:$AJ$532&amp;'Gastos com Pessoal'!$I$512:$AJ$512,0),10,1)),0)
+_xlfn.IFNA(SUM((AV$3&gt;='Gastos com Pessoal'!$E$513:$E$522)*(AV$3&lt;='Gastos com Pessoal'!$F$513:$F$522)*(IF('Gastos com Pessoal'!$S$513:$S$522&lt;=AV$3,1,0))*OFFSET('Gastos com Pessoal'!$H$512,1,MATCH(3&amp;$B49,'Gastos com Pessoal'!$I$532:$AJ$532&amp;'Gastos com Pessoal'!$I$512:$AJ$512,0),10,1)),0)
+_xlfn.IFNA(SUM((AV$3&gt;='Gastos com Pessoal'!$E$513:$E$522)*(AV$3&lt;='Gastos com Pessoal'!$F$513:$F$522)*(IF('Gastos com Pessoal'!$Y$513:$Y$522&lt;=AV$3,1,0))*OFFSET('Gastos com Pessoal'!$H$512,1,MATCH(4&amp;$B49,'Gastos com Pessoal'!$I$532:$AJ$532&amp;'Gastos com Pessoal'!$I$512:$AJ$512,0),10,1)),0)
+_xlfn.IFNA(SUM((AV$3&gt;='Gastos com Pessoal'!$E$513:$E$522)*(AV$3&lt;='Gastos com Pessoal'!$F$513:$F$522)*(IF('Gastos com Pessoal'!$AE$513:$AE$522&lt;=AV$3,1,0))*OFFSET('Gastos com Pessoal'!$H$512,1,MATCH(5&amp;$B49,'Gastos com Pessoal'!$I$532:$AJ$532&amp;'Gastos com Pessoal'!$I$512:$AJ$512,0),10,1)),0)</f>
        <v>0</v>
      </c>
      <c r="AW49" s="32">
        <f t="array" aca="1" ref="AW49" ca="1">_xlfn.IFNA(SUM((AW$3&gt;='Gastos com Pessoal'!$E$7:$E$506)*(AW$3&lt;='Gastos com Pessoal'!$F$7:$F$506)*OFFSET('Encargos e Benefícios'!$D$5,1,MATCH($B49,'Encargos e Benefícios'!$E$5:$AB$5,0),500,1)),0)
+_xlfn.IFNA(SUM((AW$3&gt;='Gastos com Pessoal'!$E$513:$E$522)*(AW$3&lt;='Gastos com Pessoal'!$F$513:$F$522)*OFFSET('Encargos e Benefícios'!$D$511,1,MATCH($B49,'Encargos e Benefícios'!$E$511:$AB$511,0),10,1)),0)
+_xlfn.IFNA(SUM((AW$3&gt;='Gastos com Pessoal'!$E$7:$E$506)*(AW$3&lt;='Gastos com Pessoal'!$F$7:$F$506)*(IF('Gastos com Pessoal'!$G$7:$G$506&lt;=AW$3,1,0))*OFFSET('Gastos com Pessoal'!$H$6,1,MATCH(1&amp;$B49,'Gastos com Pessoal'!$I$532:$AJ$532&amp;'Gastos com Pessoal'!$I$6:$AJ$6,0),500,1)),0)
+_xlfn.IFNA(SUM((AW$3&gt;='Gastos com Pessoal'!$E$7:$E$506)*(AW$3&lt;='Gastos com Pessoal'!$F$7:$F$506)*(IF('Gastos com Pessoal'!$M$7:$M$506&lt;=AW$3,1,0))*OFFSET('Gastos com Pessoal'!$H$6,1,MATCH(2&amp;$B49,'Gastos com Pessoal'!$I$532:$AJ$532&amp;'Gastos com Pessoal'!$I$6:$AJ$6,0),500,1)),0)
+_xlfn.IFNA(SUM((AW$3&gt;='Gastos com Pessoal'!$E$7:$E$506)*(AW$3&lt;='Gastos com Pessoal'!$F$7:$F$506)*(IF('Gastos com Pessoal'!$S$7:$S$506&lt;=AW$3,1,0))*OFFSET('Gastos com Pessoal'!$H$6,1,MATCH(3&amp;$B49,'Gastos com Pessoal'!$I$532:$AJ$532&amp;'Gastos com Pessoal'!$I$6:$AJ$6,0),500,1)),0)
+_xlfn.IFNA(SUM((AW$3&gt;='Gastos com Pessoal'!$E$7:$E$506)*(AW$3&lt;='Gastos com Pessoal'!$F$7:$F$506)*(IF('Gastos com Pessoal'!$Y$7:$Y$506&lt;=AW$3,1,0))*OFFSET('Gastos com Pessoal'!$H$6,1,MATCH(4&amp;$B49,'Gastos com Pessoal'!$I$532:$AJ$532&amp;'Gastos com Pessoal'!$I$6:$AJ$6,0),500,1)),0)
+_xlfn.IFNA(SUM((AW$3&gt;='Gastos com Pessoal'!$E$7:$E$506)*(AW$3&lt;='Gastos com Pessoal'!$F$7:$F$506)*(IF('Gastos com Pessoal'!$AE$7:$AE$506&lt;=AW$3,1,0))*OFFSET('Gastos com Pessoal'!$H$6,1,MATCH(5&amp;$B49,'Gastos com Pessoal'!$I$532:$AJ$532&amp;'Gastos com Pessoal'!$I$6:$AJ$6,0),500,1)),0)
+_xlfn.IFNA(SUM((AW$3&gt;='Gastos com Pessoal'!$E$513:$E$522)*(AW$3&lt;='Gastos com Pessoal'!$F$513:$F$522)*(IF('Gastos com Pessoal'!$G$513:$G$522&lt;=AW$3,1,0))*OFFSET('Gastos com Pessoal'!$H$512,1,MATCH(1&amp;$B49,'Gastos com Pessoal'!$I$532:$AJ$532&amp;'Gastos com Pessoal'!$I$512:$AJ$512,0),10,1)),0)
+_xlfn.IFNA(SUM((AW$3&gt;='Gastos com Pessoal'!$E$513:$E$522)*(AW$3&lt;='Gastos com Pessoal'!$F$513:$F$522)*(IF('Gastos com Pessoal'!$M$513:$M$522&lt;=AW$3,1,0))*OFFSET('Gastos com Pessoal'!$H$512,1,MATCH(2&amp;$B49,'Gastos com Pessoal'!$I$532:$AJ$532&amp;'Gastos com Pessoal'!$I$512:$AJ$512,0),10,1)),0)
+_xlfn.IFNA(SUM((AW$3&gt;='Gastos com Pessoal'!$E$513:$E$522)*(AW$3&lt;='Gastos com Pessoal'!$F$513:$F$522)*(IF('Gastos com Pessoal'!$S$513:$S$522&lt;=AW$3,1,0))*OFFSET('Gastos com Pessoal'!$H$512,1,MATCH(3&amp;$B49,'Gastos com Pessoal'!$I$532:$AJ$532&amp;'Gastos com Pessoal'!$I$512:$AJ$512,0),10,1)),0)
+_xlfn.IFNA(SUM((AW$3&gt;='Gastos com Pessoal'!$E$513:$E$522)*(AW$3&lt;='Gastos com Pessoal'!$F$513:$F$522)*(IF('Gastos com Pessoal'!$Y$513:$Y$522&lt;=AW$3,1,0))*OFFSET('Gastos com Pessoal'!$H$512,1,MATCH(4&amp;$B49,'Gastos com Pessoal'!$I$532:$AJ$532&amp;'Gastos com Pessoal'!$I$512:$AJ$512,0),10,1)),0)
+_xlfn.IFNA(SUM((AW$3&gt;='Gastos com Pessoal'!$E$513:$E$522)*(AW$3&lt;='Gastos com Pessoal'!$F$513:$F$522)*(IF('Gastos com Pessoal'!$AE$513:$AE$522&lt;=AW$3,1,0))*OFFSET('Gastos com Pessoal'!$H$512,1,MATCH(5&amp;$B49,'Gastos com Pessoal'!$I$532:$AJ$532&amp;'Gastos com Pessoal'!$I$512:$AJ$512,0),10,1)),0)</f>
        <v>0</v>
      </c>
      <c r="AX49" s="32">
        <f t="array" aca="1" ref="AX49" ca="1">_xlfn.IFNA(SUM((AX$3&gt;='Gastos com Pessoal'!$E$7:$E$506)*(AX$3&lt;='Gastos com Pessoal'!$F$7:$F$506)*OFFSET('Encargos e Benefícios'!$D$5,1,MATCH($B49,'Encargos e Benefícios'!$E$5:$AB$5,0),500,1)),0)
+_xlfn.IFNA(SUM((AX$3&gt;='Gastos com Pessoal'!$E$513:$E$522)*(AX$3&lt;='Gastos com Pessoal'!$F$513:$F$522)*OFFSET('Encargos e Benefícios'!$D$511,1,MATCH($B49,'Encargos e Benefícios'!$E$511:$AB$511,0),10,1)),0)
+_xlfn.IFNA(SUM((AX$3&gt;='Gastos com Pessoal'!$E$7:$E$506)*(AX$3&lt;='Gastos com Pessoal'!$F$7:$F$506)*(IF('Gastos com Pessoal'!$G$7:$G$506&lt;=AX$3,1,0))*OFFSET('Gastos com Pessoal'!$H$6,1,MATCH(1&amp;$B49,'Gastos com Pessoal'!$I$532:$AJ$532&amp;'Gastos com Pessoal'!$I$6:$AJ$6,0),500,1)),0)
+_xlfn.IFNA(SUM((AX$3&gt;='Gastos com Pessoal'!$E$7:$E$506)*(AX$3&lt;='Gastos com Pessoal'!$F$7:$F$506)*(IF('Gastos com Pessoal'!$M$7:$M$506&lt;=AX$3,1,0))*OFFSET('Gastos com Pessoal'!$H$6,1,MATCH(2&amp;$B49,'Gastos com Pessoal'!$I$532:$AJ$532&amp;'Gastos com Pessoal'!$I$6:$AJ$6,0),500,1)),0)
+_xlfn.IFNA(SUM((AX$3&gt;='Gastos com Pessoal'!$E$7:$E$506)*(AX$3&lt;='Gastos com Pessoal'!$F$7:$F$506)*(IF('Gastos com Pessoal'!$S$7:$S$506&lt;=AX$3,1,0))*OFFSET('Gastos com Pessoal'!$H$6,1,MATCH(3&amp;$B49,'Gastos com Pessoal'!$I$532:$AJ$532&amp;'Gastos com Pessoal'!$I$6:$AJ$6,0),500,1)),0)
+_xlfn.IFNA(SUM((AX$3&gt;='Gastos com Pessoal'!$E$7:$E$506)*(AX$3&lt;='Gastos com Pessoal'!$F$7:$F$506)*(IF('Gastos com Pessoal'!$Y$7:$Y$506&lt;=AX$3,1,0))*OFFSET('Gastos com Pessoal'!$H$6,1,MATCH(4&amp;$B49,'Gastos com Pessoal'!$I$532:$AJ$532&amp;'Gastos com Pessoal'!$I$6:$AJ$6,0),500,1)),0)
+_xlfn.IFNA(SUM((AX$3&gt;='Gastos com Pessoal'!$E$7:$E$506)*(AX$3&lt;='Gastos com Pessoal'!$F$7:$F$506)*(IF('Gastos com Pessoal'!$AE$7:$AE$506&lt;=AX$3,1,0))*OFFSET('Gastos com Pessoal'!$H$6,1,MATCH(5&amp;$B49,'Gastos com Pessoal'!$I$532:$AJ$532&amp;'Gastos com Pessoal'!$I$6:$AJ$6,0),500,1)),0)
+_xlfn.IFNA(SUM((AX$3&gt;='Gastos com Pessoal'!$E$513:$E$522)*(AX$3&lt;='Gastos com Pessoal'!$F$513:$F$522)*(IF('Gastos com Pessoal'!$G$513:$G$522&lt;=AX$3,1,0))*OFFSET('Gastos com Pessoal'!$H$512,1,MATCH(1&amp;$B49,'Gastos com Pessoal'!$I$532:$AJ$532&amp;'Gastos com Pessoal'!$I$512:$AJ$512,0),10,1)),0)
+_xlfn.IFNA(SUM((AX$3&gt;='Gastos com Pessoal'!$E$513:$E$522)*(AX$3&lt;='Gastos com Pessoal'!$F$513:$F$522)*(IF('Gastos com Pessoal'!$M$513:$M$522&lt;=AX$3,1,0))*OFFSET('Gastos com Pessoal'!$H$512,1,MATCH(2&amp;$B49,'Gastos com Pessoal'!$I$532:$AJ$532&amp;'Gastos com Pessoal'!$I$512:$AJ$512,0),10,1)),0)
+_xlfn.IFNA(SUM((AX$3&gt;='Gastos com Pessoal'!$E$513:$E$522)*(AX$3&lt;='Gastos com Pessoal'!$F$513:$F$522)*(IF('Gastos com Pessoal'!$S$513:$S$522&lt;=AX$3,1,0))*OFFSET('Gastos com Pessoal'!$H$512,1,MATCH(3&amp;$B49,'Gastos com Pessoal'!$I$532:$AJ$532&amp;'Gastos com Pessoal'!$I$512:$AJ$512,0),10,1)),0)
+_xlfn.IFNA(SUM((AX$3&gt;='Gastos com Pessoal'!$E$513:$E$522)*(AX$3&lt;='Gastos com Pessoal'!$F$513:$F$522)*(IF('Gastos com Pessoal'!$Y$513:$Y$522&lt;=AX$3,1,0))*OFFSET('Gastos com Pessoal'!$H$512,1,MATCH(4&amp;$B49,'Gastos com Pessoal'!$I$532:$AJ$532&amp;'Gastos com Pessoal'!$I$512:$AJ$512,0),10,1)),0)
+_xlfn.IFNA(SUM((AX$3&gt;='Gastos com Pessoal'!$E$513:$E$522)*(AX$3&lt;='Gastos com Pessoal'!$F$513:$F$522)*(IF('Gastos com Pessoal'!$AE$513:$AE$522&lt;=AX$3,1,0))*OFFSET('Gastos com Pessoal'!$H$512,1,MATCH(5&amp;$B49,'Gastos com Pessoal'!$I$532:$AJ$532&amp;'Gastos com Pessoal'!$I$512:$AJ$512,0),10,1)),0)</f>
        <v>0</v>
      </c>
      <c r="AY49" s="32">
        <f t="array" aca="1" ref="AY49" ca="1">_xlfn.IFNA(SUM((AY$3&gt;='Gastos com Pessoal'!$E$7:$E$506)*(AY$3&lt;='Gastos com Pessoal'!$F$7:$F$506)*OFFSET('Encargos e Benefícios'!$D$5,1,MATCH($B49,'Encargos e Benefícios'!$E$5:$AB$5,0),500,1)),0)
+_xlfn.IFNA(SUM((AY$3&gt;='Gastos com Pessoal'!$E$513:$E$522)*(AY$3&lt;='Gastos com Pessoal'!$F$513:$F$522)*OFFSET('Encargos e Benefícios'!$D$511,1,MATCH($B49,'Encargos e Benefícios'!$E$511:$AB$511,0),10,1)),0)
+_xlfn.IFNA(SUM((AY$3&gt;='Gastos com Pessoal'!$E$7:$E$506)*(AY$3&lt;='Gastos com Pessoal'!$F$7:$F$506)*(IF('Gastos com Pessoal'!$G$7:$G$506&lt;=AY$3,1,0))*OFFSET('Gastos com Pessoal'!$H$6,1,MATCH(1&amp;$B49,'Gastos com Pessoal'!$I$532:$AJ$532&amp;'Gastos com Pessoal'!$I$6:$AJ$6,0),500,1)),0)
+_xlfn.IFNA(SUM((AY$3&gt;='Gastos com Pessoal'!$E$7:$E$506)*(AY$3&lt;='Gastos com Pessoal'!$F$7:$F$506)*(IF('Gastos com Pessoal'!$M$7:$M$506&lt;=AY$3,1,0))*OFFSET('Gastos com Pessoal'!$H$6,1,MATCH(2&amp;$B49,'Gastos com Pessoal'!$I$532:$AJ$532&amp;'Gastos com Pessoal'!$I$6:$AJ$6,0),500,1)),0)
+_xlfn.IFNA(SUM((AY$3&gt;='Gastos com Pessoal'!$E$7:$E$506)*(AY$3&lt;='Gastos com Pessoal'!$F$7:$F$506)*(IF('Gastos com Pessoal'!$S$7:$S$506&lt;=AY$3,1,0))*OFFSET('Gastos com Pessoal'!$H$6,1,MATCH(3&amp;$B49,'Gastos com Pessoal'!$I$532:$AJ$532&amp;'Gastos com Pessoal'!$I$6:$AJ$6,0),500,1)),0)
+_xlfn.IFNA(SUM((AY$3&gt;='Gastos com Pessoal'!$E$7:$E$506)*(AY$3&lt;='Gastos com Pessoal'!$F$7:$F$506)*(IF('Gastos com Pessoal'!$Y$7:$Y$506&lt;=AY$3,1,0))*OFFSET('Gastos com Pessoal'!$H$6,1,MATCH(4&amp;$B49,'Gastos com Pessoal'!$I$532:$AJ$532&amp;'Gastos com Pessoal'!$I$6:$AJ$6,0),500,1)),0)
+_xlfn.IFNA(SUM((AY$3&gt;='Gastos com Pessoal'!$E$7:$E$506)*(AY$3&lt;='Gastos com Pessoal'!$F$7:$F$506)*(IF('Gastos com Pessoal'!$AE$7:$AE$506&lt;=AY$3,1,0))*OFFSET('Gastos com Pessoal'!$H$6,1,MATCH(5&amp;$B49,'Gastos com Pessoal'!$I$532:$AJ$532&amp;'Gastos com Pessoal'!$I$6:$AJ$6,0),500,1)),0)
+_xlfn.IFNA(SUM((AY$3&gt;='Gastos com Pessoal'!$E$513:$E$522)*(AY$3&lt;='Gastos com Pessoal'!$F$513:$F$522)*(IF('Gastos com Pessoal'!$G$513:$G$522&lt;=AY$3,1,0))*OFFSET('Gastos com Pessoal'!$H$512,1,MATCH(1&amp;$B49,'Gastos com Pessoal'!$I$532:$AJ$532&amp;'Gastos com Pessoal'!$I$512:$AJ$512,0),10,1)),0)
+_xlfn.IFNA(SUM((AY$3&gt;='Gastos com Pessoal'!$E$513:$E$522)*(AY$3&lt;='Gastos com Pessoal'!$F$513:$F$522)*(IF('Gastos com Pessoal'!$M$513:$M$522&lt;=AY$3,1,0))*OFFSET('Gastos com Pessoal'!$H$512,1,MATCH(2&amp;$B49,'Gastos com Pessoal'!$I$532:$AJ$532&amp;'Gastos com Pessoal'!$I$512:$AJ$512,0),10,1)),0)
+_xlfn.IFNA(SUM((AY$3&gt;='Gastos com Pessoal'!$E$513:$E$522)*(AY$3&lt;='Gastos com Pessoal'!$F$513:$F$522)*(IF('Gastos com Pessoal'!$S$513:$S$522&lt;=AY$3,1,0))*OFFSET('Gastos com Pessoal'!$H$512,1,MATCH(3&amp;$B49,'Gastos com Pessoal'!$I$532:$AJ$532&amp;'Gastos com Pessoal'!$I$512:$AJ$512,0),10,1)),0)
+_xlfn.IFNA(SUM((AY$3&gt;='Gastos com Pessoal'!$E$513:$E$522)*(AY$3&lt;='Gastos com Pessoal'!$F$513:$F$522)*(IF('Gastos com Pessoal'!$Y$513:$Y$522&lt;=AY$3,1,0))*OFFSET('Gastos com Pessoal'!$H$512,1,MATCH(4&amp;$B49,'Gastos com Pessoal'!$I$532:$AJ$532&amp;'Gastos com Pessoal'!$I$512:$AJ$512,0),10,1)),0)
+_xlfn.IFNA(SUM((AY$3&gt;='Gastos com Pessoal'!$E$513:$E$522)*(AY$3&lt;='Gastos com Pessoal'!$F$513:$F$522)*(IF('Gastos com Pessoal'!$AE$513:$AE$522&lt;=AY$3,1,0))*OFFSET('Gastos com Pessoal'!$H$512,1,MATCH(5&amp;$B49,'Gastos com Pessoal'!$I$532:$AJ$532&amp;'Gastos com Pessoal'!$I$512:$AJ$512,0),10,1)),0)</f>
        <v>0</v>
      </c>
      <c r="AZ49" s="32">
        <f t="array" aca="1" ref="AZ49" ca="1">_xlfn.IFNA(SUM((AZ$3&gt;='Gastos com Pessoal'!$E$7:$E$506)*(AZ$3&lt;='Gastos com Pessoal'!$F$7:$F$506)*OFFSET('Encargos e Benefícios'!$D$5,1,MATCH($B49,'Encargos e Benefícios'!$E$5:$AB$5,0),500,1)),0)
+_xlfn.IFNA(SUM((AZ$3&gt;='Gastos com Pessoal'!$E$513:$E$522)*(AZ$3&lt;='Gastos com Pessoal'!$F$513:$F$522)*OFFSET('Encargos e Benefícios'!$D$511,1,MATCH($B49,'Encargos e Benefícios'!$E$511:$AB$511,0),10,1)),0)
+_xlfn.IFNA(SUM((AZ$3&gt;='Gastos com Pessoal'!$E$7:$E$506)*(AZ$3&lt;='Gastos com Pessoal'!$F$7:$F$506)*(IF('Gastos com Pessoal'!$G$7:$G$506&lt;=AZ$3,1,0))*OFFSET('Gastos com Pessoal'!$H$6,1,MATCH(1&amp;$B49,'Gastos com Pessoal'!$I$532:$AJ$532&amp;'Gastos com Pessoal'!$I$6:$AJ$6,0),500,1)),0)
+_xlfn.IFNA(SUM((AZ$3&gt;='Gastos com Pessoal'!$E$7:$E$506)*(AZ$3&lt;='Gastos com Pessoal'!$F$7:$F$506)*(IF('Gastos com Pessoal'!$M$7:$M$506&lt;=AZ$3,1,0))*OFFSET('Gastos com Pessoal'!$H$6,1,MATCH(2&amp;$B49,'Gastos com Pessoal'!$I$532:$AJ$532&amp;'Gastos com Pessoal'!$I$6:$AJ$6,0),500,1)),0)
+_xlfn.IFNA(SUM((AZ$3&gt;='Gastos com Pessoal'!$E$7:$E$506)*(AZ$3&lt;='Gastos com Pessoal'!$F$7:$F$506)*(IF('Gastos com Pessoal'!$S$7:$S$506&lt;=AZ$3,1,0))*OFFSET('Gastos com Pessoal'!$H$6,1,MATCH(3&amp;$B49,'Gastos com Pessoal'!$I$532:$AJ$532&amp;'Gastos com Pessoal'!$I$6:$AJ$6,0),500,1)),0)
+_xlfn.IFNA(SUM((AZ$3&gt;='Gastos com Pessoal'!$E$7:$E$506)*(AZ$3&lt;='Gastos com Pessoal'!$F$7:$F$506)*(IF('Gastos com Pessoal'!$Y$7:$Y$506&lt;=AZ$3,1,0))*OFFSET('Gastos com Pessoal'!$H$6,1,MATCH(4&amp;$B49,'Gastos com Pessoal'!$I$532:$AJ$532&amp;'Gastos com Pessoal'!$I$6:$AJ$6,0),500,1)),0)
+_xlfn.IFNA(SUM((AZ$3&gt;='Gastos com Pessoal'!$E$7:$E$506)*(AZ$3&lt;='Gastos com Pessoal'!$F$7:$F$506)*(IF('Gastos com Pessoal'!$AE$7:$AE$506&lt;=AZ$3,1,0))*OFFSET('Gastos com Pessoal'!$H$6,1,MATCH(5&amp;$B49,'Gastos com Pessoal'!$I$532:$AJ$532&amp;'Gastos com Pessoal'!$I$6:$AJ$6,0),500,1)),0)
+_xlfn.IFNA(SUM((AZ$3&gt;='Gastos com Pessoal'!$E$513:$E$522)*(AZ$3&lt;='Gastos com Pessoal'!$F$513:$F$522)*(IF('Gastos com Pessoal'!$G$513:$G$522&lt;=AZ$3,1,0))*OFFSET('Gastos com Pessoal'!$H$512,1,MATCH(1&amp;$B49,'Gastos com Pessoal'!$I$532:$AJ$532&amp;'Gastos com Pessoal'!$I$512:$AJ$512,0),10,1)),0)
+_xlfn.IFNA(SUM((AZ$3&gt;='Gastos com Pessoal'!$E$513:$E$522)*(AZ$3&lt;='Gastos com Pessoal'!$F$513:$F$522)*(IF('Gastos com Pessoal'!$M$513:$M$522&lt;=AZ$3,1,0))*OFFSET('Gastos com Pessoal'!$H$512,1,MATCH(2&amp;$B49,'Gastos com Pessoal'!$I$532:$AJ$532&amp;'Gastos com Pessoal'!$I$512:$AJ$512,0),10,1)),0)
+_xlfn.IFNA(SUM((AZ$3&gt;='Gastos com Pessoal'!$E$513:$E$522)*(AZ$3&lt;='Gastos com Pessoal'!$F$513:$F$522)*(IF('Gastos com Pessoal'!$S$513:$S$522&lt;=AZ$3,1,0))*OFFSET('Gastos com Pessoal'!$H$512,1,MATCH(3&amp;$B49,'Gastos com Pessoal'!$I$532:$AJ$532&amp;'Gastos com Pessoal'!$I$512:$AJ$512,0),10,1)),0)
+_xlfn.IFNA(SUM((AZ$3&gt;='Gastos com Pessoal'!$E$513:$E$522)*(AZ$3&lt;='Gastos com Pessoal'!$F$513:$F$522)*(IF('Gastos com Pessoal'!$Y$513:$Y$522&lt;=AZ$3,1,0))*OFFSET('Gastos com Pessoal'!$H$512,1,MATCH(4&amp;$B49,'Gastos com Pessoal'!$I$532:$AJ$532&amp;'Gastos com Pessoal'!$I$512:$AJ$512,0),10,1)),0)
+_xlfn.IFNA(SUM((AZ$3&gt;='Gastos com Pessoal'!$E$513:$E$522)*(AZ$3&lt;='Gastos com Pessoal'!$F$513:$F$522)*(IF('Gastos com Pessoal'!$AE$513:$AE$522&lt;=AZ$3,1,0))*OFFSET('Gastos com Pessoal'!$H$512,1,MATCH(5&amp;$B49,'Gastos com Pessoal'!$I$532:$AJ$532&amp;'Gastos com Pessoal'!$I$512:$AJ$512,0),10,1)),0)</f>
        <v>0</v>
      </c>
      <c r="BA49" s="32">
        <f t="array" aca="1" ref="BA49" ca="1">_xlfn.IFNA(SUM((BA$3&gt;='Gastos com Pessoal'!$E$7:$E$506)*(BA$3&lt;='Gastos com Pessoal'!$F$7:$F$506)*OFFSET('Encargos e Benefícios'!$D$5,1,MATCH($B49,'Encargos e Benefícios'!$E$5:$AB$5,0),500,1)),0)
+_xlfn.IFNA(SUM((BA$3&gt;='Gastos com Pessoal'!$E$513:$E$522)*(BA$3&lt;='Gastos com Pessoal'!$F$513:$F$522)*OFFSET('Encargos e Benefícios'!$D$511,1,MATCH($B49,'Encargos e Benefícios'!$E$511:$AB$511,0),10,1)),0)
+_xlfn.IFNA(SUM((BA$3&gt;='Gastos com Pessoal'!$E$7:$E$506)*(BA$3&lt;='Gastos com Pessoal'!$F$7:$F$506)*(IF('Gastos com Pessoal'!$G$7:$G$506&lt;=BA$3,1,0))*OFFSET('Gastos com Pessoal'!$H$6,1,MATCH(1&amp;$B49,'Gastos com Pessoal'!$I$532:$AJ$532&amp;'Gastos com Pessoal'!$I$6:$AJ$6,0),500,1)),0)
+_xlfn.IFNA(SUM((BA$3&gt;='Gastos com Pessoal'!$E$7:$E$506)*(BA$3&lt;='Gastos com Pessoal'!$F$7:$F$506)*(IF('Gastos com Pessoal'!$M$7:$M$506&lt;=BA$3,1,0))*OFFSET('Gastos com Pessoal'!$H$6,1,MATCH(2&amp;$B49,'Gastos com Pessoal'!$I$532:$AJ$532&amp;'Gastos com Pessoal'!$I$6:$AJ$6,0),500,1)),0)
+_xlfn.IFNA(SUM((BA$3&gt;='Gastos com Pessoal'!$E$7:$E$506)*(BA$3&lt;='Gastos com Pessoal'!$F$7:$F$506)*(IF('Gastos com Pessoal'!$S$7:$S$506&lt;=BA$3,1,0))*OFFSET('Gastos com Pessoal'!$H$6,1,MATCH(3&amp;$B49,'Gastos com Pessoal'!$I$532:$AJ$532&amp;'Gastos com Pessoal'!$I$6:$AJ$6,0),500,1)),0)
+_xlfn.IFNA(SUM((BA$3&gt;='Gastos com Pessoal'!$E$7:$E$506)*(BA$3&lt;='Gastos com Pessoal'!$F$7:$F$506)*(IF('Gastos com Pessoal'!$Y$7:$Y$506&lt;=BA$3,1,0))*OFFSET('Gastos com Pessoal'!$H$6,1,MATCH(4&amp;$B49,'Gastos com Pessoal'!$I$532:$AJ$532&amp;'Gastos com Pessoal'!$I$6:$AJ$6,0),500,1)),0)
+_xlfn.IFNA(SUM((BA$3&gt;='Gastos com Pessoal'!$E$7:$E$506)*(BA$3&lt;='Gastos com Pessoal'!$F$7:$F$506)*(IF('Gastos com Pessoal'!$AE$7:$AE$506&lt;=BA$3,1,0))*OFFSET('Gastos com Pessoal'!$H$6,1,MATCH(5&amp;$B49,'Gastos com Pessoal'!$I$532:$AJ$532&amp;'Gastos com Pessoal'!$I$6:$AJ$6,0),500,1)),0)
+_xlfn.IFNA(SUM((BA$3&gt;='Gastos com Pessoal'!$E$513:$E$522)*(BA$3&lt;='Gastos com Pessoal'!$F$513:$F$522)*(IF('Gastos com Pessoal'!$G$513:$G$522&lt;=BA$3,1,0))*OFFSET('Gastos com Pessoal'!$H$512,1,MATCH(1&amp;$B49,'Gastos com Pessoal'!$I$532:$AJ$532&amp;'Gastos com Pessoal'!$I$512:$AJ$512,0),10,1)),0)
+_xlfn.IFNA(SUM((BA$3&gt;='Gastos com Pessoal'!$E$513:$E$522)*(BA$3&lt;='Gastos com Pessoal'!$F$513:$F$522)*(IF('Gastos com Pessoal'!$M$513:$M$522&lt;=BA$3,1,0))*OFFSET('Gastos com Pessoal'!$H$512,1,MATCH(2&amp;$B49,'Gastos com Pessoal'!$I$532:$AJ$532&amp;'Gastos com Pessoal'!$I$512:$AJ$512,0),10,1)),0)
+_xlfn.IFNA(SUM((BA$3&gt;='Gastos com Pessoal'!$E$513:$E$522)*(BA$3&lt;='Gastos com Pessoal'!$F$513:$F$522)*(IF('Gastos com Pessoal'!$S$513:$S$522&lt;=BA$3,1,0))*OFFSET('Gastos com Pessoal'!$H$512,1,MATCH(3&amp;$B49,'Gastos com Pessoal'!$I$532:$AJ$532&amp;'Gastos com Pessoal'!$I$512:$AJ$512,0),10,1)),0)
+_xlfn.IFNA(SUM((BA$3&gt;='Gastos com Pessoal'!$E$513:$E$522)*(BA$3&lt;='Gastos com Pessoal'!$F$513:$F$522)*(IF('Gastos com Pessoal'!$Y$513:$Y$522&lt;=BA$3,1,0))*OFFSET('Gastos com Pessoal'!$H$512,1,MATCH(4&amp;$B49,'Gastos com Pessoal'!$I$532:$AJ$532&amp;'Gastos com Pessoal'!$I$512:$AJ$512,0),10,1)),0)
+_xlfn.IFNA(SUM((BA$3&gt;='Gastos com Pessoal'!$E$513:$E$522)*(BA$3&lt;='Gastos com Pessoal'!$F$513:$F$522)*(IF('Gastos com Pessoal'!$AE$513:$AE$522&lt;=BA$3,1,0))*OFFSET('Gastos com Pessoal'!$H$512,1,MATCH(5&amp;$B49,'Gastos com Pessoal'!$I$532:$AJ$532&amp;'Gastos com Pessoal'!$I$512:$AJ$512,0),10,1)),0)</f>
        <v>0</v>
      </c>
      <c r="BB49" s="32">
        <f t="array" aca="1" ref="BB49" ca="1">_xlfn.IFNA(SUM((BB$3&gt;='Gastos com Pessoal'!$E$7:$E$506)*(BB$3&lt;='Gastos com Pessoal'!$F$7:$F$506)*OFFSET('Encargos e Benefícios'!$D$5,1,MATCH($B49,'Encargos e Benefícios'!$E$5:$AB$5,0),500,1)),0)
+_xlfn.IFNA(SUM((BB$3&gt;='Gastos com Pessoal'!$E$513:$E$522)*(BB$3&lt;='Gastos com Pessoal'!$F$513:$F$522)*OFFSET('Encargos e Benefícios'!$D$511,1,MATCH($B49,'Encargos e Benefícios'!$E$511:$AB$511,0),10,1)),0)
+_xlfn.IFNA(SUM((BB$3&gt;='Gastos com Pessoal'!$E$7:$E$506)*(BB$3&lt;='Gastos com Pessoal'!$F$7:$F$506)*(IF('Gastos com Pessoal'!$G$7:$G$506&lt;=BB$3,1,0))*OFFSET('Gastos com Pessoal'!$H$6,1,MATCH(1&amp;$B49,'Gastos com Pessoal'!$I$532:$AJ$532&amp;'Gastos com Pessoal'!$I$6:$AJ$6,0),500,1)),0)
+_xlfn.IFNA(SUM((BB$3&gt;='Gastos com Pessoal'!$E$7:$E$506)*(BB$3&lt;='Gastos com Pessoal'!$F$7:$F$506)*(IF('Gastos com Pessoal'!$M$7:$M$506&lt;=BB$3,1,0))*OFFSET('Gastos com Pessoal'!$H$6,1,MATCH(2&amp;$B49,'Gastos com Pessoal'!$I$532:$AJ$532&amp;'Gastos com Pessoal'!$I$6:$AJ$6,0),500,1)),0)
+_xlfn.IFNA(SUM((BB$3&gt;='Gastos com Pessoal'!$E$7:$E$506)*(BB$3&lt;='Gastos com Pessoal'!$F$7:$F$506)*(IF('Gastos com Pessoal'!$S$7:$S$506&lt;=BB$3,1,0))*OFFSET('Gastos com Pessoal'!$H$6,1,MATCH(3&amp;$B49,'Gastos com Pessoal'!$I$532:$AJ$532&amp;'Gastos com Pessoal'!$I$6:$AJ$6,0),500,1)),0)
+_xlfn.IFNA(SUM((BB$3&gt;='Gastos com Pessoal'!$E$7:$E$506)*(BB$3&lt;='Gastos com Pessoal'!$F$7:$F$506)*(IF('Gastos com Pessoal'!$Y$7:$Y$506&lt;=BB$3,1,0))*OFFSET('Gastos com Pessoal'!$H$6,1,MATCH(4&amp;$B49,'Gastos com Pessoal'!$I$532:$AJ$532&amp;'Gastos com Pessoal'!$I$6:$AJ$6,0),500,1)),0)
+_xlfn.IFNA(SUM((BB$3&gt;='Gastos com Pessoal'!$E$7:$E$506)*(BB$3&lt;='Gastos com Pessoal'!$F$7:$F$506)*(IF('Gastos com Pessoal'!$AE$7:$AE$506&lt;=BB$3,1,0))*OFFSET('Gastos com Pessoal'!$H$6,1,MATCH(5&amp;$B49,'Gastos com Pessoal'!$I$532:$AJ$532&amp;'Gastos com Pessoal'!$I$6:$AJ$6,0),500,1)),0)
+_xlfn.IFNA(SUM((BB$3&gt;='Gastos com Pessoal'!$E$513:$E$522)*(BB$3&lt;='Gastos com Pessoal'!$F$513:$F$522)*(IF('Gastos com Pessoal'!$G$513:$G$522&lt;=BB$3,1,0))*OFFSET('Gastos com Pessoal'!$H$512,1,MATCH(1&amp;$B49,'Gastos com Pessoal'!$I$532:$AJ$532&amp;'Gastos com Pessoal'!$I$512:$AJ$512,0),10,1)),0)
+_xlfn.IFNA(SUM((BB$3&gt;='Gastos com Pessoal'!$E$513:$E$522)*(BB$3&lt;='Gastos com Pessoal'!$F$513:$F$522)*(IF('Gastos com Pessoal'!$M$513:$M$522&lt;=BB$3,1,0))*OFFSET('Gastos com Pessoal'!$H$512,1,MATCH(2&amp;$B49,'Gastos com Pessoal'!$I$532:$AJ$532&amp;'Gastos com Pessoal'!$I$512:$AJ$512,0),10,1)),0)
+_xlfn.IFNA(SUM((BB$3&gt;='Gastos com Pessoal'!$E$513:$E$522)*(BB$3&lt;='Gastos com Pessoal'!$F$513:$F$522)*(IF('Gastos com Pessoal'!$S$513:$S$522&lt;=BB$3,1,0))*OFFSET('Gastos com Pessoal'!$H$512,1,MATCH(3&amp;$B49,'Gastos com Pessoal'!$I$532:$AJ$532&amp;'Gastos com Pessoal'!$I$512:$AJ$512,0),10,1)),0)
+_xlfn.IFNA(SUM((BB$3&gt;='Gastos com Pessoal'!$E$513:$E$522)*(BB$3&lt;='Gastos com Pessoal'!$F$513:$F$522)*(IF('Gastos com Pessoal'!$Y$513:$Y$522&lt;=BB$3,1,0))*OFFSET('Gastos com Pessoal'!$H$512,1,MATCH(4&amp;$B49,'Gastos com Pessoal'!$I$532:$AJ$532&amp;'Gastos com Pessoal'!$I$512:$AJ$512,0),10,1)),0)
+_xlfn.IFNA(SUM((BB$3&gt;='Gastos com Pessoal'!$E$513:$E$522)*(BB$3&lt;='Gastos com Pessoal'!$F$513:$F$522)*(IF('Gastos com Pessoal'!$AE$513:$AE$522&lt;=BB$3,1,0))*OFFSET('Gastos com Pessoal'!$H$512,1,MATCH(5&amp;$B49,'Gastos com Pessoal'!$I$532:$AJ$532&amp;'Gastos com Pessoal'!$I$512:$AJ$512,0),10,1)),0)</f>
        <v>0</v>
      </c>
      <c r="BC49" s="32">
        <f t="array" aca="1" ref="BC49" ca="1">_xlfn.IFNA(SUM((BC$3&gt;='Gastos com Pessoal'!$E$7:$E$506)*(BC$3&lt;='Gastos com Pessoal'!$F$7:$F$506)*OFFSET('Encargos e Benefícios'!$D$5,1,MATCH($B49,'Encargos e Benefícios'!$E$5:$AB$5,0),500,1)),0)
+_xlfn.IFNA(SUM((BC$3&gt;='Gastos com Pessoal'!$E$513:$E$522)*(BC$3&lt;='Gastos com Pessoal'!$F$513:$F$522)*OFFSET('Encargos e Benefícios'!$D$511,1,MATCH($B49,'Encargos e Benefícios'!$E$511:$AB$511,0),10,1)),0)
+_xlfn.IFNA(SUM((BC$3&gt;='Gastos com Pessoal'!$E$7:$E$506)*(BC$3&lt;='Gastos com Pessoal'!$F$7:$F$506)*(IF('Gastos com Pessoal'!$G$7:$G$506&lt;=BC$3,1,0))*OFFSET('Gastos com Pessoal'!$H$6,1,MATCH(1&amp;$B49,'Gastos com Pessoal'!$I$532:$AJ$532&amp;'Gastos com Pessoal'!$I$6:$AJ$6,0),500,1)),0)
+_xlfn.IFNA(SUM((BC$3&gt;='Gastos com Pessoal'!$E$7:$E$506)*(BC$3&lt;='Gastos com Pessoal'!$F$7:$F$506)*(IF('Gastos com Pessoal'!$M$7:$M$506&lt;=BC$3,1,0))*OFFSET('Gastos com Pessoal'!$H$6,1,MATCH(2&amp;$B49,'Gastos com Pessoal'!$I$532:$AJ$532&amp;'Gastos com Pessoal'!$I$6:$AJ$6,0),500,1)),0)
+_xlfn.IFNA(SUM((BC$3&gt;='Gastos com Pessoal'!$E$7:$E$506)*(BC$3&lt;='Gastos com Pessoal'!$F$7:$F$506)*(IF('Gastos com Pessoal'!$S$7:$S$506&lt;=BC$3,1,0))*OFFSET('Gastos com Pessoal'!$H$6,1,MATCH(3&amp;$B49,'Gastos com Pessoal'!$I$532:$AJ$532&amp;'Gastos com Pessoal'!$I$6:$AJ$6,0),500,1)),0)
+_xlfn.IFNA(SUM((BC$3&gt;='Gastos com Pessoal'!$E$7:$E$506)*(BC$3&lt;='Gastos com Pessoal'!$F$7:$F$506)*(IF('Gastos com Pessoal'!$Y$7:$Y$506&lt;=BC$3,1,0))*OFFSET('Gastos com Pessoal'!$H$6,1,MATCH(4&amp;$B49,'Gastos com Pessoal'!$I$532:$AJ$532&amp;'Gastos com Pessoal'!$I$6:$AJ$6,0),500,1)),0)
+_xlfn.IFNA(SUM((BC$3&gt;='Gastos com Pessoal'!$E$7:$E$506)*(BC$3&lt;='Gastos com Pessoal'!$F$7:$F$506)*(IF('Gastos com Pessoal'!$AE$7:$AE$506&lt;=BC$3,1,0))*OFFSET('Gastos com Pessoal'!$H$6,1,MATCH(5&amp;$B49,'Gastos com Pessoal'!$I$532:$AJ$532&amp;'Gastos com Pessoal'!$I$6:$AJ$6,0),500,1)),0)
+_xlfn.IFNA(SUM((BC$3&gt;='Gastos com Pessoal'!$E$513:$E$522)*(BC$3&lt;='Gastos com Pessoal'!$F$513:$F$522)*(IF('Gastos com Pessoal'!$G$513:$G$522&lt;=BC$3,1,0))*OFFSET('Gastos com Pessoal'!$H$512,1,MATCH(1&amp;$B49,'Gastos com Pessoal'!$I$532:$AJ$532&amp;'Gastos com Pessoal'!$I$512:$AJ$512,0),10,1)),0)
+_xlfn.IFNA(SUM((BC$3&gt;='Gastos com Pessoal'!$E$513:$E$522)*(BC$3&lt;='Gastos com Pessoal'!$F$513:$F$522)*(IF('Gastos com Pessoal'!$M$513:$M$522&lt;=BC$3,1,0))*OFFSET('Gastos com Pessoal'!$H$512,1,MATCH(2&amp;$B49,'Gastos com Pessoal'!$I$532:$AJ$532&amp;'Gastos com Pessoal'!$I$512:$AJ$512,0),10,1)),0)
+_xlfn.IFNA(SUM((BC$3&gt;='Gastos com Pessoal'!$E$513:$E$522)*(BC$3&lt;='Gastos com Pessoal'!$F$513:$F$522)*(IF('Gastos com Pessoal'!$S$513:$S$522&lt;=BC$3,1,0))*OFFSET('Gastos com Pessoal'!$H$512,1,MATCH(3&amp;$B49,'Gastos com Pessoal'!$I$532:$AJ$532&amp;'Gastos com Pessoal'!$I$512:$AJ$512,0),10,1)),0)
+_xlfn.IFNA(SUM((BC$3&gt;='Gastos com Pessoal'!$E$513:$E$522)*(BC$3&lt;='Gastos com Pessoal'!$F$513:$F$522)*(IF('Gastos com Pessoal'!$Y$513:$Y$522&lt;=BC$3,1,0))*OFFSET('Gastos com Pessoal'!$H$512,1,MATCH(4&amp;$B49,'Gastos com Pessoal'!$I$532:$AJ$532&amp;'Gastos com Pessoal'!$I$512:$AJ$512,0),10,1)),0)
+_xlfn.IFNA(SUM((BC$3&gt;='Gastos com Pessoal'!$E$513:$E$522)*(BC$3&lt;='Gastos com Pessoal'!$F$513:$F$522)*(IF('Gastos com Pessoal'!$AE$513:$AE$522&lt;=BC$3,1,0))*OFFSET('Gastos com Pessoal'!$H$512,1,MATCH(5&amp;$B49,'Gastos com Pessoal'!$I$532:$AJ$532&amp;'Gastos com Pessoal'!$I$512:$AJ$512,0),10,1)),0)</f>
        <v>0</v>
      </c>
      <c r="BD49" s="32">
        <f t="array" aca="1" ref="BD49" ca="1">_xlfn.IFNA(SUM((BD$3&gt;='Gastos com Pessoal'!$E$7:$E$506)*(BD$3&lt;='Gastos com Pessoal'!$F$7:$F$506)*OFFSET('Encargos e Benefícios'!$D$5,1,MATCH($B49,'Encargos e Benefícios'!$E$5:$AB$5,0),500,1)),0)
+_xlfn.IFNA(SUM((BD$3&gt;='Gastos com Pessoal'!$E$513:$E$522)*(BD$3&lt;='Gastos com Pessoal'!$F$513:$F$522)*OFFSET('Encargos e Benefícios'!$D$511,1,MATCH($B49,'Encargos e Benefícios'!$E$511:$AB$511,0),10,1)),0)
+_xlfn.IFNA(SUM((BD$3&gt;='Gastos com Pessoal'!$E$7:$E$506)*(BD$3&lt;='Gastos com Pessoal'!$F$7:$F$506)*(IF('Gastos com Pessoal'!$G$7:$G$506&lt;=BD$3,1,0))*OFFSET('Gastos com Pessoal'!$H$6,1,MATCH(1&amp;$B49,'Gastos com Pessoal'!$I$532:$AJ$532&amp;'Gastos com Pessoal'!$I$6:$AJ$6,0),500,1)),0)
+_xlfn.IFNA(SUM((BD$3&gt;='Gastos com Pessoal'!$E$7:$E$506)*(BD$3&lt;='Gastos com Pessoal'!$F$7:$F$506)*(IF('Gastos com Pessoal'!$M$7:$M$506&lt;=BD$3,1,0))*OFFSET('Gastos com Pessoal'!$H$6,1,MATCH(2&amp;$B49,'Gastos com Pessoal'!$I$532:$AJ$532&amp;'Gastos com Pessoal'!$I$6:$AJ$6,0),500,1)),0)
+_xlfn.IFNA(SUM((BD$3&gt;='Gastos com Pessoal'!$E$7:$E$506)*(BD$3&lt;='Gastos com Pessoal'!$F$7:$F$506)*(IF('Gastos com Pessoal'!$S$7:$S$506&lt;=BD$3,1,0))*OFFSET('Gastos com Pessoal'!$H$6,1,MATCH(3&amp;$B49,'Gastos com Pessoal'!$I$532:$AJ$532&amp;'Gastos com Pessoal'!$I$6:$AJ$6,0),500,1)),0)
+_xlfn.IFNA(SUM((BD$3&gt;='Gastos com Pessoal'!$E$7:$E$506)*(BD$3&lt;='Gastos com Pessoal'!$F$7:$F$506)*(IF('Gastos com Pessoal'!$Y$7:$Y$506&lt;=BD$3,1,0))*OFFSET('Gastos com Pessoal'!$H$6,1,MATCH(4&amp;$B49,'Gastos com Pessoal'!$I$532:$AJ$532&amp;'Gastos com Pessoal'!$I$6:$AJ$6,0),500,1)),0)
+_xlfn.IFNA(SUM((BD$3&gt;='Gastos com Pessoal'!$E$7:$E$506)*(BD$3&lt;='Gastos com Pessoal'!$F$7:$F$506)*(IF('Gastos com Pessoal'!$AE$7:$AE$506&lt;=BD$3,1,0))*OFFSET('Gastos com Pessoal'!$H$6,1,MATCH(5&amp;$B49,'Gastos com Pessoal'!$I$532:$AJ$532&amp;'Gastos com Pessoal'!$I$6:$AJ$6,0),500,1)),0)
+_xlfn.IFNA(SUM((BD$3&gt;='Gastos com Pessoal'!$E$513:$E$522)*(BD$3&lt;='Gastos com Pessoal'!$F$513:$F$522)*(IF('Gastos com Pessoal'!$G$513:$G$522&lt;=BD$3,1,0))*OFFSET('Gastos com Pessoal'!$H$512,1,MATCH(1&amp;$B49,'Gastos com Pessoal'!$I$532:$AJ$532&amp;'Gastos com Pessoal'!$I$512:$AJ$512,0),10,1)),0)
+_xlfn.IFNA(SUM((BD$3&gt;='Gastos com Pessoal'!$E$513:$E$522)*(BD$3&lt;='Gastos com Pessoal'!$F$513:$F$522)*(IF('Gastos com Pessoal'!$M$513:$M$522&lt;=BD$3,1,0))*OFFSET('Gastos com Pessoal'!$H$512,1,MATCH(2&amp;$B49,'Gastos com Pessoal'!$I$532:$AJ$532&amp;'Gastos com Pessoal'!$I$512:$AJ$512,0),10,1)),0)
+_xlfn.IFNA(SUM((BD$3&gt;='Gastos com Pessoal'!$E$513:$E$522)*(BD$3&lt;='Gastos com Pessoal'!$F$513:$F$522)*(IF('Gastos com Pessoal'!$S$513:$S$522&lt;=BD$3,1,0))*OFFSET('Gastos com Pessoal'!$H$512,1,MATCH(3&amp;$B49,'Gastos com Pessoal'!$I$532:$AJ$532&amp;'Gastos com Pessoal'!$I$512:$AJ$512,0),10,1)),0)
+_xlfn.IFNA(SUM((BD$3&gt;='Gastos com Pessoal'!$E$513:$E$522)*(BD$3&lt;='Gastos com Pessoal'!$F$513:$F$522)*(IF('Gastos com Pessoal'!$Y$513:$Y$522&lt;=BD$3,1,0))*OFFSET('Gastos com Pessoal'!$H$512,1,MATCH(4&amp;$B49,'Gastos com Pessoal'!$I$532:$AJ$532&amp;'Gastos com Pessoal'!$I$512:$AJ$512,0),10,1)),0)
+_xlfn.IFNA(SUM((BD$3&gt;='Gastos com Pessoal'!$E$513:$E$522)*(BD$3&lt;='Gastos com Pessoal'!$F$513:$F$522)*(IF('Gastos com Pessoal'!$AE$513:$AE$522&lt;=BD$3,1,0))*OFFSET('Gastos com Pessoal'!$H$512,1,MATCH(5&amp;$B49,'Gastos com Pessoal'!$I$532:$AJ$532&amp;'Gastos com Pessoal'!$I$512:$AJ$512,0),10,1)),0)</f>
        <v>0</v>
      </c>
      <c r="BE49" s="32">
        <f t="array" aca="1" ref="BE49" ca="1">_xlfn.IFNA(SUM((BE$3&gt;='Gastos com Pessoal'!$E$7:$E$506)*(BE$3&lt;='Gastos com Pessoal'!$F$7:$F$506)*OFFSET('Encargos e Benefícios'!$D$5,1,MATCH($B49,'Encargos e Benefícios'!$E$5:$AB$5,0),500,1)),0)
+_xlfn.IFNA(SUM((BE$3&gt;='Gastos com Pessoal'!$E$513:$E$522)*(BE$3&lt;='Gastos com Pessoal'!$F$513:$F$522)*OFFSET('Encargos e Benefícios'!$D$511,1,MATCH($B49,'Encargos e Benefícios'!$E$511:$AB$511,0),10,1)),0)
+_xlfn.IFNA(SUM((BE$3&gt;='Gastos com Pessoal'!$E$7:$E$506)*(BE$3&lt;='Gastos com Pessoal'!$F$7:$F$506)*(IF('Gastos com Pessoal'!$G$7:$G$506&lt;=BE$3,1,0))*OFFSET('Gastos com Pessoal'!$H$6,1,MATCH(1&amp;$B49,'Gastos com Pessoal'!$I$532:$AJ$532&amp;'Gastos com Pessoal'!$I$6:$AJ$6,0),500,1)),0)
+_xlfn.IFNA(SUM((BE$3&gt;='Gastos com Pessoal'!$E$7:$E$506)*(BE$3&lt;='Gastos com Pessoal'!$F$7:$F$506)*(IF('Gastos com Pessoal'!$M$7:$M$506&lt;=BE$3,1,0))*OFFSET('Gastos com Pessoal'!$H$6,1,MATCH(2&amp;$B49,'Gastos com Pessoal'!$I$532:$AJ$532&amp;'Gastos com Pessoal'!$I$6:$AJ$6,0),500,1)),0)
+_xlfn.IFNA(SUM((BE$3&gt;='Gastos com Pessoal'!$E$7:$E$506)*(BE$3&lt;='Gastos com Pessoal'!$F$7:$F$506)*(IF('Gastos com Pessoal'!$S$7:$S$506&lt;=BE$3,1,0))*OFFSET('Gastos com Pessoal'!$H$6,1,MATCH(3&amp;$B49,'Gastos com Pessoal'!$I$532:$AJ$532&amp;'Gastos com Pessoal'!$I$6:$AJ$6,0),500,1)),0)
+_xlfn.IFNA(SUM((BE$3&gt;='Gastos com Pessoal'!$E$7:$E$506)*(BE$3&lt;='Gastos com Pessoal'!$F$7:$F$506)*(IF('Gastos com Pessoal'!$Y$7:$Y$506&lt;=BE$3,1,0))*OFFSET('Gastos com Pessoal'!$H$6,1,MATCH(4&amp;$B49,'Gastos com Pessoal'!$I$532:$AJ$532&amp;'Gastos com Pessoal'!$I$6:$AJ$6,0),500,1)),0)
+_xlfn.IFNA(SUM((BE$3&gt;='Gastos com Pessoal'!$E$7:$E$506)*(BE$3&lt;='Gastos com Pessoal'!$F$7:$F$506)*(IF('Gastos com Pessoal'!$AE$7:$AE$506&lt;=BE$3,1,0))*OFFSET('Gastos com Pessoal'!$H$6,1,MATCH(5&amp;$B49,'Gastos com Pessoal'!$I$532:$AJ$532&amp;'Gastos com Pessoal'!$I$6:$AJ$6,0),500,1)),0)
+_xlfn.IFNA(SUM((BE$3&gt;='Gastos com Pessoal'!$E$513:$E$522)*(BE$3&lt;='Gastos com Pessoal'!$F$513:$F$522)*(IF('Gastos com Pessoal'!$G$513:$G$522&lt;=BE$3,1,0))*OFFSET('Gastos com Pessoal'!$H$512,1,MATCH(1&amp;$B49,'Gastos com Pessoal'!$I$532:$AJ$532&amp;'Gastos com Pessoal'!$I$512:$AJ$512,0),10,1)),0)
+_xlfn.IFNA(SUM((BE$3&gt;='Gastos com Pessoal'!$E$513:$E$522)*(BE$3&lt;='Gastos com Pessoal'!$F$513:$F$522)*(IF('Gastos com Pessoal'!$M$513:$M$522&lt;=BE$3,1,0))*OFFSET('Gastos com Pessoal'!$H$512,1,MATCH(2&amp;$B49,'Gastos com Pessoal'!$I$532:$AJ$532&amp;'Gastos com Pessoal'!$I$512:$AJ$512,0),10,1)),0)
+_xlfn.IFNA(SUM((BE$3&gt;='Gastos com Pessoal'!$E$513:$E$522)*(BE$3&lt;='Gastos com Pessoal'!$F$513:$F$522)*(IF('Gastos com Pessoal'!$S$513:$S$522&lt;=BE$3,1,0))*OFFSET('Gastos com Pessoal'!$H$512,1,MATCH(3&amp;$B49,'Gastos com Pessoal'!$I$532:$AJ$532&amp;'Gastos com Pessoal'!$I$512:$AJ$512,0),10,1)),0)
+_xlfn.IFNA(SUM((BE$3&gt;='Gastos com Pessoal'!$E$513:$E$522)*(BE$3&lt;='Gastos com Pessoal'!$F$513:$F$522)*(IF('Gastos com Pessoal'!$Y$513:$Y$522&lt;=BE$3,1,0))*OFFSET('Gastos com Pessoal'!$H$512,1,MATCH(4&amp;$B49,'Gastos com Pessoal'!$I$532:$AJ$532&amp;'Gastos com Pessoal'!$I$512:$AJ$512,0),10,1)),0)
+_xlfn.IFNA(SUM((BE$3&gt;='Gastos com Pessoal'!$E$513:$E$522)*(BE$3&lt;='Gastos com Pessoal'!$F$513:$F$522)*(IF('Gastos com Pessoal'!$AE$513:$AE$522&lt;=BE$3,1,0))*OFFSET('Gastos com Pessoal'!$H$512,1,MATCH(5&amp;$B49,'Gastos com Pessoal'!$I$532:$AJ$532&amp;'Gastos com Pessoal'!$I$512:$AJ$512,0),10,1)),0)</f>
        <v>0</v>
      </c>
      <c r="BF49" s="32">
        <f t="array" aca="1" ref="BF49" ca="1">_xlfn.IFNA(SUM((BF$3&gt;='Gastos com Pessoal'!$E$7:$E$506)*(BF$3&lt;='Gastos com Pessoal'!$F$7:$F$506)*OFFSET('Encargos e Benefícios'!$D$5,1,MATCH($B49,'Encargos e Benefícios'!$E$5:$AB$5,0),500,1)),0)
+_xlfn.IFNA(SUM((BF$3&gt;='Gastos com Pessoal'!$E$513:$E$522)*(BF$3&lt;='Gastos com Pessoal'!$F$513:$F$522)*OFFSET('Encargos e Benefícios'!$D$511,1,MATCH($B49,'Encargos e Benefícios'!$E$511:$AB$511,0),10,1)),0)
+_xlfn.IFNA(SUM((BF$3&gt;='Gastos com Pessoal'!$E$7:$E$506)*(BF$3&lt;='Gastos com Pessoal'!$F$7:$F$506)*(IF('Gastos com Pessoal'!$G$7:$G$506&lt;=BF$3,1,0))*OFFSET('Gastos com Pessoal'!$H$6,1,MATCH(1&amp;$B49,'Gastos com Pessoal'!$I$532:$AJ$532&amp;'Gastos com Pessoal'!$I$6:$AJ$6,0),500,1)),0)
+_xlfn.IFNA(SUM((BF$3&gt;='Gastos com Pessoal'!$E$7:$E$506)*(BF$3&lt;='Gastos com Pessoal'!$F$7:$F$506)*(IF('Gastos com Pessoal'!$M$7:$M$506&lt;=BF$3,1,0))*OFFSET('Gastos com Pessoal'!$H$6,1,MATCH(2&amp;$B49,'Gastos com Pessoal'!$I$532:$AJ$532&amp;'Gastos com Pessoal'!$I$6:$AJ$6,0),500,1)),0)
+_xlfn.IFNA(SUM((BF$3&gt;='Gastos com Pessoal'!$E$7:$E$506)*(BF$3&lt;='Gastos com Pessoal'!$F$7:$F$506)*(IF('Gastos com Pessoal'!$S$7:$S$506&lt;=BF$3,1,0))*OFFSET('Gastos com Pessoal'!$H$6,1,MATCH(3&amp;$B49,'Gastos com Pessoal'!$I$532:$AJ$532&amp;'Gastos com Pessoal'!$I$6:$AJ$6,0),500,1)),0)
+_xlfn.IFNA(SUM((BF$3&gt;='Gastos com Pessoal'!$E$7:$E$506)*(BF$3&lt;='Gastos com Pessoal'!$F$7:$F$506)*(IF('Gastos com Pessoal'!$Y$7:$Y$506&lt;=BF$3,1,0))*OFFSET('Gastos com Pessoal'!$H$6,1,MATCH(4&amp;$B49,'Gastos com Pessoal'!$I$532:$AJ$532&amp;'Gastos com Pessoal'!$I$6:$AJ$6,0),500,1)),0)
+_xlfn.IFNA(SUM((BF$3&gt;='Gastos com Pessoal'!$E$7:$E$506)*(BF$3&lt;='Gastos com Pessoal'!$F$7:$F$506)*(IF('Gastos com Pessoal'!$AE$7:$AE$506&lt;=BF$3,1,0))*OFFSET('Gastos com Pessoal'!$H$6,1,MATCH(5&amp;$B49,'Gastos com Pessoal'!$I$532:$AJ$532&amp;'Gastos com Pessoal'!$I$6:$AJ$6,0),500,1)),0)
+_xlfn.IFNA(SUM((BF$3&gt;='Gastos com Pessoal'!$E$513:$E$522)*(BF$3&lt;='Gastos com Pessoal'!$F$513:$F$522)*(IF('Gastos com Pessoal'!$G$513:$G$522&lt;=BF$3,1,0))*OFFSET('Gastos com Pessoal'!$H$512,1,MATCH(1&amp;$B49,'Gastos com Pessoal'!$I$532:$AJ$532&amp;'Gastos com Pessoal'!$I$512:$AJ$512,0),10,1)),0)
+_xlfn.IFNA(SUM((BF$3&gt;='Gastos com Pessoal'!$E$513:$E$522)*(BF$3&lt;='Gastos com Pessoal'!$F$513:$F$522)*(IF('Gastos com Pessoal'!$M$513:$M$522&lt;=BF$3,1,0))*OFFSET('Gastos com Pessoal'!$H$512,1,MATCH(2&amp;$B49,'Gastos com Pessoal'!$I$532:$AJ$532&amp;'Gastos com Pessoal'!$I$512:$AJ$512,0),10,1)),0)
+_xlfn.IFNA(SUM((BF$3&gt;='Gastos com Pessoal'!$E$513:$E$522)*(BF$3&lt;='Gastos com Pessoal'!$F$513:$F$522)*(IF('Gastos com Pessoal'!$S$513:$S$522&lt;=BF$3,1,0))*OFFSET('Gastos com Pessoal'!$H$512,1,MATCH(3&amp;$B49,'Gastos com Pessoal'!$I$532:$AJ$532&amp;'Gastos com Pessoal'!$I$512:$AJ$512,0),10,1)),0)
+_xlfn.IFNA(SUM((BF$3&gt;='Gastos com Pessoal'!$E$513:$E$522)*(BF$3&lt;='Gastos com Pessoal'!$F$513:$F$522)*(IF('Gastos com Pessoal'!$Y$513:$Y$522&lt;=BF$3,1,0))*OFFSET('Gastos com Pessoal'!$H$512,1,MATCH(4&amp;$B49,'Gastos com Pessoal'!$I$532:$AJ$532&amp;'Gastos com Pessoal'!$I$512:$AJ$512,0),10,1)),0)
+_xlfn.IFNA(SUM((BF$3&gt;='Gastos com Pessoal'!$E$513:$E$522)*(BF$3&lt;='Gastos com Pessoal'!$F$513:$F$522)*(IF('Gastos com Pessoal'!$AE$513:$AE$522&lt;=BF$3,1,0))*OFFSET('Gastos com Pessoal'!$H$512,1,MATCH(5&amp;$B49,'Gastos com Pessoal'!$I$532:$AJ$532&amp;'Gastos com Pessoal'!$I$512:$AJ$512,0),10,1)),0)</f>
        <v>0</v>
      </c>
      <c r="BG49" s="32">
        <f t="array" aca="1" ref="BG49" ca="1">_xlfn.IFNA(SUM((BG$3&gt;='Gastos com Pessoal'!$E$7:$E$506)*(BG$3&lt;='Gastos com Pessoal'!$F$7:$F$506)*OFFSET('Encargos e Benefícios'!$D$5,1,MATCH($B49,'Encargos e Benefícios'!$E$5:$AB$5,0),500,1)),0)
+_xlfn.IFNA(SUM((BG$3&gt;='Gastos com Pessoal'!$E$513:$E$522)*(BG$3&lt;='Gastos com Pessoal'!$F$513:$F$522)*OFFSET('Encargos e Benefícios'!$D$511,1,MATCH($B49,'Encargos e Benefícios'!$E$511:$AB$511,0),10,1)),0)
+_xlfn.IFNA(SUM((BG$3&gt;='Gastos com Pessoal'!$E$7:$E$506)*(BG$3&lt;='Gastos com Pessoal'!$F$7:$F$506)*(IF('Gastos com Pessoal'!$G$7:$G$506&lt;=BG$3,1,0))*OFFSET('Gastos com Pessoal'!$H$6,1,MATCH(1&amp;$B49,'Gastos com Pessoal'!$I$532:$AJ$532&amp;'Gastos com Pessoal'!$I$6:$AJ$6,0),500,1)),0)
+_xlfn.IFNA(SUM((BG$3&gt;='Gastos com Pessoal'!$E$7:$E$506)*(BG$3&lt;='Gastos com Pessoal'!$F$7:$F$506)*(IF('Gastos com Pessoal'!$M$7:$M$506&lt;=BG$3,1,0))*OFFSET('Gastos com Pessoal'!$H$6,1,MATCH(2&amp;$B49,'Gastos com Pessoal'!$I$532:$AJ$532&amp;'Gastos com Pessoal'!$I$6:$AJ$6,0),500,1)),0)
+_xlfn.IFNA(SUM((BG$3&gt;='Gastos com Pessoal'!$E$7:$E$506)*(BG$3&lt;='Gastos com Pessoal'!$F$7:$F$506)*(IF('Gastos com Pessoal'!$S$7:$S$506&lt;=BG$3,1,0))*OFFSET('Gastos com Pessoal'!$H$6,1,MATCH(3&amp;$B49,'Gastos com Pessoal'!$I$532:$AJ$532&amp;'Gastos com Pessoal'!$I$6:$AJ$6,0),500,1)),0)
+_xlfn.IFNA(SUM((BG$3&gt;='Gastos com Pessoal'!$E$7:$E$506)*(BG$3&lt;='Gastos com Pessoal'!$F$7:$F$506)*(IF('Gastos com Pessoal'!$Y$7:$Y$506&lt;=BG$3,1,0))*OFFSET('Gastos com Pessoal'!$H$6,1,MATCH(4&amp;$B49,'Gastos com Pessoal'!$I$532:$AJ$532&amp;'Gastos com Pessoal'!$I$6:$AJ$6,0),500,1)),0)
+_xlfn.IFNA(SUM((BG$3&gt;='Gastos com Pessoal'!$E$7:$E$506)*(BG$3&lt;='Gastos com Pessoal'!$F$7:$F$506)*(IF('Gastos com Pessoal'!$AE$7:$AE$506&lt;=BG$3,1,0))*OFFSET('Gastos com Pessoal'!$H$6,1,MATCH(5&amp;$B49,'Gastos com Pessoal'!$I$532:$AJ$532&amp;'Gastos com Pessoal'!$I$6:$AJ$6,0),500,1)),0)
+_xlfn.IFNA(SUM((BG$3&gt;='Gastos com Pessoal'!$E$513:$E$522)*(BG$3&lt;='Gastos com Pessoal'!$F$513:$F$522)*(IF('Gastos com Pessoal'!$G$513:$G$522&lt;=BG$3,1,0))*OFFSET('Gastos com Pessoal'!$H$512,1,MATCH(1&amp;$B49,'Gastos com Pessoal'!$I$532:$AJ$532&amp;'Gastos com Pessoal'!$I$512:$AJ$512,0),10,1)),0)
+_xlfn.IFNA(SUM((BG$3&gt;='Gastos com Pessoal'!$E$513:$E$522)*(BG$3&lt;='Gastos com Pessoal'!$F$513:$F$522)*(IF('Gastos com Pessoal'!$M$513:$M$522&lt;=BG$3,1,0))*OFFSET('Gastos com Pessoal'!$H$512,1,MATCH(2&amp;$B49,'Gastos com Pessoal'!$I$532:$AJ$532&amp;'Gastos com Pessoal'!$I$512:$AJ$512,0),10,1)),0)
+_xlfn.IFNA(SUM((BG$3&gt;='Gastos com Pessoal'!$E$513:$E$522)*(BG$3&lt;='Gastos com Pessoal'!$F$513:$F$522)*(IF('Gastos com Pessoal'!$S$513:$S$522&lt;=BG$3,1,0))*OFFSET('Gastos com Pessoal'!$H$512,1,MATCH(3&amp;$B49,'Gastos com Pessoal'!$I$532:$AJ$532&amp;'Gastos com Pessoal'!$I$512:$AJ$512,0),10,1)),0)
+_xlfn.IFNA(SUM((BG$3&gt;='Gastos com Pessoal'!$E$513:$E$522)*(BG$3&lt;='Gastos com Pessoal'!$F$513:$F$522)*(IF('Gastos com Pessoal'!$Y$513:$Y$522&lt;=BG$3,1,0))*OFFSET('Gastos com Pessoal'!$H$512,1,MATCH(4&amp;$B49,'Gastos com Pessoal'!$I$532:$AJ$532&amp;'Gastos com Pessoal'!$I$512:$AJ$512,0),10,1)),0)
+_xlfn.IFNA(SUM((BG$3&gt;='Gastos com Pessoal'!$E$513:$E$522)*(BG$3&lt;='Gastos com Pessoal'!$F$513:$F$522)*(IF('Gastos com Pessoal'!$AE$513:$AE$522&lt;=BG$3,1,0))*OFFSET('Gastos com Pessoal'!$H$512,1,MATCH(5&amp;$B49,'Gastos com Pessoal'!$I$532:$AJ$532&amp;'Gastos com Pessoal'!$I$512:$AJ$512,0),10,1)),0)</f>
        <v>0</v>
      </c>
      <c r="BH49" s="32">
        <f t="array" aca="1" ref="BH49" ca="1">_xlfn.IFNA(SUM((BH$3&gt;='Gastos com Pessoal'!$E$7:$E$506)*(BH$3&lt;='Gastos com Pessoal'!$F$7:$F$506)*OFFSET('Encargos e Benefícios'!$D$5,1,MATCH($B49,'Encargos e Benefícios'!$E$5:$AB$5,0),500,1)),0)
+_xlfn.IFNA(SUM((BH$3&gt;='Gastos com Pessoal'!$E$513:$E$522)*(BH$3&lt;='Gastos com Pessoal'!$F$513:$F$522)*OFFSET('Encargos e Benefícios'!$D$511,1,MATCH($B49,'Encargos e Benefícios'!$E$511:$AB$511,0),10,1)),0)
+_xlfn.IFNA(SUM((BH$3&gt;='Gastos com Pessoal'!$E$7:$E$506)*(BH$3&lt;='Gastos com Pessoal'!$F$7:$F$506)*(IF('Gastos com Pessoal'!$G$7:$G$506&lt;=BH$3,1,0))*OFFSET('Gastos com Pessoal'!$H$6,1,MATCH(1&amp;$B49,'Gastos com Pessoal'!$I$532:$AJ$532&amp;'Gastos com Pessoal'!$I$6:$AJ$6,0),500,1)),0)
+_xlfn.IFNA(SUM((BH$3&gt;='Gastos com Pessoal'!$E$7:$E$506)*(BH$3&lt;='Gastos com Pessoal'!$F$7:$F$506)*(IF('Gastos com Pessoal'!$M$7:$M$506&lt;=BH$3,1,0))*OFFSET('Gastos com Pessoal'!$H$6,1,MATCH(2&amp;$B49,'Gastos com Pessoal'!$I$532:$AJ$532&amp;'Gastos com Pessoal'!$I$6:$AJ$6,0),500,1)),0)
+_xlfn.IFNA(SUM((BH$3&gt;='Gastos com Pessoal'!$E$7:$E$506)*(BH$3&lt;='Gastos com Pessoal'!$F$7:$F$506)*(IF('Gastos com Pessoal'!$S$7:$S$506&lt;=BH$3,1,0))*OFFSET('Gastos com Pessoal'!$H$6,1,MATCH(3&amp;$B49,'Gastos com Pessoal'!$I$532:$AJ$532&amp;'Gastos com Pessoal'!$I$6:$AJ$6,0),500,1)),0)
+_xlfn.IFNA(SUM((BH$3&gt;='Gastos com Pessoal'!$E$7:$E$506)*(BH$3&lt;='Gastos com Pessoal'!$F$7:$F$506)*(IF('Gastos com Pessoal'!$Y$7:$Y$506&lt;=BH$3,1,0))*OFFSET('Gastos com Pessoal'!$H$6,1,MATCH(4&amp;$B49,'Gastos com Pessoal'!$I$532:$AJ$532&amp;'Gastos com Pessoal'!$I$6:$AJ$6,0),500,1)),0)
+_xlfn.IFNA(SUM((BH$3&gt;='Gastos com Pessoal'!$E$7:$E$506)*(BH$3&lt;='Gastos com Pessoal'!$F$7:$F$506)*(IF('Gastos com Pessoal'!$AE$7:$AE$506&lt;=BH$3,1,0))*OFFSET('Gastos com Pessoal'!$H$6,1,MATCH(5&amp;$B49,'Gastos com Pessoal'!$I$532:$AJ$532&amp;'Gastos com Pessoal'!$I$6:$AJ$6,0),500,1)),0)
+_xlfn.IFNA(SUM((BH$3&gt;='Gastos com Pessoal'!$E$513:$E$522)*(BH$3&lt;='Gastos com Pessoal'!$F$513:$F$522)*(IF('Gastos com Pessoal'!$G$513:$G$522&lt;=BH$3,1,0))*OFFSET('Gastos com Pessoal'!$H$512,1,MATCH(1&amp;$B49,'Gastos com Pessoal'!$I$532:$AJ$532&amp;'Gastos com Pessoal'!$I$512:$AJ$512,0),10,1)),0)
+_xlfn.IFNA(SUM((BH$3&gt;='Gastos com Pessoal'!$E$513:$E$522)*(BH$3&lt;='Gastos com Pessoal'!$F$513:$F$522)*(IF('Gastos com Pessoal'!$M$513:$M$522&lt;=BH$3,1,0))*OFFSET('Gastos com Pessoal'!$H$512,1,MATCH(2&amp;$B49,'Gastos com Pessoal'!$I$532:$AJ$532&amp;'Gastos com Pessoal'!$I$512:$AJ$512,0),10,1)),0)
+_xlfn.IFNA(SUM((BH$3&gt;='Gastos com Pessoal'!$E$513:$E$522)*(BH$3&lt;='Gastos com Pessoal'!$F$513:$F$522)*(IF('Gastos com Pessoal'!$S$513:$S$522&lt;=BH$3,1,0))*OFFSET('Gastos com Pessoal'!$H$512,1,MATCH(3&amp;$B49,'Gastos com Pessoal'!$I$532:$AJ$532&amp;'Gastos com Pessoal'!$I$512:$AJ$512,0),10,1)),0)
+_xlfn.IFNA(SUM((BH$3&gt;='Gastos com Pessoal'!$E$513:$E$522)*(BH$3&lt;='Gastos com Pessoal'!$F$513:$F$522)*(IF('Gastos com Pessoal'!$Y$513:$Y$522&lt;=BH$3,1,0))*OFFSET('Gastos com Pessoal'!$H$512,1,MATCH(4&amp;$B49,'Gastos com Pessoal'!$I$532:$AJ$532&amp;'Gastos com Pessoal'!$I$512:$AJ$512,0),10,1)),0)
+_xlfn.IFNA(SUM((BH$3&gt;='Gastos com Pessoal'!$E$513:$E$522)*(BH$3&lt;='Gastos com Pessoal'!$F$513:$F$522)*(IF('Gastos com Pessoal'!$AE$513:$AE$522&lt;=BH$3,1,0))*OFFSET('Gastos com Pessoal'!$H$512,1,MATCH(5&amp;$B49,'Gastos com Pessoal'!$I$532:$AJ$532&amp;'Gastos com Pessoal'!$I$512:$AJ$512,0),10,1)),0)</f>
        <v>0</v>
      </c>
      <c r="BI49" s="32">
        <f t="array" aca="1" ref="BI49" ca="1">_xlfn.IFNA(SUM((BI$3&gt;='Gastos com Pessoal'!$E$7:$E$506)*(BI$3&lt;='Gastos com Pessoal'!$F$7:$F$506)*OFFSET('Encargos e Benefícios'!$D$5,1,MATCH($B49,'Encargos e Benefícios'!$E$5:$AB$5,0),500,1)),0)
+_xlfn.IFNA(SUM((BI$3&gt;='Gastos com Pessoal'!$E$513:$E$522)*(BI$3&lt;='Gastos com Pessoal'!$F$513:$F$522)*OFFSET('Encargos e Benefícios'!$D$511,1,MATCH($B49,'Encargos e Benefícios'!$E$511:$AB$511,0),10,1)),0)
+_xlfn.IFNA(SUM((BI$3&gt;='Gastos com Pessoal'!$E$7:$E$506)*(BI$3&lt;='Gastos com Pessoal'!$F$7:$F$506)*(IF('Gastos com Pessoal'!$G$7:$G$506&lt;=BI$3,1,0))*OFFSET('Gastos com Pessoal'!$H$6,1,MATCH(1&amp;$B49,'Gastos com Pessoal'!$I$532:$AJ$532&amp;'Gastos com Pessoal'!$I$6:$AJ$6,0),500,1)),0)
+_xlfn.IFNA(SUM((BI$3&gt;='Gastos com Pessoal'!$E$7:$E$506)*(BI$3&lt;='Gastos com Pessoal'!$F$7:$F$506)*(IF('Gastos com Pessoal'!$M$7:$M$506&lt;=BI$3,1,0))*OFFSET('Gastos com Pessoal'!$H$6,1,MATCH(2&amp;$B49,'Gastos com Pessoal'!$I$532:$AJ$532&amp;'Gastos com Pessoal'!$I$6:$AJ$6,0),500,1)),0)
+_xlfn.IFNA(SUM((BI$3&gt;='Gastos com Pessoal'!$E$7:$E$506)*(BI$3&lt;='Gastos com Pessoal'!$F$7:$F$506)*(IF('Gastos com Pessoal'!$S$7:$S$506&lt;=BI$3,1,0))*OFFSET('Gastos com Pessoal'!$H$6,1,MATCH(3&amp;$B49,'Gastos com Pessoal'!$I$532:$AJ$532&amp;'Gastos com Pessoal'!$I$6:$AJ$6,0),500,1)),0)
+_xlfn.IFNA(SUM((BI$3&gt;='Gastos com Pessoal'!$E$7:$E$506)*(BI$3&lt;='Gastos com Pessoal'!$F$7:$F$506)*(IF('Gastos com Pessoal'!$Y$7:$Y$506&lt;=BI$3,1,0))*OFFSET('Gastos com Pessoal'!$H$6,1,MATCH(4&amp;$B49,'Gastos com Pessoal'!$I$532:$AJ$532&amp;'Gastos com Pessoal'!$I$6:$AJ$6,0),500,1)),0)
+_xlfn.IFNA(SUM((BI$3&gt;='Gastos com Pessoal'!$E$7:$E$506)*(BI$3&lt;='Gastos com Pessoal'!$F$7:$F$506)*(IF('Gastos com Pessoal'!$AE$7:$AE$506&lt;=BI$3,1,0))*OFFSET('Gastos com Pessoal'!$H$6,1,MATCH(5&amp;$B49,'Gastos com Pessoal'!$I$532:$AJ$532&amp;'Gastos com Pessoal'!$I$6:$AJ$6,0),500,1)),0)
+_xlfn.IFNA(SUM((BI$3&gt;='Gastos com Pessoal'!$E$513:$E$522)*(BI$3&lt;='Gastos com Pessoal'!$F$513:$F$522)*(IF('Gastos com Pessoal'!$G$513:$G$522&lt;=BI$3,1,0))*OFFSET('Gastos com Pessoal'!$H$512,1,MATCH(1&amp;$B49,'Gastos com Pessoal'!$I$532:$AJ$532&amp;'Gastos com Pessoal'!$I$512:$AJ$512,0),10,1)),0)
+_xlfn.IFNA(SUM((BI$3&gt;='Gastos com Pessoal'!$E$513:$E$522)*(BI$3&lt;='Gastos com Pessoal'!$F$513:$F$522)*(IF('Gastos com Pessoal'!$M$513:$M$522&lt;=BI$3,1,0))*OFFSET('Gastos com Pessoal'!$H$512,1,MATCH(2&amp;$B49,'Gastos com Pessoal'!$I$532:$AJ$532&amp;'Gastos com Pessoal'!$I$512:$AJ$512,0),10,1)),0)
+_xlfn.IFNA(SUM((BI$3&gt;='Gastos com Pessoal'!$E$513:$E$522)*(BI$3&lt;='Gastos com Pessoal'!$F$513:$F$522)*(IF('Gastos com Pessoal'!$S$513:$S$522&lt;=BI$3,1,0))*OFFSET('Gastos com Pessoal'!$H$512,1,MATCH(3&amp;$B49,'Gastos com Pessoal'!$I$532:$AJ$532&amp;'Gastos com Pessoal'!$I$512:$AJ$512,0),10,1)),0)
+_xlfn.IFNA(SUM((BI$3&gt;='Gastos com Pessoal'!$E$513:$E$522)*(BI$3&lt;='Gastos com Pessoal'!$F$513:$F$522)*(IF('Gastos com Pessoal'!$Y$513:$Y$522&lt;=BI$3,1,0))*OFFSET('Gastos com Pessoal'!$H$512,1,MATCH(4&amp;$B49,'Gastos com Pessoal'!$I$532:$AJ$532&amp;'Gastos com Pessoal'!$I$512:$AJ$512,0),10,1)),0)
+_xlfn.IFNA(SUM((BI$3&gt;='Gastos com Pessoal'!$E$513:$E$522)*(BI$3&lt;='Gastos com Pessoal'!$F$513:$F$522)*(IF('Gastos com Pessoal'!$AE$513:$AE$522&lt;=BI$3,1,0))*OFFSET('Gastos com Pessoal'!$H$512,1,MATCH(5&amp;$B49,'Gastos com Pessoal'!$I$532:$AJ$532&amp;'Gastos com Pessoal'!$I$512:$AJ$512,0),10,1)),0)</f>
        <v>0</v>
      </c>
      <c r="BJ49" s="32">
        <f t="array" aca="1" ref="BJ49" ca="1">_xlfn.IFNA(SUM((BJ$3&gt;='Gastos com Pessoal'!$E$7:$E$506)*(BJ$3&lt;='Gastos com Pessoal'!$F$7:$F$506)*OFFSET('Encargos e Benefícios'!$D$5,1,MATCH($B49,'Encargos e Benefícios'!$E$5:$AB$5,0),500,1)),0)
+_xlfn.IFNA(SUM((BJ$3&gt;='Gastos com Pessoal'!$E$513:$E$522)*(BJ$3&lt;='Gastos com Pessoal'!$F$513:$F$522)*OFFSET('Encargos e Benefícios'!$D$511,1,MATCH($B49,'Encargos e Benefícios'!$E$511:$AB$511,0),10,1)),0)
+_xlfn.IFNA(SUM((BJ$3&gt;='Gastos com Pessoal'!$E$7:$E$506)*(BJ$3&lt;='Gastos com Pessoal'!$F$7:$F$506)*(IF('Gastos com Pessoal'!$G$7:$G$506&lt;=BJ$3,1,0))*OFFSET('Gastos com Pessoal'!$H$6,1,MATCH(1&amp;$B49,'Gastos com Pessoal'!$I$532:$AJ$532&amp;'Gastos com Pessoal'!$I$6:$AJ$6,0),500,1)),0)
+_xlfn.IFNA(SUM((BJ$3&gt;='Gastos com Pessoal'!$E$7:$E$506)*(BJ$3&lt;='Gastos com Pessoal'!$F$7:$F$506)*(IF('Gastos com Pessoal'!$M$7:$M$506&lt;=BJ$3,1,0))*OFFSET('Gastos com Pessoal'!$H$6,1,MATCH(2&amp;$B49,'Gastos com Pessoal'!$I$532:$AJ$532&amp;'Gastos com Pessoal'!$I$6:$AJ$6,0),500,1)),0)
+_xlfn.IFNA(SUM((BJ$3&gt;='Gastos com Pessoal'!$E$7:$E$506)*(BJ$3&lt;='Gastos com Pessoal'!$F$7:$F$506)*(IF('Gastos com Pessoal'!$S$7:$S$506&lt;=BJ$3,1,0))*OFFSET('Gastos com Pessoal'!$H$6,1,MATCH(3&amp;$B49,'Gastos com Pessoal'!$I$532:$AJ$532&amp;'Gastos com Pessoal'!$I$6:$AJ$6,0),500,1)),0)
+_xlfn.IFNA(SUM((BJ$3&gt;='Gastos com Pessoal'!$E$7:$E$506)*(BJ$3&lt;='Gastos com Pessoal'!$F$7:$F$506)*(IF('Gastos com Pessoal'!$Y$7:$Y$506&lt;=BJ$3,1,0))*OFFSET('Gastos com Pessoal'!$H$6,1,MATCH(4&amp;$B49,'Gastos com Pessoal'!$I$532:$AJ$532&amp;'Gastos com Pessoal'!$I$6:$AJ$6,0),500,1)),0)
+_xlfn.IFNA(SUM((BJ$3&gt;='Gastos com Pessoal'!$E$7:$E$506)*(BJ$3&lt;='Gastos com Pessoal'!$F$7:$F$506)*(IF('Gastos com Pessoal'!$AE$7:$AE$506&lt;=BJ$3,1,0))*OFFSET('Gastos com Pessoal'!$H$6,1,MATCH(5&amp;$B49,'Gastos com Pessoal'!$I$532:$AJ$532&amp;'Gastos com Pessoal'!$I$6:$AJ$6,0),500,1)),0)
+_xlfn.IFNA(SUM((BJ$3&gt;='Gastos com Pessoal'!$E$513:$E$522)*(BJ$3&lt;='Gastos com Pessoal'!$F$513:$F$522)*(IF('Gastos com Pessoal'!$G$513:$G$522&lt;=BJ$3,1,0))*OFFSET('Gastos com Pessoal'!$H$512,1,MATCH(1&amp;$B49,'Gastos com Pessoal'!$I$532:$AJ$532&amp;'Gastos com Pessoal'!$I$512:$AJ$512,0),10,1)),0)
+_xlfn.IFNA(SUM((BJ$3&gt;='Gastos com Pessoal'!$E$513:$E$522)*(BJ$3&lt;='Gastos com Pessoal'!$F$513:$F$522)*(IF('Gastos com Pessoal'!$M$513:$M$522&lt;=BJ$3,1,0))*OFFSET('Gastos com Pessoal'!$H$512,1,MATCH(2&amp;$B49,'Gastos com Pessoal'!$I$532:$AJ$532&amp;'Gastos com Pessoal'!$I$512:$AJ$512,0),10,1)),0)
+_xlfn.IFNA(SUM((BJ$3&gt;='Gastos com Pessoal'!$E$513:$E$522)*(BJ$3&lt;='Gastos com Pessoal'!$F$513:$F$522)*(IF('Gastos com Pessoal'!$S$513:$S$522&lt;=BJ$3,1,0))*OFFSET('Gastos com Pessoal'!$H$512,1,MATCH(3&amp;$B49,'Gastos com Pessoal'!$I$532:$AJ$532&amp;'Gastos com Pessoal'!$I$512:$AJ$512,0),10,1)),0)
+_xlfn.IFNA(SUM((BJ$3&gt;='Gastos com Pessoal'!$E$513:$E$522)*(BJ$3&lt;='Gastos com Pessoal'!$F$513:$F$522)*(IF('Gastos com Pessoal'!$Y$513:$Y$522&lt;=BJ$3,1,0))*OFFSET('Gastos com Pessoal'!$H$512,1,MATCH(4&amp;$B49,'Gastos com Pessoal'!$I$532:$AJ$532&amp;'Gastos com Pessoal'!$I$512:$AJ$512,0),10,1)),0)
+_xlfn.IFNA(SUM((BJ$3&gt;='Gastos com Pessoal'!$E$513:$E$522)*(BJ$3&lt;='Gastos com Pessoal'!$F$513:$F$522)*(IF('Gastos com Pessoal'!$AE$513:$AE$522&lt;=BJ$3,1,0))*OFFSET('Gastos com Pessoal'!$H$512,1,MATCH(5&amp;$B49,'Gastos com Pessoal'!$I$532:$AJ$532&amp;'Gastos com Pessoal'!$I$512:$AJ$512,0),10,1)),0)</f>
        <v>0</v>
      </c>
      <c r="BK49" s="69">
        <f t="shared" ca="1" si="25"/>
        <v>3240180</v>
      </c>
      <c r="BL49" s="74">
        <f t="shared" ca="1" si="26"/>
        <v>5.6472347251998269E-2</v>
      </c>
    </row>
    <row r="50" spans="1:64" s="49" customFormat="1" ht="23.25" customHeight="1" x14ac:dyDescent="0.2">
      <c r="A50" s="18" t="s">
        <v>162</v>
      </c>
      <c r="B50" s="12" t="s">
        <v>163</v>
      </c>
      <c r="C50" s="32">
        <f t="array" aca="1" ref="C50" ca="1">_xlfn.IFNA(SUM((C$3&gt;='Gastos com Pessoal'!$E$7:$E$506)*(C$3&lt;='Gastos com Pessoal'!$F$7:$F$506)*OFFSET('Encargos e Benefícios'!$D$5,1,MATCH($B50,'Encargos e Benefícios'!$E$5:$AB$5,0),500,1)),0)
+_xlfn.IFNA(SUM((C$3&gt;='Gastos com Pessoal'!$E$513:$E$522)*(C$3&lt;='Gastos com Pessoal'!$F$513:$F$522)*OFFSET('Encargos e Benefícios'!$D$511,1,MATCH($B50,'Encargos e Benefícios'!$E$511:$AB$511,0),10,1)),0)
+_xlfn.IFNA(SUM((C$3&gt;='Gastos com Pessoal'!$E$7:$E$506)*(C$3&lt;='Gastos com Pessoal'!$F$7:$F$506)*(IF('Gastos com Pessoal'!$G$7:$G$506&lt;=C$3,1,0))*OFFSET('Gastos com Pessoal'!$H$6,1,MATCH(1&amp;$B50,'Gastos com Pessoal'!$I$532:$AJ$532&amp;'Gastos com Pessoal'!$I$6:$AJ$6,0),500,1)),0)
+_xlfn.IFNA(SUM((C$3&gt;='Gastos com Pessoal'!$E$7:$E$506)*(C$3&lt;='Gastos com Pessoal'!$F$7:$F$506)*(IF('Gastos com Pessoal'!$M$7:$M$506&lt;=C$3,1,0))*OFFSET('Gastos com Pessoal'!$H$6,1,MATCH(2&amp;$B50,'Gastos com Pessoal'!$I$532:$AJ$532&amp;'Gastos com Pessoal'!$I$6:$AJ$6,0),500,1)),0)
+_xlfn.IFNA(SUM((C$3&gt;='Gastos com Pessoal'!$E$7:$E$506)*(C$3&lt;='Gastos com Pessoal'!$F$7:$F$506)*(IF('Gastos com Pessoal'!$S$7:$S$506&lt;=C$3,1,0))*OFFSET('Gastos com Pessoal'!$H$6,1,MATCH(3&amp;$B50,'Gastos com Pessoal'!$I$532:$AJ$532&amp;'Gastos com Pessoal'!$I$6:$AJ$6,0),500,1)),0)
+_xlfn.IFNA(SUM((C$3&gt;='Gastos com Pessoal'!$E$7:$E$506)*(C$3&lt;='Gastos com Pessoal'!$F$7:$F$506)*(IF('Gastos com Pessoal'!$Y$7:$Y$506&lt;=C$3,1,0))*OFFSET('Gastos com Pessoal'!$H$6,1,MATCH(4&amp;$B50,'Gastos com Pessoal'!$I$532:$AJ$532&amp;'Gastos com Pessoal'!$I$6:$AJ$6,0),500,1)),0)
+_xlfn.IFNA(SUM((C$3&gt;='Gastos com Pessoal'!$E$7:$E$506)*(C$3&lt;='Gastos com Pessoal'!$F$7:$F$506)*(IF('Gastos com Pessoal'!$AE$7:$AE$506&lt;=C$3,1,0))*OFFSET('Gastos com Pessoal'!$H$6,1,MATCH(5&amp;$B50,'Gastos com Pessoal'!$I$532:$AJ$532&amp;'Gastos com Pessoal'!$I$6:$AJ$6,0),500,1)),0)
+_xlfn.IFNA(SUM((C$3&gt;='Gastos com Pessoal'!$E$513:$E$522)*(C$3&lt;='Gastos com Pessoal'!$F$513:$F$522)*(IF('Gastos com Pessoal'!$G$513:$G$522&lt;=C$3,1,0))*OFFSET('Gastos com Pessoal'!$H$512,1,MATCH(1&amp;$B50,'Gastos com Pessoal'!$I$532:$AJ$532&amp;'Gastos com Pessoal'!$I$512:$AJ$512,0),10,1)),0)
+_xlfn.IFNA(SUM((C$3&gt;='Gastos com Pessoal'!$E$513:$E$522)*(C$3&lt;='Gastos com Pessoal'!$F$513:$F$522)*(IF('Gastos com Pessoal'!$M$513:$M$522&lt;=C$3,1,0))*OFFSET('Gastos com Pessoal'!$H$512,1,MATCH(2&amp;$B50,'Gastos com Pessoal'!$I$532:$AJ$532&amp;'Gastos com Pessoal'!$I$512:$AJ$512,0),10,1)),0)
+_xlfn.IFNA(SUM((C$3&gt;='Gastos com Pessoal'!$E$513:$E$522)*(C$3&lt;='Gastos com Pessoal'!$F$513:$F$522)*(IF('Gastos com Pessoal'!$S$513:$S$522&lt;=C$3,1,0))*OFFSET('Gastos com Pessoal'!$H$512,1,MATCH(3&amp;$B50,'Gastos com Pessoal'!$I$532:$AJ$532&amp;'Gastos com Pessoal'!$I$512:$AJ$512,0),10,1)),0)
+_xlfn.IFNA(SUM((C$3&gt;='Gastos com Pessoal'!$E$513:$E$522)*(C$3&lt;='Gastos com Pessoal'!$F$513:$F$522)*(IF('Gastos com Pessoal'!$Y$513:$Y$522&lt;=C$3,1,0))*OFFSET('Gastos com Pessoal'!$H$512,1,MATCH(4&amp;$B50,'Gastos com Pessoal'!$I$532:$AJ$532&amp;'Gastos com Pessoal'!$I$512:$AJ$512,0),10,1)),0)
+_xlfn.IFNA(SUM((C$3&gt;='Gastos com Pessoal'!$E$513:$E$522)*(C$3&lt;='Gastos com Pessoal'!$F$513:$F$522)*(IF('Gastos com Pessoal'!$AE$513:$AE$522&lt;=C$3,1,0))*OFFSET('Gastos com Pessoal'!$H$512,1,MATCH(5&amp;$B50,'Gastos com Pessoal'!$I$532:$AJ$532&amp;'Gastos com Pessoal'!$I$512:$AJ$512,0),10,1)),0)</f>
        <v>224073</v>
      </c>
      <c r="D50" s="32">
        <f t="array" aca="1" ref="D50" ca="1">_xlfn.IFNA(SUM((D$3&gt;='Gastos com Pessoal'!$E$7:$E$506)*(D$3&lt;='Gastos com Pessoal'!$F$7:$F$506)*OFFSET('Encargos e Benefícios'!$D$5,1,MATCH($B50,'Encargos e Benefícios'!$E$5:$AB$5,0),500,1)),0)
+_xlfn.IFNA(SUM((D$3&gt;='Gastos com Pessoal'!$E$513:$E$522)*(D$3&lt;='Gastos com Pessoal'!$F$513:$F$522)*OFFSET('Encargos e Benefícios'!$D$511,1,MATCH($B50,'Encargos e Benefícios'!$E$511:$AB$511,0),10,1)),0)
+_xlfn.IFNA(SUM((D$3&gt;='Gastos com Pessoal'!$E$7:$E$506)*(D$3&lt;='Gastos com Pessoal'!$F$7:$F$506)*(IF('Gastos com Pessoal'!$G$7:$G$506&lt;=D$3,1,0))*OFFSET('Gastos com Pessoal'!$H$6,1,MATCH(1&amp;$B50,'Gastos com Pessoal'!$I$532:$AJ$532&amp;'Gastos com Pessoal'!$I$6:$AJ$6,0),500,1)),0)
+_xlfn.IFNA(SUM((D$3&gt;='Gastos com Pessoal'!$E$7:$E$506)*(D$3&lt;='Gastos com Pessoal'!$F$7:$F$506)*(IF('Gastos com Pessoal'!$M$7:$M$506&lt;=D$3,1,0))*OFFSET('Gastos com Pessoal'!$H$6,1,MATCH(2&amp;$B50,'Gastos com Pessoal'!$I$532:$AJ$532&amp;'Gastos com Pessoal'!$I$6:$AJ$6,0),500,1)),0)
+_xlfn.IFNA(SUM((D$3&gt;='Gastos com Pessoal'!$E$7:$E$506)*(D$3&lt;='Gastos com Pessoal'!$F$7:$F$506)*(IF('Gastos com Pessoal'!$S$7:$S$506&lt;=D$3,1,0))*OFFSET('Gastos com Pessoal'!$H$6,1,MATCH(3&amp;$B50,'Gastos com Pessoal'!$I$532:$AJ$532&amp;'Gastos com Pessoal'!$I$6:$AJ$6,0),500,1)),0)
+_xlfn.IFNA(SUM((D$3&gt;='Gastos com Pessoal'!$E$7:$E$506)*(D$3&lt;='Gastos com Pessoal'!$F$7:$F$506)*(IF('Gastos com Pessoal'!$Y$7:$Y$506&lt;=D$3,1,0))*OFFSET('Gastos com Pessoal'!$H$6,1,MATCH(4&amp;$B50,'Gastos com Pessoal'!$I$532:$AJ$532&amp;'Gastos com Pessoal'!$I$6:$AJ$6,0),500,1)),0)
+_xlfn.IFNA(SUM((D$3&gt;='Gastos com Pessoal'!$E$7:$E$506)*(D$3&lt;='Gastos com Pessoal'!$F$7:$F$506)*(IF('Gastos com Pessoal'!$AE$7:$AE$506&lt;=D$3,1,0))*OFFSET('Gastos com Pessoal'!$H$6,1,MATCH(5&amp;$B50,'Gastos com Pessoal'!$I$532:$AJ$532&amp;'Gastos com Pessoal'!$I$6:$AJ$6,0),500,1)),0)
+_xlfn.IFNA(SUM((D$3&gt;='Gastos com Pessoal'!$E$513:$E$522)*(D$3&lt;='Gastos com Pessoal'!$F$513:$F$522)*(IF('Gastos com Pessoal'!$G$513:$G$522&lt;=D$3,1,0))*OFFSET('Gastos com Pessoal'!$H$512,1,MATCH(1&amp;$B50,'Gastos com Pessoal'!$I$532:$AJ$532&amp;'Gastos com Pessoal'!$I$512:$AJ$512,0),10,1)),0)
+_xlfn.IFNA(SUM((D$3&gt;='Gastos com Pessoal'!$E$513:$E$522)*(D$3&lt;='Gastos com Pessoal'!$F$513:$F$522)*(IF('Gastos com Pessoal'!$M$513:$M$522&lt;=D$3,1,0))*OFFSET('Gastos com Pessoal'!$H$512,1,MATCH(2&amp;$B50,'Gastos com Pessoal'!$I$532:$AJ$532&amp;'Gastos com Pessoal'!$I$512:$AJ$512,0),10,1)),0)
+_xlfn.IFNA(SUM((D$3&gt;='Gastos com Pessoal'!$E$513:$E$522)*(D$3&lt;='Gastos com Pessoal'!$F$513:$F$522)*(IF('Gastos com Pessoal'!$S$513:$S$522&lt;=D$3,1,0))*OFFSET('Gastos com Pessoal'!$H$512,1,MATCH(3&amp;$B50,'Gastos com Pessoal'!$I$532:$AJ$532&amp;'Gastos com Pessoal'!$I$512:$AJ$512,0),10,1)),0)
+_xlfn.IFNA(SUM((D$3&gt;='Gastos com Pessoal'!$E$513:$E$522)*(D$3&lt;='Gastos com Pessoal'!$F$513:$F$522)*(IF('Gastos com Pessoal'!$Y$513:$Y$522&lt;=D$3,1,0))*OFFSET('Gastos com Pessoal'!$H$512,1,MATCH(4&amp;$B50,'Gastos com Pessoal'!$I$532:$AJ$532&amp;'Gastos com Pessoal'!$I$512:$AJ$512,0),10,1)),0)
+_xlfn.IFNA(SUM((D$3&gt;='Gastos com Pessoal'!$E$513:$E$522)*(D$3&lt;='Gastos com Pessoal'!$F$513:$F$522)*(IF('Gastos com Pessoal'!$AE$513:$AE$522&lt;=D$3,1,0))*OFFSET('Gastos com Pessoal'!$H$512,1,MATCH(5&amp;$B50,'Gastos com Pessoal'!$I$532:$AJ$532&amp;'Gastos com Pessoal'!$I$512:$AJ$512,0),10,1)),0)</f>
        <v>235683</v>
      </c>
      <c r="E50" s="32">
        <f t="array" aca="1" ref="E50" ca="1">_xlfn.IFNA(SUM((E$3&gt;='Gastos com Pessoal'!$E$7:$E$506)*(E$3&lt;='Gastos com Pessoal'!$F$7:$F$506)*OFFSET('Encargos e Benefícios'!$D$5,1,MATCH($B50,'Encargos e Benefícios'!$E$5:$AB$5,0),500,1)),0)
+_xlfn.IFNA(SUM((E$3&gt;='Gastos com Pessoal'!$E$513:$E$522)*(E$3&lt;='Gastos com Pessoal'!$F$513:$F$522)*OFFSET('Encargos e Benefícios'!$D$511,1,MATCH($B50,'Encargos e Benefícios'!$E$511:$AB$511,0),10,1)),0)
+_xlfn.IFNA(SUM((E$3&gt;='Gastos com Pessoal'!$E$7:$E$506)*(E$3&lt;='Gastos com Pessoal'!$F$7:$F$506)*(IF('Gastos com Pessoal'!$G$7:$G$506&lt;=E$3,1,0))*OFFSET('Gastos com Pessoal'!$H$6,1,MATCH(1&amp;$B50,'Gastos com Pessoal'!$I$532:$AJ$532&amp;'Gastos com Pessoal'!$I$6:$AJ$6,0),500,1)),0)
+_xlfn.IFNA(SUM((E$3&gt;='Gastos com Pessoal'!$E$7:$E$506)*(E$3&lt;='Gastos com Pessoal'!$F$7:$F$506)*(IF('Gastos com Pessoal'!$M$7:$M$506&lt;=E$3,1,0))*OFFSET('Gastos com Pessoal'!$H$6,1,MATCH(2&amp;$B50,'Gastos com Pessoal'!$I$532:$AJ$532&amp;'Gastos com Pessoal'!$I$6:$AJ$6,0),500,1)),0)
+_xlfn.IFNA(SUM((E$3&gt;='Gastos com Pessoal'!$E$7:$E$506)*(E$3&lt;='Gastos com Pessoal'!$F$7:$F$506)*(IF('Gastos com Pessoal'!$S$7:$S$506&lt;=E$3,1,0))*OFFSET('Gastos com Pessoal'!$H$6,1,MATCH(3&amp;$B50,'Gastos com Pessoal'!$I$532:$AJ$532&amp;'Gastos com Pessoal'!$I$6:$AJ$6,0),500,1)),0)
+_xlfn.IFNA(SUM((E$3&gt;='Gastos com Pessoal'!$E$7:$E$506)*(E$3&lt;='Gastos com Pessoal'!$F$7:$F$506)*(IF('Gastos com Pessoal'!$Y$7:$Y$506&lt;=E$3,1,0))*OFFSET('Gastos com Pessoal'!$H$6,1,MATCH(4&amp;$B50,'Gastos com Pessoal'!$I$532:$AJ$532&amp;'Gastos com Pessoal'!$I$6:$AJ$6,0),500,1)),0)
+_xlfn.IFNA(SUM((E$3&gt;='Gastos com Pessoal'!$E$7:$E$506)*(E$3&lt;='Gastos com Pessoal'!$F$7:$F$506)*(IF('Gastos com Pessoal'!$AE$7:$AE$506&lt;=E$3,1,0))*OFFSET('Gastos com Pessoal'!$H$6,1,MATCH(5&amp;$B50,'Gastos com Pessoal'!$I$532:$AJ$532&amp;'Gastos com Pessoal'!$I$6:$AJ$6,0),500,1)),0)
+_xlfn.IFNA(SUM((E$3&gt;='Gastos com Pessoal'!$E$513:$E$522)*(E$3&lt;='Gastos com Pessoal'!$F$513:$F$522)*(IF('Gastos com Pessoal'!$G$513:$G$522&lt;=E$3,1,0))*OFFSET('Gastos com Pessoal'!$H$512,1,MATCH(1&amp;$B50,'Gastos com Pessoal'!$I$532:$AJ$532&amp;'Gastos com Pessoal'!$I$512:$AJ$512,0),10,1)),0)
+_xlfn.IFNA(SUM((E$3&gt;='Gastos com Pessoal'!$E$513:$E$522)*(E$3&lt;='Gastos com Pessoal'!$F$513:$F$522)*(IF('Gastos com Pessoal'!$M$513:$M$522&lt;=E$3,1,0))*OFFSET('Gastos com Pessoal'!$H$512,1,MATCH(2&amp;$B50,'Gastos com Pessoal'!$I$532:$AJ$532&amp;'Gastos com Pessoal'!$I$512:$AJ$512,0),10,1)),0)
+_xlfn.IFNA(SUM((E$3&gt;='Gastos com Pessoal'!$E$513:$E$522)*(E$3&lt;='Gastos com Pessoal'!$F$513:$F$522)*(IF('Gastos com Pessoal'!$S$513:$S$522&lt;=E$3,1,0))*OFFSET('Gastos com Pessoal'!$H$512,1,MATCH(3&amp;$B50,'Gastos com Pessoal'!$I$532:$AJ$532&amp;'Gastos com Pessoal'!$I$512:$AJ$512,0),10,1)),0)
+_xlfn.IFNA(SUM((E$3&gt;='Gastos com Pessoal'!$E$513:$E$522)*(E$3&lt;='Gastos com Pessoal'!$F$513:$F$522)*(IF('Gastos com Pessoal'!$Y$513:$Y$522&lt;=E$3,1,0))*OFFSET('Gastos com Pessoal'!$H$512,1,MATCH(4&amp;$B50,'Gastos com Pessoal'!$I$532:$AJ$532&amp;'Gastos com Pessoal'!$I$512:$AJ$512,0),10,1)),0)
+_xlfn.IFNA(SUM((E$3&gt;='Gastos com Pessoal'!$E$513:$E$522)*(E$3&lt;='Gastos com Pessoal'!$F$513:$F$522)*(IF('Gastos com Pessoal'!$AE$513:$AE$522&lt;=E$3,1,0))*OFFSET('Gastos com Pessoal'!$H$512,1,MATCH(5&amp;$B50,'Gastos com Pessoal'!$I$532:$AJ$532&amp;'Gastos com Pessoal'!$I$512:$AJ$512,0),10,1)),0)</f>
        <v>235683</v>
      </c>
      <c r="F50" s="32">
        <f t="array" aca="1" ref="F50" ca="1">_xlfn.IFNA(SUM((F$3&gt;='Gastos com Pessoal'!$E$7:$E$506)*(F$3&lt;='Gastos com Pessoal'!$F$7:$F$506)*OFFSET('Encargos e Benefícios'!$D$5,1,MATCH($B50,'Encargos e Benefícios'!$E$5:$AB$5,0),500,1)),0)
+_xlfn.IFNA(SUM((F$3&gt;='Gastos com Pessoal'!$E$513:$E$522)*(F$3&lt;='Gastos com Pessoal'!$F$513:$F$522)*OFFSET('Encargos e Benefícios'!$D$511,1,MATCH($B50,'Encargos e Benefícios'!$E$511:$AB$511,0),10,1)),0)
+_xlfn.IFNA(SUM((F$3&gt;='Gastos com Pessoal'!$E$7:$E$506)*(F$3&lt;='Gastos com Pessoal'!$F$7:$F$506)*(IF('Gastos com Pessoal'!$G$7:$G$506&lt;=F$3,1,0))*OFFSET('Gastos com Pessoal'!$H$6,1,MATCH(1&amp;$B50,'Gastos com Pessoal'!$I$532:$AJ$532&amp;'Gastos com Pessoal'!$I$6:$AJ$6,0),500,1)),0)
+_xlfn.IFNA(SUM((F$3&gt;='Gastos com Pessoal'!$E$7:$E$506)*(F$3&lt;='Gastos com Pessoal'!$F$7:$F$506)*(IF('Gastos com Pessoal'!$M$7:$M$506&lt;=F$3,1,0))*OFFSET('Gastos com Pessoal'!$H$6,1,MATCH(2&amp;$B50,'Gastos com Pessoal'!$I$532:$AJ$532&amp;'Gastos com Pessoal'!$I$6:$AJ$6,0),500,1)),0)
+_xlfn.IFNA(SUM((F$3&gt;='Gastos com Pessoal'!$E$7:$E$506)*(F$3&lt;='Gastos com Pessoal'!$F$7:$F$506)*(IF('Gastos com Pessoal'!$S$7:$S$506&lt;=F$3,1,0))*OFFSET('Gastos com Pessoal'!$H$6,1,MATCH(3&amp;$B50,'Gastos com Pessoal'!$I$532:$AJ$532&amp;'Gastos com Pessoal'!$I$6:$AJ$6,0),500,1)),0)
+_xlfn.IFNA(SUM((F$3&gt;='Gastos com Pessoal'!$E$7:$E$506)*(F$3&lt;='Gastos com Pessoal'!$F$7:$F$506)*(IF('Gastos com Pessoal'!$Y$7:$Y$506&lt;=F$3,1,0))*OFFSET('Gastos com Pessoal'!$H$6,1,MATCH(4&amp;$B50,'Gastos com Pessoal'!$I$532:$AJ$532&amp;'Gastos com Pessoal'!$I$6:$AJ$6,0),500,1)),0)
+_xlfn.IFNA(SUM((F$3&gt;='Gastos com Pessoal'!$E$7:$E$506)*(F$3&lt;='Gastos com Pessoal'!$F$7:$F$506)*(IF('Gastos com Pessoal'!$AE$7:$AE$506&lt;=F$3,1,0))*OFFSET('Gastos com Pessoal'!$H$6,1,MATCH(5&amp;$B50,'Gastos com Pessoal'!$I$532:$AJ$532&amp;'Gastos com Pessoal'!$I$6:$AJ$6,0),500,1)),0)
+_xlfn.IFNA(SUM((F$3&gt;='Gastos com Pessoal'!$E$513:$E$522)*(F$3&lt;='Gastos com Pessoal'!$F$513:$F$522)*(IF('Gastos com Pessoal'!$G$513:$G$522&lt;=F$3,1,0))*OFFSET('Gastos com Pessoal'!$H$512,1,MATCH(1&amp;$B50,'Gastos com Pessoal'!$I$532:$AJ$532&amp;'Gastos com Pessoal'!$I$512:$AJ$512,0),10,1)),0)
+_xlfn.IFNA(SUM((F$3&gt;='Gastos com Pessoal'!$E$513:$E$522)*(F$3&lt;='Gastos com Pessoal'!$F$513:$F$522)*(IF('Gastos com Pessoal'!$M$513:$M$522&lt;=F$3,1,0))*OFFSET('Gastos com Pessoal'!$H$512,1,MATCH(2&amp;$B50,'Gastos com Pessoal'!$I$532:$AJ$532&amp;'Gastos com Pessoal'!$I$512:$AJ$512,0),10,1)),0)
+_xlfn.IFNA(SUM((F$3&gt;='Gastos com Pessoal'!$E$513:$E$522)*(F$3&lt;='Gastos com Pessoal'!$F$513:$F$522)*(IF('Gastos com Pessoal'!$S$513:$S$522&lt;=F$3,1,0))*OFFSET('Gastos com Pessoal'!$H$512,1,MATCH(3&amp;$B50,'Gastos com Pessoal'!$I$532:$AJ$532&amp;'Gastos com Pessoal'!$I$512:$AJ$512,0),10,1)),0)
+_xlfn.IFNA(SUM((F$3&gt;='Gastos com Pessoal'!$E$513:$E$522)*(F$3&lt;='Gastos com Pessoal'!$F$513:$F$522)*(IF('Gastos com Pessoal'!$Y$513:$Y$522&lt;=F$3,1,0))*OFFSET('Gastos com Pessoal'!$H$512,1,MATCH(4&amp;$B50,'Gastos com Pessoal'!$I$532:$AJ$532&amp;'Gastos com Pessoal'!$I$512:$AJ$512,0),10,1)),0)
+_xlfn.IFNA(SUM((F$3&gt;='Gastos com Pessoal'!$E$513:$E$522)*(F$3&lt;='Gastos com Pessoal'!$F$513:$F$522)*(IF('Gastos com Pessoal'!$AE$513:$AE$522&lt;=F$3,1,0))*OFFSET('Gastos com Pessoal'!$H$512,1,MATCH(5&amp;$B50,'Gastos com Pessoal'!$I$532:$AJ$532&amp;'Gastos com Pessoal'!$I$512:$AJ$512,0),10,1)),0)</f>
        <v>235683</v>
      </c>
      <c r="G50" s="32">
        <f t="array" aca="1" ref="G50" ca="1">_xlfn.IFNA(SUM((G$3&gt;='Gastos com Pessoal'!$E$7:$E$506)*(G$3&lt;='Gastos com Pessoal'!$F$7:$F$506)*OFFSET('Encargos e Benefícios'!$D$5,1,MATCH($B50,'Encargos e Benefícios'!$E$5:$AB$5,0),500,1)),0)
+_xlfn.IFNA(SUM((G$3&gt;='Gastos com Pessoal'!$E$513:$E$522)*(G$3&lt;='Gastos com Pessoal'!$F$513:$F$522)*OFFSET('Encargos e Benefícios'!$D$511,1,MATCH($B50,'Encargos e Benefícios'!$E$511:$AB$511,0),10,1)),0)
+_xlfn.IFNA(SUM((G$3&gt;='Gastos com Pessoal'!$E$7:$E$506)*(G$3&lt;='Gastos com Pessoal'!$F$7:$F$506)*(IF('Gastos com Pessoal'!$G$7:$G$506&lt;=G$3,1,0))*OFFSET('Gastos com Pessoal'!$H$6,1,MATCH(1&amp;$B50,'Gastos com Pessoal'!$I$532:$AJ$532&amp;'Gastos com Pessoal'!$I$6:$AJ$6,0),500,1)),0)
+_xlfn.IFNA(SUM((G$3&gt;='Gastos com Pessoal'!$E$7:$E$506)*(G$3&lt;='Gastos com Pessoal'!$F$7:$F$506)*(IF('Gastos com Pessoal'!$M$7:$M$506&lt;=G$3,1,0))*OFFSET('Gastos com Pessoal'!$H$6,1,MATCH(2&amp;$B50,'Gastos com Pessoal'!$I$532:$AJ$532&amp;'Gastos com Pessoal'!$I$6:$AJ$6,0),500,1)),0)
+_xlfn.IFNA(SUM((G$3&gt;='Gastos com Pessoal'!$E$7:$E$506)*(G$3&lt;='Gastos com Pessoal'!$F$7:$F$506)*(IF('Gastos com Pessoal'!$S$7:$S$506&lt;=G$3,1,0))*OFFSET('Gastos com Pessoal'!$H$6,1,MATCH(3&amp;$B50,'Gastos com Pessoal'!$I$532:$AJ$532&amp;'Gastos com Pessoal'!$I$6:$AJ$6,0),500,1)),0)
+_xlfn.IFNA(SUM((G$3&gt;='Gastos com Pessoal'!$E$7:$E$506)*(G$3&lt;='Gastos com Pessoal'!$F$7:$F$506)*(IF('Gastos com Pessoal'!$Y$7:$Y$506&lt;=G$3,1,0))*OFFSET('Gastos com Pessoal'!$H$6,1,MATCH(4&amp;$B50,'Gastos com Pessoal'!$I$532:$AJ$532&amp;'Gastos com Pessoal'!$I$6:$AJ$6,0),500,1)),0)
+_xlfn.IFNA(SUM((G$3&gt;='Gastos com Pessoal'!$E$7:$E$506)*(G$3&lt;='Gastos com Pessoal'!$F$7:$F$506)*(IF('Gastos com Pessoal'!$AE$7:$AE$506&lt;=G$3,1,0))*OFFSET('Gastos com Pessoal'!$H$6,1,MATCH(5&amp;$B50,'Gastos com Pessoal'!$I$532:$AJ$532&amp;'Gastos com Pessoal'!$I$6:$AJ$6,0),500,1)),0)
+_xlfn.IFNA(SUM((G$3&gt;='Gastos com Pessoal'!$E$513:$E$522)*(G$3&lt;='Gastos com Pessoal'!$F$513:$F$522)*(IF('Gastos com Pessoal'!$G$513:$G$522&lt;=G$3,1,0))*OFFSET('Gastos com Pessoal'!$H$512,1,MATCH(1&amp;$B50,'Gastos com Pessoal'!$I$532:$AJ$532&amp;'Gastos com Pessoal'!$I$512:$AJ$512,0),10,1)),0)
+_xlfn.IFNA(SUM((G$3&gt;='Gastos com Pessoal'!$E$513:$E$522)*(G$3&lt;='Gastos com Pessoal'!$F$513:$F$522)*(IF('Gastos com Pessoal'!$M$513:$M$522&lt;=G$3,1,0))*OFFSET('Gastos com Pessoal'!$H$512,1,MATCH(2&amp;$B50,'Gastos com Pessoal'!$I$532:$AJ$532&amp;'Gastos com Pessoal'!$I$512:$AJ$512,0),10,1)),0)
+_xlfn.IFNA(SUM((G$3&gt;='Gastos com Pessoal'!$E$513:$E$522)*(G$3&lt;='Gastos com Pessoal'!$F$513:$F$522)*(IF('Gastos com Pessoal'!$S$513:$S$522&lt;=G$3,1,0))*OFFSET('Gastos com Pessoal'!$H$512,1,MATCH(3&amp;$B50,'Gastos com Pessoal'!$I$532:$AJ$532&amp;'Gastos com Pessoal'!$I$512:$AJ$512,0),10,1)),0)
+_xlfn.IFNA(SUM((G$3&gt;='Gastos com Pessoal'!$E$513:$E$522)*(G$3&lt;='Gastos com Pessoal'!$F$513:$F$522)*(IF('Gastos com Pessoal'!$Y$513:$Y$522&lt;=G$3,1,0))*OFFSET('Gastos com Pessoal'!$H$512,1,MATCH(4&amp;$B50,'Gastos com Pessoal'!$I$532:$AJ$532&amp;'Gastos com Pessoal'!$I$512:$AJ$512,0),10,1)),0)
+_xlfn.IFNA(SUM((G$3&gt;='Gastos com Pessoal'!$E$513:$E$522)*(G$3&lt;='Gastos com Pessoal'!$F$513:$F$522)*(IF('Gastos com Pessoal'!$AE$513:$AE$522&lt;=G$3,1,0))*OFFSET('Gastos com Pessoal'!$H$512,1,MATCH(5&amp;$B50,'Gastos com Pessoal'!$I$532:$AJ$532&amp;'Gastos com Pessoal'!$I$512:$AJ$512,0),10,1)),0)</f>
        <v>229994.1</v>
      </c>
      <c r="H50" s="32">
        <f t="array" aca="1" ref="H50" ca="1">_xlfn.IFNA(SUM((H$3&gt;='Gastos com Pessoal'!$E$7:$E$506)*(H$3&lt;='Gastos com Pessoal'!$F$7:$F$506)*OFFSET('Encargos e Benefícios'!$D$5,1,MATCH($B50,'Encargos e Benefícios'!$E$5:$AB$5,0),500,1)),0)
+_xlfn.IFNA(SUM((H$3&gt;='Gastos com Pessoal'!$E$513:$E$522)*(H$3&lt;='Gastos com Pessoal'!$F$513:$F$522)*OFFSET('Encargos e Benefícios'!$D$511,1,MATCH($B50,'Encargos e Benefícios'!$E$511:$AB$511,0),10,1)),0)
+_xlfn.IFNA(SUM((H$3&gt;='Gastos com Pessoal'!$E$7:$E$506)*(H$3&lt;='Gastos com Pessoal'!$F$7:$F$506)*(IF('Gastos com Pessoal'!$G$7:$G$506&lt;=H$3,1,0))*OFFSET('Gastos com Pessoal'!$H$6,1,MATCH(1&amp;$B50,'Gastos com Pessoal'!$I$532:$AJ$532&amp;'Gastos com Pessoal'!$I$6:$AJ$6,0),500,1)),0)
+_xlfn.IFNA(SUM((H$3&gt;='Gastos com Pessoal'!$E$7:$E$506)*(H$3&lt;='Gastos com Pessoal'!$F$7:$F$506)*(IF('Gastos com Pessoal'!$M$7:$M$506&lt;=H$3,1,0))*OFFSET('Gastos com Pessoal'!$H$6,1,MATCH(2&amp;$B50,'Gastos com Pessoal'!$I$532:$AJ$532&amp;'Gastos com Pessoal'!$I$6:$AJ$6,0),500,1)),0)
+_xlfn.IFNA(SUM((H$3&gt;='Gastos com Pessoal'!$E$7:$E$506)*(H$3&lt;='Gastos com Pessoal'!$F$7:$F$506)*(IF('Gastos com Pessoal'!$S$7:$S$506&lt;=H$3,1,0))*OFFSET('Gastos com Pessoal'!$H$6,1,MATCH(3&amp;$B50,'Gastos com Pessoal'!$I$532:$AJ$532&amp;'Gastos com Pessoal'!$I$6:$AJ$6,0),500,1)),0)
+_xlfn.IFNA(SUM((H$3&gt;='Gastos com Pessoal'!$E$7:$E$506)*(H$3&lt;='Gastos com Pessoal'!$F$7:$F$506)*(IF('Gastos com Pessoal'!$Y$7:$Y$506&lt;=H$3,1,0))*OFFSET('Gastos com Pessoal'!$H$6,1,MATCH(4&amp;$B50,'Gastos com Pessoal'!$I$532:$AJ$532&amp;'Gastos com Pessoal'!$I$6:$AJ$6,0),500,1)),0)
+_xlfn.IFNA(SUM((H$3&gt;='Gastos com Pessoal'!$E$7:$E$506)*(H$3&lt;='Gastos com Pessoal'!$F$7:$F$506)*(IF('Gastos com Pessoal'!$AE$7:$AE$506&lt;=H$3,1,0))*OFFSET('Gastos com Pessoal'!$H$6,1,MATCH(5&amp;$B50,'Gastos com Pessoal'!$I$532:$AJ$532&amp;'Gastos com Pessoal'!$I$6:$AJ$6,0),500,1)),0)
+_xlfn.IFNA(SUM((H$3&gt;='Gastos com Pessoal'!$E$513:$E$522)*(H$3&lt;='Gastos com Pessoal'!$F$513:$F$522)*(IF('Gastos com Pessoal'!$G$513:$G$522&lt;=H$3,1,0))*OFFSET('Gastos com Pessoal'!$H$512,1,MATCH(1&amp;$B50,'Gastos com Pessoal'!$I$532:$AJ$532&amp;'Gastos com Pessoal'!$I$512:$AJ$512,0),10,1)),0)
+_xlfn.IFNA(SUM((H$3&gt;='Gastos com Pessoal'!$E$513:$E$522)*(H$3&lt;='Gastos com Pessoal'!$F$513:$F$522)*(IF('Gastos com Pessoal'!$M$513:$M$522&lt;=H$3,1,0))*OFFSET('Gastos com Pessoal'!$H$512,1,MATCH(2&amp;$B50,'Gastos com Pessoal'!$I$532:$AJ$532&amp;'Gastos com Pessoal'!$I$512:$AJ$512,0),10,1)),0)
+_xlfn.IFNA(SUM((H$3&gt;='Gastos com Pessoal'!$E$513:$E$522)*(H$3&lt;='Gastos com Pessoal'!$F$513:$F$522)*(IF('Gastos com Pessoal'!$S$513:$S$522&lt;=H$3,1,0))*OFFSET('Gastos com Pessoal'!$H$512,1,MATCH(3&amp;$B50,'Gastos com Pessoal'!$I$532:$AJ$532&amp;'Gastos com Pessoal'!$I$512:$AJ$512,0),10,1)),0)
+_xlfn.IFNA(SUM((H$3&gt;='Gastos com Pessoal'!$E$513:$E$522)*(H$3&lt;='Gastos com Pessoal'!$F$513:$F$522)*(IF('Gastos com Pessoal'!$Y$513:$Y$522&lt;=H$3,1,0))*OFFSET('Gastos com Pessoal'!$H$512,1,MATCH(4&amp;$B50,'Gastos com Pessoal'!$I$532:$AJ$532&amp;'Gastos com Pessoal'!$I$512:$AJ$512,0),10,1)),0)
+_xlfn.IFNA(SUM((H$3&gt;='Gastos com Pessoal'!$E$513:$E$522)*(H$3&lt;='Gastos com Pessoal'!$F$513:$F$522)*(IF('Gastos com Pessoal'!$AE$513:$AE$522&lt;=H$3,1,0))*OFFSET('Gastos com Pessoal'!$H$512,1,MATCH(5&amp;$B50,'Gastos com Pessoal'!$I$532:$AJ$532&amp;'Gastos com Pessoal'!$I$512:$AJ$512,0),10,1)),0)</f>
        <v>232838.55</v>
      </c>
      <c r="I50" s="32">
        <f t="array" aca="1" ref="I50" ca="1">_xlfn.IFNA(SUM((I$3&gt;='Gastos com Pessoal'!$E$7:$E$506)*(I$3&lt;='Gastos com Pessoal'!$F$7:$F$506)*OFFSET('Encargos e Benefícios'!$D$5,1,MATCH($B50,'Encargos e Benefícios'!$E$5:$AB$5,0),500,1)),0)
+_xlfn.IFNA(SUM((I$3&gt;='Gastos com Pessoal'!$E$513:$E$522)*(I$3&lt;='Gastos com Pessoal'!$F$513:$F$522)*OFFSET('Encargos e Benefícios'!$D$511,1,MATCH($B50,'Encargos e Benefícios'!$E$511:$AB$511,0),10,1)),0)
+_xlfn.IFNA(SUM((I$3&gt;='Gastos com Pessoal'!$E$7:$E$506)*(I$3&lt;='Gastos com Pessoal'!$F$7:$F$506)*(IF('Gastos com Pessoal'!$G$7:$G$506&lt;=I$3,1,0))*OFFSET('Gastos com Pessoal'!$H$6,1,MATCH(1&amp;$B50,'Gastos com Pessoal'!$I$532:$AJ$532&amp;'Gastos com Pessoal'!$I$6:$AJ$6,0),500,1)),0)
+_xlfn.IFNA(SUM((I$3&gt;='Gastos com Pessoal'!$E$7:$E$506)*(I$3&lt;='Gastos com Pessoal'!$F$7:$F$506)*(IF('Gastos com Pessoal'!$M$7:$M$506&lt;=I$3,1,0))*OFFSET('Gastos com Pessoal'!$H$6,1,MATCH(2&amp;$B50,'Gastos com Pessoal'!$I$532:$AJ$532&amp;'Gastos com Pessoal'!$I$6:$AJ$6,0),500,1)),0)
+_xlfn.IFNA(SUM((I$3&gt;='Gastos com Pessoal'!$E$7:$E$506)*(I$3&lt;='Gastos com Pessoal'!$F$7:$F$506)*(IF('Gastos com Pessoal'!$S$7:$S$506&lt;=I$3,1,0))*OFFSET('Gastos com Pessoal'!$H$6,1,MATCH(3&amp;$B50,'Gastos com Pessoal'!$I$532:$AJ$532&amp;'Gastos com Pessoal'!$I$6:$AJ$6,0),500,1)),0)
+_xlfn.IFNA(SUM((I$3&gt;='Gastos com Pessoal'!$E$7:$E$506)*(I$3&lt;='Gastos com Pessoal'!$F$7:$F$506)*(IF('Gastos com Pessoal'!$Y$7:$Y$506&lt;=I$3,1,0))*OFFSET('Gastos com Pessoal'!$H$6,1,MATCH(4&amp;$B50,'Gastos com Pessoal'!$I$532:$AJ$532&amp;'Gastos com Pessoal'!$I$6:$AJ$6,0),500,1)),0)
+_xlfn.IFNA(SUM((I$3&gt;='Gastos com Pessoal'!$E$7:$E$506)*(I$3&lt;='Gastos com Pessoal'!$F$7:$F$506)*(IF('Gastos com Pessoal'!$AE$7:$AE$506&lt;=I$3,1,0))*OFFSET('Gastos com Pessoal'!$H$6,1,MATCH(5&amp;$B50,'Gastos com Pessoal'!$I$532:$AJ$532&amp;'Gastos com Pessoal'!$I$6:$AJ$6,0),500,1)),0)
+_xlfn.IFNA(SUM((I$3&gt;='Gastos com Pessoal'!$E$513:$E$522)*(I$3&lt;='Gastos com Pessoal'!$F$513:$F$522)*(IF('Gastos com Pessoal'!$G$513:$G$522&lt;=I$3,1,0))*OFFSET('Gastos com Pessoal'!$H$512,1,MATCH(1&amp;$B50,'Gastos com Pessoal'!$I$532:$AJ$532&amp;'Gastos com Pessoal'!$I$512:$AJ$512,0),10,1)),0)
+_xlfn.IFNA(SUM((I$3&gt;='Gastos com Pessoal'!$E$513:$E$522)*(I$3&lt;='Gastos com Pessoal'!$F$513:$F$522)*(IF('Gastos com Pessoal'!$M$513:$M$522&lt;=I$3,1,0))*OFFSET('Gastos com Pessoal'!$H$512,1,MATCH(2&amp;$B50,'Gastos com Pessoal'!$I$532:$AJ$532&amp;'Gastos com Pessoal'!$I$512:$AJ$512,0),10,1)),0)
+_xlfn.IFNA(SUM((I$3&gt;='Gastos com Pessoal'!$E$513:$E$522)*(I$3&lt;='Gastos com Pessoal'!$F$513:$F$522)*(IF('Gastos com Pessoal'!$S$513:$S$522&lt;=I$3,1,0))*OFFSET('Gastos com Pessoal'!$H$512,1,MATCH(3&amp;$B50,'Gastos com Pessoal'!$I$532:$AJ$532&amp;'Gastos com Pessoal'!$I$512:$AJ$512,0),10,1)),0)
+_xlfn.IFNA(SUM((I$3&gt;='Gastos com Pessoal'!$E$513:$E$522)*(I$3&lt;='Gastos com Pessoal'!$F$513:$F$522)*(IF('Gastos com Pessoal'!$Y$513:$Y$522&lt;=I$3,1,0))*OFFSET('Gastos com Pessoal'!$H$512,1,MATCH(4&amp;$B50,'Gastos com Pessoal'!$I$532:$AJ$532&amp;'Gastos com Pessoal'!$I$512:$AJ$512,0),10,1)),0)
+_xlfn.IFNA(SUM((I$3&gt;='Gastos com Pessoal'!$E$513:$E$522)*(I$3&lt;='Gastos com Pessoal'!$F$513:$F$522)*(IF('Gastos com Pessoal'!$AE$513:$AE$522&lt;=I$3,1,0))*OFFSET('Gastos com Pessoal'!$H$512,1,MATCH(5&amp;$B50,'Gastos com Pessoal'!$I$532:$AJ$532&amp;'Gastos com Pessoal'!$I$512:$AJ$512,0),10,1)),0)</f>
        <v>232838.55</v>
      </c>
      <c r="J50" s="32">
        <f t="array" aca="1" ref="J50" ca="1">_xlfn.IFNA(SUM((J$3&gt;='Gastos com Pessoal'!$E$7:$E$506)*(J$3&lt;='Gastos com Pessoal'!$F$7:$F$506)*OFFSET('Encargos e Benefícios'!$D$5,1,MATCH($B50,'Encargos e Benefícios'!$E$5:$AB$5,0),500,1)),0)
+_xlfn.IFNA(SUM((J$3&gt;='Gastos com Pessoal'!$E$513:$E$522)*(J$3&lt;='Gastos com Pessoal'!$F$513:$F$522)*OFFSET('Encargos e Benefícios'!$D$511,1,MATCH($B50,'Encargos e Benefícios'!$E$511:$AB$511,0),10,1)),0)
+_xlfn.IFNA(SUM((J$3&gt;='Gastos com Pessoal'!$E$7:$E$506)*(J$3&lt;='Gastos com Pessoal'!$F$7:$F$506)*(IF('Gastos com Pessoal'!$G$7:$G$506&lt;=J$3,1,0))*OFFSET('Gastos com Pessoal'!$H$6,1,MATCH(1&amp;$B50,'Gastos com Pessoal'!$I$532:$AJ$532&amp;'Gastos com Pessoal'!$I$6:$AJ$6,0),500,1)),0)
+_xlfn.IFNA(SUM((J$3&gt;='Gastos com Pessoal'!$E$7:$E$506)*(J$3&lt;='Gastos com Pessoal'!$F$7:$F$506)*(IF('Gastos com Pessoal'!$M$7:$M$506&lt;=J$3,1,0))*OFFSET('Gastos com Pessoal'!$H$6,1,MATCH(2&amp;$B50,'Gastos com Pessoal'!$I$532:$AJ$532&amp;'Gastos com Pessoal'!$I$6:$AJ$6,0),500,1)),0)
+_xlfn.IFNA(SUM((J$3&gt;='Gastos com Pessoal'!$E$7:$E$506)*(J$3&lt;='Gastos com Pessoal'!$F$7:$F$506)*(IF('Gastos com Pessoal'!$S$7:$S$506&lt;=J$3,1,0))*OFFSET('Gastos com Pessoal'!$H$6,1,MATCH(3&amp;$B50,'Gastos com Pessoal'!$I$532:$AJ$532&amp;'Gastos com Pessoal'!$I$6:$AJ$6,0),500,1)),0)
+_xlfn.IFNA(SUM((J$3&gt;='Gastos com Pessoal'!$E$7:$E$506)*(J$3&lt;='Gastos com Pessoal'!$F$7:$F$506)*(IF('Gastos com Pessoal'!$Y$7:$Y$506&lt;=J$3,1,0))*OFFSET('Gastos com Pessoal'!$H$6,1,MATCH(4&amp;$B50,'Gastos com Pessoal'!$I$532:$AJ$532&amp;'Gastos com Pessoal'!$I$6:$AJ$6,0),500,1)),0)
+_xlfn.IFNA(SUM((J$3&gt;='Gastos com Pessoal'!$E$7:$E$506)*(J$3&lt;='Gastos com Pessoal'!$F$7:$F$506)*(IF('Gastos com Pessoal'!$AE$7:$AE$506&lt;=J$3,1,0))*OFFSET('Gastos com Pessoal'!$H$6,1,MATCH(5&amp;$B50,'Gastos com Pessoal'!$I$532:$AJ$532&amp;'Gastos com Pessoal'!$I$6:$AJ$6,0),500,1)),0)
+_xlfn.IFNA(SUM((J$3&gt;='Gastos com Pessoal'!$E$513:$E$522)*(J$3&lt;='Gastos com Pessoal'!$F$513:$F$522)*(IF('Gastos com Pessoal'!$G$513:$G$522&lt;=J$3,1,0))*OFFSET('Gastos com Pessoal'!$H$512,1,MATCH(1&amp;$B50,'Gastos com Pessoal'!$I$532:$AJ$532&amp;'Gastos com Pessoal'!$I$512:$AJ$512,0),10,1)),0)
+_xlfn.IFNA(SUM((J$3&gt;='Gastos com Pessoal'!$E$513:$E$522)*(J$3&lt;='Gastos com Pessoal'!$F$513:$F$522)*(IF('Gastos com Pessoal'!$M$513:$M$522&lt;=J$3,1,0))*OFFSET('Gastos com Pessoal'!$H$512,1,MATCH(2&amp;$B50,'Gastos com Pessoal'!$I$532:$AJ$532&amp;'Gastos com Pessoal'!$I$512:$AJ$512,0),10,1)),0)
+_xlfn.IFNA(SUM((J$3&gt;='Gastos com Pessoal'!$E$513:$E$522)*(J$3&lt;='Gastos com Pessoal'!$F$513:$F$522)*(IF('Gastos com Pessoal'!$S$513:$S$522&lt;=J$3,1,0))*OFFSET('Gastos com Pessoal'!$H$512,1,MATCH(3&amp;$B50,'Gastos com Pessoal'!$I$532:$AJ$532&amp;'Gastos com Pessoal'!$I$512:$AJ$512,0),10,1)),0)
+_xlfn.IFNA(SUM((J$3&gt;='Gastos com Pessoal'!$E$513:$E$522)*(J$3&lt;='Gastos com Pessoal'!$F$513:$F$522)*(IF('Gastos com Pessoal'!$Y$513:$Y$522&lt;=J$3,1,0))*OFFSET('Gastos com Pessoal'!$H$512,1,MATCH(4&amp;$B50,'Gastos com Pessoal'!$I$532:$AJ$532&amp;'Gastos com Pessoal'!$I$512:$AJ$512,0),10,1)),0)
+_xlfn.IFNA(SUM((J$3&gt;='Gastos com Pessoal'!$E$513:$E$522)*(J$3&lt;='Gastos com Pessoal'!$F$513:$F$522)*(IF('Gastos com Pessoal'!$AE$513:$AE$522&lt;=J$3,1,0))*OFFSET('Gastos com Pessoal'!$H$512,1,MATCH(5&amp;$B50,'Gastos com Pessoal'!$I$532:$AJ$532&amp;'Gastos com Pessoal'!$I$512:$AJ$512,0),10,1)),0)</f>
        <v>232838.55</v>
      </c>
      <c r="K50" s="32">
        <f t="array" aca="1" ref="K50" ca="1">_xlfn.IFNA(SUM((K$3&gt;='Gastos com Pessoal'!$E$7:$E$506)*(K$3&lt;='Gastos com Pessoal'!$F$7:$F$506)*OFFSET('Encargos e Benefícios'!$D$5,1,MATCH($B50,'Encargos e Benefícios'!$E$5:$AB$5,0),500,1)),0)
+_xlfn.IFNA(SUM((K$3&gt;='Gastos com Pessoal'!$E$513:$E$522)*(K$3&lt;='Gastos com Pessoal'!$F$513:$F$522)*OFFSET('Encargos e Benefícios'!$D$511,1,MATCH($B50,'Encargos e Benefícios'!$E$511:$AB$511,0),10,1)),0)
+_xlfn.IFNA(SUM((K$3&gt;='Gastos com Pessoal'!$E$7:$E$506)*(K$3&lt;='Gastos com Pessoal'!$F$7:$F$506)*(IF('Gastos com Pessoal'!$G$7:$G$506&lt;=K$3,1,0))*OFFSET('Gastos com Pessoal'!$H$6,1,MATCH(1&amp;$B50,'Gastos com Pessoal'!$I$532:$AJ$532&amp;'Gastos com Pessoal'!$I$6:$AJ$6,0),500,1)),0)
+_xlfn.IFNA(SUM((K$3&gt;='Gastos com Pessoal'!$E$7:$E$506)*(K$3&lt;='Gastos com Pessoal'!$F$7:$F$506)*(IF('Gastos com Pessoal'!$M$7:$M$506&lt;=K$3,1,0))*OFFSET('Gastos com Pessoal'!$H$6,1,MATCH(2&amp;$B50,'Gastos com Pessoal'!$I$532:$AJ$532&amp;'Gastos com Pessoal'!$I$6:$AJ$6,0),500,1)),0)
+_xlfn.IFNA(SUM((K$3&gt;='Gastos com Pessoal'!$E$7:$E$506)*(K$3&lt;='Gastos com Pessoal'!$F$7:$F$506)*(IF('Gastos com Pessoal'!$S$7:$S$506&lt;=K$3,1,0))*OFFSET('Gastos com Pessoal'!$H$6,1,MATCH(3&amp;$B50,'Gastos com Pessoal'!$I$532:$AJ$532&amp;'Gastos com Pessoal'!$I$6:$AJ$6,0),500,1)),0)
+_xlfn.IFNA(SUM((K$3&gt;='Gastos com Pessoal'!$E$7:$E$506)*(K$3&lt;='Gastos com Pessoal'!$F$7:$F$506)*(IF('Gastos com Pessoal'!$Y$7:$Y$506&lt;=K$3,1,0))*OFFSET('Gastos com Pessoal'!$H$6,1,MATCH(4&amp;$B50,'Gastos com Pessoal'!$I$532:$AJ$532&amp;'Gastos com Pessoal'!$I$6:$AJ$6,0),500,1)),0)
+_xlfn.IFNA(SUM((K$3&gt;='Gastos com Pessoal'!$E$7:$E$506)*(K$3&lt;='Gastos com Pessoal'!$F$7:$F$506)*(IF('Gastos com Pessoal'!$AE$7:$AE$506&lt;=K$3,1,0))*OFFSET('Gastos com Pessoal'!$H$6,1,MATCH(5&amp;$B50,'Gastos com Pessoal'!$I$532:$AJ$532&amp;'Gastos com Pessoal'!$I$6:$AJ$6,0),500,1)),0)
+_xlfn.IFNA(SUM((K$3&gt;='Gastos com Pessoal'!$E$513:$E$522)*(K$3&lt;='Gastos com Pessoal'!$F$513:$F$522)*(IF('Gastos com Pessoal'!$G$513:$G$522&lt;=K$3,1,0))*OFFSET('Gastos com Pessoal'!$H$512,1,MATCH(1&amp;$B50,'Gastos com Pessoal'!$I$532:$AJ$532&amp;'Gastos com Pessoal'!$I$512:$AJ$512,0),10,1)),0)
+_xlfn.IFNA(SUM((K$3&gt;='Gastos com Pessoal'!$E$513:$E$522)*(K$3&lt;='Gastos com Pessoal'!$F$513:$F$522)*(IF('Gastos com Pessoal'!$M$513:$M$522&lt;=K$3,1,0))*OFFSET('Gastos com Pessoal'!$H$512,1,MATCH(2&amp;$B50,'Gastos com Pessoal'!$I$532:$AJ$532&amp;'Gastos com Pessoal'!$I$512:$AJ$512,0),10,1)),0)
+_xlfn.IFNA(SUM((K$3&gt;='Gastos com Pessoal'!$E$513:$E$522)*(K$3&lt;='Gastos com Pessoal'!$F$513:$F$522)*(IF('Gastos com Pessoal'!$S$513:$S$522&lt;=K$3,1,0))*OFFSET('Gastos com Pessoal'!$H$512,1,MATCH(3&amp;$B50,'Gastos com Pessoal'!$I$532:$AJ$532&amp;'Gastos com Pessoal'!$I$512:$AJ$512,0),10,1)),0)
+_xlfn.IFNA(SUM((K$3&gt;='Gastos com Pessoal'!$E$513:$E$522)*(K$3&lt;='Gastos com Pessoal'!$F$513:$F$522)*(IF('Gastos com Pessoal'!$Y$513:$Y$522&lt;=K$3,1,0))*OFFSET('Gastos com Pessoal'!$H$512,1,MATCH(4&amp;$B50,'Gastos com Pessoal'!$I$532:$AJ$532&amp;'Gastos com Pessoal'!$I$512:$AJ$512,0),10,1)),0)
+_xlfn.IFNA(SUM((K$3&gt;='Gastos com Pessoal'!$E$513:$E$522)*(K$3&lt;='Gastos com Pessoal'!$F$513:$F$522)*(IF('Gastos com Pessoal'!$AE$513:$AE$522&lt;=K$3,1,0))*OFFSET('Gastos com Pessoal'!$H$512,1,MATCH(5&amp;$B50,'Gastos com Pessoal'!$I$532:$AJ$532&amp;'Gastos com Pessoal'!$I$512:$AJ$512,0),10,1)),0)</f>
        <v>232838.55</v>
      </c>
      <c r="L50" s="32">
        <f t="array" aca="1" ref="L50" ca="1">_xlfn.IFNA(SUM((L$3&gt;='Gastos com Pessoal'!$E$7:$E$506)*(L$3&lt;='Gastos com Pessoal'!$F$7:$F$506)*OFFSET('Encargos e Benefícios'!$D$5,1,MATCH($B50,'Encargos e Benefícios'!$E$5:$AB$5,0),500,1)),0)
+_xlfn.IFNA(SUM((L$3&gt;='Gastos com Pessoal'!$E$513:$E$522)*(L$3&lt;='Gastos com Pessoal'!$F$513:$F$522)*OFFSET('Encargos e Benefícios'!$D$511,1,MATCH($B50,'Encargos e Benefícios'!$E$511:$AB$511,0),10,1)),0)
+_xlfn.IFNA(SUM((L$3&gt;='Gastos com Pessoal'!$E$7:$E$506)*(L$3&lt;='Gastos com Pessoal'!$F$7:$F$506)*(IF('Gastos com Pessoal'!$G$7:$G$506&lt;=L$3,1,0))*OFFSET('Gastos com Pessoal'!$H$6,1,MATCH(1&amp;$B50,'Gastos com Pessoal'!$I$532:$AJ$532&amp;'Gastos com Pessoal'!$I$6:$AJ$6,0),500,1)),0)
+_xlfn.IFNA(SUM((L$3&gt;='Gastos com Pessoal'!$E$7:$E$506)*(L$3&lt;='Gastos com Pessoal'!$F$7:$F$506)*(IF('Gastos com Pessoal'!$M$7:$M$506&lt;=L$3,1,0))*OFFSET('Gastos com Pessoal'!$H$6,1,MATCH(2&amp;$B50,'Gastos com Pessoal'!$I$532:$AJ$532&amp;'Gastos com Pessoal'!$I$6:$AJ$6,0),500,1)),0)
+_xlfn.IFNA(SUM((L$3&gt;='Gastos com Pessoal'!$E$7:$E$506)*(L$3&lt;='Gastos com Pessoal'!$F$7:$F$506)*(IF('Gastos com Pessoal'!$S$7:$S$506&lt;=L$3,1,0))*OFFSET('Gastos com Pessoal'!$H$6,1,MATCH(3&amp;$B50,'Gastos com Pessoal'!$I$532:$AJ$532&amp;'Gastos com Pessoal'!$I$6:$AJ$6,0),500,1)),0)
+_xlfn.IFNA(SUM((L$3&gt;='Gastos com Pessoal'!$E$7:$E$506)*(L$3&lt;='Gastos com Pessoal'!$F$7:$F$506)*(IF('Gastos com Pessoal'!$Y$7:$Y$506&lt;=L$3,1,0))*OFFSET('Gastos com Pessoal'!$H$6,1,MATCH(4&amp;$B50,'Gastos com Pessoal'!$I$532:$AJ$532&amp;'Gastos com Pessoal'!$I$6:$AJ$6,0),500,1)),0)
+_xlfn.IFNA(SUM((L$3&gt;='Gastos com Pessoal'!$E$7:$E$506)*(L$3&lt;='Gastos com Pessoal'!$F$7:$F$506)*(IF('Gastos com Pessoal'!$AE$7:$AE$506&lt;=L$3,1,0))*OFFSET('Gastos com Pessoal'!$H$6,1,MATCH(5&amp;$B50,'Gastos com Pessoal'!$I$532:$AJ$532&amp;'Gastos com Pessoal'!$I$6:$AJ$6,0),500,1)),0)
+_xlfn.IFNA(SUM((L$3&gt;='Gastos com Pessoal'!$E$513:$E$522)*(L$3&lt;='Gastos com Pessoal'!$F$513:$F$522)*(IF('Gastos com Pessoal'!$G$513:$G$522&lt;=L$3,1,0))*OFFSET('Gastos com Pessoal'!$H$512,1,MATCH(1&amp;$B50,'Gastos com Pessoal'!$I$532:$AJ$532&amp;'Gastos com Pessoal'!$I$512:$AJ$512,0),10,1)),0)
+_xlfn.IFNA(SUM((L$3&gt;='Gastos com Pessoal'!$E$513:$E$522)*(L$3&lt;='Gastos com Pessoal'!$F$513:$F$522)*(IF('Gastos com Pessoal'!$M$513:$M$522&lt;=L$3,1,0))*OFFSET('Gastos com Pessoal'!$H$512,1,MATCH(2&amp;$B50,'Gastos com Pessoal'!$I$532:$AJ$532&amp;'Gastos com Pessoal'!$I$512:$AJ$512,0),10,1)),0)
+_xlfn.IFNA(SUM((L$3&gt;='Gastos com Pessoal'!$E$513:$E$522)*(L$3&lt;='Gastos com Pessoal'!$F$513:$F$522)*(IF('Gastos com Pessoal'!$S$513:$S$522&lt;=L$3,1,0))*OFFSET('Gastos com Pessoal'!$H$512,1,MATCH(3&amp;$B50,'Gastos com Pessoal'!$I$532:$AJ$532&amp;'Gastos com Pessoal'!$I$512:$AJ$512,0),10,1)),0)
+_xlfn.IFNA(SUM((L$3&gt;='Gastos com Pessoal'!$E$513:$E$522)*(L$3&lt;='Gastos com Pessoal'!$F$513:$F$522)*(IF('Gastos com Pessoal'!$Y$513:$Y$522&lt;=L$3,1,0))*OFFSET('Gastos com Pessoal'!$H$512,1,MATCH(4&amp;$B50,'Gastos com Pessoal'!$I$532:$AJ$532&amp;'Gastos com Pessoal'!$I$512:$AJ$512,0),10,1)),0)
+_xlfn.IFNA(SUM((L$3&gt;='Gastos com Pessoal'!$E$513:$E$522)*(L$3&lt;='Gastos com Pessoal'!$F$513:$F$522)*(IF('Gastos com Pessoal'!$AE$513:$AE$522&lt;=L$3,1,0))*OFFSET('Gastos com Pessoal'!$H$512,1,MATCH(5&amp;$B50,'Gastos com Pessoal'!$I$532:$AJ$532&amp;'Gastos com Pessoal'!$I$512:$AJ$512,0),10,1)),0)</f>
        <v>236089.35</v>
      </c>
      <c r="M50" s="32">
        <f t="array" aca="1" ref="M50" ca="1">_xlfn.IFNA(SUM((M$3&gt;='Gastos com Pessoal'!$E$7:$E$506)*(M$3&lt;='Gastos com Pessoal'!$F$7:$F$506)*OFFSET('Encargos e Benefícios'!$D$5,1,MATCH($B50,'Encargos e Benefícios'!$E$5:$AB$5,0),500,1)),0)
+_xlfn.IFNA(SUM((M$3&gt;='Gastos com Pessoal'!$E$513:$E$522)*(M$3&lt;='Gastos com Pessoal'!$F$513:$F$522)*OFFSET('Encargos e Benefícios'!$D$511,1,MATCH($B50,'Encargos e Benefícios'!$E$511:$AB$511,0),10,1)),0)
+_xlfn.IFNA(SUM((M$3&gt;='Gastos com Pessoal'!$E$7:$E$506)*(M$3&lt;='Gastos com Pessoal'!$F$7:$F$506)*(IF('Gastos com Pessoal'!$G$7:$G$506&lt;=M$3,1,0))*OFFSET('Gastos com Pessoal'!$H$6,1,MATCH(1&amp;$B50,'Gastos com Pessoal'!$I$532:$AJ$532&amp;'Gastos com Pessoal'!$I$6:$AJ$6,0),500,1)),0)
+_xlfn.IFNA(SUM((M$3&gt;='Gastos com Pessoal'!$E$7:$E$506)*(M$3&lt;='Gastos com Pessoal'!$F$7:$F$506)*(IF('Gastos com Pessoal'!$M$7:$M$506&lt;=M$3,1,0))*OFFSET('Gastos com Pessoal'!$H$6,1,MATCH(2&amp;$B50,'Gastos com Pessoal'!$I$532:$AJ$532&amp;'Gastos com Pessoal'!$I$6:$AJ$6,0),500,1)),0)
+_xlfn.IFNA(SUM((M$3&gt;='Gastos com Pessoal'!$E$7:$E$506)*(M$3&lt;='Gastos com Pessoal'!$F$7:$F$506)*(IF('Gastos com Pessoal'!$S$7:$S$506&lt;=M$3,1,0))*OFFSET('Gastos com Pessoal'!$H$6,1,MATCH(3&amp;$B50,'Gastos com Pessoal'!$I$532:$AJ$532&amp;'Gastos com Pessoal'!$I$6:$AJ$6,0),500,1)),0)
+_xlfn.IFNA(SUM((M$3&gt;='Gastos com Pessoal'!$E$7:$E$506)*(M$3&lt;='Gastos com Pessoal'!$F$7:$F$506)*(IF('Gastos com Pessoal'!$Y$7:$Y$506&lt;=M$3,1,0))*OFFSET('Gastos com Pessoal'!$H$6,1,MATCH(4&amp;$B50,'Gastos com Pessoal'!$I$532:$AJ$532&amp;'Gastos com Pessoal'!$I$6:$AJ$6,0),500,1)),0)
+_xlfn.IFNA(SUM((M$3&gt;='Gastos com Pessoal'!$E$7:$E$506)*(M$3&lt;='Gastos com Pessoal'!$F$7:$F$506)*(IF('Gastos com Pessoal'!$AE$7:$AE$506&lt;=M$3,1,0))*OFFSET('Gastos com Pessoal'!$H$6,1,MATCH(5&amp;$B50,'Gastos com Pessoal'!$I$532:$AJ$532&amp;'Gastos com Pessoal'!$I$6:$AJ$6,0),500,1)),0)
+_xlfn.IFNA(SUM((M$3&gt;='Gastos com Pessoal'!$E$513:$E$522)*(M$3&lt;='Gastos com Pessoal'!$F$513:$F$522)*(IF('Gastos com Pessoal'!$G$513:$G$522&lt;=M$3,1,0))*OFFSET('Gastos com Pessoal'!$H$512,1,MATCH(1&amp;$B50,'Gastos com Pessoal'!$I$532:$AJ$532&amp;'Gastos com Pessoal'!$I$512:$AJ$512,0),10,1)),0)
+_xlfn.IFNA(SUM((M$3&gt;='Gastos com Pessoal'!$E$513:$E$522)*(M$3&lt;='Gastos com Pessoal'!$F$513:$F$522)*(IF('Gastos com Pessoal'!$M$513:$M$522&lt;=M$3,1,0))*OFFSET('Gastos com Pessoal'!$H$512,1,MATCH(2&amp;$B50,'Gastos com Pessoal'!$I$532:$AJ$532&amp;'Gastos com Pessoal'!$I$512:$AJ$512,0),10,1)),0)
+_xlfn.IFNA(SUM((M$3&gt;='Gastos com Pessoal'!$E$513:$E$522)*(M$3&lt;='Gastos com Pessoal'!$F$513:$F$522)*(IF('Gastos com Pessoal'!$S$513:$S$522&lt;=M$3,1,0))*OFFSET('Gastos com Pessoal'!$H$512,1,MATCH(3&amp;$B50,'Gastos com Pessoal'!$I$532:$AJ$532&amp;'Gastos com Pessoal'!$I$512:$AJ$512,0),10,1)),0)
+_xlfn.IFNA(SUM((M$3&gt;='Gastos com Pessoal'!$E$513:$E$522)*(M$3&lt;='Gastos com Pessoal'!$F$513:$F$522)*(IF('Gastos com Pessoal'!$Y$513:$Y$522&lt;=M$3,1,0))*OFFSET('Gastos com Pessoal'!$H$512,1,MATCH(4&amp;$B50,'Gastos com Pessoal'!$I$532:$AJ$532&amp;'Gastos com Pessoal'!$I$512:$AJ$512,0),10,1)),0)
+_xlfn.IFNA(SUM((M$3&gt;='Gastos com Pessoal'!$E$513:$E$522)*(M$3&lt;='Gastos com Pessoal'!$F$513:$F$522)*(IF('Gastos com Pessoal'!$AE$513:$AE$522&lt;=M$3,1,0))*OFFSET('Gastos com Pessoal'!$H$512,1,MATCH(5&amp;$B50,'Gastos com Pessoal'!$I$532:$AJ$532&amp;'Gastos com Pessoal'!$I$512:$AJ$512,0),10,1)),0)</f>
        <v>236089.35</v>
      </c>
      <c r="N50" s="32">
        <f t="array" aca="1" ref="N50" ca="1">_xlfn.IFNA(SUM((N$3&gt;='Gastos com Pessoal'!$E$7:$E$506)*(N$3&lt;='Gastos com Pessoal'!$F$7:$F$506)*OFFSET('Encargos e Benefícios'!$D$5,1,MATCH($B50,'Encargos e Benefícios'!$E$5:$AB$5,0),500,1)),0)
+_xlfn.IFNA(SUM((N$3&gt;='Gastos com Pessoal'!$E$513:$E$522)*(N$3&lt;='Gastos com Pessoal'!$F$513:$F$522)*OFFSET('Encargos e Benefícios'!$D$511,1,MATCH($B50,'Encargos e Benefícios'!$E$511:$AB$511,0),10,1)),0)
+_xlfn.IFNA(SUM((N$3&gt;='Gastos com Pessoal'!$E$7:$E$506)*(N$3&lt;='Gastos com Pessoal'!$F$7:$F$506)*(IF('Gastos com Pessoal'!$G$7:$G$506&lt;=N$3,1,0))*OFFSET('Gastos com Pessoal'!$H$6,1,MATCH(1&amp;$B50,'Gastos com Pessoal'!$I$532:$AJ$532&amp;'Gastos com Pessoal'!$I$6:$AJ$6,0),500,1)),0)
+_xlfn.IFNA(SUM((N$3&gt;='Gastos com Pessoal'!$E$7:$E$506)*(N$3&lt;='Gastos com Pessoal'!$F$7:$F$506)*(IF('Gastos com Pessoal'!$M$7:$M$506&lt;=N$3,1,0))*OFFSET('Gastos com Pessoal'!$H$6,1,MATCH(2&amp;$B50,'Gastos com Pessoal'!$I$532:$AJ$532&amp;'Gastos com Pessoal'!$I$6:$AJ$6,0),500,1)),0)
+_xlfn.IFNA(SUM((N$3&gt;='Gastos com Pessoal'!$E$7:$E$506)*(N$3&lt;='Gastos com Pessoal'!$F$7:$F$506)*(IF('Gastos com Pessoal'!$S$7:$S$506&lt;=N$3,1,0))*OFFSET('Gastos com Pessoal'!$H$6,1,MATCH(3&amp;$B50,'Gastos com Pessoal'!$I$532:$AJ$532&amp;'Gastos com Pessoal'!$I$6:$AJ$6,0),500,1)),0)
+_xlfn.IFNA(SUM((N$3&gt;='Gastos com Pessoal'!$E$7:$E$506)*(N$3&lt;='Gastos com Pessoal'!$F$7:$F$506)*(IF('Gastos com Pessoal'!$Y$7:$Y$506&lt;=N$3,1,0))*OFFSET('Gastos com Pessoal'!$H$6,1,MATCH(4&amp;$B50,'Gastos com Pessoal'!$I$532:$AJ$532&amp;'Gastos com Pessoal'!$I$6:$AJ$6,0),500,1)),0)
+_xlfn.IFNA(SUM((N$3&gt;='Gastos com Pessoal'!$E$7:$E$506)*(N$3&lt;='Gastos com Pessoal'!$F$7:$F$506)*(IF('Gastos com Pessoal'!$AE$7:$AE$506&lt;=N$3,1,0))*OFFSET('Gastos com Pessoal'!$H$6,1,MATCH(5&amp;$B50,'Gastos com Pessoal'!$I$532:$AJ$532&amp;'Gastos com Pessoal'!$I$6:$AJ$6,0),500,1)),0)
+_xlfn.IFNA(SUM((N$3&gt;='Gastos com Pessoal'!$E$513:$E$522)*(N$3&lt;='Gastos com Pessoal'!$F$513:$F$522)*(IF('Gastos com Pessoal'!$G$513:$G$522&lt;=N$3,1,0))*OFFSET('Gastos com Pessoal'!$H$512,1,MATCH(1&amp;$B50,'Gastos com Pessoal'!$I$532:$AJ$532&amp;'Gastos com Pessoal'!$I$512:$AJ$512,0),10,1)),0)
+_xlfn.IFNA(SUM((N$3&gt;='Gastos com Pessoal'!$E$513:$E$522)*(N$3&lt;='Gastos com Pessoal'!$F$513:$F$522)*(IF('Gastos com Pessoal'!$M$513:$M$522&lt;=N$3,1,0))*OFFSET('Gastos com Pessoal'!$H$512,1,MATCH(2&amp;$B50,'Gastos com Pessoal'!$I$532:$AJ$532&amp;'Gastos com Pessoal'!$I$512:$AJ$512,0),10,1)),0)
+_xlfn.IFNA(SUM((N$3&gt;='Gastos com Pessoal'!$E$513:$E$522)*(N$3&lt;='Gastos com Pessoal'!$F$513:$F$522)*(IF('Gastos com Pessoal'!$S$513:$S$522&lt;=N$3,1,0))*OFFSET('Gastos com Pessoal'!$H$512,1,MATCH(3&amp;$B50,'Gastos com Pessoal'!$I$532:$AJ$532&amp;'Gastos com Pessoal'!$I$512:$AJ$512,0),10,1)),0)
+_xlfn.IFNA(SUM((N$3&gt;='Gastos com Pessoal'!$E$513:$E$522)*(N$3&lt;='Gastos com Pessoal'!$F$513:$F$522)*(IF('Gastos com Pessoal'!$Y$513:$Y$522&lt;=N$3,1,0))*OFFSET('Gastos com Pessoal'!$H$512,1,MATCH(4&amp;$B50,'Gastos com Pessoal'!$I$532:$AJ$532&amp;'Gastos com Pessoal'!$I$512:$AJ$512,0),10,1)),0)
+_xlfn.IFNA(SUM((N$3&gt;='Gastos com Pessoal'!$E$513:$E$522)*(N$3&lt;='Gastos com Pessoal'!$F$513:$F$522)*(IF('Gastos com Pessoal'!$AE$513:$AE$522&lt;=N$3,1,0))*OFFSET('Gastos com Pessoal'!$H$512,1,MATCH(5&amp;$B50,'Gastos com Pessoal'!$I$532:$AJ$532&amp;'Gastos com Pessoal'!$I$512:$AJ$512,0),10,1)),0)</f>
        <v>236089.35</v>
      </c>
      <c r="O50" s="32">
        <f t="array" aca="1" ref="O50" ca="1">_xlfn.IFNA(SUM((O$3&gt;='Gastos com Pessoal'!$E$7:$E$506)*(O$3&lt;='Gastos com Pessoal'!$F$7:$F$506)*OFFSET('Encargos e Benefícios'!$D$5,1,MATCH($B50,'Encargos e Benefícios'!$E$5:$AB$5,0),500,1)),0)
+_xlfn.IFNA(SUM((O$3&gt;='Gastos com Pessoal'!$E$513:$E$522)*(O$3&lt;='Gastos com Pessoal'!$F$513:$F$522)*OFFSET('Encargos e Benefícios'!$D$511,1,MATCH($B50,'Encargos e Benefícios'!$E$511:$AB$511,0),10,1)),0)
+_xlfn.IFNA(SUM((O$3&gt;='Gastos com Pessoal'!$E$7:$E$506)*(O$3&lt;='Gastos com Pessoal'!$F$7:$F$506)*(IF('Gastos com Pessoal'!$G$7:$G$506&lt;=O$3,1,0))*OFFSET('Gastos com Pessoal'!$H$6,1,MATCH(1&amp;$B50,'Gastos com Pessoal'!$I$532:$AJ$532&amp;'Gastos com Pessoal'!$I$6:$AJ$6,0),500,1)),0)
+_xlfn.IFNA(SUM((O$3&gt;='Gastos com Pessoal'!$E$7:$E$506)*(O$3&lt;='Gastos com Pessoal'!$F$7:$F$506)*(IF('Gastos com Pessoal'!$M$7:$M$506&lt;=O$3,1,0))*OFFSET('Gastos com Pessoal'!$H$6,1,MATCH(2&amp;$B50,'Gastos com Pessoal'!$I$532:$AJ$532&amp;'Gastos com Pessoal'!$I$6:$AJ$6,0),500,1)),0)
+_xlfn.IFNA(SUM((O$3&gt;='Gastos com Pessoal'!$E$7:$E$506)*(O$3&lt;='Gastos com Pessoal'!$F$7:$F$506)*(IF('Gastos com Pessoal'!$S$7:$S$506&lt;=O$3,1,0))*OFFSET('Gastos com Pessoal'!$H$6,1,MATCH(3&amp;$B50,'Gastos com Pessoal'!$I$532:$AJ$532&amp;'Gastos com Pessoal'!$I$6:$AJ$6,0),500,1)),0)
+_xlfn.IFNA(SUM((O$3&gt;='Gastos com Pessoal'!$E$7:$E$506)*(O$3&lt;='Gastos com Pessoal'!$F$7:$F$506)*(IF('Gastos com Pessoal'!$Y$7:$Y$506&lt;=O$3,1,0))*OFFSET('Gastos com Pessoal'!$H$6,1,MATCH(4&amp;$B50,'Gastos com Pessoal'!$I$532:$AJ$532&amp;'Gastos com Pessoal'!$I$6:$AJ$6,0),500,1)),0)
+_xlfn.IFNA(SUM((O$3&gt;='Gastos com Pessoal'!$E$7:$E$506)*(O$3&lt;='Gastos com Pessoal'!$F$7:$F$506)*(IF('Gastos com Pessoal'!$AE$7:$AE$506&lt;=O$3,1,0))*OFFSET('Gastos com Pessoal'!$H$6,1,MATCH(5&amp;$B50,'Gastos com Pessoal'!$I$532:$AJ$532&amp;'Gastos com Pessoal'!$I$6:$AJ$6,0),500,1)),0)
+_xlfn.IFNA(SUM((O$3&gt;='Gastos com Pessoal'!$E$513:$E$522)*(O$3&lt;='Gastos com Pessoal'!$F$513:$F$522)*(IF('Gastos com Pessoal'!$G$513:$G$522&lt;=O$3,1,0))*OFFSET('Gastos com Pessoal'!$H$512,1,MATCH(1&amp;$B50,'Gastos com Pessoal'!$I$532:$AJ$532&amp;'Gastos com Pessoal'!$I$512:$AJ$512,0),10,1)),0)
+_xlfn.IFNA(SUM((O$3&gt;='Gastos com Pessoal'!$E$513:$E$522)*(O$3&lt;='Gastos com Pessoal'!$F$513:$F$522)*(IF('Gastos com Pessoal'!$M$513:$M$522&lt;=O$3,1,0))*OFFSET('Gastos com Pessoal'!$H$512,1,MATCH(2&amp;$B50,'Gastos com Pessoal'!$I$532:$AJ$532&amp;'Gastos com Pessoal'!$I$512:$AJ$512,0),10,1)),0)
+_xlfn.IFNA(SUM((O$3&gt;='Gastos com Pessoal'!$E$513:$E$522)*(O$3&lt;='Gastos com Pessoal'!$F$513:$F$522)*(IF('Gastos com Pessoal'!$S$513:$S$522&lt;=O$3,1,0))*OFFSET('Gastos com Pessoal'!$H$512,1,MATCH(3&amp;$B50,'Gastos com Pessoal'!$I$532:$AJ$532&amp;'Gastos com Pessoal'!$I$512:$AJ$512,0),10,1)),0)
+_xlfn.IFNA(SUM((O$3&gt;='Gastos com Pessoal'!$E$513:$E$522)*(O$3&lt;='Gastos com Pessoal'!$F$513:$F$522)*(IF('Gastos com Pessoal'!$Y$513:$Y$522&lt;=O$3,1,0))*OFFSET('Gastos com Pessoal'!$H$512,1,MATCH(4&amp;$B50,'Gastos com Pessoal'!$I$532:$AJ$532&amp;'Gastos com Pessoal'!$I$512:$AJ$512,0),10,1)),0)
+_xlfn.IFNA(SUM((O$3&gt;='Gastos com Pessoal'!$E$513:$E$522)*(O$3&lt;='Gastos com Pessoal'!$F$513:$F$522)*(IF('Gastos com Pessoal'!$AE$513:$AE$522&lt;=O$3,1,0))*OFFSET('Gastos com Pessoal'!$H$512,1,MATCH(5&amp;$B50,'Gastos com Pessoal'!$I$532:$AJ$532&amp;'Gastos com Pessoal'!$I$512:$AJ$512,0),10,1)),0)</f>
        <v>236089.35</v>
      </c>
      <c r="P50" s="32">
        <f t="array" aca="1" ref="P50" ca="1">_xlfn.IFNA(SUM((P$3&gt;='Gastos com Pessoal'!$E$7:$E$506)*(P$3&lt;='Gastos com Pessoal'!$F$7:$F$506)*OFFSET('Encargos e Benefícios'!$D$5,1,MATCH($B50,'Encargos e Benefícios'!$E$5:$AB$5,0),500,1)),0)
+_xlfn.IFNA(SUM((P$3&gt;='Gastos com Pessoal'!$E$513:$E$522)*(P$3&lt;='Gastos com Pessoal'!$F$513:$F$522)*OFFSET('Encargos e Benefícios'!$D$511,1,MATCH($B50,'Encargos e Benefícios'!$E$511:$AB$511,0),10,1)),0)
+_xlfn.IFNA(SUM((P$3&gt;='Gastos com Pessoal'!$E$7:$E$506)*(P$3&lt;='Gastos com Pessoal'!$F$7:$F$506)*(IF('Gastos com Pessoal'!$G$7:$G$506&lt;=P$3,1,0))*OFFSET('Gastos com Pessoal'!$H$6,1,MATCH(1&amp;$B50,'Gastos com Pessoal'!$I$532:$AJ$532&amp;'Gastos com Pessoal'!$I$6:$AJ$6,0),500,1)),0)
+_xlfn.IFNA(SUM((P$3&gt;='Gastos com Pessoal'!$E$7:$E$506)*(P$3&lt;='Gastos com Pessoal'!$F$7:$F$506)*(IF('Gastos com Pessoal'!$M$7:$M$506&lt;=P$3,1,0))*OFFSET('Gastos com Pessoal'!$H$6,1,MATCH(2&amp;$B50,'Gastos com Pessoal'!$I$532:$AJ$532&amp;'Gastos com Pessoal'!$I$6:$AJ$6,0),500,1)),0)
+_xlfn.IFNA(SUM((P$3&gt;='Gastos com Pessoal'!$E$7:$E$506)*(P$3&lt;='Gastos com Pessoal'!$F$7:$F$506)*(IF('Gastos com Pessoal'!$S$7:$S$506&lt;=P$3,1,0))*OFFSET('Gastos com Pessoal'!$H$6,1,MATCH(3&amp;$B50,'Gastos com Pessoal'!$I$532:$AJ$532&amp;'Gastos com Pessoal'!$I$6:$AJ$6,0),500,1)),0)
+_xlfn.IFNA(SUM((P$3&gt;='Gastos com Pessoal'!$E$7:$E$506)*(P$3&lt;='Gastos com Pessoal'!$F$7:$F$506)*(IF('Gastos com Pessoal'!$Y$7:$Y$506&lt;=P$3,1,0))*OFFSET('Gastos com Pessoal'!$H$6,1,MATCH(4&amp;$B50,'Gastos com Pessoal'!$I$532:$AJ$532&amp;'Gastos com Pessoal'!$I$6:$AJ$6,0),500,1)),0)
+_xlfn.IFNA(SUM((P$3&gt;='Gastos com Pessoal'!$E$7:$E$506)*(P$3&lt;='Gastos com Pessoal'!$F$7:$F$506)*(IF('Gastos com Pessoal'!$AE$7:$AE$506&lt;=P$3,1,0))*OFFSET('Gastos com Pessoal'!$H$6,1,MATCH(5&amp;$B50,'Gastos com Pessoal'!$I$532:$AJ$532&amp;'Gastos com Pessoal'!$I$6:$AJ$6,0),500,1)),0)
+_xlfn.IFNA(SUM((P$3&gt;='Gastos com Pessoal'!$E$513:$E$522)*(P$3&lt;='Gastos com Pessoal'!$F$513:$F$522)*(IF('Gastos com Pessoal'!$G$513:$G$522&lt;=P$3,1,0))*OFFSET('Gastos com Pessoal'!$H$512,1,MATCH(1&amp;$B50,'Gastos com Pessoal'!$I$532:$AJ$532&amp;'Gastos com Pessoal'!$I$512:$AJ$512,0),10,1)),0)
+_xlfn.IFNA(SUM((P$3&gt;='Gastos com Pessoal'!$E$513:$E$522)*(P$3&lt;='Gastos com Pessoal'!$F$513:$F$522)*(IF('Gastos com Pessoal'!$M$513:$M$522&lt;=P$3,1,0))*OFFSET('Gastos com Pessoal'!$H$512,1,MATCH(2&amp;$B50,'Gastos com Pessoal'!$I$532:$AJ$532&amp;'Gastos com Pessoal'!$I$512:$AJ$512,0),10,1)),0)
+_xlfn.IFNA(SUM((P$3&gt;='Gastos com Pessoal'!$E$513:$E$522)*(P$3&lt;='Gastos com Pessoal'!$F$513:$F$522)*(IF('Gastos com Pessoal'!$S$513:$S$522&lt;=P$3,1,0))*OFFSET('Gastos com Pessoal'!$H$512,1,MATCH(3&amp;$B50,'Gastos com Pessoal'!$I$532:$AJ$532&amp;'Gastos com Pessoal'!$I$512:$AJ$512,0),10,1)),0)
+_xlfn.IFNA(SUM((P$3&gt;='Gastos com Pessoal'!$E$513:$E$522)*(P$3&lt;='Gastos com Pessoal'!$F$513:$F$522)*(IF('Gastos com Pessoal'!$Y$513:$Y$522&lt;=P$3,1,0))*OFFSET('Gastos com Pessoal'!$H$512,1,MATCH(4&amp;$B50,'Gastos com Pessoal'!$I$532:$AJ$532&amp;'Gastos com Pessoal'!$I$512:$AJ$512,0),10,1)),0)
+_xlfn.IFNA(SUM((P$3&gt;='Gastos com Pessoal'!$E$513:$E$522)*(P$3&lt;='Gastos com Pessoal'!$F$513:$F$522)*(IF('Gastos com Pessoal'!$AE$513:$AE$522&lt;=P$3,1,0))*OFFSET('Gastos com Pessoal'!$H$512,1,MATCH(5&amp;$B50,'Gastos com Pessoal'!$I$532:$AJ$532&amp;'Gastos com Pessoal'!$I$512:$AJ$512,0),10,1)),0)</f>
        <v>0</v>
      </c>
      <c r="Q50" s="32">
        <f t="array" aca="1" ref="Q50" ca="1">_xlfn.IFNA(SUM((Q$3&gt;='Gastos com Pessoal'!$E$7:$E$506)*(Q$3&lt;='Gastos com Pessoal'!$F$7:$F$506)*OFFSET('Encargos e Benefícios'!$D$5,1,MATCH($B50,'Encargos e Benefícios'!$E$5:$AB$5,0),500,1)),0)
+_xlfn.IFNA(SUM((Q$3&gt;='Gastos com Pessoal'!$E$513:$E$522)*(Q$3&lt;='Gastos com Pessoal'!$F$513:$F$522)*OFFSET('Encargos e Benefícios'!$D$511,1,MATCH($B50,'Encargos e Benefícios'!$E$511:$AB$511,0),10,1)),0)
+_xlfn.IFNA(SUM((Q$3&gt;='Gastos com Pessoal'!$E$7:$E$506)*(Q$3&lt;='Gastos com Pessoal'!$F$7:$F$506)*(IF('Gastos com Pessoal'!$G$7:$G$506&lt;=Q$3,1,0))*OFFSET('Gastos com Pessoal'!$H$6,1,MATCH(1&amp;$B50,'Gastos com Pessoal'!$I$532:$AJ$532&amp;'Gastos com Pessoal'!$I$6:$AJ$6,0),500,1)),0)
+_xlfn.IFNA(SUM((Q$3&gt;='Gastos com Pessoal'!$E$7:$E$506)*(Q$3&lt;='Gastos com Pessoal'!$F$7:$F$506)*(IF('Gastos com Pessoal'!$M$7:$M$506&lt;=Q$3,1,0))*OFFSET('Gastos com Pessoal'!$H$6,1,MATCH(2&amp;$B50,'Gastos com Pessoal'!$I$532:$AJ$532&amp;'Gastos com Pessoal'!$I$6:$AJ$6,0),500,1)),0)
+_xlfn.IFNA(SUM((Q$3&gt;='Gastos com Pessoal'!$E$7:$E$506)*(Q$3&lt;='Gastos com Pessoal'!$F$7:$F$506)*(IF('Gastos com Pessoal'!$S$7:$S$506&lt;=Q$3,1,0))*OFFSET('Gastos com Pessoal'!$H$6,1,MATCH(3&amp;$B50,'Gastos com Pessoal'!$I$532:$AJ$532&amp;'Gastos com Pessoal'!$I$6:$AJ$6,0),500,1)),0)
+_xlfn.IFNA(SUM((Q$3&gt;='Gastos com Pessoal'!$E$7:$E$506)*(Q$3&lt;='Gastos com Pessoal'!$F$7:$F$506)*(IF('Gastos com Pessoal'!$Y$7:$Y$506&lt;=Q$3,1,0))*OFFSET('Gastos com Pessoal'!$H$6,1,MATCH(4&amp;$B50,'Gastos com Pessoal'!$I$532:$AJ$532&amp;'Gastos com Pessoal'!$I$6:$AJ$6,0),500,1)),0)
+_xlfn.IFNA(SUM((Q$3&gt;='Gastos com Pessoal'!$E$7:$E$506)*(Q$3&lt;='Gastos com Pessoal'!$F$7:$F$506)*(IF('Gastos com Pessoal'!$AE$7:$AE$506&lt;=Q$3,1,0))*OFFSET('Gastos com Pessoal'!$H$6,1,MATCH(5&amp;$B50,'Gastos com Pessoal'!$I$532:$AJ$532&amp;'Gastos com Pessoal'!$I$6:$AJ$6,0),500,1)),0)
+_xlfn.IFNA(SUM((Q$3&gt;='Gastos com Pessoal'!$E$513:$E$522)*(Q$3&lt;='Gastos com Pessoal'!$F$513:$F$522)*(IF('Gastos com Pessoal'!$G$513:$G$522&lt;=Q$3,1,0))*OFFSET('Gastos com Pessoal'!$H$512,1,MATCH(1&amp;$B50,'Gastos com Pessoal'!$I$532:$AJ$532&amp;'Gastos com Pessoal'!$I$512:$AJ$512,0),10,1)),0)
+_xlfn.IFNA(SUM((Q$3&gt;='Gastos com Pessoal'!$E$513:$E$522)*(Q$3&lt;='Gastos com Pessoal'!$F$513:$F$522)*(IF('Gastos com Pessoal'!$M$513:$M$522&lt;=Q$3,1,0))*OFFSET('Gastos com Pessoal'!$H$512,1,MATCH(2&amp;$B50,'Gastos com Pessoal'!$I$532:$AJ$532&amp;'Gastos com Pessoal'!$I$512:$AJ$512,0),10,1)),0)
+_xlfn.IFNA(SUM((Q$3&gt;='Gastos com Pessoal'!$E$513:$E$522)*(Q$3&lt;='Gastos com Pessoal'!$F$513:$F$522)*(IF('Gastos com Pessoal'!$S$513:$S$522&lt;=Q$3,1,0))*OFFSET('Gastos com Pessoal'!$H$512,1,MATCH(3&amp;$B50,'Gastos com Pessoal'!$I$532:$AJ$532&amp;'Gastos com Pessoal'!$I$512:$AJ$512,0),10,1)),0)
+_xlfn.IFNA(SUM((Q$3&gt;='Gastos com Pessoal'!$E$513:$E$522)*(Q$3&lt;='Gastos com Pessoal'!$F$513:$F$522)*(IF('Gastos com Pessoal'!$Y$513:$Y$522&lt;=Q$3,1,0))*OFFSET('Gastos com Pessoal'!$H$512,1,MATCH(4&amp;$B50,'Gastos com Pessoal'!$I$532:$AJ$532&amp;'Gastos com Pessoal'!$I$512:$AJ$512,0),10,1)),0)
+_xlfn.IFNA(SUM((Q$3&gt;='Gastos com Pessoal'!$E$513:$E$522)*(Q$3&lt;='Gastos com Pessoal'!$F$513:$F$522)*(IF('Gastos com Pessoal'!$AE$513:$AE$522&lt;=Q$3,1,0))*OFFSET('Gastos com Pessoal'!$H$512,1,MATCH(5&amp;$B50,'Gastos com Pessoal'!$I$532:$AJ$532&amp;'Gastos com Pessoal'!$I$512:$AJ$512,0),10,1)),0)</f>
        <v>0</v>
      </c>
      <c r="R50" s="32">
        <f t="array" aca="1" ref="R50" ca="1">_xlfn.IFNA(SUM((R$3&gt;='Gastos com Pessoal'!$E$7:$E$506)*(R$3&lt;='Gastos com Pessoal'!$F$7:$F$506)*OFFSET('Encargos e Benefícios'!$D$5,1,MATCH($B50,'Encargos e Benefícios'!$E$5:$AB$5,0),500,1)),0)
+_xlfn.IFNA(SUM((R$3&gt;='Gastos com Pessoal'!$E$513:$E$522)*(R$3&lt;='Gastos com Pessoal'!$F$513:$F$522)*OFFSET('Encargos e Benefícios'!$D$511,1,MATCH($B50,'Encargos e Benefícios'!$E$511:$AB$511,0),10,1)),0)
+_xlfn.IFNA(SUM((R$3&gt;='Gastos com Pessoal'!$E$7:$E$506)*(R$3&lt;='Gastos com Pessoal'!$F$7:$F$506)*(IF('Gastos com Pessoal'!$G$7:$G$506&lt;=R$3,1,0))*OFFSET('Gastos com Pessoal'!$H$6,1,MATCH(1&amp;$B50,'Gastos com Pessoal'!$I$532:$AJ$532&amp;'Gastos com Pessoal'!$I$6:$AJ$6,0),500,1)),0)
+_xlfn.IFNA(SUM((R$3&gt;='Gastos com Pessoal'!$E$7:$E$506)*(R$3&lt;='Gastos com Pessoal'!$F$7:$F$506)*(IF('Gastos com Pessoal'!$M$7:$M$506&lt;=R$3,1,0))*OFFSET('Gastos com Pessoal'!$H$6,1,MATCH(2&amp;$B50,'Gastos com Pessoal'!$I$532:$AJ$532&amp;'Gastos com Pessoal'!$I$6:$AJ$6,0),500,1)),0)
+_xlfn.IFNA(SUM((R$3&gt;='Gastos com Pessoal'!$E$7:$E$506)*(R$3&lt;='Gastos com Pessoal'!$F$7:$F$506)*(IF('Gastos com Pessoal'!$S$7:$S$506&lt;=R$3,1,0))*OFFSET('Gastos com Pessoal'!$H$6,1,MATCH(3&amp;$B50,'Gastos com Pessoal'!$I$532:$AJ$532&amp;'Gastos com Pessoal'!$I$6:$AJ$6,0),500,1)),0)
+_xlfn.IFNA(SUM((R$3&gt;='Gastos com Pessoal'!$E$7:$E$506)*(R$3&lt;='Gastos com Pessoal'!$F$7:$F$506)*(IF('Gastos com Pessoal'!$Y$7:$Y$506&lt;=R$3,1,0))*OFFSET('Gastos com Pessoal'!$H$6,1,MATCH(4&amp;$B50,'Gastos com Pessoal'!$I$532:$AJ$532&amp;'Gastos com Pessoal'!$I$6:$AJ$6,0),500,1)),0)
+_xlfn.IFNA(SUM((R$3&gt;='Gastos com Pessoal'!$E$7:$E$506)*(R$3&lt;='Gastos com Pessoal'!$F$7:$F$506)*(IF('Gastos com Pessoal'!$AE$7:$AE$506&lt;=R$3,1,0))*OFFSET('Gastos com Pessoal'!$H$6,1,MATCH(5&amp;$B50,'Gastos com Pessoal'!$I$532:$AJ$532&amp;'Gastos com Pessoal'!$I$6:$AJ$6,0),500,1)),0)
+_xlfn.IFNA(SUM((R$3&gt;='Gastos com Pessoal'!$E$513:$E$522)*(R$3&lt;='Gastos com Pessoal'!$F$513:$F$522)*(IF('Gastos com Pessoal'!$G$513:$G$522&lt;=R$3,1,0))*OFFSET('Gastos com Pessoal'!$H$512,1,MATCH(1&amp;$B50,'Gastos com Pessoal'!$I$532:$AJ$532&amp;'Gastos com Pessoal'!$I$512:$AJ$512,0),10,1)),0)
+_xlfn.IFNA(SUM((R$3&gt;='Gastos com Pessoal'!$E$513:$E$522)*(R$3&lt;='Gastos com Pessoal'!$F$513:$F$522)*(IF('Gastos com Pessoal'!$M$513:$M$522&lt;=R$3,1,0))*OFFSET('Gastos com Pessoal'!$H$512,1,MATCH(2&amp;$B50,'Gastos com Pessoal'!$I$532:$AJ$532&amp;'Gastos com Pessoal'!$I$512:$AJ$512,0),10,1)),0)
+_xlfn.IFNA(SUM((R$3&gt;='Gastos com Pessoal'!$E$513:$E$522)*(R$3&lt;='Gastos com Pessoal'!$F$513:$F$522)*(IF('Gastos com Pessoal'!$S$513:$S$522&lt;=R$3,1,0))*OFFSET('Gastos com Pessoal'!$H$512,1,MATCH(3&amp;$B50,'Gastos com Pessoal'!$I$532:$AJ$532&amp;'Gastos com Pessoal'!$I$512:$AJ$512,0),10,1)),0)
+_xlfn.IFNA(SUM((R$3&gt;='Gastos com Pessoal'!$E$513:$E$522)*(R$3&lt;='Gastos com Pessoal'!$F$513:$F$522)*(IF('Gastos com Pessoal'!$Y$513:$Y$522&lt;=R$3,1,0))*OFFSET('Gastos com Pessoal'!$H$512,1,MATCH(4&amp;$B50,'Gastos com Pessoal'!$I$532:$AJ$532&amp;'Gastos com Pessoal'!$I$512:$AJ$512,0),10,1)),0)
+_xlfn.IFNA(SUM((R$3&gt;='Gastos com Pessoal'!$E$513:$E$522)*(R$3&lt;='Gastos com Pessoal'!$F$513:$F$522)*(IF('Gastos com Pessoal'!$AE$513:$AE$522&lt;=R$3,1,0))*OFFSET('Gastos com Pessoal'!$H$512,1,MATCH(5&amp;$B50,'Gastos com Pessoal'!$I$532:$AJ$532&amp;'Gastos com Pessoal'!$I$512:$AJ$512,0),10,1)),0)</f>
        <v>0</v>
      </c>
      <c r="S50" s="32">
        <f t="array" aca="1" ref="S50" ca="1">_xlfn.IFNA(SUM((S$3&gt;='Gastos com Pessoal'!$E$7:$E$506)*(S$3&lt;='Gastos com Pessoal'!$F$7:$F$506)*OFFSET('Encargos e Benefícios'!$D$5,1,MATCH($B50,'Encargos e Benefícios'!$E$5:$AB$5,0),500,1)),0)
+_xlfn.IFNA(SUM((S$3&gt;='Gastos com Pessoal'!$E$513:$E$522)*(S$3&lt;='Gastos com Pessoal'!$F$513:$F$522)*OFFSET('Encargos e Benefícios'!$D$511,1,MATCH($B50,'Encargos e Benefícios'!$E$511:$AB$511,0),10,1)),0)
+_xlfn.IFNA(SUM((S$3&gt;='Gastos com Pessoal'!$E$7:$E$506)*(S$3&lt;='Gastos com Pessoal'!$F$7:$F$506)*(IF('Gastos com Pessoal'!$G$7:$G$506&lt;=S$3,1,0))*OFFSET('Gastos com Pessoal'!$H$6,1,MATCH(1&amp;$B50,'Gastos com Pessoal'!$I$532:$AJ$532&amp;'Gastos com Pessoal'!$I$6:$AJ$6,0),500,1)),0)
+_xlfn.IFNA(SUM((S$3&gt;='Gastos com Pessoal'!$E$7:$E$506)*(S$3&lt;='Gastos com Pessoal'!$F$7:$F$506)*(IF('Gastos com Pessoal'!$M$7:$M$506&lt;=S$3,1,0))*OFFSET('Gastos com Pessoal'!$H$6,1,MATCH(2&amp;$B50,'Gastos com Pessoal'!$I$532:$AJ$532&amp;'Gastos com Pessoal'!$I$6:$AJ$6,0),500,1)),0)
+_xlfn.IFNA(SUM((S$3&gt;='Gastos com Pessoal'!$E$7:$E$506)*(S$3&lt;='Gastos com Pessoal'!$F$7:$F$506)*(IF('Gastos com Pessoal'!$S$7:$S$506&lt;=S$3,1,0))*OFFSET('Gastos com Pessoal'!$H$6,1,MATCH(3&amp;$B50,'Gastos com Pessoal'!$I$532:$AJ$532&amp;'Gastos com Pessoal'!$I$6:$AJ$6,0),500,1)),0)
+_xlfn.IFNA(SUM((S$3&gt;='Gastos com Pessoal'!$E$7:$E$506)*(S$3&lt;='Gastos com Pessoal'!$F$7:$F$506)*(IF('Gastos com Pessoal'!$Y$7:$Y$506&lt;=S$3,1,0))*OFFSET('Gastos com Pessoal'!$H$6,1,MATCH(4&amp;$B50,'Gastos com Pessoal'!$I$532:$AJ$532&amp;'Gastos com Pessoal'!$I$6:$AJ$6,0),500,1)),0)
+_xlfn.IFNA(SUM((S$3&gt;='Gastos com Pessoal'!$E$7:$E$506)*(S$3&lt;='Gastos com Pessoal'!$F$7:$F$506)*(IF('Gastos com Pessoal'!$AE$7:$AE$506&lt;=S$3,1,0))*OFFSET('Gastos com Pessoal'!$H$6,1,MATCH(5&amp;$B50,'Gastos com Pessoal'!$I$532:$AJ$532&amp;'Gastos com Pessoal'!$I$6:$AJ$6,0),500,1)),0)
+_xlfn.IFNA(SUM((S$3&gt;='Gastos com Pessoal'!$E$513:$E$522)*(S$3&lt;='Gastos com Pessoal'!$F$513:$F$522)*(IF('Gastos com Pessoal'!$G$513:$G$522&lt;=S$3,1,0))*OFFSET('Gastos com Pessoal'!$H$512,1,MATCH(1&amp;$B50,'Gastos com Pessoal'!$I$532:$AJ$532&amp;'Gastos com Pessoal'!$I$512:$AJ$512,0),10,1)),0)
+_xlfn.IFNA(SUM((S$3&gt;='Gastos com Pessoal'!$E$513:$E$522)*(S$3&lt;='Gastos com Pessoal'!$F$513:$F$522)*(IF('Gastos com Pessoal'!$M$513:$M$522&lt;=S$3,1,0))*OFFSET('Gastos com Pessoal'!$H$512,1,MATCH(2&amp;$B50,'Gastos com Pessoal'!$I$532:$AJ$532&amp;'Gastos com Pessoal'!$I$512:$AJ$512,0),10,1)),0)
+_xlfn.IFNA(SUM((S$3&gt;='Gastos com Pessoal'!$E$513:$E$522)*(S$3&lt;='Gastos com Pessoal'!$F$513:$F$522)*(IF('Gastos com Pessoal'!$S$513:$S$522&lt;=S$3,1,0))*OFFSET('Gastos com Pessoal'!$H$512,1,MATCH(3&amp;$B50,'Gastos com Pessoal'!$I$532:$AJ$532&amp;'Gastos com Pessoal'!$I$512:$AJ$512,0),10,1)),0)
+_xlfn.IFNA(SUM((S$3&gt;='Gastos com Pessoal'!$E$513:$E$522)*(S$3&lt;='Gastos com Pessoal'!$F$513:$F$522)*(IF('Gastos com Pessoal'!$Y$513:$Y$522&lt;=S$3,1,0))*OFFSET('Gastos com Pessoal'!$H$512,1,MATCH(4&amp;$B50,'Gastos com Pessoal'!$I$532:$AJ$532&amp;'Gastos com Pessoal'!$I$512:$AJ$512,0),10,1)),0)
+_xlfn.IFNA(SUM((S$3&gt;='Gastos com Pessoal'!$E$513:$E$522)*(S$3&lt;='Gastos com Pessoal'!$F$513:$F$522)*(IF('Gastos com Pessoal'!$AE$513:$AE$522&lt;=S$3,1,0))*OFFSET('Gastos com Pessoal'!$H$512,1,MATCH(5&amp;$B50,'Gastos com Pessoal'!$I$532:$AJ$532&amp;'Gastos com Pessoal'!$I$512:$AJ$512,0),10,1)),0)</f>
        <v>0</v>
      </c>
      <c r="T50" s="32">
        <f t="array" aca="1" ref="T50" ca="1">_xlfn.IFNA(SUM((T$3&gt;='Gastos com Pessoal'!$E$7:$E$506)*(T$3&lt;='Gastos com Pessoal'!$F$7:$F$506)*OFFSET('Encargos e Benefícios'!$D$5,1,MATCH($B50,'Encargos e Benefícios'!$E$5:$AB$5,0),500,1)),0)
+_xlfn.IFNA(SUM((T$3&gt;='Gastos com Pessoal'!$E$513:$E$522)*(T$3&lt;='Gastos com Pessoal'!$F$513:$F$522)*OFFSET('Encargos e Benefícios'!$D$511,1,MATCH($B50,'Encargos e Benefícios'!$E$511:$AB$511,0),10,1)),0)
+_xlfn.IFNA(SUM((T$3&gt;='Gastos com Pessoal'!$E$7:$E$506)*(T$3&lt;='Gastos com Pessoal'!$F$7:$F$506)*(IF('Gastos com Pessoal'!$G$7:$G$506&lt;=T$3,1,0))*OFFSET('Gastos com Pessoal'!$H$6,1,MATCH(1&amp;$B50,'Gastos com Pessoal'!$I$532:$AJ$532&amp;'Gastos com Pessoal'!$I$6:$AJ$6,0),500,1)),0)
+_xlfn.IFNA(SUM((T$3&gt;='Gastos com Pessoal'!$E$7:$E$506)*(T$3&lt;='Gastos com Pessoal'!$F$7:$F$506)*(IF('Gastos com Pessoal'!$M$7:$M$506&lt;=T$3,1,0))*OFFSET('Gastos com Pessoal'!$H$6,1,MATCH(2&amp;$B50,'Gastos com Pessoal'!$I$532:$AJ$532&amp;'Gastos com Pessoal'!$I$6:$AJ$6,0),500,1)),0)
+_xlfn.IFNA(SUM((T$3&gt;='Gastos com Pessoal'!$E$7:$E$506)*(T$3&lt;='Gastos com Pessoal'!$F$7:$F$506)*(IF('Gastos com Pessoal'!$S$7:$S$506&lt;=T$3,1,0))*OFFSET('Gastos com Pessoal'!$H$6,1,MATCH(3&amp;$B50,'Gastos com Pessoal'!$I$532:$AJ$532&amp;'Gastos com Pessoal'!$I$6:$AJ$6,0),500,1)),0)
+_xlfn.IFNA(SUM((T$3&gt;='Gastos com Pessoal'!$E$7:$E$506)*(T$3&lt;='Gastos com Pessoal'!$F$7:$F$506)*(IF('Gastos com Pessoal'!$Y$7:$Y$506&lt;=T$3,1,0))*OFFSET('Gastos com Pessoal'!$H$6,1,MATCH(4&amp;$B50,'Gastos com Pessoal'!$I$532:$AJ$532&amp;'Gastos com Pessoal'!$I$6:$AJ$6,0),500,1)),0)
+_xlfn.IFNA(SUM((T$3&gt;='Gastos com Pessoal'!$E$7:$E$506)*(T$3&lt;='Gastos com Pessoal'!$F$7:$F$506)*(IF('Gastos com Pessoal'!$AE$7:$AE$506&lt;=T$3,1,0))*OFFSET('Gastos com Pessoal'!$H$6,1,MATCH(5&amp;$B50,'Gastos com Pessoal'!$I$532:$AJ$532&amp;'Gastos com Pessoal'!$I$6:$AJ$6,0),500,1)),0)
+_xlfn.IFNA(SUM((T$3&gt;='Gastos com Pessoal'!$E$513:$E$522)*(T$3&lt;='Gastos com Pessoal'!$F$513:$F$522)*(IF('Gastos com Pessoal'!$G$513:$G$522&lt;=T$3,1,0))*OFFSET('Gastos com Pessoal'!$H$512,1,MATCH(1&amp;$B50,'Gastos com Pessoal'!$I$532:$AJ$532&amp;'Gastos com Pessoal'!$I$512:$AJ$512,0),10,1)),0)
+_xlfn.IFNA(SUM((T$3&gt;='Gastos com Pessoal'!$E$513:$E$522)*(T$3&lt;='Gastos com Pessoal'!$F$513:$F$522)*(IF('Gastos com Pessoal'!$M$513:$M$522&lt;=T$3,1,0))*OFFSET('Gastos com Pessoal'!$H$512,1,MATCH(2&amp;$B50,'Gastos com Pessoal'!$I$532:$AJ$532&amp;'Gastos com Pessoal'!$I$512:$AJ$512,0),10,1)),0)
+_xlfn.IFNA(SUM((T$3&gt;='Gastos com Pessoal'!$E$513:$E$522)*(T$3&lt;='Gastos com Pessoal'!$F$513:$F$522)*(IF('Gastos com Pessoal'!$S$513:$S$522&lt;=T$3,1,0))*OFFSET('Gastos com Pessoal'!$H$512,1,MATCH(3&amp;$B50,'Gastos com Pessoal'!$I$532:$AJ$532&amp;'Gastos com Pessoal'!$I$512:$AJ$512,0),10,1)),0)
+_xlfn.IFNA(SUM((T$3&gt;='Gastos com Pessoal'!$E$513:$E$522)*(T$3&lt;='Gastos com Pessoal'!$F$513:$F$522)*(IF('Gastos com Pessoal'!$Y$513:$Y$522&lt;=T$3,1,0))*OFFSET('Gastos com Pessoal'!$H$512,1,MATCH(4&amp;$B50,'Gastos com Pessoal'!$I$532:$AJ$532&amp;'Gastos com Pessoal'!$I$512:$AJ$512,0),10,1)),0)
+_xlfn.IFNA(SUM((T$3&gt;='Gastos com Pessoal'!$E$513:$E$522)*(T$3&lt;='Gastos com Pessoal'!$F$513:$F$522)*(IF('Gastos com Pessoal'!$AE$513:$AE$522&lt;=T$3,1,0))*OFFSET('Gastos com Pessoal'!$H$512,1,MATCH(5&amp;$B50,'Gastos com Pessoal'!$I$532:$AJ$532&amp;'Gastos com Pessoal'!$I$512:$AJ$512,0),10,1)),0)</f>
        <v>0</v>
      </c>
      <c r="U50" s="32">
        <f t="array" aca="1" ref="U50" ca="1">_xlfn.IFNA(SUM((U$3&gt;='Gastos com Pessoal'!$E$7:$E$506)*(U$3&lt;='Gastos com Pessoal'!$F$7:$F$506)*OFFSET('Encargos e Benefícios'!$D$5,1,MATCH($B50,'Encargos e Benefícios'!$E$5:$AB$5,0),500,1)),0)
+_xlfn.IFNA(SUM((U$3&gt;='Gastos com Pessoal'!$E$513:$E$522)*(U$3&lt;='Gastos com Pessoal'!$F$513:$F$522)*OFFSET('Encargos e Benefícios'!$D$511,1,MATCH($B50,'Encargos e Benefícios'!$E$511:$AB$511,0),10,1)),0)
+_xlfn.IFNA(SUM((U$3&gt;='Gastos com Pessoal'!$E$7:$E$506)*(U$3&lt;='Gastos com Pessoal'!$F$7:$F$506)*(IF('Gastos com Pessoal'!$G$7:$G$506&lt;=U$3,1,0))*OFFSET('Gastos com Pessoal'!$H$6,1,MATCH(1&amp;$B50,'Gastos com Pessoal'!$I$532:$AJ$532&amp;'Gastos com Pessoal'!$I$6:$AJ$6,0),500,1)),0)
+_xlfn.IFNA(SUM((U$3&gt;='Gastos com Pessoal'!$E$7:$E$506)*(U$3&lt;='Gastos com Pessoal'!$F$7:$F$506)*(IF('Gastos com Pessoal'!$M$7:$M$506&lt;=U$3,1,0))*OFFSET('Gastos com Pessoal'!$H$6,1,MATCH(2&amp;$B50,'Gastos com Pessoal'!$I$532:$AJ$532&amp;'Gastos com Pessoal'!$I$6:$AJ$6,0),500,1)),0)
+_xlfn.IFNA(SUM((U$3&gt;='Gastos com Pessoal'!$E$7:$E$506)*(U$3&lt;='Gastos com Pessoal'!$F$7:$F$506)*(IF('Gastos com Pessoal'!$S$7:$S$506&lt;=U$3,1,0))*OFFSET('Gastos com Pessoal'!$H$6,1,MATCH(3&amp;$B50,'Gastos com Pessoal'!$I$532:$AJ$532&amp;'Gastos com Pessoal'!$I$6:$AJ$6,0),500,1)),0)
+_xlfn.IFNA(SUM((U$3&gt;='Gastos com Pessoal'!$E$7:$E$506)*(U$3&lt;='Gastos com Pessoal'!$F$7:$F$506)*(IF('Gastos com Pessoal'!$Y$7:$Y$506&lt;=U$3,1,0))*OFFSET('Gastos com Pessoal'!$H$6,1,MATCH(4&amp;$B50,'Gastos com Pessoal'!$I$532:$AJ$532&amp;'Gastos com Pessoal'!$I$6:$AJ$6,0),500,1)),0)
+_xlfn.IFNA(SUM((U$3&gt;='Gastos com Pessoal'!$E$7:$E$506)*(U$3&lt;='Gastos com Pessoal'!$F$7:$F$506)*(IF('Gastos com Pessoal'!$AE$7:$AE$506&lt;=U$3,1,0))*OFFSET('Gastos com Pessoal'!$H$6,1,MATCH(5&amp;$B50,'Gastos com Pessoal'!$I$532:$AJ$532&amp;'Gastos com Pessoal'!$I$6:$AJ$6,0),500,1)),0)
+_xlfn.IFNA(SUM((U$3&gt;='Gastos com Pessoal'!$E$513:$E$522)*(U$3&lt;='Gastos com Pessoal'!$F$513:$F$522)*(IF('Gastos com Pessoal'!$G$513:$G$522&lt;=U$3,1,0))*OFFSET('Gastos com Pessoal'!$H$512,1,MATCH(1&amp;$B50,'Gastos com Pessoal'!$I$532:$AJ$532&amp;'Gastos com Pessoal'!$I$512:$AJ$512,0),10,1)),0)
+_xlfn.IFNA(SUM((U$3&gt;='Gastos com Pessoal'!$E$513:$E$522)*(U$3&lt;='Gastos com Pessoal'!$F$513:$F$522)*(IF('Gastos com Pessoal'!$M$513:$M$522&lt;=U$3,1,0))*OFFSET('Gastos com Pessoal'!$H$512,1,MATCH(2&amp;$B50,'Gastos com Pessoal'!$I$532:$AJ$532&amp;'Gastos com Pessoal'!$I$512:$AJ$512,0),10,1)),0)
+_xlfn.IFNA(SUM((U$3&gt;='Gastos com Pessoal'!$E$513:$E$522)*(U$3&lt;='Gastos com Pessoal'!$F$513:$F$522)*(IF('Gastos com Pessoal'!$S$513:$S$522&lt;=U$3,1,0))*OFFSET('Gastos com Pessoal'!$H$512,1,MATCH(3&amp;$B50,'Gastos com Pessoal'!$I$532:$AJ$532&amp;'Gastos com Pessoal'!$I$512:$AJ$512,0),10,1)),0)
+_xlfn.IFNA(SUM((U$3&gt;='Gastos com Pessoal'!$E$513:$E$522)*(U$3&lt;='Gastos com Pessoal'!$F$513:$F$522)*(IF('Gastos com Pessoal'!$Y$513:$Y$522&lt;=U$3,1,0))*OFFSET('Gastos com Pessoal'!$H$512,1,MATCH(4&amp;$B50,'Gastos com Pessoal'!$I$532:$AJ$532&amp;'Gastos com Pessoal'!$I$512:$AJ$512,0),10,1)),0)
+_xlfn.IFNA(SUM((U$3&gt;='Gastos com Pessoal'!$E$513:$E$522)*(U$3&lt;='Gastos com Pessoal'!$F$513:$F$522)*(IF('Gastos com Pessoal'!$AE$513:$AE$522&lt;=U$3,1,0))*OFFSET('Gastos com Pessoal'!$H$512,1,MATCH(5&amp;$B50,'Gastos com Pessoal'!$I$532:$AJ$532&amp;'Gastos com Pessoal'!$I$512:$AJ$512,0),10,1)),0)</f>
        <v>0</v>
      </c>
      <c r="V50" s="32">
        <f t="array" aca="1" ref="V50" ca="1">_xlfn.IFNA(SUM((V$3&gt;='Gastos com Pessoal'!$E$7:$E$506)*(V$3&lt;='Gastos com Pessoal'!$F$7:$F$506)*OFFSET('Encargos e Benefícios'!$D$5,1,MATCH($B50,'Encargos e Benefícios'!$E$5:$AB$5,0),500,1)),0)
+_xlfn.IFNA(SUM((V$3&gt;='Gastos com Pessoal'!$E$513:$E$522)*(V$3&lt;='Gastos com Pessoal'!$F$513:$F$522)*OFFSET('Encargos e Benefícios'!$D$511,1,MATCH($B50,'Encargos e Benefícios'!$E$511:$AB$511,0),10,1)),0)
+_xlfn.IFNA(SUM((V$3&gt;='Gastos com Pessoal'!$E$7:$E$506)*(V$3&lt;='Gastos com Pessoal'!$F$7:$F$506)*(IF('Gastos com Pessoal'!$G$7:$G$506&lt;=V$3,1,0))*OFFSET('Gastos com Pessoal'!$H$6,1,MATCH(1&amp;$B50,'Gastos com Pessoal'!$I$532:$AJ$532&amp;'Gastos com Pessoal'!$I$6:$AJ$6,0),500,1)),0)
+_xlfn.IFNA(SUM((V$3&gt;='Gastos com Pessoal'!$E$7:$E$506)*(V$3&lt;='Gastos com Pessoal'!$F$7:$F$506)*(IF('Gastos com Pessoal'!$M$7:$M$506&lt;=V$3,1,0))*OFFSET('Gastos com Pessoal'!$H$6,1,MATCH(2&amp;$B50,'Gastos com Pessoal'!$I$532:$AJ$532&amp;'Gastos com Pessoal'!$I$6:$AJ$6,0),500,1)),0)
+_xlfn.IFNA(SUM((V$3&gt;='Gastos com Pessoal'!$E$7:$E$506)*(V$3&lt;='Gastos com Pessoal'!$F$7:$F$506)*(IF('Gastos com Pessoal'!$S$7:$S$506&lt;=V$3,1,0))*OFFSET('Gastos com Pessoal'!$H$6,1,MATCH(3&amp;$B50,'Gastos com Pessoal'!$I$532:$AJ$532&amp;'Gastos com Pessoal'!$I$6:$AJ$6,0),500,1)),0)
+_xlfn.IFNA(SUM((V$3&gt;='Gastos com Pessoal'!$E$7:$E$506)*(V$3&lt;='Gastos com Pessoal'!$F$7:$F$506)*(IF('Gastos com Pessoal'!$Y$7:$Y$506&lt;=V$3,1,0))*OFFSET('Gastos com Pessoal'!$H$6,1,MATCH(4&amp;$B50,'Gastos com Pessoal'!$I$532:$AJ$532&amp;'Gastos com Pessoal'!$I$6:$AJ$6,0),500,1)),0)
+_xlfn.IFNA(SUM((V$3&gt;='Gastos com Pessoal'!$E$7:$E$506)*(V$3&lt;='Gastos com Pessoal'!$F$7:$F$506)*(IF('Gastos com Pessoal'!$AE$7:$AE$506&lt;=V$3,1,0))*OFFSET('Gastos com Pessoal'!$H$6,1,MATCH(5&amp;$B50,'Gastos com Pessoal'!$I$532:$AJ$532&amp;'Gastos com Pessoal'!$I$6:$AJ$6,0),500,1)),0)
+_xlfn.IFNA(SUM((V$3&gt;='Gastos com Pessoal'!$E$513:$E$522)*(V$3&lt;='Gastos com Pessoal'!$F$513:$F$522)*(IF('Gastos com Pessoal'!$G$513:$G$522&lt;=V$3,1,0))*OFFSET('Gastos com Pessoal'!$H$512,1,MATCH(1&amp;$B50,'Gastos com Pessoal'!$I$532:$AJ$532&amp;'Gastos com Pessoal'!$I$512:$AJ$512,0),10,1)),0)
+_xlfn.IFNA(SUM((V$3&gt;='Gastos com Pessoal'!$E$513:$E$522)*(V$3&lt;='Gastos com Pessoal'!$F$513:$F$522)*(IF('Gastos com Pessoal'!$M$513:$M$522&lt;=V$3,1,0))*OFFSET('Gastos com Pessoal'!$H$512,1,MATCH(2&amp;$B50,'Gastos com Pessoal'!$I$532:$AJ$532&amp;'Gastos com Pessoal'!$I$512:$AJ$512,0),10,1)),0)
+_xlfn.IFNA(SUM((V$3&gt;='Gastos com Pessoal'!$E$513:$E$522)*(V$3&lt;='Gastos com Pessoal'!$F$513:$F$522)*(IF('Gastos com Pessoal'!$S$513:$S$522&lt;=V$3,1,0))*OFFSET('Gastos com Pessoal'!$H$512,1,MATCH(3&amp;$B50,'Gastos com Pessoal'!$I$532:$AJ$532&amp;'Gastos com Pessoal'!$I$512:$AJ$512,0),10,1)),0)
+_xlfn.IFNA(SUM((V$3&gt;='Gastos com Pessoal'!$E$513:$E$522)*(V$3&lt;='Gastos com Pessoal'!$F$513:$F$522)*(IF('Gastos com Pessoal'!$Y$513:$Y$522&lt;=V$3,1,0))*OFFSET('Gastos com Pessoal'!$H$512,1,MATCH(4&amp;$B50,'Gastos com Pessoal'!$I$532:$AJ$532&amp;'Gastos com Pessoal'!$I$512:$AJ$512,0),10,1)),0)
+_xlfn.IFNA(SUM((V$3&gt;='Gastos com Pessoal'!$E$513:$E$522)*(V$3&lt;='Gastos com Pessoal'!$F$513:$F$522)*(IF('Gastos com Pessoal'!$AE$513:$AE$522&lt;=V$3,1,0))*OFFSET('Gastos com Pessoal'!$H$512,1,MATCH(5&amp;$B50,'Gastos com Pessoal'!$I$532:$AJ$532&amp;'Gastos com Pessoal'!$I$512:$AJ$512,0),10,1)),0)</f>
        <v>0</v>
      </c>
      <c r="W50" s="32">
        <f t="array" aca="1" ref="W50" ca="1">_xlfn.IFNA(SUM((W$3&gt;='Gastos com Pessoal'!$E$7:$E$506)*(W$3&lt;='Gastos com Pessoal'!$F$7:$F$506)*OFFSET('Encargos e Benefícios'!$D$5,1,MATCH($B50,'Encargos e Benefícios'!$E$5:$AB$5,0),500,1)),0)
+_xlfn.IFNA(SUM((W$3&gt;='Gastos com Pessoal'!$E$513:$E$522)*(W$3&lt;='Gastos com Pessoal'!$F$513:$F$522)*OFFSET('Encargos e Benefícios'!$D$511,1,MATCH($B50,'Encargos e Benefícios'!$E$511:$AB$511,0),10,1)),0)
+_xlfn.IFNA(SUM((W$3&gt;='Gastos com Pessoal'!$E$7:$E$506)*(W$3&lt;='Gastos com Pessoal'!$F$7:$F$506)*(IF('Gastos com Pessoal'!$G$7:$G$506&lt;=W$3,1,0))*OFFSET('Gastos com Pessoal'!$H$6,1,MATCH(1&amp;$B50,'Gastos com Pessoal'!$I$532:$AJ$532&amp;'Gastos com Pessoal'!$I$6:$AJ$6,0),500,1)),0)
+_xlfn.IFNA(SUM((W$3&gt;='Gastos com Pessoal'!$E$7:$E$506)*(W$3&lt;='Gastos com Pessoal'!$F$7:$F$506)*(IF('Gastos com Pessoal'!$M$7:$M$506&lt;=W$3,1,0))*OFFSET('Gastos com Pessoal'!$H$6,1,MATCH(2&amp;$B50,'Gastos com Pessoal'!$I$532:$AJ$532&amp;'Gastos com Pessoal'!$I$6:$AJ$6,0),500,1)),0)
+_xlfn.IFNA(SUM((W$3&gt;='Gastos com Pessoal'!$E$7:$E$506)*(W$3&lt;='Gastos com Pessoal'!$F$7:$F$506)*(IF('Gastos com Pessoal'!$S$7:$S$506&lt;=W$3,1,0))*OFFSET('Gastos com Pessoal'!$H$6,1,MATCH(3&amp;$B50,'Gastos com Pessoal'!$I$532:$AJ$532&amp;'Gastos com Pessoal'!$I$6:$AJ$6,0),500,1)),0)
+_xlfn.IFNA(SUM((W$3&gt;='Gastos com Pessoal'!$E$7:$E$506)*(W$3&lt;='Gastos com Pessoal'!$F$7:$F$506)*(IF('Gastos com Pessoal'!$Y$7:$Y$506&lt;=W$3,1,0))*OFFSET('Gastos com Pessoal'!$H$6,1,MATCH(4&amp;$B50,'Gastos com Pessoal'!$I$532:$AJ$532&amp;'Gastos com Pessoal'!$I$6:$AJ$6,0),500,1)),0)
+_xlfn.IFNA(SUM((W$3&gt;='Gastos com Pessoal'!$E$7:$E$506)*(W$3&lt;='Gastos com Pessoal'!$F$7:$F$506)*(IF('Gastos com Pessoal'!$AE$7:$AE$506&lt;=W$3,1,0))*OFFSET('Gastos com Pessoal'!$H$6,1,MATCH(5&amp;$B50,'Gastos com Pessoal'!$I$532:$AJ$532&amp;'Gastos com Pessoal'!$I$6:$AJ$6,0),500,1)),0)
+_xlfn.IFNA(SUM((W$3&gt;='Gastos com Pessoal'!$E$513:$E$522)*(W$3&lt;='Gastos com Pessoal'!$F$513:$F$522)*(IF('Gastos com Pessoal'!$G$513:$G$522&lt;=W$3,1,0))*OFFSET('Gastos com Pessoal'!$H$512,1,MATCH(1&amp;$B50,'Gastos com Pessoal'!$I$532:$AJ$532&amp;'Gastos com Pessoal'!$I$512:$AJ$512,0),10,1)),0)
+_xlfn.IFNA(SUM((W$3&gt;='Gastos com Pessoal'!$E$513:$E$522)*(W$3&lt;='Gastos com Pessoal'!$F$513:$F$522)*(IF('Gastos com Pessoal'!$M$513:$M$522&lt;=W$3,1,0))*OFFSET('Gastos com Pessoal'!$H$512,1,MATCH(2&amp;$B50,'Gastos com Pessoal'!$I$532:$AJ$532&amp;'Gastos com Pessoal'!$I$512:$AJ$512,0),10,1)),0)
+_xlfn.IFNA(SUM((W$3&gt;='Gastos com Pessoal'!$E$513:$E$522)*(W$3&lt;='Gastos com Pessoal'!$F$513:$F$522)*(IF('Gastos com Pessoal'!$S$513:$S$522&lt;=W$3,1,0))*OFFSET('Gastos com Pessoal'!$H$512,1,MATCH(3&amp;$B50,'Gastos com Pessoal'!$I$532:$AJ$532&amp;'Gastos com Pessoal'!$I$512:$AJ$512,0),10,1)),0)
+_xlfn.IFNA(SUM((W$3&gt;='Gastos com Pessoal'!$E$513:$E$522)*(W$3&lt;='Gastos com Pessoal'!$F$513:$F$522)*(IF('Gastos com Pessoal'!$Y$513:$Y$522&lt;=W$3,1,0))*OFFSET('Gastos com Pessoal'!$H$512,1,MATCH(4&amp;$B50,'Gastos com Pessoal'!$I$532:$AJ$532&amp;'Gastos com Pessoal'!$I$512:$AJ$512,0),10,1)),0)
+_xlfn.IFNA(SUM((W$3&gt;='Gastos com Pessoal'!$E$513:$E$522)*(W$3&lt;='Gastos com Pessoal'!$F$513:$F$522)*(IF('Gastos com Pessoal'!$AE$513:$AE$522&lt;=W$3,1,0))*OFFSET('Gastos com Pessoal'!$H$512,1,MATCH(5&amp;$B50,'Gastos com Pessoal'!$I$532:$AJ$532&amp;'Gastos com Pessoal'!$I$512:$AJ$512,0),10,1)),0)</f>
        <v>0</v>
      </c>
      <c r="X50" s="32">
        <f t="array" aca="1" ref="X50" ca="1">_xlfn.IFNA(SUM((X$3&gt;='Gastos com Pessoal'!$E$7:$E$506)*(X$3&lt;='Gastos com Pessoal'!$F$7:$F$506)*OFFSET('Encargos e Benefícios'!$D$5,1,MATCH($B50,'Encargos e Benefícios'!$E$5:$AB$5,0),500,1)),0)
+_xlfn.IFNA(SUM((X$3&gt;='Gastos com Pessoal'!$E$513:$E$522)*(X$3&lt;='Gastos com Pessoal'!$F$513:$F$522)*OFFSET('Encargos e Benefícios'!$D$511,1,MATCH($B50,'Encargos e Benefícios'!$E$511:$AB$511,0),10,1)),0)
+_xlfn.IFNA(SUM((X$3&gt;='Gastos com Pessoal'!$E$7:$E$506)*(X$3&lt;='Gastos com Pessoal'!$F$7:$F$506)*(IF('Gastos com Pessoal'!$G$7:$G$506&lt;=X$3,1,0))*OFFSET('Gastos com Pessoal'!$H$6,1,MATCH(1&amp;$B50,'Gastos com Pessoal'!$I$532:$AJ$532&amp;'Gastos com Pessoal'!$I$6:$AJ$6,0),500,1)),0)
+_xlfn.IFNA(SUM((X$3&gt;='Gastos com Pessoal'!$E$7:$E$506)*(X$3&lt;='Gastos com Pessoal'!$F$7:$F$506)*(IF('Gastos com Pessoal'!$M$7:$M$506&lt;=X$3,1,0))*OFFSET('Gastos com Pessoal'!$H$6,1,MATCH(2&amp;$B50,'Gastos com Pessoal'!$I$532:$AJ$532&amp;'Gastos com Pessoal'!$I$6:$AJ$6,0),500,1)),0)
+_xlfn.IFNA(SUM((X$3&gt;='Gastos com Pessoal'!$E$7:$E$506)*(X$3&lt;='Gastos com Pessoal'!$F$7:$F$506)*(IF('Gastos com Pessoal'!$S$7:$S$506&lt;=X$3,1,0))*OFFSET('Gastos com Pessoal'!$H$6,1,MATCH(3&amp;$B50,'Gastos com Pessoal'!$I$532:$AJ$532&amp;'Gastos com Pessoal'!$I$6:$AJ$6,0),500,1)),0)
+_xlfn.IFNA(SUM((X$3&gt;='Gastos com Pessoal'!$E$7:$E$506)*(X$3&lt;='Gastos com Pessoal'!$F$7:$F$506)*(IF('Gastos com Pessoal'!$Y$7:$Y$506&lt;=X$3,1,0))*OFFSET('Gastos com Pessoal'!$H$6,1,MATCH(4&amp;$B50,'Gastos com Pessoal'!$I$532:$AJ$532&amp;'Gastos com Pessoal'!$I$6:$AJ$6,0),500,1)),0)
+_xlfn.IFNA(SUM((X$3&gt;='Gastos com Pessoal'!$E$7:$E$506)*(X$3&lt;='Gastos com Pessoal'!$F$7:$F$506)*(IF('Gastos com Pessoal'!$AE$7:$AE$506&lt;=X$3,1,0))*OFFSET('Gastos com Pessoal'!$H$6,1,MATCH(5&amp;$B50,'Gastos com Pessoal'!$I$532:$AJ$532&amp;'Gastos com Pessoal'!$I$6:$AJ$6,0),500,1)),0)
+_xlfn.IFNA(SUM((X$3&gt;='Gastos com Pessoal'!$E$513:$E$522)*(X$3&lt;='Gastos com Pessoal'!$F$513:$F$522)*(IF('Gastos com Pessoal'!$G$513:$G$522&lt;=X$3,1,0))*OFFSET('Gastos com Pessoal'!$H$512,1,MATCH(1&amp;$B50,'Gastos com Pessoal'!$I$532:$AJ$532&amp;'Gastos com Pessoal'!$I$512:$AJ$512,0),10,1)),0)
+_xlfn.IFNA(SUM((X$3&gt;='Gastos com Pessoal'!$E$513:$E$522)*(X$3&lt;='Gastos com Pessoal'!$F$513:$F$522)*(IF('Gastos com Pessoal'!$M$513:$M$522&lt;=X$3,1,0))*OFFSET('Gastos com Pessoal'!$H$512,1,MATCH(2&amp;$B50,'Gastos com Pessoal'!$I$532:$AJ$532&amp;'Gastos com Pessoal'!$I$512:$AJ$512,0),10,1)),0)
+_xlfn.IFNA(SUM((X$3&gt;='Gastos com Pessoal'!$E$513:$E$522)*(X$3&lt;='Gastos com Pessoal'!$F$513:$F$522)*(IF('Gastos com Pessoal'!$S$513:$S$522&lt;=X$3,1,0))*OFFSET('Gastos com Pessoal'!$H$512,1,MATCH(3&amp;$B50,'Gastos com Pessoal'!$I$532:$AJ$532&amp;'Gastos com Pessoal'!$I$512:$AJ$512,0),10,1)),0)
+_xlfn.IFNA(SUM((X$3&gt;='Gastos com Pessoal'!$E$513:$E$522)*(X$3&lt;='Gastos com Pessoal'!$F$513:$F$522)*(IF('Gastos com Pessoal'!$Y$513:$Y$522&lt;=X$3,1,0))*OFFSET('Gastos com Pessoal'!$H$512,1,MATCH(4&amp;$B50,'Gastos com Pessoal'!$I$532:$AJ$532&amp;'Gastos com Pessoal'!$I$512:$AJ$512,0),10,1)),0)
+_xlfn.IFNA(SUM((X$3&gt;='Gastos com Pessoal'!$E$513:$E$522)*(X$3&lt;='Gastos com Pessoal'!$F$513:$F$522)*(IF('Gastos com Pessoal'!$AE$513:$AE$522&lt;=X$3,1,0))*OFFSET('Gastos com Pessoal'!$H$512,1,MATCH(5&amp;$B50,'Gastos com Pessoal'!$I$532:$AJ$532&amp;'Gastos com Pessoal'!$I$512:$AJ$512,0),10,1)),0)</f>
        <v>0</v>
      </c>
      <c r="Y50" s="32">
        <f t="array" aca="1" ref="Y50" ca="1">_xlfn.IFNA(SUM((Y$3&gt;='Gastos com Pessoal'!$E$7:$E$506)*(Y$3&lt;='Gastos com Pessoal'!$F$7:$F$506)*OFFSET('Encargos e Benefícios'!$D$5,1,MATCH($B50,'Encargos e Benefícios'!$E$5:$AB$5,0),500,1)),0)
+_xlfn.IFNA(SUM((Y$3&gt;='Gastos com Pessoal'!$E$513:$E$522)*(Y$3&lt;='Gastos com Pessoal'!$F$513:$F$522)*OFFSET('Encargos e Benefícios'!$D$511,1,MATCH($B50,'Encargos e Benefícios'!$E$511:$AB$511,0),10,1)),0)
+_xlfn.IFNA(SUM((Y$3&gt;='Gastos com Pessoal'!$E$7:$E$506)*(Y$3&lt;='Gastos com Pessoal'!$F$7:$F$506)*(IF('Gastos com Pessoal'!$G$7:$G$506&lt;=Y$3,1,0))*OFFSET('Gastos com Pessoal'!$H$6,1,MATCH(1&amp;$B50,'Gastos com Pessoal'!$I$532:$AJ$532&amp;'Gastos com Pessoal'!$I$6:$AJ$6,0),500,1)),0)
+_xlfn.IFNA(SUM((Y$3&gt;='Gastos com Pessoal'!$E$7:$E$506)*(Y$3&lt;='Gastos com Pessoal'!$F$7:$F$506)*(IF('Gastos com Pessoal'!$M$7:$M$506&lt;=Y$3,1,0))*OFFSET('Gastos com Pessoal'!$H$6,1,MATCH(2&amp;$B50,'Gastos com Pessoal'!$I$532:$AJ$532&amp;'Gastos com Pessoal'!$I$6:$AJ$6,0),500,1)),0)
+_xlfn.IFNA(SUM((Y$3&gt;='Gastos com Pessoal'!$E$7:$E$506)*(Y$3&lt;='Gastos com Pessoal'!$F$7:$F$506)*(IF('Gastos com Pessoal'!$S$7:$S$506&lt;=Y$3,1,0))*OFFSET('Gastos com Pessoal'!$H$6,1,MATCH(3&amp;$B50,'Gastos com Pessoal'!$I$532:$AJ$532&amp;'Gastos com Pessoal'!$I$6:$AJ$6,0),500,1)),0)
+_xlfn.IFNA(SUM((Y$3&gt;='Gastos com Pessoal'!$E$7:$E$506)*(Y$3&lt;='Gastos com Pessoal'!$F$7:$F$506)*(IF('Gastos com Pessoal'!$Y$7:$Y$506&lt;=Y$3,1,0))*OFFSET('Gastos com Pessoal'!$H$6,1,MATCH(4&amp;$B50,'Gastos com Pessoal'!$I$532:$AJ$532&amp;'Gastos com Pessoal'!$I$6:$AJ$6,0),500,1)),0)
+_xlfn.IFNA(SUM((Y$3&gt;='Gastos com Pessoal'!$E$7:$E$506)*(Y$3&lt;='Gastos com Pessoal'!$F$7:$F$506)*(IF('Gastos com Pessoal'!$AE$7:$AE$506&lt;=Y$3,1,0))*OFFSET('Gastos com Pessoal'!$H$6,1,MATCH(5&amp;$B50,'Gastos com Pessoal'!$I$532:$AJ$532&amp;'Gastos com Pessoal'!$I$6:$AJ$6,0),500,1)),0)
+_xlfn.IFNA(SUM((Y$3&gt;='Gastos com Pessoal'!$E$513:$E$522)*(Y$3&lt;='Gastos com Pessoal'!$F$513:$F$522)*(IF('Gastos com Pessoal'!$G$513:$G$522&lt;=Y$3,1,0))*OFFSET('Gastos com Pessoal'!$H$512,1,MATCH(1&amp;$B50,'Gastos com Pessoal'!$I$532:$AJ$532&amp;'Gastos com Pessoal'!$I$512:$AJ$512,0),10,1)),0)
+_xlfn.IFNA(SUM((Y$3&gt;='Gastos com Pessoal'!$E$513:$E$522)*(Y$3&lt;='Gastos com Pessoal'!$F$513:$F$522)*(IF('Gastos com Pessoal'!$M$513:$M$522&lt;=Y$3,1,0))*OFFSET('Gastos com Pessoal'!$H$512,1,MATCH(2&amp;$B50,'Gastos com Pessoal'!$I$532:$AJ$532&amp;'Gastos com Pessoal'!$I$512:$AJ$512,0),10,1)),0)
+_xlfn.IFNA(SUM((Y$3&gt;='Gastos com Pessoal'!$E$513:$E$522)*(Y$3&lt;='Gastos com Pessoal'!$F$513:$F$522)*(IF('Gastos com Pessoal'!$S$513:$S$522&lt;=Y$3,1,0))*OFFSET('Gastos com Pessoal'!$H$512,1,MATCH(3&amp;$B50,'Gastos com Pessoal'!$I$532:$AJ$532&amp;'Gastos com Pessoal'!$I$512:$AJ$512,0),10,1)),0)
+_xlfn.IFNA(SUM((Y$3&gt;='Gastos com Pessoal'!$E$513:$E$522)*(Y$3&lt;='Gastos com Pessoal'!$F$513:$F$522)*(IF('Gastos com Pessoal'!$Y$513:$Y$522&lt;=Y$3,1,0))*OFFSET('Gastos com Pessoal'!$H$512,1,MATCH(4&amp;$B50,'Gastos com Pessoal'!$I$532:$AJ$532&amp;'Gastos com Pessoal'!$I$512:$AJ$512,0),10,1)),0)
+_xlfn.IFNA(SUM((Y$3&gt;='Gastos com Pessoal'!$E$513:$E$522)*(Y$3&lt;='Gastos com Pessoal'!$F$513:$F$522)*(IF('Gastos com Pessoal'!$AE$513:$AE$522&lt;=Y$3,1,0))*OFFSET('Gastos com Pessoal'!$H$512,1,MATCH(5&amp;$B50,'Gastos com Pessoal'!$I$532:$AJ$532&amp;'Gastos com Pessoal'!$I$512:$AJ$512,0),10,1)),0)</f>
        <v>0</v>
      </c>
      <c r="Z50" s="32">
        <f t="array" aca="1" ref="Z50" ca="1">_xlfn.IFNA(SUM((Z$3&gt;='Gastos com Pessoal'!$E$7:$E$506)*(Z$3&lt;='Gastos com Pessoal'!$F$7:$F$506)*OFFSET('Encargos e Benefícios'!$D$5,1,MATCH($B50,'Encargos e Benefícios'!$E$5:$AB$5,0),500,1)),0)
+_xlfn.IFNA(SUM((Z$3&gt;='Gastos com Pessoal'!$E$513:$E$522)*(Z$3&lt;='Gastos com Pessoal'!$F$513:$F$522)*OFFSET('Encargos e Benefícios'!$D$511,1,MATCH($B50,'Encargos e Benefícios'!$E$511:$AB$511,0),10,1)),0)
+_xlfn.IFNA(SUM((Z$3&gt;='Gastos com Pessoal'!$E$7:$E$506)*(Z$3&lt;='Gastos com Pessoal'!$F$7:$F$506)*(IF('Gastos com Pessoal'!$G$7:$G$506&lt;=Z$3,1,0))*OFFSET('Gastos com Pessoal'!$H$6,1,MATCH(1&amp;$B50,'Gastos com Pessoal'!$I$532:$AJ$532&amp;'Gastos com Pessoal'!$I$6:$AJ$6,0),500,1)),0)
+_xlfn.IFNA(SUM((Z$3&gt;='Gastos com Pessoal'!$E$7:$E$506)*(Z$3&lt;='Gastos com Pessoal'!$F$7:$F$506)*(IF('Gastos com Pessoal'!$M$7:$M$506&lt;=Z$3,1,0))*OFFSET('Gastos com Pessoal'!$H$6,1,MATCH(2&amp;$B50,'Gastos com Pessoal'!$I$532:$AJ$532&amp;'Gastos com Pessoal'!$I$6:$AJ$6,0),500,1)),0)
+_xlfn.IFNA(SUM((Z$3&gt;='Gastos com Pessoal'!$E$7:$E$506)*(Z$3&lt;='Gastos com Pessoal'!$F$7:$F$506)*(IF('Gastos com Pessoal'!$S$7:$S$506&lt;=Z$3,1,0))*OFFSET('Gastos com Pessoal'!$H$6,1,MATCH(3&amp;$B50,'Gastos com Pessoal'!$I$532:$AJ$532&amp;'Gastos com Pessoal'!$I$6:$AJ$6,0),500,1)),0)
+_xlfn.IFNA(SUM((Z$3&gt;='Gastos com Pessoal'!$E$7:$E$506)*(Z$3&lt;='Gastos com Pessoal'!$F$7:$F$506)*(IF('Gastos com Pessoal'!$Y$7:$Y$506&lt;=Z$3,1,0))*OFFSET('Gastos com Pessoal'!$H$6,1,MATCH(4&amp;$B50,'Gastos com Pessoal'!$I$532:$AJ$532&amp;'Gastos com Pessoal'!$I$6:$AJ$6,0),500,1)),0)
+_xlfn.IFNA(SUM((Z$3&gt;='Gastos com Pessoal'!$E$7:$E$506)*(Z$3&lt;='Gastos com Pessoal'!$F$7:$F$506)*(IF('Gastos com Pessoal'!$AE$7:$AE$506&lt;=Z$3,1,0))*OFFSET('Gastos com Pessoal'!$H$6,1,MATCH(5&amp;$B50,'Gastos com Pessoal'!$I$532:$AJ$532&amp;'Gastos com Pessoal'!$I$6:$AJ$6,0),500,1)),0)
+_xlfn.IFNA(SUM((Z$3&gt;='Gastos com Pessoal'!$E$513:$E$522)*(Z$3&lt;='Gastos com Pessoal'!$F$513:$F$522)*(IF('Gastos com Pessoal'!$G$513:$G$522&lt;=Z$3,1,0))*OFFSET('Gastos com Pessoal'!$H$512,1,MATCH(1&amp;$B50,'Gastos com Pessoal'!$I$532:$AJ$532&amp;'Gastos com Pessoal'!$I$512:$AJ$512,0),10,1)),0)
+_xlfn.IFNA(SUM((Z$3&gt;='Gastos com Pessoal'!$E$513:$E$522)*(Z$3&lt;='Gastos com Pessoal'!$F$513:$F$522)*(IF('Gastos com Pessoal'!$M$513:$M$522&lt;=Z$3,1,0))*OFFSET('Gastos com Pessoal'!$H$512,1,MATCH(2&amp;$B50,'Gastos com Pessoal'!$I$532:$AJ$532&amp;'Gastos com Pessoal'!$I$512:$AJ$512,0),10,1)),0)
+_xlfn.IFNA(SUM((Z$3&gt;='Gastos com Pessoal'!$E$513:$E$522)*(Z$3&lt;='Gastos com Pessoal'!$F$513:$F$522)*(IF('Gastos com Pessoal'!$S$513:$S$522&lt;=Z$3,1,0))*OFFSET('Gastos com Pessoal'!$H$512,1,MATCH(3&amp;$B50,'Gastos com Pessoal'!$I$532:$AJ$532&amp;'Gastos com Pessoal'!$I$512:$AJ$512,0),10,1)),0)
+_xlfn.IFNA(SUM((Z$3&gt;='Gastos com Pessoal'!$E$513:$E$522)*(Z$3&lt;='Gastos com Pessoal'!$F$513:$F$522)*(IF('Gastos com Pessoal'!$Y$513:$Y$522&lt;=Z$3,1,0))*OFFSET('Gastos com Pessoal'!$H$512,1,MATCH(4&amp;$B50,'Gastos com Pessoal'!$I$532:$AJ$532&amp;'Gastos com Pessoal'!$I$512:$AJ$512,0),10,1)),0)
+_xlfn.IFNA(SUM((Z$3&gt;='Gastos com Pessoal'!$E$513:$E$522)*(Z$3&lt;='Gastos com Pessoal'!$F$513:$F$522)*(IF('Gastos com Pessoal'!$AE$513:$AE$522&lt;=Z$3,1,0))*OFFSET('Gastos com Pessoal'!$H$512,1,MATCH(5&amp;$B50,'Gastos com Pessoal'!$I$532:$AJ$532&amp;'Gastos com Pessoal'!$I$512:$AJ$512,0),10,1)),0)</f>
        <v>0</v>
      </c>
      <c r="AA50" s="32">
        <f t="array" aca="1" ref="AA50" ca="1">_xlfn.IFNA(SUM((AA$3&gt;='Gastos com Pessoal'!$E$7:$E$506)*(AA$3&lt;='Gastos com Pessoal'!$F$7:$F$506)*OFFSET('Encargos e Benefícios'!$D$5,1,MATCH($B50,'Encargos e Benefícios'!$E$5:$AB$5,0),500,1)),0)
+_xlfn.IFNA(SUM((AA$3&gt;='Gastos com Pessoal'!$E$513:$E$522)*(AA$3&lt;='Gastos com Pessoal'!$F$513:$F$522)*OFFSET('Encargos e Benefícios'!$D$511,1,MATCH($B50,'Encargos e Benefícios'!$E$511:$AB$511,0),10,1)),0)
+_xlfn.IFNA(SUM((AA$3&gt;='Gastos com Pessoal'!$E$7:$E$506)*(AA$3&lt;='Gastos com Pessoal'!$F$7:$F$506)*(IF('Gastos com Pessoal'!$G$7:$G$506&lt;=AA$3,1,0))*OFFSET('Gastos com Pessoal'!$H$6,1,MATCH(1&amp;$B50,'Gastos com Pessoal'!$I$532:$AJ$532&amp;'Gastos com Pessoal'!$I$6:$AJ$6,0),500,1)),0)
+_xlfn.IFNA(SUM((AA$3&gt;='Gastos com Pessoal'!$E$7:$E$506)*(AA$3&lt;='Gastos com Pessoal'!$F$7:$F$506)*(IF('Gastos com Pessoal'!$M$7:$M$506&lt;=AA$3,1,0))*OFFSET('Gastos com Pessoal'!$H$6,1,MATCH(2&amp;$B50,'Gastos com Pessoal'!$I$532:$AJ$532&amp;'Gastos com Pessoal'!$I$6:$AJ$6,0),500,1)),0)
+_xlfn.IFNA(SUM((AA$3&gt;='Gastos com Pessoal'!$E$7:$E$506)*(AA$3&lt;='Gastos com Pessoal'!$F$7:$F$506)*(IF('Gastos com Pessoal'!$S$7:$S$506&lt;=AA$3,1,0))*OFFSET('Gastos com Pessoal'!$H$6,1,MATCH(3&amp;$B50,'Gastos com Pessoal'!$I$532:$AJ$532&amp;'Gastos com Pessoal'!$I$6:$AJ$6,0),500,1)),0)
+_xlfn.IFNA(SUM((AA$3&gt;='Gastos com Pessoal'!$E$7:$E$506)*(AA$3&lt;='Gastos com Pessoal'!$F$7:$F$506)*(IF('Gastos com Pessoal'!$Y$7:$Y$506&lt;=AA$3,1,0))*OFFSET('Gastos com Pessoal'!$H$6,1,MATCH(4&amp;$B50,'Gastos com Pessoal'!$I$532:$AJ$532&amp;'Gastos com Pessoal'!$I$6:$AJ$6,0),500,1)),0)
+_xlfn.IFNA(SUM((AA$3&gt;='Gastos com Pessoal'!$E$7:$E$506)*(AA$3&lt;='Gastos com Pessoal'!$F$7:$F$506)*(IF('Gastos com Pessoal'!$AE$7:$AE$506&lt;=AA$3,1,0))*OFFSET('Gastos com Pessoal'!$H$6,1,MATCH(5&amp;$B50,'Gastos com Pessoal'!$I$532:$AJ$532&amp;'Gastos com Pessoal'!$I$6:$AJ$6,0),500,1)),0)
+_xlfn.IFNA(SUM((AA$3&gt;='Gastos com Pessoal'!$E$513:$E$522)*(AA$3&lt;='Gastos com Pessoal'!$F$513:$F$522)*(IF('Gastos com Pessoal'!$G$513:$G$522&lt;=AA$3,1,0))*OFFSET('Gastos com Pessoal'!$H$512,1,MATCH(1&amp;$B50,'Gastos com Pessoal'!$I$532:$AJ$532&amp;'Gastos com Pessoal'!$I$512:$AJ$512,0),10,1)),0)
+_xlfn.IFNA(SUM((AA$3&gt;='Gastos com Pessoal'!$E$513:$E$522)*(AA$3&lt;='Gastos com Pessoal'!$F$513:$F$522)*(IF('Gastos com Pessoal'!$M$513:$M$522&lt;=AA$3,1,0))*OFFSET('Gastos com Pessoal'!$H$512,1,MATCH(2&amp;$B50,'Gastos com Pessoal'!$I$532:$AJ$532&amp;'Gastos com Pessoal'!$I$512:$AJ$512,0),10,1)),0)
+_xlfn.IFNA(SUM((AA$3&gt;='Gastos com Pessoal'!$E$513:$E$522)*(AA$3&lt;='Gastos com Pessoal'!$F$513:$F$522)*(IF('Gastos com Pessoal'!$S$513:$S$522&lt;=AA$3,1,0))*OFFSET('Gastos com Pessoal'!$H$512,1,MATCH(3&amp;$B50,'Gastos com Pessoal'!$I$532:$AJ$532&amp;'Gastos com Pessoal'!$I$512:$AJ$512,0),10,1)),0)
+_xlfn.IFNA(SUM((AA$3&gt;='Gastos com Pessoal'!$E$513:$E$522)*(AA$3&lt;='Gastos com Pessoal'!$F$513:$F$522)*(IF('Gastos com Pessoal'!$Y$513:$Y$522&lt;=AA$3,1,0))*OFFSET('Gastos com Pessoal'!$H$512,1,MATCH(4&amp;$B50,'Gastos com Pessoal'!$I$532:$AJ$532&amp;'Gastos com Pessoal'!$I$512:$AJ$512,0),10,1)),0)
+_xlfn.IFNA(SUM((AA$3&gt;='Gastos com Pessoal'!$E$513:$E$522)*(AA$3&lt;='Gastos com Pessoal'!$F$513:$F$522)*(IF('Gastos com Pessoal'!$AE$513:$AE$522&lt;=AA$3,1,0))*OFFSET('Gastos com Pessoal'!$H$512,1,MATCH(5&amp;$B50,'Gastos com Pessoal'!$I$532:$AJ$532&amp;'Gastos com Pessoal'!$I$512:$AJ$512,0),10,1)),0)</f>
        <v>0</v>
      </c>
      <c r="AB50" s="32">
        <f t="array" aca="1" ref="AB50" ca="1">_xlfn.IFNA(SUM((AB$3&gt;='Gastos com Pessoal'!$E$7:$E$506)*(AB$3&lt;='Gastos com Pessoal'!$F$7:$F$506)*OFFSET('Encargos e Benefícios'!$D$5,1,MATCH($B50,'Encargos e Benefícios'!$E$5:$AB$5,0),500,1)),0)
+_xlfn.IFNA(SUM((AB$3&gt;='Gastos com Pessoal'!$E$513:$E$522)*(AB$3&lt;='Gastos com Pessoal'!$F$513:$F$522)*OFFSET('Encargos e Benefícios'!$D$511,1,MATCH($B50,'Encargos e Benefícios'!$E$511:$AB$511,0),10,1)),0)
+_xlfn.IFNA(SUM((AB$3&gt;='Gastos com Pessoal'!$E$7:$E$506)*(AB$3&lt;='Gastos com Pessoal'!$F$7:$F$506)*(IF('Gastos com Pessoal'!$G$7:$G$506&lt;=AB$3,1,0))*OFFSET('Gastos com Pessoal'!$H$6,1,MATCH(1&amp;$B50,'Gastos com Pessoal'!$I$532:$AJ$532&amp;'Gastos com Pessoal'!$I$6:$AJ$6,0),500,1)),0)
+_xlfn.IFNA(SUM((AB$3&gt;='Gastos com Pessoal'!$E$7:$E$506)*(AB$3&lt;='Gastos com Pessoal'!$F$7:$F$506)*(IF('Gastos com Pessoal'!$M$7:$M$506&lt;=AB$3,1,0))*OFFSET('Gastos com Pessoal'!$H$6,1,MATCH(2&amp;$B50,'Gastos com Pessoal'!$I$532:$AJ$532&amp;'Gastos com Pessoal'!$I$6:$AJ$6,0),500,1)),0)
+_xlfn.IFNA(SUM((AB$3&gt;='Gastos com Pessoal'!$E$7:$E$506)*(AB$3&lt;='Gastos com Pessoal'!$F$7:$F$506)*(IF('Gastos com Pessoal'!$S$7:$S$506&lt;=AB$3,1,0))*OFFSET('Gastos com Pessoal'!$H$6,1,MATCH(3&amp;$B50,'Gastos com Pessoal'!$I$532:$AJ$532&amp;'Gastos com Pessoal'!$I$6:$AJ$6,0),500,1)),0)
+_xlfn.IFNA(SUM((AB$3&gt;='Gastos com Pessoal'!$E$7:$E$506)*(AB$3&lt;='Gastos com Pessoal'!$F$7:$F$506)*(IF('Gastos com Pessoal'!$Y$7:$Y$506&lt;=AB$3,1,0))*OFFSET('Gastos com Pessoal'!$H$6,1,MATCH(4&amp;$B50,'Gastos com Pessoal'!$I$532:$AJ$532&amp;'Gastos com Pessoal'!$I$6:$AJ$6,0),500,1)),0)
+_xlfn.IFNA(SUM((AB$3&gt;='Gastos com Pessoal'!$E$7:$E$506)*(AB$3&lt;='Gastos com Pessoal'!$F$7:$F$506)*(IF('Gastos com Pessoal'!$AE$7:$AE$506&lt;=AB$3,1,0))*OFFSET('Gastos com Pessoal'!$H$6,1,MATCH(5&amp;$B50,'Gastos com Pessoal'!$I$532:$AJ$532&amp;'Gastos com Pessoal'!$I$6:$AJ$6,0),500,1)),0)
+_xlfn.IFNA(SUM((AB$3&gt;='Gastos com Pessoal'!$E$513:$E$522)*(AB$3&lt;='Gastos com Pessoal'!$F$513:$F$522)*(IF('Gastos com Pessoal'!$G$513:$G$522&lt;=AB$3,1,0))*OFFSET('Gastos com Pessoal'!$H$512,1,MATCH(1&amp;$B50,'Gastos com Pessoal'!$I$532:$AJ$532&amp;'Gastos com Pessoal'!$I$512:$AJ$512,0),10,1)),0)
+_xlfn.IFNA(SUM((AB$3&gt;='Gastos com Pessoal'!$E$513:$E$522)*(AB$3&lt;='Gastos com Pessoal'!$F$513:$F$522)*(IF('Gastos com Pessoal'!$M$513:$M$522&lt;=AB$3,1,0))*OFFSET('Gastos com Pessoal'!$H$512,1,MATCH(2&amp;$B50,'Gastos com Pessoal'!$I$532:$AJ$532&amp;'Gastos com Pessoal'!$I$512:$AJ$512,0),10,1)),0)
+_xlfn.IFNA(SUM((AB$3&gt;='Gastos com Pessoal'!$E$513:$E$522)*(AB$3&lt;='Gastos com Pessoal'!$F$513:$F$522)*(IF('Gastos com Pessoal'!$S$513:$S$522&lt;=AB$3,1,0))*OFFSET('Gastos com Pessoal'!$H$512,1,MATCH(3&amp;$B50,'Gastos com Pessoal'!$I$532:$AJ$532&amp;'Gastos com Pessoal'!$I$512:$AJ$512,0),10,1)),0)
+_xlfn.IFNA(SUM((AB$3&gt;='Gastos com Pessoal'!$E$513:$E$522)*(AB$3&lt;='Gastos com Pessoal'!$F$513:$F$522)*(IF('Gastos com Pessoal'!$Y$513:$Y$522&lt;=AB$3,1,0))*OFFSET('Gastos com Pessoal'!$H$512,1,MATCH(4&amp;$B50,'Gastos com Pessoal'!$I$532:$AJ$532&amp;'Gastos com Pessoal'!$I$512:$AJ$512,0),10,1)),0)
+_xlfn.IFNA(SUM((AB$3&gt;='Gastos com Pessoal'!$E$513:$E$522)*(AB$3&lt;='Gastos com Pessoal'!$F$513:$F$522)*(IF('Gastos com Pessoal'!$AE$513:$AE$522&lt;=AB$3,1,0))*OFFSET('Gastos com Pessoal'!$H$512,1,MATCH(5&amp;$B50,'Gastos com Pessoal'!$I$532:$AJ$532&amp;'Gastos com Pessoal'!$I$512:$AJ$512,0),10,1)),0)</f>
        <v>0</v>
      </c>
      <c r="AC50" s="32">
        <f t="array" aca="1" ref="AC50" ca="1">_xlfn.IFNA(SUM((AC$3&gt;='Gastos com Pessoal'!$E$7:$E$506)*(AC$3&lt;='Gastos com Pessoal'!$F$7:$F$506)*OFFSET('Encargos e Benefícios'!$D$5,1,MATCH($B50,'Encargos e Benefícios'!$E$5:$AB$5,0),500,1)),0)
+_xlfn.IFNA(SUM((AC$3&gt;='Gastos com Pessoal'!$E$513:$E$522)*(AC$3&lt;='Gastos com Pessoal'!$F$513:$F$522)*OFFSET('Encargos e Benefícios'!$D$511,1,MATCH($B50,'Encargos e Benefícios'!$E$511:$AB$511,0),10,1)),0)
+_xlfn.IFNA(SUM((AC$3&gt;='Gastos com Pessoal'!$E$7:$E$506)*(AC$3&lt;='Gastos com Pessoal'!$F$7:$F$506)*(IF('Gastos com Pessoal'!$G$7:$G$506&lt;=AC$3,1,0))*OFFSET('Gastos com Pessoal'!$H$6,1,MATCH(1&amp;$B50,'Gastos com Pessoal'!$I$532:$AJ$532&amp;'Gastos com Pessoal'!$I$6:$AJ$6,0),500,1)),0)
+_xlfn.IFNA(SUM((AC$3&gt;='Gastos com Pessoal'!$E$7:$E$506)*(AC$3&lt;='Gastos com Pessoal'!$F$7:$F$506)*(IF('Gastos com Pessoal'!$M$7:$M$506&lt;=AC$3,1,0))*OFFSET('Gastos com Pessoal'!$H$6,1,MATCH(2&amp;$B50,'Gastos com Pessoal'!$I$532:$AJ$532&amp;'Gastos com Pessoal'!$I$6:$AJ$6,0),500,1)),0)
+_xlfn.IFNA(SUM((AC$3&gt;='Gastos com Pessoal'!$E$7:$E$506)*(AC$3&lt;='Gastos com Pessoal'!$F$7:$F$506)*(IF('Gastos com Pessoal'!$S$7:$S$506&lt;=AC$3,1,0))*OFFSET('Gastos com Pessoal'!$H$6,1,MATCH(3&amp;$B50,'Gastos com Pessoal'!$I$532:$AJ$532&amp;'Gastos com Pessoal'!$I$6:$AJ$6,0),500,1)),0)
+_xlfn.IFNA(SUM((AC$3&gt;='Gastos com Pessoal'!$E$7:$E$506)*(AC$3&lt;='Gastos com Pessoal'!$F$7:$F$506)*(IF('Gastos com Pessoal'!$Y$7:$Y$506&lt;=AC$3,1,0))*OFFSET('Gastos com Pessoal'!$H$6,1,MATCH(4&amp;$B50,'Gastos com Pessoal'!$I$532:$AJ$532&amp;'Gastos com Pessoal'!$I$6:$AJ$6,0),500,1)),0)
+_xlfn.IFNA(SUM((AC$3&gt;='Gastos com Pessoal'!$E$7:$E$506)*(AC$3&lt;='Gastos com Pessoal'!$F$7:$F$506)*(IF('Gastos com Pessoal'!$AE$7:$AE$506&lt;=AC$3,1,0))*OFFSET('Gastos com Pessoal'!$H$6,1,MATCH(5&amp;$B50,'Gastos com Pessoal'!$I$532:$AJ$532&amp;'Gastos com Pessoal'!$I$6:$AJ$6,0),500,1)),0)
+_xlfn.IFNA(SUM((AC$3&gt;='Gastos com Pessoal'!$E$513:$E$522)*(AC$3&lt;='Gastos com Pessoal'!$F$513:$F$522)*(IF('Gastos com Pessoal'!$G$513:$G$522&lt;=AC$3,1,0))*OFFSET('Gastos com Pessoal'!$H$512,1,MATCH(1&amp;$B50,'Gastos com Pessoal'!$I$532:$AJ$532&amp;'Gastos com Pessoal'!$I$512:$AJ$512,0),10,1)),0)
+_xlfn.IFNA(SUM((AC$3&gt;='Gastos com Pessoal'!$E$513:$E$522)*(AC$3&lt;='Gastos com Pessoal'!$F$513:$F$522)*(IF('Gastos com Pessoal'!$M$513:$M$522&lt;=AC$3,1,0))*OFFSET('Gastos com Pessoal'!$H$512,1,MATCH(2&amp;$B50,'Gastos com Pessoal'!$I$532:$AJ$532&amp;'Gastos com Pessoal'!$I$512:$AJ$512,0),10,1)),0)
+_xlfn.IFNA(SUM((AC$3&gt;='Gastos com Pessoal'!$E$513:$E$522)*(AC$3&lt;='Gastos com Pessoal'!$F$513:$F$522)*(IF('Gastos com Pessoal'!$S$513:$S$522&lt;=AC$3,1,0))*OFFSET('Gastos com Pessoal'!$H$512,1,MATCH(3&amp;$B50,'Gastos com Pessoal'!$I$532:$AJ$532&amp;'Gastos com Pessoal'!$I$512:$AJ$512,0),10,1)),0)
+_xlfn.IFNA(SUM((AC$3&gt;='Gastos com Pessoal'!$E$513:$E$522)*(AC$3&lt;='Gastos com Pessoal'!$F$513:$F$522)*(IF('Gastos com Pessoal'!$Y$513:$Y$522&lt;=AC$3,1,0))*OFFSET('Gastos com Pessoal'!$H$512,1,MATCH(4&amp;$B50,'Gastos com Pessoal'!$I$532:$AJ$532&amp;'Gastos com Pessoal'!$I$512:$AJ$512,0),10,1)),0)
+_xlfn.IFNA(SUM((AC$3&gt;='Gastos com Pessoal'!$E$513:$E$522)*(AC$3&lt;='Gastos com Pessoal'!$F$513:$F$522)*(IF('Gastos com Pessoal'!$AE$513:$AE$522&lt;=AC$3,1,0))*OFFSET('Gastos com Pessoal'!$H$512,1,MATCH(5&amp;$B50,'Gastos com Pessoal'!$I$532:$AJ$532&amp;'Gastos com Pessoal'!$I$512:$AJ$512,0),10,1)),0)</f>
        <v>0</v>
      </c>
      <c r="AD50" s="32">
        <f t="array" aca="1" ref="AD50" ca="1">_xlfn.IFNA(SUM((AD$3&gt;='Gastos com Pessoal'!$E$7:$E$506)*(AD$3&lt;='Gastos com Pessoal'!$F$7:$F$506)*OFFSET('Encargos e Benefícios'!$D$5,1,MATCH($B50,'Encargos e Benefícios'!$E$5:$AB$5,0),500,1)),0)
+_xlfn.IFNA(SUM((AD$3&gt;='Gastos com Pessoal'!$E$513:$E$522)*(AD$3&lt;='Gastos com Pessoal'!$F$513:$F$522)*OFFSET('Encargos e Benefícios'!$D$511,1,MATCH($B50,'Encargos e Benefícios'!$E$511:$AB$511,0),10,1)),0)
+_xlfn.IFNA(SUM((AD$3&gt;='Gastos com Pessoal'!$E$7:$E$506)*(AD$3&lt;='Gastos com Pessoal'!$F$7:$F$506)*(IF('Gastos com Pessoal'!$G$7:$G$506&lt;=AD$3,1,0))*OFFSET('Gastos com Pessoal'!$H$6,1,MATCH(1&amp;$B50,'Gastos com Pessoal'!$I$532:$AJ$532&amp;'Gastos com Pessoal'!$I$6:$AJ$6,0),500,1)),0)
+_xlfn.IFNA(SUM((AD$3&gt;='Gastos com Pessoal'!$E$7:$E$506)*(AD$3&lt;='Gastos com Pessoal'!$F$7:$F$506)*(IF('Gastos com Pessoal'!$M$7:$M$506&lt;=AD$3,1,0))*OFFSET('Gastos com Pessoal'!$H$6,1,MATCH(2&amp;$B50,'Gastos com Pessoal'!$I$532:$AJ$532&amp;'Gastos com Pessoal'!$I$6:$AJ$6,0),500,1)),0)
+_xlfn.IFNA(SUM((AD$3&gt;='Gastos com Pessoal'!$E$7:$E$506)*(AD$3&lt;='Gastos com Pessoal'!$F$7:$F$506)*(IF('Gastos com Pessoal'!$S$7:$S$506&lt;=AD$3,1,0))*OFFSET('Gastos com Pessoal'!$H$6,1,MATCH(3&amp;$B50,'Gastos com Pessoal'!$I$532:$AJ$532&amp;'Gastos com Pessoal'!$I$6:$AJ$6,0),500,1)),0)
+_xlfn.IFNA(SUM((AD$3&gt;='Gastos com Pessoal'!$E$7:$E$506)*(AD$3&lt;='Gastos com Pessoal'!$F$7:$F$506)*(IF('Gastos com Pessoal'!$Y$7:$Y$506&lt;=AD$3,1,0))*OFFSET('Gastos com Pessoal'!$H$6,1,MATCH(4&amp;$B50,'Gastos com Pessoal'!$I$532:$AJ$532&amp;'Gastos com Pessoal'!$I$6:$AJ$6,0),500,1)),0)
+_xlfn.IFNA(SUM((AD$3&gt;='Gastos com Pessoal'!$E$7:$E$506)*(AD$3&lt;='Gastos com Pessoal'!$F$7:$F$506)*(IF('Gastos com Pessoal'!$AE$7:$AE$506&lt;=AD$3,1,0))*OFFSET('Gastos com Pessoal'!$H$6,1,MATCH(5&amp;$B50,'Gastos com Pessoal'!$I$532:$AJ$532&amp;'Gastos com Pessoal'!$I$6:$AJ$6,0),500,1)),0)
+_xlfn.IFNA(SUM((AD$3&gt;='Gastos com Pessoal'!$E$513:$E$522)*(AD$3&lt;='Gastos com Pessoal'!$F$513:$F$522)*(IF('Gastos com Pessoal'!$G$513:$G$522&lt;=AD$3,1,0))*OFFSET('Gastos com Pessoal'!$H$512,1,MATCH(1&amp;$B50,'Gastos com Pessoal'!$I$532:$AJ$532&amp;'Gastos com Pessoal'!$I$512:$AJ$512,0),10,1)),0)
+_xlfn.IFNA(SUM((AD$3&gt;='Gastos com Pessoal'!$E$513:$E$522)*(AD$3&lt;='Gastos com Pessoal'!$F$513:$F$522)*(IF('Gastos com Pessoal'!$M$513:$M$522&lt;=AD$3,1,0))*OFFSET('Gastos com Pessoal'!$H$512,1,MATCH(2&amp;$B50,'Gastos com Pessoal'!$I$532:$AJ$532&amp;'Gastos com Pessoal'!$I$512:$AJ$512,0),10,1)),0)
+_xlfn.IFNA(SUM((AD$3&gt;='Gastos com Pessoal'!$E$513:$E$522)*(AD$3&lt;='Gastos com Pessoal'!$F$513:$F$522)*(IF('Gastos com Pessoal'!$S$513:$S$522&lt;=AD$3,1,0))*OFFSET('Gastos com Pessoal'!$H$512,1,MATCH(3&amp;$B50,'Gastos com Pessoal'!$I$532:$AJ$532&amp;'Gastos com Pessoal'!$I$512:$AJ$512,0),10,1)),0)
+_xlfn.IFNA(SUM((AD$3&gt;='Gastos com Pessoal'!$E$513:$E$522)*(AD$3&lt;='Gastos com Pessoal'!$F$513:$F$522)*(IF('Gastos com Pessoal'!$Y$513:$Y$522&lt;=AD$3,1,0))*OFFSET('Gastos com Pessoal'!$H$512,1,MATCH(4&amp;$B50,'Gastos com Pessoal'!$I$532:$AJ$532&amp;'Gastos com Pessoal'!$I$512:$AJ$512,0),10,1)),0)
+_xlfn.IFNA(SUM((AD$3&gt;='Gastos com Pessoal'!$E$513:$E$522)*(AD$3&lt;='Gastos com Pessoal'!$F$513:$F$522)*(IF('Gastos com Pessoal'!$AE$513:$AE$522&lt;=AD$3,1,0))*OFFSET('Gastos com Pessoal'!$H$512,1,MATCH(5&amp;$B50,'Gastos com Pessoal'!$I$532:$AJ$532&amp;'Gastos com Pessoal'!$I$512:$AJ$512,0),10,1)),0)</f>
        <v>0</v>
      </c>
      <c r="AE50" s="32">
        <f t="array" aca="1" ref="AE50" ca="1">_xlfn.IFNA(SUM((AE$3&gt;='Gastos com Pessoal'!$E$7:$E$506)*(AE$3&lt;='Gastos com Pessoal'!$F$7:$F$506)*OFFSET('Encargos e Benefícios'!$D$5,1,MATCH($B50,'Encargos e Benefícios'!$E$5:$AB$5,0),500,1)),0)
+_xlfn.IFNA(SUM((AE$3&gt;='Gastos com Pessoal'!$E$513:$E$522)*(AE$3&lt;='Gastos com Pessoal'!$F$513:$F$522)*OFFSET('Encargos e Benefícios'!$D$511,1,MATCH($B50,'Encargos e Benefícios'!$E$511:$AB$511,0),10,1)),0)
+_xlfn.IFNA(SUM((AE$3&gt;='Gastos com Pessoal'!$E$7:$E$506)*(AE$3&lt;='Gastos com Pessoal'!$F$7:$F$506)*(IF('Gastos com Pessoal'!$G$7:$G$506&lt;=AE$3,1,0))*OFFSET('Gastos com Pessoal'!$H$6,1,MATCH(1&amp;$B50,'Gastos com Pessoal'!$I$532:$AJ$532&amp;'Gastos com Pessoal'!$I$6:$AJ$6,0),500,1)),0)
+_xlfn.IFNA(SUM((AE$3&gt;='Gastos com Pessoal'!$E$7:$E$506)*(AE$3&lt;='Gastos com Pessoal'!$F$7:$F$506)*(IF('Gastos com Pessoal'!$M$7:$M$506&lt;=AE$3,1,0))*OFFSET('Gastos com Pessoal'!$H$6,1,MATCH(2&amp;$B50,'Gastos com Pessoal'!$I$532:$AJ$532&amp;'Gastos com Pessoal'!$I$6:$AJ$6,0),500,1)),0)
+_xlfn.IFNA(SUM((AE$3&gt;='Gastos com Pessoal'!$E$7:$E$506)*(AE$3&lt;='Gastos com Pessoal'!$F$7:$F$506)*(IF('Gastos com Pessoal'!$S$7:$S$506&lt;=AE$3,1,0))*OFFSET('Gastos com Pessoal'!$H$6,1,MATCH(3&amp;$B50,'Gastos com Pessoal'!$I$532:$AJ$532&amp;'Gastos com Pessoal'!$I$6:$AJ$6,0),500,1)),0)
+_xlfn.IFNA(SUM((AE$3&gt;='Gastos com Pessoal'!$E$7:$E$506)*(AE$3&lt;='Gastos com Pessoal'!$F$7:$F$506)*(IF('Gastos com Pessoal'!$Y$7:$Y$506&lt;=AE$3,1,0))*OFFSET('Gastos com Pessoal'!$H$6,1,MATCH(4&amp;$B50,'Gastos com Pessoal'!$I$532:$AJ$532&amp;'Gastos com Pessoal'!$I$6:$AJ$6,0),500,1)),0)
+_xlfn.IFNA(SUM((AE$3&gt;='Gastos com Pessoal'!$E$7:$E$506)*(AE$3&lt;='Gastos com Pessoal'!$F$7:$F$506)*(IF('Gastos com Pessoal'!$AE$7:$AE$506&lt;=AE$3,1,0))*OFFSET('Gastos com Pessoal'!$H$6,1,MATCH(5&amp;$B50,'Gastos com Pessoal'!$I$532:$AJ$532&amp;'Gastos com Pessoal'!$I$6:$AJ$6,0),500,1)),0)
+_xlfn.IFNA(SUM((AE$3&gt;='Gastos com Pessoal'!$E$513:$E$522)*(AE$3&lt;='Gastos com Pessoal'!$F$513:$F$522)*(IF('Gastos com Pessoal'!$G$513:$G$522&lt;=AE$3,1,0))*OFFSET('Gastos com Pessoal'!$H$512,1,MATCH(1&amp;$B50,'Gastos com Pessoal'!$I$532:$AJ$532&amp;'Gastos com Pessoal'!$I$512:$AJ$512,0),10,1)),0)
+_xlfn.IFNA(SUM((AE$3&gt;='Gastos com Pessoal'!$E$513:$E$522)*(AE$3&lt;='Gastos com Pessoal'!$F$513:$F$522)*(IF('Gastos com Pessoal'!$M$513:$M$522&lt;=AE$3,1,0))*OFFSET('Gastos com Pessoal'!$H$512,1,MATCH(2&amp;$B50,'Gastos com Pessoal'!$I$532:$AJ$532&amp;'Gastos com Pessoal'!$I$512:$AJ$512,0),10,1)),0)
+_xlfn.IFNA(SUM((AE$3&gt;='Gastos com Pessoal'!$E$513:$E$522)*(AE$3&lt;='Gastos com Pessoal'!$F$513:$F$522)*(IF('Gastos com Pessoal'!$S$513:$S$522&lt;=AE$3,1,0))*OFFSET('Gastos com Pessoal'!$H$512,1,MATCH(3&amp;$B50,'Gastos com Pessoal'!$I$532:$AJ$532&amp;'Gastos com Pessoal'!$I$512:$AJ$512,0),10,1)),0)
+_xlfn.IFNA(SUM((AE$3&gt;='Gastos com Pessoal'!$E$513:$E$522)*(AE$3&lt;='Gastos com Pessoal'!$F$513:$F$522)*(IF('Gastos com Pessoal'!$Y$513:$Y$522&lt;=AE$3,1,0))*OFFSET('Gastos com Pessoal'!$H$512,1,MATCH(4&amp;$B50,'Gastos com Pessoal'!$I$532:$AJ$532&amp;'Gastos com Pessoal'!$I$512:$AJ$512,0),10,1)),0)
+_xlfn.IFNA(SUM((AE$3&gt;='Gastos com Pessoal'!$E$513:$E$522)*(AE$3&lt;='Gastos com Pessoal'!$F$513:$F$522)*(IF('Gastos com Pessoal'!$AE$513:$AE$522&lt;=AE$3,1,0))*OFFSET('Gastos com Pessoal'!$H$512,1,MATCH(5&amp;$B50,'Gastos com Pessoal'!$I$532:$AJ$532&amp;'Gastos com Pessoal'!$I$512:$AJ$512,0),10,1)),0)</f>
        <v>0</v>
      </c>
      <c r="AF50" s="32">
        <f t="array" aca="1" ref="AF50" ca="1">_xlfn.IFNA(SUM((AF$3&gt;='Gastos com Pessoal'!$E$7:$E$506)*(AF$3&lt;='Gastos com Pessoal'!$F$7:$F$506)*OFFSET('Encargos e Benefícios'!$D$5,1,MATCH($B50,'Encargos e Benefícios'!$E$5:$AB$5,0),500,1)),0)
+_xlfn.IFNA(SUM((AF$3&gt;='Gastos com Pessoal'!$E$513:$E$522)*(AF$3&lt;='Gastos com Pessoal'!$F$513:$F$522)*OFFSET('Encargos e Benefícios'!$D$511,1,MATCH($B50,'Encargos e Benefícios'!$E$511:$AB$511,0),10,1)),0)
+_xlfn.IFNA(SUM((AF$3&gt;='Gastos com Pessoal'!$E$7:$E$506)*(AF$3&lt;='Gastos com Pessoal'!$F$7:$F$506)*(IF('Gastos com Pessoal'!$G$7:$G$506&lt;=AF$3,1,0))*OFFSET('Gastos com Pessoal'!$H$6,1,MATCH(1&amp;$B50,'Gastos com Pessoal'!$I$532:$AJ$532&amp;'Gastos com Pessoal'!$I$6:$AJ$6,0),500,1)),0)
+_xlfn.IFNA(SUM((AF$3&gt;='Gastos com Pessoal'!$E$7:$E$506)*(AF$3&lt;='Gastos com Pessoal'!$F$7:$F$506)*(IF('Gastos com Pessoal'!$M$7:$M$506&lt;=AF$3,1,0))*OFFSET('Gastos com Pessoal'!$H$6,1,MATCH(2&amp;$B50,'Gastos com Pessoal'!$I$532:$AJ$532&amp;'Gastos com Pessoal'!$I$6:$AJ$6,0),500,1)),0)
+_xlfn.IFNA(SUM((AF$3&gt;='Gastos com Pessoal'!$E$7:$E$506)*(AF$3&lt;='Gastos com Pessoal'!$F$7:$F$506)*(IF('Gastos com Pessoal'!$S$7:$S$506&lt;=AF$3,1,0))*OFFSET('Gastos com Pessoal'!$H$6,1,MATCH(3&amp;$B50,'Gastos com Pessoal'!$I$532:$AJ$532&amp;'Gastos com Pessoal'!$I$6:$AJ$6,0),500,1)),0)
+_xlfn.IFNA(SUM((AF$3&gt;='Gastos com Pessoal'!$E$7:$E$506)*(AF$3&lt;='Gastos com Pessoal'!$F$7:$F$506)*(IF('Gastos com Pessoal'!$Y$7:$Y$506&lt;=AF$3,1,0))*OFFSET('Gastos com Pessoal'!$H$6,1,MATCH(4&amp;$B50,'Gastos com Pessoal'!$I$532:$AJ$532&amp;'Gastos com Pessoal'!$I$6:$AJ$6,0),500,1)),0)
+_xlfn.IFNA(SUM((AF$3&gt;='Gastos com Pessoal'!$E$7:$E$506)*(AF$3&lt;='Gastos com Pessoal'!$F$7:$F$506)*(IF('Gastos com Pessoal'!$AE$7:$AE$506&lt;=AF$3,1,0))*OFFSET('Gastos com Pessoal'!$H$6,1,MATCH(5&amp;$B50,'Gastos com Pessoal'!$I$532:$AJ$532&amp;'Gastos com Pessoal'!$I$6:$AJ$6,0),500,1)),0)
+_xlfn.IFNA(SUM((AF$3&gt;='Gastos com Pessoal'!$E$513:$E$522)*(AF$3&lt;='Gastos com Pessoal'!$F$513:$F$522)*(IF('Gastos com Pessoal'!$G$513:$G$522&lt;=AF$3,1,0))*OFFSET('Gastos com Pessoal'!$H$512,1,MATCH(1&amp;$B50,'Gastos com Pessoal'!$I$532:$AJ$532&amp;'Gastos com Pessoal'!$I$512:$AJ$512,0),10,1)),0)
+_xlfn.IFNA(SUM((AF$3&gt;='Gastos com Pessoal'!$E$513:$E$522)*(AF$3&lt;='Gastos com Pessoal'!$F$513:$F$522)*(IF('Gastos com Pessoal'!$M$513:$M$522&lt;=AF$3,1,0))*OFFSET('Gastos com Pessoal'!$H$512,1,MATCH(2&amp;$B50,'Gastos com Pessoal'!$I$532:$AJ$532&amp;'Gastos com Pessoal'!$I$512:$AJ$512,0),10,1)),0)
+_xlfn.IFNA(SUM((AF$3&gt;='Gastos com Pessoal'!$E$513:$E$522)*(AF$3&lt;='Gastos com Pessoal'!$F$513:$F$522)*(IF('Gastos com Pessoal'!$S$513:$S$522&lt;=AF$3,1,0))*OFFSET('Gastos com Pessoal'!$H$512,1,MATCH(3&amp;$B50,'Gastos com Pessoal'!$I$532:$AJ$532&amp;'Gastos com Pessoal'!$I$512:$AJ$512,0),10,1)),0)
+_xlfn.IFNA(SUM((AF$3&gt;='Gastos com Pessoal'!$E$513:$E$522)*(AF$3&lt;='Gastos com Pessoal'!$F$513:$F$522)*(IF('Gastos com Pessoal'!$Y$513:$Y$522&lt;=AF$3,1,0))*OFFSET('Gastos com Pessoal'!$H$512,1,MATCH(4&amp;$B50,'Gastos com Pessoal'!$I$532:$AJ$532&amp;'Gastos com Pessoal'!$I$512:$AJ$512,0),10,1)),0)
+_xlfn.IFNA(SUM((AF$3&gt;='Gastos com Pessoal'!$E$513:$E$522)*(AF$3&lt;='Gastos com Pessoal'!$F$513:$F$522)*(IF('Gastos com Pessoal'!$AE$513:$AE$522&lt;=AF$3,1,0))*OFFSET('Gastos com Pessoal'!$H$512,1,MATCH(5&amp;$B50,'Gastos com Pessoal'!$I$532:$AJ$532&amp;'Gastos com Pessoal'!$I$512:$AJ$512,0),10,1)),0)</f>
        <v>0</v>
      </c>
      <c r="AG50" s="32">
        <f t="array" aca="1" ref="AG50" ca="1">_xlfn.IFNA(SUM((AG$3&gt;='Gastos com Pessoal'!$E$7:$E$506)*(AG$3&lt;='Gastos com Pessoal'!$F$7:$F$506)*OFFSET('Encargos e Benefícios'!$D$5,1,MATCH($B50,'Encargos e Benefícios'!$E$5:$AB$5,0),500,1)),0)
+_xlfn.IFNA(SUM((AG$3&gt;='Gastos com Pessoal'!$E$513:$E$522)*(AG$3&lt;='Gastos com Pessoal'!$F$513:$F$522)*OFFSET('Encargos e Benefícios'!$D$511,1,MATCH($B50,'Encargos e Benefícios'!$E$511:$AB$511,0),10,1)),0)
+_xlfn.IFNA(SUM((AG$3&gt;='Gastos com Pessoal'!$E$7:$E$506)*(AG$3&lt;='Gastos com Pessoal'!$F$7:$F$506)*(IF('Gastos com Pessoal'!$G$7:$G$506&lt;=AG$3,1,0))*OFFSET('Gastos com Pessoal'!$H$6,1,MATCH(1&amp;$B50,'Gastos com Pessoal'!$I$532:$AJ$532&amp;'Gastos com Pessoal'!$I$6:$AJ$6,0),500,1)),0)
+_xlfn.IFNA(SUM((AG$3&gt;='Gastos com Pessoal'!$E$7:$E$506)*(AG$3&lt;='Gastos com Pessoal'!$F$7:$F$506)*(IF('Gastos com Pessoal'!$M$7:$M$506&lt;=AG$3,1,0))*OFFSET('Gastos com Pessoal'!$H$6,1,MATCH(2&amp;$B50,'Gastos com Pessoal'!$I$532:$AJ$532&amp;'Gastos com Pessoal'!$I$6:$AJ$6,0),500,1)),0)
+_xlfn.IFNA(SUM((AG$3&gt;='Gastos com Pessoal'!$E$7:$E$506)*(AG$3&lt;='Gastos com Pessoal'!$F$7:$F$506)*(IF('Gastos com Pessoal'!$S$7:$S$506&lt;=AG$3,1,0))*OFFSET('Gastos com Pessoal'!$H$6,1,MATCH(3&amp;$B50,'Gastos com Pessoal'!$I$532:$AJ$532&amp;'Gastos com Pessoal'!$I$6:$AJ$6,0),500,1)),0)
+_xlfn.IFNA(SUM((AG$3&gt;='Gastos com Pessoal'!$E$7:$E$506)*(AG$3&lt;='Gastos com Pessoal'!$F$7:$F$506)*(IF('Gastos com Pessoal'!$Y$7:$Y$506&lt;=AG$3,1,0))*OFFSET('Gastos com Pessoal'!$H$6,1,MATCH(4&amp;$B50,'Gastos com Pessoal'!$I$532:$AJ$532&amp;'Gastos com Pessoal'!$I$6:$AJ$6,0),500,1)),0)
+_xlfn.IFNA(SUM((AG$3&gt;='Gastos com Pessoal'!$E$7:$E$506)*(AG$3&lt;='Gastos com Pessoal'!$F$7:$F$506)*(IF('Gastos com Pessoal'!$AE$7:$AE$506&lt;=AG$3,1,0))*OFFSET('Gastos com Pessoal'!$H$6,1,MATCH(5&amp;$B50,'Gastos com Pessoal'!$I$532:$AJ$532&amp;'Gastos com Pessoal'!$I$6:$AJ$6,0),500,1)),0)
+_xlfn.IFNA(SUM((AG$3&gt;='Gastos com Pessoal'!$E$513:$E$522)*(AG$3&lt;='Gastos com Pessoal'!$F$513:$F$522)*(IF('Gastos com Pessoal'!$G$513:$G$522&lt;=AG$3,1,0))*OFFSET('Gastos com Pessoal'!$H$512,1,MATCH(1&amp;$B50,'Gastos com Pessoal'!$I$532:$AJ$532&amp;'Gastos com Pessoal'!$I$512:$AJ$512,0),10,1)),0)
+_xlfn.IFNA(SUM((AG$3&gt;='Gastos com Pessoal'!$E$513:$E$522)*(AG$3&lt;='Gastos com Pessoal'!$F$513:$F$522)*(IF('Gastos com Pessoal'!$M$513:$M$522&lt;=AG$3,1,0))*OFFSET('Gastos com Pessoal'!$H$512,1,MATCH(2&amp;$B50,'Gastos com Pessoal'!$I$532:$AJ$532&amp;'Gastos com Pessoal'!$I$512:$AJ$512,0),10,1)),0)
+_xlfn.IFNA(SUM((AG$3&gt;='Gastos com Pessoal'!$E$513:$E$522)*(AG$3&lt;='Gastos com Pessoal'!$F$513:$F$522)*(IF('Gastos com Pessoal'!$S$513:$S$522&lt;=AG$3,1,0))*OFFSET('Gastos com Pessoal'!$H$512,1,MATCH(3&amp;$B50,'Gastos com Pessoal'!$I$532:$AJ$532&amp;'Gastos com Pessoal'!$I$512:$AJ$512,0),10,1)),0)
+_xlfn.IFNA(SUM((AG$3&gt;='Gastos com Pessoal'!$E$513:$E$522)*(AG$3&lt;='Gastos com Pessoal'!$F$513:$F$522)*(IF('Gastos com Pessoal'!$Y$513:$Y$522&lt;=AG$3,1,0))*OFFSET('Gastos com Pessoal'!$H$512,1,MATCH(4&amp;$B50,'Gastos com Pessoal'!$I$532:$AJ$532&amp;'Gastos com Pessoal'!$I$512:$AJ$512,0),10,1)),0)
+_xlfn.IFNA(SUM((AG$3&gt;='Gastos com Pessoal'!$E$513:$E$522)*(AG$3&lt;='Gastos com Pessoal'!$F$513:$F$522)*(IF('Gastos com Pessoal'!$AE$513:$AE$522&lt;=AG$3,1,0))*OFFSET('Gastos com Pessoal'!$H$512,1,MATCH(5&amp;$B50,'Gastos com Pessoal'!$I$532:$AJ$532&amp;'Gastos com Pessoal'!$I$512:$AJ$512,0),10,1)),0)</f>
        <v>0</v>
      </c>
      <c r="AH50" s="32">
        <f t="array" aca="1" ref="AH50" ca="1">_xlfn.IFNA(SUM((AH$3&gt;='Gastos com Pessoal'!$E$7:$E$506)*(AH$3&lt;='Gastos com Pessoal'!$F$7:$F$506)*OFFSET('Encargos e Benefícios'!$D$5,1,MATCH($B50,'Encargos e Benefícios'!$E$5:$AB$5,0),500,1)),0)
+_xlfn.IFNA(SUM((AH$3&gt;='Gastos com Pessoal'!$E$513:$E$522)*(AH$3&lt;='Gastos com Pessoal'!$F$513:$F$522)*OFFSET('Encargos e Benefícios'!$D$511,1,MATCH($B50,'Encargos e Benefícios'!$E$511:$AB$511,0),10,1)),0)
+_xlfn.IFNA(SUM((AH$3&gt;='Gastos com Pessoal'!$E$7:$E$506)*(AH$3&lt;='Gastos com Pessoal'!$F$7:$F$506)*(IF('Gastos com Pessoal'!$G$7:$G$506&lt;=AH$3,1,0))*OFFSET('Gastos com Pessoal'!$H$6,1,MATCH(1&amp;$B50,'Gastos com Pessoal'!$I$532:$AJ$532&amp;'Gastos com Pessoal'!$I$6:$AJ$6,0),500,1)),0)
+_xlfn.IFNA(SUM((AH$3&gt;='Gastos com Pessoal'!$E$7:$E$506)*(AH$3&lt;='Gastos com Pessoal'!$F$7:$F$506)*(IF('Gastos com Pessoal'!$M$7:$M$506&lt;=AH$3,1,0))*OFFSET('Gastos com Pessoal'!$H$6,1,MATCH(2&amp;$B50,'Gastos com Pessoal'!$I$532:$AJ$532&amp;'Gastos com Pessoal'!$I$6:$AJ$6,0),500,1)),0)
+_xlfn.IFNA(SUM((AH$3&gt;='Gastos com Pessoal'!$E$7:$E$506)*(AH$3&lt;='Gastos com Pessoal'!$F$7:$F$506)*(IF('Gastos com Pessoal'!$S$7:$S$506&lt;=AH$3,1,0))*OFFSET('Gastos com Pessoal'!$H$6,1,MATCH(3&amp;$B50,'Gastos com Pessoal'!$I$532:$AJ$532&amp;'Gastos com Pessoal'!$I$6:$AJ$6,0),500,1)),0)
+_xlfn.IFNA(SUM((AH$3&gt;='Gastos com Pessoal'!$E$7:$E$506)*(AH$3&lt;='Gastos com Pessoal'!$F$7:$F$506)*(IF('Gastos com Pessoal'!$Y$7:$Y$506&lt;=AH$3,1,0))*OFFSET('Gastos com Pessoal'!$H$6,1,MATCH(4&amp;$B50,'Gastos com Pessoal'!$I$532:$AJ$532&amp;'Gastos com Pessoal'!$I$6:$AJ$6,0),500,1)),0)
+_xlfn.IFNA(SUM((AH$3&gt;='Gastos com Pessoal'!$E$7:$E$506)*(AH$3&lt;='Gastos com Pessoal'!$F$7:$F$506)*(IF('Gastos com Pessoal'!$AE$7:$AE$506&lt;=AH$3,1,0))*OFFSET('Gastos com Pessoal'!$H$6,1,MATCH(5&amp;$B50,'Gastos com Pessoal'!$I$532:$AJ$532&amp;'Gastos com Pessoal'!$I$6:$AJ$6,0),500,1)),0)
+_xlfn.IFNA(SUM((AH$3&gt;='Gastos com Pessoal'!$E$513:$E$522)*(AH$3&lt;='Gastos com Pessoal'!$F$513:$F$522)*(IF('Gastos com Pessoal'!$G$513:$G$522&lt;=AH$3,1,0))*OFFSET('Gastos com Pessoal'!$H$512,1,MATCH(1&amp;$B50,'Gastos com Pessoal'!$I$532:$AJ$532&amp;'Gastos com Pessoal'!$I$512:$AJ$512,0),10,1)),0)
+_xlfn.IFNA(SUM((AH$3&gt;='Gastos com Pessoal'!$E$513:$E$522)*(AH$3&lt;='Gastos com Pessoal'!$F$513:$F$522)*(IF('Gastos com Pessoal'!$M$513:$M$522&lt;=AH$3,1,0))*OFFSET('Gastos com Pessoal'!$H$512,1,MATCH(2&amp;$B50,'Gastos com Pessoal'!$I$532:$AJ$532&amp;'Gastos com Pessoal'!$I$512:$AJ$512,0),10,1)),0)
+_xlfn.IFNA(SUM((AH$3&gt;='Gastos com Pessoal'!$E$513:$E$522)*(AH$3&lt;='Gastos com Pessoal'!$F$513:$F$522)*(IF('Gastos com Pessoal'!$S$513:$S$522&lt;=AH$3,1,0))*OFFSET('Gastos com Pessoal'!$H$512,1,MATCH(3&amp;$B50,'Gastos com Pessoal'!$I$532:$AJ$532&amp;'Gastos com Pessoal'!$I$512:$AJ$512,0),10,1)),0)
+_xlfn.IFNA(SUM((AH$3&gt;='Gastos com Pessoal'!$E$513:$E$522)*(AH$3&lt;='Gastos com Pessoal'!$F$513:$F$522)*(IF('Gastos com Pessoal'!$Y$513:$Y$522&lt;=AH$3,1,0))*OFFSET('Gastos com Pessoal'!$H$512,1,MATCH(4&amp;$B50,'Gastos com Pessoal'!$I$532:$AJ$532&amp;'Gastos com Pessoal'!$I$512:$AJ$512,0),10,1)),0)
+_xlfn.IFNA(SUM((AH$3&gt;='Gastos com Pessoal'!$E$513:$E$522)*(AH$3&lt;='Gastos com Pessoal'!$F$513:$F$522)*(IF('Gastos com Pessoal'!$AE$513:$AE$522&lt;=AH$3,1,0))*OFFSET('Gastos com Pessoal'!$H$512,1,MATCH(5&amp;$B50,'Gastos com Pessoal'!$I$532:$AJ$532&amp;'Gastos com Pessoal'!$I$512:$AJ$512,0),10,1)),0)</f>
        <v>0</v>
      </c>
      <c r="AI50" s="32">
        <f t="array" aca="1" ref="AI50" ca="1">_xlfn.IFNA(SUM((AI$3&gt;='Gastos com Pessoal'!$E$7:$E$506)*(AI$3&lt;='Gastos com Pessoal'!$F$7:$F$506)*OFFSET('Encargos e Benefícios'!$D$5,1,MATCH($B50,'Encargos e Benefícios'!$E$5:$AB$5,0),500,1)),0)
+_xlfn.IFNA(SUM((AI$3&gt;='Gastos com Pessoal'!$E$513:$E$522)*(AI$3&lt;='Gastos com Pessoal'!$F$513:$F$522)*OFFSET('Encargos e Benefícios'!$D$511,1,MATCH($B50,'Encargos e Benefícios'!$E$511:$AB$511,0),10,1)),0)
+_xlfn.IFNA(SUM((AI$3&gt;='Gastos com Pessoal'!$E$7:$E$506)*(AI$3&lt;='Gastos com Pessoal'!$F$7:$F$506)*(IF('Gastos com Pessoal'!$G$7:$G$506&lt;=AI$3,1,0))*OFFSET('Gastos com Pessoal'!$H$6,1,MATCH(1&amp;$B50,'Gastos com Pessoal'!$I$532:$AJ$532&amp;'Gastos com Pessoal'!$I$6:$AJ$6,0),500,1)),0)
+_xlfn.IFNA(SUM((AI$3&gt;='Gastos com Pessoal'!$E$7:$E$506)*(AI$3&lt;='Gastos com Pessoal'!$F$7:$F$506)*(IF('Gastos com Pessoal'!$M$7:$M$506&lt;=AI$3,1,0))*OFFSET('Gastos com Pessoal'!$H$6,1,MATCH(2&amp;$B50,'Gastos com Pessoal'!$I$532:$AJ$532&amp;'Gastos com Pessoal'!$I$6:$AJ$6,0),500,1)),0)
+_xlfn.IFNA(SUM((AI$3&gt;='Gastos com Pessoal'!$E$7:$E$506)*(AI$3&lt;='Gastos com Pessoal'!$F$7:$F$506)*(IF('Gastos com Pessoal'!$S$7:$S$506&lt;=AI$3,1,0))*OFFSET('Gastos com Pessoal'!$H$6,1,MATCH(3&amp;$B50,'Gastos com Pessoal'!$I$532:$AJ$532&amp;'Gastos com Pessoal'!$I$6:$AJ$6,0),500,1)),0)
+_xlfn.IFNA(SUM((AI$3&gt;='Gastos com Pessoal'!$E$7:$E$506)*(AI$3&lt;='Gastos com Pessoal'!$F$7:$F$506)*(IF('Gastos com Pessoal'!$Y$7:$Y$506&lt;=AI$3,1,0))*OFFSET('Gastos com Pessoal'!$H$6,1,MATCH(4&amp;$B50,'Gastos com Pessoal'!$I$532:$AJ$532&amp;'Gastos com Pessoal'!$I$6:$AJ$6,0),500,1)),0)
+_xlfn.IFNA(SUM((AI$3&gt;='Gastos com Pessoal'!$E$7:$E$506)*(AI$3&lt;='Gastos com Pessoal'!$F$7:$F$506)*(IF('Gastos com Pessoal'!$AE$7:$AE$506&lt;=AI$3,1,0))*OFFSET('Gastos com Pessoal'!$H$6,1,MATCH(5&amp;$B50,'Gastos com Pessoal'!$I$532:$AJ$532&amp;'Gastos com Pessoal'!$I$6:$AJ$6,0),500,1)),0)
+_xlfn.IFNA(SUM((AI$3&gt;='Gastos com Pessoal'!$E$513:$E$522)*(AI$3&lt;='Gastos com Pessoal'!$F$513:$F$522)*(IF('Gastos com Pessoal'!$G$513:$G$522&lt;=AI$3,1,0))*OFFSET('Gastos com Pessoal'!$H$512,1,MATCH(1&amp;$B50,'Gastos com Pessoal'!$I$532:$AJ$532&amp;'Gastos com Pessoal'!$I$512:$AJ$512,0),10,1)),0)
+_xlfn.IFNA(SUM((AI$3&gt;='Gastos com Pessoal'!$E$513:$E$522)*(AI$3&lt;='Gastos com Pessoal'!$F$513:$F$522)*(IF('Gastos com Pessoal'!$M$513:$M$522&lt;=AI$3,1,0))*OFFSET('Gastos com Pessoal'!$H$512,1,MATCH(2&amp;$B50,'Gastos com Pessoal'!$I$532:$AJ$532&amp;'Gastos com Pessoal'!$I$512:$AJ$512,0),10,1)),0)
+_xlfn.IFNA(SUM((AI$3&gt;='Gastos com Pessoal'!$E$513:$E$522)*(AI$3&lt;='Gastos com Pessoal'!$F$513:$F$522)*(IF('Gastos com Pessoal'!$S$513:$S$522&lt;=AI$3,1,0))*OFFSET('Gastos com Pessoal'!$H$512,1,MATCH(3&amp;$B50,'Gastos com Pessoal'!$I$532:$AJ$532&amp;'Gastos com Pessoal'!$I$512:$AJ$512,0),10,1)),0)
+_xlfn.IFNA(SUM((AI$3&gt;='Gastos com Pessoal'!$E$513:$E$522)*(AI$3&lt;='Gastos com Pessoal'!$F$513:$F$522)*(IF('Gastos com Pessoal'!$Y$513:$Y$522&lt;=AI$3,1,0))*OFFSET('Gastos com Pessoal'!$H$512,1,MATCH(4&amp;$B50,'Gastos com Pessoal'!$I$532:$AJ$532&amp;'Gastos com Pessoal'!$I$512:$AJ$512,0),10,1)),0)
+_xlfn.IFNA(SUM((AI$3&gt;='Gastos com Pessoal'!$E$513:$E$522)*(AI$3&lt;='Gastos com Pessoal'!$F$513:$F$522)*(IF('Gastos com Pessoal'!$AE$513:$AE$522&lt;=AI$3,1,0))*OFFSET('Gastos com Pessoal'!$H$512,1,MATCH(5&amp;$B50,'Gastos com Pessoal'!$I$532:$AJ$532&amp;'Gastos com Pessoal'!$I$512:$AJ$512,0),10,1)),0)</f>
        <v>0</v>
      </c>
      <c r="AJ50" s="32">
        <f t="array" aca="1" ref="AJ50" ca="1">_xlfn.IFNA(SUM((AJ$3&gt;='Gastos com Pessoal'!$E$7:$E$506)*(AJ$3&lt;='Gastos com Pessoal'!$F$7:$F$506)*OFFSET('Encargos e Benefícios'!$D$5,1,MATCH($B50,'Encargos e Benefícios'!$E$5:$AB$5,0),500,1)),0)
+_xlfn.IFNA(SUM((AJ$3&gt;='Gastos com Pessoal'!$E$513:$E$522)*(AJ$3&lt;='Gastos com Pessoal'!$F$513:$F$522)*OFFSET('Encargos e Benefícios'!$D$511,1,MATCH($B50,'Encargos e Benefícios'!$E$511:$AB$511,0),10,1)),0)
+_xlfn.IFNA(SUM((AJ$3&gt;='Gastos com Pessoal'!$E$7:$E$506)*(AJ$3&lt;='Gastos com Pessoal'!$F$7:$F$506)*(IF('Gastos com Pessoal'!$G$7:$G$506&lt;=AJ$3,1,0))*OFFSET('Gastos com Pessoal'!$H$6,1,MATCH(1&amp;$B50,'Gastos com Pessoal'!$I$532:$AJ$532&amp;'Gastos com Pessoal'!$I$6:$AJ$6,0),500,1)),0)
+_xlfn.IFNA(SUM((AJ$3&gt;='Gastos com Pessoal'!$E$7:$E$506)*(AJ$3&lt;='Gastos com Pessoal'!$F$7:$F$506)*(IF('Gastos com Pessoal'!$M$7:$M$506&lt;=AJ$3,1,0))*OFFSET('Gastos com Pessoal'!$H$6,1,MATCH(2&amp;$B50,'Gastos com Pessoal'!$I$532:$AJ$532&amp;'Gastos com Pessoal'!$I$6:$AJ$6,0),500,1)),0)
+_xlfn.IFNA(SUM((AJ$3&gt;='Gastos com Pessoal'!$E$7:$E$506)*(AJ$3&lt;='Gastos com Pessoal'!$F$7:$F$506)*(IF('Gastos com Pessoal'!$S$7:$S$506&lt;=AJ$3,1,0))*OFFSET('Gastos com Pessoal'!$H$6,1,MATCH(3&amp;$B50,'Gastos com Pessoal'!$I$532:$AJ$532&amp;'Gastos com Pessoal'!$I$6:$AJ$6,0),500,1)),0)
+_xlfn.IFNA(SUM((AJ$3&gt;='Gastos com Pessoal'!$E$7:$E$506)*(AJ$3&lt;='Gastos com Pessoal'!$F$7:$F$506)*(IF('Gastos com Pessoal'!$Y$7:$Y$506&lt;=AJ$3,1,0))*OFFSET('Gastos com Pessoal'!$H$6,1,MATCH(4&amp;$B50,'Gastos com Pessoal'!$I$532:$AJ$532&amp;'Gastos com Pessoal'!$I$6:$AJ$6,0),500,1)),0)
+_xlfn.IFNA(SUM((AJ$3&gt;='Gastos com Pessoal'!$E$7:$E$506)*(AJ$3&lt;='Gastos com Pessoal'!$F$7:$F$506)*(IF('Gastos com Pessoal'!$AE$7:$AE$506&lt;=AJ$3,1,0))*OFFSET('Gastos com Pessoal'!$H$6,1,MATCH(5&amp;$B50,'Gastos com Pessoal'!$I$532:$AJ$532&amp;'Gastos com Pessoal'!$I$6:$AJ$6,0),500,1)),0)
+_xlfn.IFNA(SUM((AJ$3&gt;='Gastos com Pessoal'!$E$513:$E$522)*(AJ$3&lt;='Gastos com Pessoal'!$F$513:$F$522)*(IF('Gastos com Pessoal'!$G$513:$G$522&lt;=AJ$3,1,0))*OFFSET('Gastos com Pessoal'!$H$512,1,MATCH(1&amp;$B50,'Gastos com Pessoal'!$I$532:$AJ$532&amp;'Gastos com Pessoal'!$I$512:$AJ$512,0),10,1)),0)
+_xlfn.IFNA(SUM((AJ$3&gt;='Gastos com Pessoal'!$E$513:$E$522)*(AJ$3&lt;='Gastos com Pessoal'!$F$513:$F$522)*(IF('Gastos com Pessoal'!$M$513:$M$522&lt;=AJ$3,1,0))*OFFSET('Gastos com Pessoal'!$H$512,1,MATCH(2&amp;$B50,'Gastos com Pessoal'!$I$532:$AJ$532&amp;'Gastos com Pessoal'!$I$512:$AJ$512,0),10,1)),0)
+_xlfn.IFNA(SUM((AJ$3&gt;='Gastos com Pessoal'!$E$513:$E$522)*(AJ$3&lt;='Gastos com Pessoal'!$F$513:$F$522)*(IF('Gastos com Pessoal'!$S$513:$S$522&lt;=AJ$3,1,0))*OFFSET('Gastos com Pessoal'!$H$512,1,MATCH(3&amp;$B50,'Gastos com Pessoal'!$I$532:$AJ$532&amp;'Gastos com Pessoal'!$I$512:$AJ$512,0),10,1)),0)
+_xlfn.IFNA(SUM((AJ$3&gt;='Gastos com Pessoal'!$E$513:$E$522)*(AJ$3&lt;='Gastos com Pessoal'!$F$513:$F$522)*(IF('Gastos com Pessoal'!$Y$513:$Y$522&lt;=AJ$3,1,0))*OFFSET('Gastos com Pessoal'!$H$512,1,MATCH(4&amp;$B50,'Gastos com Pessoal'!$I$532:$AJ$532&amp;'Gastos com Pessoal'!$I$512:$AJ$512,0),10,1)),0)
+_xlfn.IFNA(SUM((AJ$3&gt;='Gastos com Pessoal'!$E$513:$E$522)*(AJ$3&lt;='Gastos com Pessoal'!$F$513:$F$522)*(IF('Gastos com Pessoal'!$AE$513:$AE$522&lt;=AJ$3,1,0))*OFFSET('Gastos com Pessoal'!$H$512,1,MATCH(5&amp;$B50,'Gastos com Pessoal'!$I$532:$AJ$532&amp;'Gastos com Pessoal'!$I$512:$AJ$512,0),10,1)),0)</f>
        <v>0</v>
      </c>
      <c r="AK50" s="32">
        <f t="array" aca="1" ref="AK50" ca="1">_xlfn.IFNA(SUM((AK$3&gt;='Gastos com Pessoal'!$E$7:$E$506)*(AK$3&lt;='Gastos com Pessoal'!$F$7:$F$506)*OFFSET('Encargos e Benefícios'!$D$5,1,MATCH($B50,'Encargos e Benefícios'!$E$5:$AB$5,0),500,1)),0)
+_xlfn.IFNA(SUM((AK$3&gt;='Gastos com Pessoal'!$E$513:$E$522)*(AK$3&lt;='Gastos com Pessoal'!$F$513:$F$522)*OFFSET('Encargos e Benefícios'!$D$511,1,MATCH($B50,'Encargos e Benefícios'!$E$511:$AB$511,0),10,1)),0)
+_xlfn.IFNA(SUM((AK$3&gt;='Gastos com Pessoal'!$E$7:$E$506)*(AK$3&lt;='Gastos com Pessoal'!$F$7:$F$506)*(IF('Gastos com Pessoal'!$G$7:$G$506&lt;=AK$3,1,0))*OFFSET('Gastos com Pessoal'!$H$6,1,MATCH(1&amp;$B50,'Gastos com Pessoal'!$I$532:$AJ$532&amp;'Gastos com Pessoal'!$I$6:$AJ$6,0),500,1)),0)
+_xlfn.IFNA(SUM((AK$3&gt;='Gastos com Pessoal'!$E$7:$E$506)*(AK$3&lt;='Gastos com Pessoal'!$F$7:$F$506)*(IF('Gastos com Pessoal'!$M$7:$M$506&lt;=AK$3,1,0))*OFFSET('Gastos com Pessoal'!$H$6,1,MATCH(2&amp;$B50,'Gastos com Pessoal'!$I$532:$AJ$532&amp;'Gastos com Pessoal'!$I$6:$AJ$6,0),500,1)),0)
+_xlfn.IFNA(SUM((AK$3&gt;='Gastos com Pessoal'!$E$7:$E$506)*(AK$3&lt;='Gastos com Pessoal'!$F$7:$F$506)*(IF('Gastos com Pessoal'!$S$7:$S$506&lt;=AK$3,1,0))*OFFSET('Gastos com Pessoal'!$H$6,1,MATCH(3&amp;$B50,'Gastos com Pessoal'!$I$532:$AJ$532&amp;'Gastos com Pessoal'!$I$6:$AJ$6,0),500,1)),0)
+_xlfn.IFNA(SUM((AK$3&gt;='Gastos com Pessoal'!$E$7:$E$506)*(AK$3&lt;='Gastos com Pessoal'!$F$7:$F$506)*(IF('Gastos com Pessoal'!$Y$7:$Y$506&lt;=AK$3,1,0))*OFFSET('Gastos com Pessoal'!$H$6,1,MATCH(4&amp;$B50,'Gastos com Pessoal'!$I$532:$AJ$532&amp;'Gastos com Pessoal'!$I$6:$AJ$6,0),500,1)),0)
+_xlfn.IFNA(SUM((AK$3&gt;='Gastos com Pessoal'!$E$7:$E$506)*(AK$3&lt;='Gastos com Pessoal'!$F$7:$F$506)*(IF('Gastos com Pessoal'!$AE$7:$AE$506&lt;=AK$3,1,0))*OFFSET('Gastos com Pessoal'!$H$6,1,MATCH(5&amp;$B50,'Gastos com Pessoal'!$I$532:$AJ$532&amp;'Gastos com Pessoal'!$I$6:$AJ$6,0),500,1)),0)
+_xlfn.IFNA(SUM((AK$3&gt;='Gastos com Pessoal'!$E$513:$E$522)*(AK$3&lt;='Gastos com Pessoal'!$F$513:$F$522)*(IF('Gastos com Pessoal'!$G$513:$G$522&lt;=AK$3,1,0))*OFFSET('Gastos com Pessoal'!$H$512,1,MATCH(1&amp;$B50,'Gastos com Pessoal'!$I$532:$AJ$532&amp;'Gastos com Pessoal'!$I$512:$AJ$512,0),10,1)),0)
+_xlfn.IFNA(SUM((AK$3&gt;='Gastos com Pessoal'!$E$513:$E$522)*(AK$3&lt;='Gastos com Pessoal'!$F$513:$F$522)*(IF('Gastos com Pessoal'!$M$513:$M$522&lt;=AK$3,1,0))*OFFSET('Gastos com Pessoal'!$H$512,1,MATCH(2&amp;$B50,'Gastos com Pessoal'!$I$532:$AJ$532&amp;'Gastos com Pessoal'!$I$512:$AJ$512,0),10,1)),0)
+_xlfn.IFNA(SUM((AK$3&gt;='Gastos com Pessoal'!$E$513:$E$522)*(AK$3&lt;='Gastos com Pessoal'!$F$513:$F$522)*(IF('Gastos com Pessoal'!$S$513:$S$522&lt;=AK$3,1,0))*OFFSET('Gastos com Pessoal'!$H$512,1,MATCH(3&amp;$B50,'Gastos com Pessoal'!$I$532:$AJ$532&amp;'Gastos com Pessoal'!$I$512:$AJ$512,0),10,1)),0)
+_xlfn.IFNA(SUM((AK$3&gt;='Gastos com Pessoal'!$E$513:$E$522)*(AK$3&lt;='Gastos com Pessoal'!$F$513:$F$522)*(IF('Gastos com Pessoal'!$Y$513:$Y$522&lt;=AK$3,1,0))*OFFSET('Gastos com Pessoal'!$H$512,1,MATCH(4&amp;$B50,'Gastos com Pessoal'!$I$532:$AJ$532&amp;'Gastos com Pessoal'!$I$512:$AJ$512,0),10,1)),0)
+_xlfn.IFNA(SUM((AK$3&gt;='Gastos com Pessoal'!$E$513:$E$522)*(AK$3&lt;='Gastos com Pessoal'!$F$513:$F$522)*(IF('Gastos com Pessoal'!$AE$513:$AE$522&lt;=AK$3,1,0))*OFFSET('Gastos com Pessoal'!$H$512,1,MATCH(5&amp;$B50,'Gastos com Pessoal'!$I$532:$AJ$532&amp;'Gastos com Pessoal'!$I$512:$AJ$512,0),10,1)),0)</f>
        <v>0</v>
      </c>
      <c r="AL50" s="32">
        <f t="array" aca="1" ref="AL50" ca="1">_xlfn.IFNA(SUM((AL$3&gt;='Gastos com Pessoal'!$E$7:$E$506)*(AL$3&lt;='Gastos com Pessoal'!$F$7:$F$506)*OFFSET('Encargos e Benefícios'!$D$5,1,MATCH($B50,'Encargos e Benefícios'!$E$5:$AB$5,0),500,1)),0)
+_xlfn.IFNA(SUM((AL$3&gt;='Gastos com Pessoal'!$E$513:$E$522)*(AL$3&lt;='Gastos com Pessoal'!$F$513:$F$522)*OFFSET('Encargos e Benefícios'!$D$511,1,MATCH($B50,'Encargos e Benefícios'!$E$511:$AB$511,0),10,1)),0)
+_xlfn.IFNA(SUM((AL$3&gt;='Gastos com Pessoal'!$E$7:$E$506)*(AL$3&lt;='Gastos com Pessoal'!$F$7:$F$506)*(IF('Gastos com Pessoal'!$G$7:$G$506&lt;=AL$3,1,0))*OFFSET('Gastos com Pessoal'!$H$6,1,MATCH(1&amp;$B50,'Gastos com Pessoal'!$I$532:$AJ$532&amp;'Gastos com Pessoal'!$I$6:$AJ$6,0),500,1)),0)
+_xlfn.IFNA(SUM((AL$3&gt;='Gastos com Pessoal'!$E$7:$E$506)*(AL$3&lt;='Gastos com Pessoal'!$F$7:$F$506)*(IF('Gastos com Pessoal'!$M$7:$M$506&lt;=AL$3,1,0))*OFFSET('Gastos com Pessoal'!$H$6,1,MATCH(2&amp;$B50,'Gastos com Pessoal'!$I$532:$AJ$532&amp;'Gastos com Pessoal'!$I$6:$AJ$6,0),500,1)),0)
+_xlfn.IFNA(SUM((AL$3&gt;='Gastos com Pessoal'!$E$7:$E$506)*(AL$3&lt;='Gastos com Pessoal'!$F$7:$F$506)*(IF('Gastos com Pessoal'!$S$7:$S$506&lt;=AL$3,1,0))*OFFSET('Gastos com Pessoal'!$H$6,1,MATCH(3&amp;$B50,'Gastos com Pessoal'!$I$532:$AJ$532&amp;'Gastos com Pessoal'!$I$6:$AJ$6,0),500,1)),0)
+_xlfn.IFNA(SUM((AL$3&gt;='Gastos com Pessoal'!$E$7:$E$506)*(AL$3&lt;='Gastos com Pessoal'!$F$7:$F$506)*(IF('Gastos com Pessoal'!$Y$7:$Y$506&lt;=AL$3,1,0))*OFFSET('Gastos com Pessoal'!$H$6,1,MATCH(4&amp;$B50,'Gastos com Pessoal'!$I$532:$AJ$532&amp;'Gastos com Pessoal'!$I$6:$AJ$6,0),500,1)),0)
+_xlfn.IFNA(SUM((AL$3&gt;='Gastos com Pessoal'!$E$7:$E$506)*(AL$3&lt;='Gastos com Pessoal'!$F$7:$F$506)*(IF('Gastos com Pessoal'!$AE$7:$AE$506&lt;=AL$3,1,0))*OFFSET('Gastos com Pessoal'!$H$6,1,MATCH(5&amp;$B50,'Gastos com Pessoal'!$I$532:$AJ$532&amp;'Gastos com Pessoal'!$I$6:$AJ$6,0),500,1)),0)
+_xlfn.IFNA(SUM((AL$3&gt;='Gastos com Pessoal'!$E$513:$E$522)*(AL$3&lt;='Gastos com Pessoal'!$F$513:$F$522)*(IF('Gastos com Pessoal'!$G$513:$G$522&lt;=AL$3,1,0))*OFFSET('Gastos com Pessoal'!$H$512,1,MATCH(1&amp;$B50,'Gastos com Pessoal'!$I$532:$AJ$532&amp;'Gastos com Pessoal'!$I$512:$AJ$512,0),10,1)),0)
+_xlfn.IFNA(SUM((AL$3&gt;='Gastos com Pessoal'!$E$513:$E$522)*(AL$3&lt;='Gastos com Pessoal'!$F$513:$F$522)*(IF('Gastos com Pessoal'!$M$513:$M$522&lt;=AL$3,1,0))*OFFSET('Gastos com Pessoal'!$H$512,1,MATCH(2&amp;$B50,'Gastos com Pessoal'!$I$532:$AJ$532&amp;'Gastos com Pessoal'!$I$512:$AJ$512,0),10,1)),0)
+_xlfn.IFNA(SUM((AL$3&gt;='Gastos com Pessoal'!$E$513:$E$522)*(AL$3&lt;='Gastos com Pessoal'!$F$513:$F$522)*(IF('Gastos com Pessoal'!$S$513:$S$522&lt;=AL$3,1,0))*OFFSET('Gastos com Pessoal'!$H$512,1,MATCH(3&amp;$B50,'Gastos com Pessoal'!$I$532:$AJ$532&amp;'Gastos com Pessoal'!$I$512:$AJ$512,0),10,1)),0)
+_xlfn.IFNA(SUM((AL$3&gt;='Gastos com Pessoal'!$E$513:$E$522)*(AL$3&lt;='Gastos com Pessoal'!$F$513:$F$522)*(IF('Gastos com Pessoal'!$Y$513:$Y$522&lt;=AL$3,1,0))*OFFSET('Gastos com Pessoal'!$H$512,1,MATCH(4&amp;$B50,'Gastos com Pessoal'!$I$532:$AJ$532&amp;'Gastos com Pessoal'!$I$512:$AJ$512,0),10,1)),0)
+_xlfn.IFNA(SUM((AL$3&gt;='Gastos com Pessoal'!$E$513:$E$522)*(AL$3&lt;='Gastos com Pessoal'!$F$513:$F$522)*(IF('Gastos com Pessoal'!$AE$513:$AE$522&lt;=AL$3,1,0))*OFFSET('Gastos com Pessoal'!$H$512,1,MATCH(5&amp;$B50,'Gastos com Pessoal'!$I$532:$AJ$532&amp;'Gastos com Pessoal'!$I$512:$AJ$512,0),10,1)),0)</f>
        <v>0</v>
      </c>
      <c r="AM50" s="32">
        <f t="array" aca="1" ref="AM50" ca="1">_xlfn.IFNA(SUM((AM$3&gt;='Gastos com Pessoal'!$E$7:$E$506)*(AM$3&lt;='Gastos com Pessoal'!$F$7:$F$506)*OFFSET('Encargos e Benefícios'!$D$5,1,MATCH($B50,'Encargos e Benefícios'!$E$5:$AB$5,0),500,1)),0)
+_xlfn.IFNA(SUM((AM$3&gt;='Gastos com Pessoal'!$E$513:$E$522)*(AM$3&lt;='Gastos com Pessoal'!$F$513:$F$522)*OFFSET('Encargos e Benefícios'!$D$511,1,MATCH($B50,'Encargos e Benefícios'!$E$511:$AB$511,0),10,1)),0)
+_xlfn.IFNA(SUM((AM$3&gt;='Gastos com Pessoal'!$E$7:$E$506)*(AM$3&lt;='Gastos com Pessoal'!$F$7:$F$506)*(IF('Gastos com Pessoal'!$G$7:$G$506&lt;=AM$3,1,0))*OFFSET('Gastos com Pessoal'!$H$6,1,MATCH(1&amp;$B50,'Gastos com Pessoal'!$I$532:$AJ$532&amp;'Gastos com Pessoal'!$I$6:$AJ$6,0),500,1)),0)
+_xlfn.IFNA(SUM((AM$3&gt;='Gastos com Pessoal'!$E$7:$E$506)*(AM$3&lt;='Gastos com Pessoal'!$F$7:$F$506)*(IF('Gastos com Pessoal'!$M$7:$M$506&lt;=AM$3,1,0))*OFFSET('Gastos com Pessoal'!$H$6,1,MATCH(2&amp;$B50,'Gastos com Pessoal'!$I$532:$AJ$532&amp;'Gastos com Pessoal'!$I$6:$AJ$6,0),500,1)),0)
+_xlfn.IFNA(SUM((AM$3&gt;='Gastos com Pessoal'!$E$7:$E$506)*(AM$3&lt;='Gastos com Pessoal'!$F$7:$F$506)*(IF('Gastos com Pessoal'!$S$7:$S$506&lt;=AM$3,1,0))*OFFSET('Gastos com Pessoal'!$H$6,1,MATCH(3&amp;$B50,'Gastos com Pessoal'!$I$532:$AJ$532&amp;'Gastos com Pessoal'!$I$6:$AJ$6,0),500,1)),0)
+_xlfn.IFNA(SUM((AM$3&gt;='Gastos com Pessoal'!$E$7:$E$506)*(AM$3&lt;='Gastos com Pessoal'!$F$7:$F$506)*(IF('Gastos com Pessoal'!$Y$7:$Y$506&lt;=AM$3,1,0))*OFFSET('Gastos com Pessoal'!$H$6,1,MATCH(4&amp;$B50,'Gastos com Pessoal'!$I$532:$AJ$532&amp;'Gastos com Pessoal'!$I$6:$AJ$6,0),500,1)),0)
+_xlfn.IFNA(SUM((AM$3&gt;='Gastos com Pessoal'!$E$7:$E$506)*(AM$3&lt;='Gastos com Pessoal'!$F$7:$F$506)*(IF('Gastos com Pessoal'!$AE$7:$AE$506&lt;=AM$3,1,0))*OFFSET('Gastos com Pessoal'!$H$6,1,MATCH(5&amp;$B50,'Gastos com Pessoal'!$I$532:$AJ$532&amp;'Gastos com Pessoal'!$I$6:$AJ$6,0),500,1)),0)
+_xlfn.IFNA(SUM((AM$3&gt;='Gastos com Pessoal'!$E$513:$E$522)*(AM$3&lt;='Gastos com Pessoal'!$F$513:$F$522)*(IF('Gastos com Pessoal'!$G$513:$G$522&lt;=AM$3,1,0))*OFFSET('Gastos com Pessoal'!$H$512,1,MATCH(1&amp;$B50,'Gastos com Pessoal'!$I$532:$AJ$532&amp;'Gastos com Pessoal'!$I$512:$AJ$512,0),10,1)),0)
+_xlfn.IFNA(SUM((AM$3&gt;='Gastos com Pessoal'!$E$513:$E$522)*(AM$3&lt;='Gastos com Pessoal'!$F$513:$F$522)*(IF('Gastos com Pessoal'!$M$513:$M$522&lt;=AM$3,1,0))*OFFSET('Gastos com Pessoal'!$H$512,1,MATCH(2&amp;$B50,'Gastos com Pessoal'!$I$532:$AJ$532&amp;'Gastos com Pessoal'!$I$512:$AJ$512,0),10,1)),0)
+_xlfn.IFNA(SUM((AM$3&gt;='Gastos com Pessoal'!$E$513:$E$522)*(AM$3&lt;='Gastos com Pessoal'!$F$513:$F$522)*(IF('Gastos com Pessoal'!$S$513:$S$522&lt;=AM$3,1,0))*OFFSET('Gastos com Pessoal'!$H$512,1,MATCH(3&amp;$B50,'Gastos com Pessoal'!$I$532:$AJ$532&amp;'Gastos com Pessoal'!$I$512:$AJ$512,0),10,1)),0)
+_xlfn.IFNA(SUM((AM$3&gt;='Gastos com Pessoal'!$E$513:$E$522)*(AM$3&lt;='Gastos com Pessoal'!$F$513:$F$522)*(IF('Gastos com Pessoal'!$Y$513:$Y$522&lt;=AM$3,1,0))*OFFSET('Gastos com Pessoal'!$H$512,1,MATCH(4&amp;$B50,'Gastos com Pessoal'!$I$532:$AJ$532&amp;'Gastos com Pessoal'!$I$512:$AJ$512,0),10,1)),0)
+_xlfn.IFNA(SUM((AM$3&gt;='Gastos com Pessoal'!$E$513:$E$522)*(AM$3&lt;='Gastos com Pessoal'!$F$513:$F$522)*(IF('Gastos com Pessoal'!$AE$513:$AE$522&lt;=AM$3,1,0))*OFFSET('Gastos com Pessoal'!$H$512,1,MATCH(5&amp;$B50,'Gastos com Pessoal'!$I$532:$AJ$532&amp;'Gastos com Pessoal'!$I$512:$AJ$512,0),10,1)),0)</f>
        <v>0</v>
      </c>
      <c r="AN50" s="32">
        <f t="array" aca="1" ref="AN50" ca="1">_xlfn.IFNA(SUM((AN$3&gt;='Gastos com Pessoal'!$E$7:$E$506)*(AN$3&lt;='Gastos com Pessoal'!$F$7:$F$506)*OFFSET('Encargos e Benefícios'!$D$5,1,MATCH($B50,'Encargos e Benefícios'!$E$5:$AB$5,0),500,1)),0)
+_xlfn.IFNA(SUM((AN$3&gt;='Gastos com Pessoal'!$E$513:$E$522)*(AN$3&lt;='Gastos com Pessoal'!$F$513:$F$522)*OFFSET('Encargos e Benefícios'!$D$511,1,MATCH($B50,'Encargos e Benefícios'!$E$511:$AB$511,0),10,1)),0)
+_xlfn.IFNA(SUM((AN$3&gt;='Gastos com Pessoal'!$E$7:$E$506)*(AN$3&lt;='Gastos com Pessoal'!$F$7:$F$506)*(IF('Gastos com Pessoal'!$G$7:$G$506&lt;=AN$3,1,0))*OFFSET('Gastos com Pessoal'!$H$6,1,MATCH(1&amp;$B50,'Gastos com Pessoal'!$I$532:$AJ$532&amp;'Gastos com Pessoal'!$I$6:$AJ$6,0),500,1)),0)
+_xlfn.IFNA(SUM((AN$3&gt;='Gastos com Pessoal'!$E$7:$E$506)*(AN$3&lt;='Gastos com Pessoal'!$F$7:$F$506)*(IF('Gastos com Pessoal'!$M$7:$M$506&lt;=AN$3,1,0))*OFFSET('Gastos com Pessoal'!$H$6,1,MATCH(2&amp;$B50,'Gastos com Pessoal'!$I$532:$AJ$532&amp;'Gastos com Pessoal'!$I$6:$AJ$6,0),500,1)),0)
+_xlfn.IFNA(SUM((AN$3&gt;='Gastos com Pessoal'!$E$7:$E$506)*(AN$3&lt;='Gastos com Pessoal'!$F$7:$F$506)*(IF('Gastos com Pessoal'!$S$7:$S$506&lt;=AN$3,1,0))*OFFSET('Gastos com Pessoal'!$H$6,1,MATCH(3&amp;$B50,'Gastos com Pessoal'!$I$532:$AJ$532&amp;'Gastos com Pessoal'!$I$6:$AJ$6,0),500,1)),0)
+_xlfn.IFNA(SUM((AN$3&gt;='Gastos com Pessoal'!$E$7:$E$506)*(AN$3&lt;='Gastos com Pessoal'!$F$7:$F$506)*(IF('Gastos com Pessoal'!$Y$7:$Y$506&lt;=AN$3,1,0))*OFFSET('Gastos com Pessoal'!$H$6,1,MATCH(4&amp;$B50,'Gastos com Pessoal'!$I$532:$AJ$532&amp;'Gastos com Pessoal'!$I$6:$AJ$6,0),500,1)),0)
+_xlfn.IFNA(SUM((AN$3&gt;='Gastos com Pessoal'!$E$7:$E$506)*(AN$3&lt;='Gastos com Pessoal'!$F$7:$F$506)*(IF('Gastos com Pessoal'!$AE$7:$AE$506&lt;=AN$3,1,0))*OFFSET('Gastos com Pessoal'!$H$6,1,MATCH(5&amp;$B50,'Gastos com Pessoal'!$I$532:$AJ$532&amp;'Gastos com Pessoal'!$I$6:$AJ$6,0),500,1)),0)
+_xlfn.IFNA(SUM((AN$3&gt;='Gastos com Pessoal'!$E$513:$E$522)*(AN$3&lt;='Gastos com Pessoal'!$F$513:$F$522)*(IF('Gastos com Pessoal'!$G$513:$G$522&lt;=AN$3,1,0))*OFFSET('Gastos com Pessoal'!$H$512,1,MATCH(1&amp;$B50,'Gastos com Pessoal'!$I$532:$AJ$532&amp;'Gastos com Pessoal'!$I$512:$AJ$512,0),10,1)),0)
+_xlfn.IFNA(SUM((AN$3&gt;='Gastos com Pessoal'!$E$513:$E$522)*(AN$3&lt;='Gastos com Pessoal'!$F$513:$F$522)*(IF('Gastos com Pessoal'!$M$513:$M$522&lt;=AN$3,1,0))*OFFSET('Gastos com Pessoal'!$H$512,1,MATCH(2&amp;$B50,'Gastos com Pessoal'!$I$532:$AJ$532&amp;'Gastos com Pessoal'!$I$512:$AJ$512,0),10,1)),0)
+_xlfn.IFNA(SUM((AN$3&gt;='Gastos com Pessoal'!$E$513:$E$522)*(AN$3&lt;='Gastos com Pessoal'!$F$513:$F$522)*(IF('Gastos com Pessoal'!$S$513:$S$522&lt;=AN$3,1,0))*OFFSET('Gastos com Pessoal'!$H$512,1,MATCH(3&amp;$B50,'Gastos com Pessoal'!$I$532:$AJ$532&amp;'Gastos com Pessoal'!$I$512:$AJ$512,0),10,1)),0)
+_xlfn.IFNA(SUM((AN$3&gt;='Gastos com Pessoal'!$E$513:$E$522)*(AN$3&lt;='Gastos com Pessoal'!$F$513:$F$522)*(IF('Gastos com Pessoal'!$Y$513:$Y$522&lt;=AN$3,1,0))*OFFSET('Gastos com Pessoal'!$H$512,1,MATCH(4&amp;$B50,'Gastos com Pessoal'!$I$532:$AJ$532&amp;'Gastos com Pessoal'!$I$512:$AJ$512,0),10,1)),0)
+_xlfn.IFNA(SUM((AN$3&gt;='Gastos com Pessoal'!$E$513:$E$522)*(AN$3&lt;='Gastos com Pessoal'!$F$513:$F$522)*(IF('Gastos com Pessoal'!$AE$513:$AE$522&lt;=AN$3,1,0))*OFFSET('Gastos com Pessoal'!$H$512,1,MATCH(5&amp;$B50,'Gastos com Pessoal'!$I$532:$AJ$532&amp;'Gastos com Pessoal'!$I$512:$AJ$512,0),10,1)),0)</f>
        <v>0</v>
      </c>
      <c r="AO50" s="32">
        <f t="array" aca="1" ref="AO50" ca="1">_xlfn.IFNA(SUM((AO$3&gt;='Gastos com Pessoal'!$E$7:$E$506)*(AO$3&lt;='Gastos com Pessoal'!$F$7:$F$506)*OFFSET('Encargos e Benefícios'!$D$5,1,MATCH($B50,'Encargos e Benefícios'!$E$5:$AB$5,0),500,1)),0)
+_xlfn.IFNA(SUM((AO$3&gt;='Gastos com Pessoal'!$E$513:$E$522)*(AO$3&lt;='Gastos com Pessoal'!$F$513:$F$522)*OFFSET('Encargos e Benefícios'!$D$511,1,MATCH($B50,'Encargos e Benefícios'!$E$511:$AB$511,0),10,1)),0)
+_xlfn.IFNA(SUM((AO$3&gt;='Gastos com Pessoal'!$E$7:$E$506)*(AO$3&lt;='Gastos com Pessoal'!$F$7:$F$506)*(IF('Gastos com Pessoal'!$G$7:$G$506&lt;=AO$3,1,0))*OFFSET('Gastos com Pessoal'!$H$6,1,MATCH(1&amp;$B50,'Gastos com Pessoal'!$I$532:$AJ$532&amp;'Gastos com Pessoal'!$I$6:$AJ$6,0),500,1)),0)
+_xlfn.IFNA(SUM((AO$3&gt;='Gastos com Pessoal'!$E$7:$E$506)*(AO$3&lt;='Gastos com Pessoal'!$F$7:$F$506)*(IF('Gastos com Pessoal'!$M$7:$M$506&lt;=AO$3,1,0))*OFFSET('Gastos com Pessoal'!$H$6,1,MATCH(2&amp;$B50,'Gastos com Pessoal'!$I$532:$AJ$532&amp;'Gastos com Pessoal'!$I$6:$AJ$6,0),500,1)),0)
+_xlfn.IFNA(SUM((AO$3&gt;='Gastos com Pessoal'!$E$7:$E$506)*(AO$3&lt;='Gastos com Pessoal'!$F$7:$F$506)*(IF('Gastos com Pessoal'!$S$7:$S$506&lt;=AO$3,1,0))*OFFSET('Gastos com Pessoal'!$H$6,1,MATCH(3&amp;$B50,'Gastos com Pessoal'!$I$532:$AJ$532&amp;'Gastos com Pessoal'!$I$6:$AJ$6,0),500,1)),0)
+_xlfn.IFNA(SUM((AO$3&gt;='Gastos com Pessoal'!$E$7:$E$506)*(AO$3&lt;='Gastos com Pessoal'!$F$7:$F$506)*(IF('Gastos com Pessoal'!$Y$7:$Y$506&lt;=AO$3,1,0))*OFFSET('Gastos com Pessoal'!$H$6,1,MATCH(4&amp;$B50,'Gastos com Pessoal'!$I$532:$AJ$532&amp;'Gastos com Pessoal'!$I$6:$AJ$6,0),500,1)),0)
+_xlfn.IFNA(SUM((AO$3&gt;='Gastos com Pessoal'!$E$7:$E$506)*(AO$3&lt;='Gastos com Pessoal'!$F$7:$F$506)*(IF('Gastos com Pessoal'!$AE$7:$AE$506&lt;=AO$3,1,0))*OFFSET('Gastos com Pessoal'!$H$6,1,MATCH(5&amp;$B50,'Gastos com Pessoal'!$I$532:$AJ$532&amp;'Gastos com Pessoal'!$I$6:$AJ$6,0),500,1)),0)
+_xlfn.IFNA(SUM((AO$3&gt;='Gastos com Pessoal'!$E$513:$E$522)*(AO$3&lt;='Gastos com Pessoal'!$F$513:$F$522)*(IF('Gastos com Pessoal'!$G$513:$G$522&lt;=AO$3,1,0))*OFFSET('Gastos com Pessoal'!$H$512,1,MATCH(1&amp;$B50,'Gastos com Pessoal'!$I$532:$AJ$532&amp;'Gastos com Pessoal'!$I$512:$AJ$512,0),10,1)),0)
+_xlfn.IFNA(SUM((AO$3&gt;='Gastos com Pessoal'!$E$513:$E$522)*(AO$3&lt;='Gastos com Pessoal'!$F$513:$F$522)*(IF('Gastos com Pessoal'!$M$513:$M$522&lt;=AO$3,1,0))*OFFSET('Gastos com Pessoal'!$H$512,1,MATCH(2&amp;$B50,'Gastos com Pessoal'!$I$532:$AJ$532&amp;'Gastos com Pessoal'!$I$512:$AJ$512,0),10,1)),0)
+_xlfn.IFNA(SUM((AO$3&gt;='Gastos com Pessoal'!$E$513:$E$522)*(AO$3&lt;='Gastos com Pessoal'!$F$513:$F$522)*(IF('Gastos com Pessoal'!$S$513:$S$522&lt;=AO$3,1,0))*OFFSET('Gastos com Pessoal'!$H$512,1,MATCH(3&amp;$B50,'Gastos com Pessoal'!$I$532:$AJ$532&amp;'Gastos com Pessoal'!$I$512:$AJ$512,0),10,1)),0)
+_xlfn.IFNA(SUM((AO$3&gt;='Gastos com Pessoal'!$E$513:$E$522)*(AO$3&lt;='Gastos com Pessoal'!$F$513:$F$522)*(IF('Gastos com Pessoal'!$Y$513:$Y$522&lt;=AO$3,1,0))*OFFSET('Gastos com Pessoal'!$H$512,1,MATCH(4&amp;$B50,'Gastos com Pessoal'!$I$532:$AJ$532&amp;'Gastos com Pessoal'!$I$512:$AJ$512,0),10,1)),0)
+_xlfn.IFNA(SUM((AO$3&gt;='Gastos com Pessoal'!$E$513:$E$522)*(AO$3&lt;='Gastos com Pessoal'!$F$513:$F$522)*(IF('Gastos com Pessoal'!$AE$513:$AE$522&lt;=AO$3,1,0))*OFFSET('Gastos com Pessoal'!$H$512,1,MATCH(5&amp;$B50,'Gastos com Pessoal'!$I$532:$AJ$532&amp;'Gastos com Pessoal'!$I$512:$AJ$512,0),10,1)),0)</f>
        <v>0</v>
      </c>
      <c r="AP50" s="32">
        <f t="array" aca="1" ref="AP50" ca="1">_xlfn.IFNA(SUM((AP$3&gt;='Gastos com Pessoal'!$E$7:$E$506)*(AP$3&lt;='Gastos com Pessoal'!$F$7:$F$506)*OFFSET('Encargos e Benefícios'!$D$5,1,MATCH($B50,'Encargos e Benefícios'!$E$5:$AB$5,0),500,1)),0)
+_xlfn.IFNA(SUM((AP$3&gt;='Gastos com Pessoal'!$E$513:$E$522)*(AP$3&lt;='Gastos com Pessoal'!$F$513:$F$522)*OFFSET('Encargos e Benefícios'!$D$511,1,MATCH($B50,'Encargos e Benefícios'!$E$511:$AB$511,0),10,1)),0)
+_xlfn.IFNA(SUM((AP$3&gt;='Gastos com Pessoal'!$E$7:$E$506)*(AP$3&lt;='Gastos com Pessoal'!$F$7:$F$506)*(IF('Gastos com Pessoal'!$G$7:$G$506&lt;=AP$3,1,0))*OFFSET('Gastos com Pessoal'!$H$6,1,MATCH(1&amp;$B50,'Gastos com Pessoal'!$I$532:$AJ$532&amp;'Gastos com Pessoal'!$I$6:$AJ$6,0),500,1)),0)
+_xlfn.IFNA(SUM((AP$3&gt;='Gastos com Pessoal'!$E$7:$E$506)*(AP$3&lt;='Gastos com Pessoal'!$F$7:$F$506)*(IF('Gastos com Pessoal'!$M$7:$M$506&lt;=AP$3,1,0))*OFFSET('Gastos com Pessoal'!$H$6,1,MATCH(2&amp;$B50,'Gastos com Pessoal'!$I$532:$AJ$532&amp;'Gastos com Pessoal'!$I$6:$AJ$6,0),500,1)),0)
+_xlfn.IFNA(SUM((AP$3&gt;='Gastos com Pessoal'!$E$7:$E$506)*(AP$3&lt;='Gastos com Pessoal'!$F$7:$F$506)*(IF('Gastos com Pessoal'!$S$7:$S$506&lt;=AP$3,1,0))*OFFSET('Gastos com Pessoal'!$H$6,1,MATCH(3&amp;$B50,'Gastos com Pessoal'!$I$532:$AJ$532&amp;'Gastos com Pessoal'!$I$6:$AJ$6,0),500,1)),0)
+_xlfn.IFNA(SUM((AP$3&gt;='Gastos com Pessoal'!$E$7:$E$506)*(AP$3&lt;='Gastos com Pessoal'!$F$7:$F$506)*(IF('Gastos com Pessoal'!$Y$7:$Y$506&lt;=AP$3,1,0))*OFFSET('Gastos com Pessoal'!$H$6,1,MATCH(4&amp;$B50,'Gastos com Pessoal'!$I$532:$AJ$532&amp;'Gastos com Pessoal'!$I$6:$AJ$6,0),500,1)),0)
+_xlfn.IFNA(SUM((AP$3&gt;='Gastos com Pessoal'!$E$7:$E$506)*(AP$3&lt;='Gastos com Pessoal'!$F$7:$F$506)*(IF('Gastos com Pessoal'!$AE$7:$AE$506&lt;=AP$3,1,0))*OFFSET('Gastos com Pessoal'!$H$6,1,MATCH(5&amp;$B50,'Gastos com Pessoal'!$I$532:$AJ$532&amp;'Gastos com Pessoal'!$I$6:$AJ$6,0),500,1)),0)
+_xlfn.IFNA(SUM((AP$3&gt;='Gastos com Pessoal'!$E$513:$E$522)*(AP$3&lt;='Gastos com Pessoal'!$F$513:$F$522)*(IF('Gastos com Pessoal'!$G$513:$G$522&lt;=AP$3,1,0))*OFFSET('Gastos com Pessoal'!$H$512,1,MATCH(1&amp;$B50,'Gastos com Pessoal'!$I$532:$AJ$532&amp;'Gastos com Pessoal'!$I$512:$AJ$512,0),10,1)),0)
+_xlfn.IFNA(SUM((AP$3&gt;='Gastos com Pessoal'!$E$513:$E$522)*(AP$3&lt;='Gastos com Pessoal'!$F$513:$F$522)*(IF('Gastos com Pessoal'!$M$513:$M$522&lt;=AP$3,1,0))*OFFSET('Gastos com Pessoal'!$H$512,1,MATCH(2&amp;$B50,'Gastos com Pessoal'!$I$532:$AJ$532&amp;'Gastos com Pessoal'!$I$512:$AJ$512,0),10,1)),0)
+_xlfn.IFNA(SUM((AP$3&gt;='Gastos com Pessoal'!$E$513:$E$522)*(AP$3&lt;='Gastos com Pessoal'!$F$513:$F$522)*(IF('Gastos com Pessoal'!$S$513:$S$522&lt;=AP$3,1,0))*OFFSET('Gastos com Pessoal'!$H$512,1,MATCH(3&amp;$B50,'Gastos com Pessoal'!$I$532:$AJ$532&amp;'Gastos com Pessoal'!$I$512:$AJ$512,0),10,1)),0)
+_xlfn.IFNA(SUM((AP$3&gt;='Gastos com Pessoal'!$E$513:$E$522)*(AP$3&lt;='Gastos com Pessoal'!$F$513:$F$522)*(IF('Gastos com Pessoal'!$Y$513:$Y$522&lt;=AP$3,1,0))*OFFSET('Gastos com Pessoal'!$H$512,1,MATCH(4&amp;$B50,'Gastos com Pessoal'!$I$532:$AJ$532&amp;'Gastos com Pessoal'!$I$512:$AJ$512,0),10,1)),0)
+_xlfn.IFNA(SUM((AP$3&gt;='Gastos com Pessoal'!$E$513:$E$522)*(AP$3&lt;='Gastos com Pessoal'!$F$513:$F$522)*(IF('Gastos com Pessoal'!$AE$513:$AE$522&lt;=AP$3,1,0))*OFFSET('Gastos com Pessoal'!$H$512,1,MATCH(5&amp;$B50,'Gastos com Pessoal'!$I$532:$AJ$532&amp;'Gastos com Pessoal'!$I$512:$AJ$512,0),10,1)),0)</f>
        <v>0</v>
      </c>
      <c r="AQ50" s="32">
        <f t="array" aca="1" ref="AQ50" ca="1">_xlfn.IFNA(SUM((AQ$3&gt;='Gastos com Pessoal'!$E$7:$E$506)*(AQ$3&lt;='Gastos com Pessoal'!$F$7:$F$506)*OFFSET('Encargos e Benefícios'!$D$5,1,MATCH($B50,'Encargos e Benefícios'!$E$5:$AB$5,0),500,1)),0)
+_xlfn.IFNA(SUM((AQ$3&gt;='Gastos com Pessoal'!$E$513:$E$522)*(AQ$3&lt;='Gastos com Pessoal'!$F$513:$F$522)*OFFSET('Encargos e Benefícios'!$D$511,1,MATCH($B50,'Encargos e Benefícios'!$E$511:$AB$511,0),10,1)),0)
+_xlfn.IFNA(SUM((AQ$3&gt;='Gastos com Pessoal'!$E$7:$E$506)*(AQ$3&lt;='Gastos com Pessoal'!$F$7:$F$506)*(IF('Gastos com Pessoal'!$G$7:$G$506&lt;=AQ$3,1,0))*OFFSET('Gastos com Pessoal'!$H$6,1,MATCH(1&amp;$B50,'Gastos com Pessoal'!$I$532:$AJ$532&amp;'Gastos com Pessoal'!$I$6:$AJ$6,0),500,1)),0)
+_xlfn.IFNA(SUM((AQ$3&gt;='Gastos com Pessoal'!$E$7:$E$506)*(AQ$3&lt;='Gastos com Pessoal'!$F$7:$F$506)*(IF('Gastos com Pessoal'!$M$7:$M$506&lt;=AQ$3,1,0))*OFFSET('Gastos com Pessoal'!$H$6,1,MATCH(2&amp;$B50,'Gastos com Pessoal'!$I$532:$AJ$532&amp;'Gastos com Pessoal'!$I$6:$AJ$6,0),500,1)),0)
+_xlfn.IFNA(SUM((AQ$3&gt;='Gastos com Pessoal'!$E$7:$E$506)*(AQ$3&lt;='Gastos com Pessoal'!$F$7:$F$506)*(IF('Gastos com Pessoal'!$S$7:$S$506&lt;=AQ$3,1,0))*OFFSET('Gastos com Pessoal'!$H$6,1,MATCH(3&amp;$B50,'Gastos com Pessoal'!$I$532:$AJ$532&amp;'Gastos com Pessoal'!$I$6:$AJ$6,0),500,1)),0)
+_xlfn.IFNA(SUM((AQ$3&gt;='Gastos com Pessoal'!$E$7:$E$506)*(AQ$3&lt;='Gastos com Pessoal'!$F$7:$F$506)*(IF('Gastos com Pessoal'!$Y$7:$Y$506&lt;=AQ$3,1,0))*OFFSET('Gastos com Pessoal'!$H$6,1,MATCH(4&amp;$B50,'Gastos com Pessoal'!$I$532:$AJ$532&amp;'Gastos com Pessoal'!$I$6:$AJ$6,0),500,1)),0)
+_xlfn.IFNA(SUM((AQ$3&gt;='Gastos com Pessoal'!$E$7:$E$506)*(AQ$3&lt;='Gastos com Pessoal'!$F$7:$F$506)*(IF('Gastos com Pessoal'!$AE$7:$AE$506&lt;=AQ$3,1,0))*OFFSET('Gastos com Pessoal'!$H$6,1,MATCH(5&amp;$B50,'Gastos com Pessoal'!$I$532:$AJ$532&amp;'Gastos com Pessoal'!$I$6:$AJ$6,0),500,1)),0)
+_xlfn.IFNA(SUM((AQ$3&gt;='Gastos com Pessoal'!$E$513:$E$522)*(AQ$3&lt;='Gastos com Pessoal'!$F$513:$F$522)*(IF('Gastos com Pessoal'!$G$513:$G$522&lt;=AQ$3,1,0))*OFFSET('Gastos com Pessoal'!$H$512,1,MATCH(1&amp;$B50,'Gastos com Pessoal'!$I$532:$AJ$532&amp;'Gastos com Pessoal'!$I$512:$AJ$512,0),10,1)),0)
+_xlfn.IFNA(SUM((AQ$3&gt;='Gastos com Pessoal'!$E$513:$E$522)*(AQ$3&lt;='Gastos com Pessoal'!$F$513:$F$522)*(IF('Gastos com Pessoal'!$M$513:$M$522&lt;=AQ$3,1,0))*OFFSET('Gastos com Pessoal'!$H$512,1,MATCH(2&amp;$B50,'Gastos com Pessoal'!$I$532:$AJ$532&amp;'Gastos com Pessoal'!$I$512:$AJ$512,0),10,1)),0)
+_xlfn.IFNA(SUM((AQ$3&gt;='Gastos com Pessoal'!$E$513:$E$522)*(AQ$3&lt;='Gastos com Pessoal'!$F$513:$F$522)*(IF('Gastos com Pessoal'!$S$513:$S$522&lt;=AQ$3,1,0))*OFFSET('Gastos com Pessoal'!$H$512,1,MATCH(3&amp;$B50,'Gastos com Pessoal'!$I$532:$AJ$532&amp;'Gastos com Pessoal'!$I$512:$AJ$512,0),10,1)),0)
+_xlfn.IFNA(SUM((AQ$3&gt;='Gastos com Pessoal'!$E$513:$E$522)*(AQ$3&lt;='Gastos com Pessoal'!$F$513:$F$522)*(IF('Gastos com Pessoal'!$Y$513:$Y$522&lt;=AQ$3,1,0))*OFFSET('Gastos com Pessoal'!$H$512,1,MATCH(4&amp;$B50,'Gastos com Pessoal'!$I$532:$AJ$532&amp;'Gastos com Pessoal'!$I$512:$AJ$512,0),10,1)),0)
+_xlfn.IFNA(SUM((AQ$3&gt;='Gastos com Pessoal'!$E$513:$E$522)*(AQ$3&lt;='Gastos com Pessoal'!$F$513:$F$522)*(IF('Gastos com Pessoal'!$AE$513:$AE$522&lt;=AQ$3,1,0))*OFFSET('Gastos com Pessoal'!$H$512,1,MATCH(5&amp;$B50,'Gastos com Pessoal'!$I$532:$AJ$532&amp;'Gastos com Pessoal'!$I$512:$AJ$512,0),10,1)),0)</f>
        <v>0</v>
      </c>
      <c r="AR50" s="32">
        <f t="array" aca="1" ref="AR50" ca="1">_xlfn.IFNA(SUM((AR$3&gt;='Gastos com Pessoal'!$E$7:$E$506)*(AR$3&lt;='Gastos com Pessoal'!$F$7:$F$506)*OFFSET('Encargos e Benefícios'!$D$5,1,MATCH($B50,'Encargos e Benefícios'!$E$5:$AB$5,0),500,1)),0)
+_xlfn.IFNA(SUM((AR$3&gt;='Gastos com Pessoal'!$E$513:$E$522)*(AR$3&lt;='Gastos com Pessoal'!$F$513:$F$522)*OFFSET('Encargos e Benefícios'!$D$511,1,MATCH($B50,'Encargos e Benefícios'!$E$511:$AB$511,0),10,1)),0)
+_xlfn.IFNA(SUM((AR$3&gt;='Gastos com Pessoal'!$E$7:$E$506)*(AR$3&lt;='Gastos com Pessoal'!$F$7:$F$506)*(IF('Gastos com Pessoal'!$G$7:$G$506&lt;=AR$3,1,0))*OFFSET('Gastos com Pessoal'!$H$6,1,MATCH(1&amp;$B50,'Gastos com Pessoal'!$I$532:$AJ$532&amp;'Gastos com Pessoal'!$I$6:$AJ$6,0),500,1)),0)
+_xlfn.IFNA(SUM((AR$3&gt;='Gastos com Pessoal'!$E$7:$E$506)*(AR$3&lt;='Gastos com Pessoal'!$F$7:$F$506)*(IF('Gastos com Pessoal'!$M$7:$M$506&lt;=AR$3,1,0))*OFFSET('Gastos com Pessoal'!$H$6,1,MATCH(2&amp;$B50,'Gastos com Pessoal'!$I$532:$AJ$532&amp;'Gastos com Pessoal'!$I$6:$AJ$6,0),500,1)),0)
+_xlfn.IFNA(SUM((AR$3&gt;='Gastos com Pessoal'!$E$7:$E$506)*(AR$3&lt;='Gastos com Pessoal'!$F$7:$F$506)*(IF('Gastos com Pessoal'!$S$7:$S$506&lt;=AR$3,1,0))*OFFSET('Gastos com Pessoal'!$H$6,1,MATCH(3&amp;$B50,'Gastos com Pessoal'!$I$532:$AJ$532&amp;'Gastos com Pessoal'!$I$6:$AJ$6,0),500,1)),0)
+_xlfn.IFNA(SUM((AR$3&gt;='Gastos com Pessoal'!$E$7:$E$506)*(AR$3&lt;='Gastos com Pessoal'!$F$7:$F$506)*(IF('Gastos com Pessoal'!$Y$7:$Y$506&lt;=AR$3,1,0))*OFFSET('Gastos com Pessoal'!$H$6,1,MATCH(4&amp;$B50,'Gastos com Pessoal'!$I$532:$AJ$532&amp;'Gastos com Pessoal'!$I$6:$AJ$6,0),500,1)),0)
+_xlfn.IFNA(SUM((AR$3&gt;='Gastos com Pessoal'!$E$7:$E$506)*(AR$3&lt;='Gastos com Pessoal'!$F$7:$F$506)*(IF('Gastos com Pessoal'!$AE$7:$AE$506&lt;=AR$3,1,0))*OFFSET('Gastos com Pessoal'!$H$6,1,MATCH(5&amp;$B50,'Gastos com Pessoal'!$I$532:$AJ$532&amp;'Gastos com Pessoal'!$I$6:$AJ$6,0),500,1)),0)
+_xlfn.IFNA(SUM((AR$3&gt;='Gastos com Pessoal'!$E$513:$E$522)*(AR$3&lt;='Gastos com Pessoal'!$F$513:$F$522)*(IF('Gastos com Pessoal'!$G$513:$G$522&lt;=AR$3,1,0))*OFFSET('Gastos com Pessoal'!$H$512,1,MATCH(1&amp;$B50,'Gastos com Pessoal'!$I$532:$AJ$532&amp;'Gastos com Pessoal'!$I$512:$AJ$512,0),10,1)),0)
+_xlfn.IFNA(SUM((AR$3&gt;='Gastos com Pessoal'!$E$513:$E$522)*(AR$3&lt;='Gastos com Pessoal'!$F$513:$F$522)*(IF('Gastos com Pessoal'!$M$513:$M$522&lt;=AR$3,1,0))*OFFSET('Gastos com Pessoal'!$H$512,1,MATCH(2&amp;$B50,'Gastos com Pessoal'!$I$532:$AJ$532&amp;'Gastos com Pessoal'!$I$512:$AJ$512,0),10,1)),0)
+_xlfn.IFNA(SUM((AR$3&gt;='Gastos com Pessoal'!$E$513:$E$522)*(AR$3&lt;='Gastos com Pessoal'!$F$513:$F$522)*(IF('Gastos com Pessoal'!$S$513:$S$522&lt;=AR$3,1,0))*OFFSET('Gastos com Pessoal'!$H$512,1,MATCH(3&amp;$B50,'Gastos com Pessoal'!$I$532:$AJ$532&amp;'Gastos com Pessoal'!$I$512:$AJ$512,0),10,1)),0)
+_xlfn.IFNA(SUM((AR$3&gt;='Gastos com Pessoal'!$E$513:$E$522)*(AR$3&lt;='Gastos com Pessoal'!$F$513:$F$522)*(IF('Gastos com Pessoal'!$Y$513:$Y$522&lt;=AR$3,1,0))*OFFSET('Gastos com Pessoal'!$H$512,1,MATCH(4&amp;$B50,'Gastos com Pessoal'!$I$532:$AJ$532&amp;'Gastos com Pessoal'!$I$512:$AJ$512,0),10,1)),0)
+_xlfn.IFNA(SUM((AR$3&gt;='Gastos com Pessoal'!$E$513:$E$522)*(AR$3&lt;='Gastos com Pessoal'!$F$513:$F$522)*(IF('Gastos com Pessoal'!$AE$513:$AE$522&lt;=AR$3,1,0))*OFFSET('Gastos com Pessoal'!$H$512,1,MATCH(5&amp;$B50,'Gastos com Pessoal'!$I$532:$AJ$532&amp;'Gastos com Pessoal'!$I$512:$AJ$512,0),10,1)),0)</f>
        <v>0</v>
      </c>
      <c r="AS50" s="32">
        <f t="array" aca="1" ref="AS50" ca="1">_xlfn.IFNA(SUM((AS$3&gt;='Gastos com Pessoal'!$E$7:$E$506)*(AS$3&lt;='Gastos com Pessoal'!$F$7:$F$506)*OFFSET('Encargos e Benefícios'!$D$5,1,MATCH($B50,'Encargos e Benefícios'!$E$5:$AB$5,0),500,1)),0)
+_xlfn.IFNA(SUM((AS$3&gt;='Gastos com Pessoal'!$E$513:$E$522)*(AS$3&lt;='Gastos com Pessoal'!$F$513:$F$522)*OFFSET('Encargos e Benefícios'!$D$511,1,MATCH($B50,'Encargos e Benefícios'!$E$511:$AB$511,0),10,1)),0)
+_xlfn.IFNA(SUM((AS$3&gt;='Gastos com Pessoal'!$E$7:$E$506)*(AS$3&lt;='Gastos com Pessoal'!$F$7:$F$506)*(IF('Gastos com Pessoal'!$G$7:$G$506&lt;=AS$3,1,0))*OFFSET('Gastos com Pessoal'!$H$6,1,MATCH(1&amp;$B50,'Gastos com Pessoal'!$I$532:$AJ$532&amp;'Gastos com Pessoal'!$I$6:$AJ$6,0),500,1)),0)
+_xlfn.IFNA(SUM((AS$3&gt;='Gastos com Pessoal'!$E$7:$E$506)*(AS$3&lt;='Gastos com Pessoal'!$F$7:$F$506)*(IF('Gastos com Pessoal'!$M$7:$M$506&lt;=AS$3,1,0))*OFFSET('Gastos com Pessoal'!$H$6,1,MATCH(2&amp;$B50,'Gastos com Pessoal'!$I$532:$AJ$532&amp;'Gastos com Pessoal'!$I$6:$AJ$6,0),500,1)),0)
+_xlfn.IFNA(SUM((AS$3&gt;='Gastos com Pessoal'!$E$7:$E$506)*(AS$3&lt;='Gastos com Pessoal'!$F$7:$F$506)*(IF('Gastos com Pessoal'!$S$7:$S$506&lt;=AS$3,1,0))*OFFSET('Gastos com Pessoal'!$H$6,1,MATCH(3&amp;$B50,'Gastos com Pessoal'!$I$532:$AJ$532&amp;'Gastos com Pessoal'!$I$6:$AJ$6,0),500,1)),0)
+_xlfn.IFNA(SUM((AS$3&gt;='Gastos com Pessoal'!$E$7:$E$506)*(AS$3&lt;='Gastos com Pessoal'!$F$7:$F$506)*(IF('Gastos com Pessoal'!$Y$7:$Y$506&lt;=AS$3,1,0))*OFFSET('Gastos com Pessoal'!$H$6,1,MATCH(4&amp;$B50,'Gastos com Pessoal'!$I$532:$AJ$532&amp;'Gastos com Pessoal'!$I$6:$AJ$6,0),500,1)),0)
+_xlfn.IFNA(SUM((AS$3&gt;='Gastos com Pessoal'!$E$7:$E$506)*(AS$3&lt;='Gastos com Pessoal'!$F$7:$F$506)*(IF('Gastos com Pessoal'!$AE$7:$AE$506&lt;=AS$3,1,0))*OFFSET('Gastos com Pessoal'!$H$6,1,MATCH(5&amp;$B50,'Gastos com Pessoal'!$I$532:$AJ$532&amp;'Gastos com Pessoal'!$I$6:$AJ$6,0),500,1)),0)
+_xlfn.IFNA(SUM((AS$3&gt;='Gastos com Pessoal'!$E$513:$E$522)*(AS$3&lt;='Gastos com Pessoal'!$F$513:$F$522)*(IF('Gastos com Pessoal'!$G$513:$G$522&lt;=AS$3,1,0))*OFFSET('Gastos com Pessoal'!$H$512,1,MATCH(1&amp;$B50,'Gastos com Pessoal'!$I$532:$AJ$532&amp;'Gastos com Pessoal'!$I$512:$AJ$512,0),10,1)),0)
+_xlfn.IFNA(SUM((AS$3&gt;='Gastos com Pessoal'!$E$513:$E$522)*(AS$3&lt;='Gastos com Pessoal'!$F$513:$F$522)*(IF('Gastos com Pessoal'!$M$513:$M$522&lt;=AS$3,1,0))*OFFSET('Gastos com Pessoal'!$H$512,1,MATCH(2&amp;$B50,'Gastos com Pessoal'!$I$532:$AJ$532&amp;'Gastos com Pessoal'!$I$512:$AJ$512,0),10,1)),0)
+_xlfn.IFNA(SUM((AS$3&gt;='Gastos com Pessoal'!$E$513:$E$522)*(AS$3&lt;='Gastos com Pessoal'!$F$513:$F$522)*(IF('Gastos com Pessoal'!$S$513:$S$522&lt;=AS$3,1,0))*OFFSET('Gastos com Pessoal'!$H$512,1,MATCH(3&amp;$B50,'Gastos com Pessoal'!$I$532:$AJ$532&amp;'Gastos com Pessoal'!$I$512:$AJ$512,0),10,1)),0)
+_xlfn.IFNA(SUM((AS$3&gt;='Gastos com Pessoal'!$E$513:$E$522)*(AS$3&lt;='Gastos com Pessoal'!$F$513:$F$522)*(IF('Gastos com Pessoal'!$Y$513:$Y$522&lt;=AS$3,1,0))*OFFSET('Gastos com Pessoal'!$H$512,1,MATCH(4&amp;$B50,'Gastos com Pessoal'!$I$532:$AJ$532&amp;'Gastos com Pessoal'!$I$512:$AJ$512,0),10,1)),0)
+_xlfn.IFNA(SUM((AS$3&gt;='Gastos com Pessoal'!$E$513:$E$522)*(AS$3&lt;='Gastos com Pessoal'!$F$513:$F$522)*(IF('Gastos com Pessoal'!$AE$513:$AE$522&lt;=AS$3,1,0))*OFFSET('Gastos com Pessoal'!$H$512,1,MATCH(5&amp;$B50,'Gastos com Pessoal'!$I$532:$AJ$532&amp;'Gastos com Pessoal'!$I$512:$AJ$512,0),10,1)),0)</f>
        <v>0</v>
      </c>
      <c r="AT50" s="32">
        <f t="array" aca="1" ref="AT50" ca="1">_xlfn.IFNA(SUM((AT$3&gt;='Gastos com Pessoal'!$E$7:$E$506)*(AT$3&lt;='Gastos com Pessoal'!$F$7:$F$506)*OFFSET('Encargos e Benefícios'!$D$5,1,MATCH($B50,'Encargos e Benefícios'!$E$5:$AB$5,0),500,1)),0)
+_xlfn.IFNA(SUM((AT$3&gt;='Gastos com Pessoal'!$E$513:$E$522)*(AT$3&lt;='Gastos com Pessoal'!$F$513:$F$522)*OFFSET('Encargos e Benefícios'!$D$511,1,MATCH($B50,'Encargos e Benefícios'!$E$511:$AB$511,0),10,1)),0)
+_xlfn.IFNA(SUM((AT$3&gt;='Gastos com Pessoal'!$E$7:$E$506)*(AT$3&lt;='Gastos com Pessoal'!$F$7:$F$506)*(IF('Gastos com Pessoal'!$G$7:$G$506&lt;=AT$3,1,0))*OFFSET('Gastos com Pessoal'!$H$6,1,MATCH(1&amp;$B50,'Gastos com Pessoal'!$I$532:$AJ$532&amp;'Gastos com Pessoal'!$I$6:$AJ$6,0),500,1)),0)
+_xlfn.IFNA(SUM((AT$3&gt;='Gastos com Pessoal'!$E$7:$E$506)*(AT$3&lt;='Gastos com Pessoal'!$F$7:$F$506)*(IF('Gastos com Pessoal'!$M$7:$M$506&lt;=AT$3,1,0))*OFFSET('Gastos com Pessoal'!$H$6,1,MATCH(2&amp;$B50,'Gastos com Pessoal'!$I$532:$AJ$532&amp;'Gastos com Pessoal'!$I$6:$AJ$6,0),500,1)),0)
+_xlfn.IFNA(SUM((AT$3&gt;='Gastos com Pessoal'!$E$7:$E$506)*(AT$3&lt;='Gastos com Pessoal'!$F$7:$F$506)*(IF('Gastos com Pessoal'!$S$7:$S$506&lt;=AT$3,1,0))*OFFSET('Gastos com Pessoal'!$H$6,1,MATCH(3&amp;$B50,'Gastos com Pessoal'!$I$532:$AJ$532&amp;'Gastos com Pessoal'!$I$6:$AJ$6,0),500,1)),0)
+_xlfn.IFNA(SUM((AT$3&gt;='Gastos com Pessoal'!$E$7:$E$506)*(AT$3&lt;='Gastos com Pessoal'!$F$7:$F$506)*(IF('Gastos com Pessoal'!$Y$7:$Y$506&lt;=AT$3,1,0))*OFFSET('Gastos com Pessoal'!$H$6,1,MATCH(4&amp;$B50,'Gastos com Pessoal'!$I$532:$AJ$532&amp;'Gastos com Pessoal'!$I$6:$AJ$6,0),500,1)),0)
+_xlfn.IFNA(SUM((AT$3&gt;='Gastos com Pessoal'!$E$7:$E$506)*(AT$3&lt;='Gastos com Pessoal'!$F$7:$F$506)*(IF('Gastos com Pessoal'!$AE$7:$AE$506&lt;=AT$3,1,0))*OFFSET('Gastos com Pessoal'!$H$6,1,MATCH(5&amp;$B50,'Gastos com Pessoal'!$I$532:$AJ$532&amp;'Gastos com Pessoal'!$I$6:$AJ$6,0),500,1)),0)
+_xlfn.IFNA(SUM((AT$3&gt;='Gastos com Pessoal'!$E$513:$E$522)*(AT$3&lt;='Gastos com Pessoal'!$F$513:$F$522)*(IF('Gastos com Pessoal'!$G$513:$G$522&lt;=AT$3,1,0))*OFFSET('Gastos com Pessoal'!$H$512,1,MATCH(1&amp;$B50,'Gastos com Pessoal'!$I$532:$AJ$532&amp;'Gastos com Pessoal'!$I$512:$AJ$512,0),10,1)),0)
+_xlfn.IFNA(SUM((AT$3&gt;='Gastos com Pessoal'!$E$513:$E$522)*(AT$3&lt;='Gastos com Pessoal'!$F$513:$F$522)*(IF('Gastos com Pessoal'!$M$513:$M$522&lt;=AT$3,1,0))*OFFSET('Gastos com Pessoal'!$H$512,1,MATCH(2&amp;$B50,'Gastos com Pessoal'!$I$532:$AJ$532&amp;'Gastos com Pessoal'!$I$512:$AJ$512,0),10,1)),0)
+_xlfn.IFNA(SUM((AT$3&gt;='Gastos com Pessoal'!$E$513:$E$522)*(AT$3&lt;='Gastos com Pessoal'!$F$513:$F$522)*(IF('Gastos com Pessoal'!$S$513:$S$522&lt;=AT$3,1,0))*OFFSET('Gastos com Pessoal'!$H$512,1,MATCH(3&amp;$B50,'Gastos com Pessoal'!$I$532:$AJ$532&amp;'Gastos com Pessoal'!$I$512:$AJ$512,0),10,1)),0)
+_xlfn.IFNA(SUM((AT$3&gt;='Gastos com Pessoal'!$E$513:$E$522)*(AT$3&lt;='Gastos com Pessoal'!$F$513:$F$522)*(IF('Gastos com Pessoal'!$Y$513:$Y$522&lt;=AT$3,1,0))*OFFSET('Gastos com Pessoal'!$H$512,1,MATCH(4&amp;$B50,'Gastos com Pessoal'!$I$532:$AJ$532&amp;'Gastos com Pessoal'!$I$512:$AJ$512,0),10,1)),0)
+_xlfn.IFNA(SUM((AT$3&gt;='Gastos com Pessoal'!$E$513:$E$522)*(AT$3&lt;='Gastos com Pessoal'!$F$513:$F$522)*(IF('Gastos com Pessoal'!$AE$513:$AE$522&lt;=AT$3,1,0))*OFFSET('Gastos com Pessoal'!$H$512,1,MATCH(5&amp;$B50,'Gastos com Pessoal'!$I$532:$AJ$532&amp;'Gastos com Pessoal'!$I$512:$AJ$512,0),10,1)),0)</f>
        <v>0</v>
      </c>
      <c r="AU50" s="32">
        <f t="array" aca="1" ref="AU50" ca="1">_xlfn.IFNA(SUM((AU$3&gt;='Gastos com Pessoal'!$E$7:$E$506)*(AU$3&lt;='Gastos com Pessoal'!$F$7:$F$506)*OFFSET('Encargos e Benefícios'!$D$5,1,MATCH($B50,'Encargos e Benefícios'!$E$5:$AB$5,0),500,1)),0)
+_xlfn.IFNA(SUM((AU$3&gt;='Gastos com Pessoal'!$E$513:$E$522)*(AU$3&lt;='Gastos com Pessoal'!$F$513:$F$522)*OFFSET('Encargos e Benefícios'!$D$511,1,MATCH($B50,'Encargos e Benefícios'!$E$511:$AB$511,0),10,1)),0)
+_xlfn.IFNA(SUM((AU$3&gt;='Gastos com Pessoal'!$E$7:$E$506)*(AU$3&lt;='Gastos com Pessoal'!$F$7:$F$506)*(IF('Gastos com Pessoal'!$G$7:$G$506&lt;=AU$3,1,0))*OFFSET('Gastos com Pessoal'!$H$6,1,MATCH(1&amp;$B50,'Gastos com Pessoal'!$I$532:$AJ$532&amp;'Gastos com Pessoal'!$I$6:$AJ$6,0),500,1)),0)
+_xlfn.IFNA(SUM((AU$3&gt;='Gastos com Pessoal'!$E$7:$E$506)*(AU$3&lt;='Gastos com Pessoal'!$F$7:$F$506)*(IF('Gastos com Pessoal'!$M$7:$M$506&lt;=AU$3,1,0))*OFFSET('Gastos com Pessoal'!$H$6,1,MATCH(2&amp;$B50,'Gastos com Pessoal'!$I$532:$AJ$532&amp;'Gastos com Pessoal'!$I$6:$AJ$6,0),500,1)),0)
+_xlfn.IFNA(SUM((AU$3&gt;='Gastos com Pessoal'!$E$7:$E$506)*(AU$3&lt;='Gastos com Pessoal'!$F$7:$F$506)*(IF('Gastos com Pessoal'!$S$7:$S$506&lt;=AU$3,1,0))*OFFSET('Gastos com Pessoal'!$H$6,1,MATCH(3&amp;$B50,'Gastos com Pessoal'!$I$532:$AJ$532&amp;'Gastos com Pessoal'!$I$6:$AJ$6,0),500,1)),0)
+_xlfn.IFNA(SUM((AU$3&gt;='Gastos com Pessoal'!$E$7:$E$506)*(AU$3&lt;='Gastos com Pessoal'!$F$7:$F$506)*(IF('Gastos com Pessoal'!$Y$7:$Y$506&lt;=AU$3,1,0))*OFFSET('Gastos com Pessoal'!$H$6,1,MATCH(4&amp;$B50,'Gastos com Pessoal'!$I$532:$AJ$532&amp;'Gastos com Pessoal'!$I$6:$AJ$6,0),500,1)),0)
+_xlfn.IFNA(SUM((AU$3&gt;='Gastos com Pessoal'!$E$7:$E$506)*(AU$3&lt;='Gastos com Pessoal'!$F$7:$F$506)*(IF('Gastos com Pessoal'!$AE$7:$AE$506&lt;=AU$3,1,0))*OFFSET('Gastos com Pessoal'!$H$6,1,MATCH(5&amp;$B50,'Gastos com Pessoal'!$I$532:$AJ$532&amp;'Gastos com Pessoal'!$I$6:$AJ$6,0),500,1)),0)
+_xlfn.IFNA(SUM((AU$3&gt;='Gastos com Pessoal'!$E$513:$E$522)*(AU$3&lt;='Gastos com Pessoal'!$F$513:$F$522)*(IF('Gastos com Pessoal'!$G$513:$G$522&lt;=AU$3,1,0))*OFFSET('Gastos com Pessoal'!$H$512,1,MATCH(1&amp;$B50,'Gastos com Pessoal'!$I$532:$AJ$532&amp;'Gastos com Pessoal'!$I$512:$AJ$512,0),10,1)),0)
+_xlfn.IFNA(SUM((AU$3&gt;='Gastos com Pessoal'!$E$513:$E$522)*(AU$3&lt;='Gastos com Pessoal'!$F$513:$F$522)*(IF('Gastos com Pessoal'!$M$513:$M$522&lt;=AU$3,1,0))*OFFSET('Gastos com Pessoal'!$H$512,1,MATCH(2&amp;$B50,'Gastos com Pessoal'!$I$532:$AJ$532&amp;'Gastos com Pessoal'!$I$512:$AJ$512,0),10,1)),0)
+_xlfn.IFNA(SUM((AU$3&gt;='Gastos com Pessoal'!$E$513:$E$522)*(AU$3&lt;='Gastos com Pessoal'!$F$513:$F$522)*(IF('Gastos com Pessoal'!$S$513:$S$522&lt;=AU$3,1,0))*OFFSET('Gastos com Pessoal'!$H$512,1,MATCH(3&amp;$B50,'Gastos com Pessoal'!$I$532:$AJ$532&amp;'Gastos com Pessoal'!$I$512:$AJ$512,0),10,1)),0)
+_xlfn.IFNA(SUM((AU$3&gt;='Gastos com Pessoal'!$E$513:$E$522)*(AU$3&lt;='Gastos com Pessoal'!$F$513:$F$522)*(IF('Gastos com Pessoal'!$Y$513:$Y$522&lt;=AU$3,1,0))*OFFSET('Gastos com Pessoal'!$H$512,1,MATCH(4&amp;$B50,'Gastos com Pessoal'!$I$532:$AJ$532&amp;'Gastos com Pessoal'!$I$512:$AJ$512,0),10,1)),0)
+_xlfn.IFNA(SUM((AU$3&gt;='Gastos com Pessoal'!$E$513:$E$522)*(AU$3&lt;='Gastos com Pessoal'!$F$513:$F$522)*(IF('Gastos com Pessoal'!$AE$513:$AE$522&lt;=AU$3,1,0))*OFFSET('Gastos com Pessoal'!$H$512,1,MATCH(5&amp;$B50,'Gastos com Pessoal'!$I$532:$AJ$532&amp;'Gastos com Pessoal'!$I$512:$AJ$512,0),10,1)),0)</f>
        <v>0</v>
      </c>
      <c r="AV50" s="32">
        <f t="array" aca="1" ref="AV50" ca="1">_xlfn.IFNA(SUM((AV$3&gt;='Gastos com Pessoal'!$E$7:$E$506)*(AV$3&lt;='Gastos com Pessoal'!$F$7:$F$506)*OFFSET('Encargos e Benefícios'!$D$5,1,MATCH($B50,'Encargos e Benefícios'!$E$5:$AB$5,0),500,1)),0)
+_xlfn.IFNA(SUM((AV$3&gt;='Gastos com Pessoal'!$E$513:$E$522)*(AV$3&lt;='Gastos com Pessoal'!$F$513:$F$522)*OFFSET('Encargos e Benefícios'!$D$511,1,MATCH($B50,'Encargos e Benefícios'!$E$511:$AB$511,0),10,1)),0)
+_xlfn.IFNA(SUM((AV$3&gt;='Gastos com Pessoal'!$E$7:$E$506)*(AV$3&lt;='Gastos com Pessoal'!$F$7:$F$506)*(IF('Gastos com Pessoal'!$G$7:$G$506&lt;=AV$3,1,0))*OFFSET('Gastos com Pessoal'!$H$6,1,MATCH(1&amp;$B50,'Gastos com Pessoal'!$I$532:$AJ$532&amp;'Gastos com Pessoal'!$I$6:$AJ$6,0),500,1)),0)
+_xlfn.IFNA(SUM((AV$3&gt;='Gastos com Pessoal'!$E$7:$E$506)*(AV$3&lt;='Gastos com Pessoal'!$F$7:$F$506)*(IF('Gastos com Pessoal'!$M$7:$M$506&lt;=AV$3,1,0))*OFFSET('Gastos com Pessoal'!$H$6,1,MATCH(2&amp;$B50,'Gastos com Pessoal'!$I$532:$AJ$532&amp;'Gastos com Pessoal'!$I$6:$AJ$6,0),500,1)),0)
+_xlfn.IFNA(SUM((AV$3&gt;='Gastos com Pessoal'!$E$7:$E$506)*(AV$3&lt;='Gastos com Pessoal'!$F$7:$F$506)*(IF('Gastos com Pessoal'!$S$7:$S$506&lt;=AV$3,1,0))*OFFSET('Gastos com Pessoal'!$H$6,1,MATCH(3&amp;$B50,'Gastos com Pessoal'!$I$532:$AJ$532&amp;'Gastos com Pessoal'!$I$6:$AJ$6,0),500,1)),0)
+_xlfn.IFNA(SUM((AV$3&gt;='Gastos com Pessoal'!$E$7:$E$506)*(AV$3&lt;='Gastos com Pessoal'!$F$7:$F$506)*(IF('Gastos com Pessoal'!$Y$7:$Y$506&lt;=AV$3,1,0))*OFFSET('Gastos com Pessoal'!$H$6,1,MATCH(4&amp;$B50,'Gastos com Pessoal'!$I$532:$AJ$532&amp;'Gastos com Pessoal'!$I$6:$AJ$6,0),500,1)),0)
+_xlfn.IFNA(SUM((AV$3&gt;='Gastos com Pessoal'!$E$7:$E$506)*(AV$3&lt;='Gastos com Pessoal'!$F$7:$F$506)*(IF('Gastos com Pessoal'!$AE$7:$AE$506&lt;=AV$3,1,0))*OFFSET('Gastos com Pessoal'!$H$6,1,MATCH(5&amp;$B50,'Gastos com Pessoal'!$I$532:$AJ$532&amp;'Gastos com Pessoal'!$I$6:$AJ$6,0),500,1)),0)
+_xlfn.IFNA(SUM((AV$3&gt;='Gastos com Pessoal'!$E$513:$E$522)*(AV$3&lt;='Gastos com Pessoal'!$F$513:$F$522)*(IF('Gastos com Pessoal'!$G$513:$G$522&lt;=AV$3,1,0))*OFFSET('Gastos com Pessoal'!$H$512,1,MATCH(1&amp;$B50,'Gastos com Pessoal'!$I$532:$AJ$532&amp;'Gastos com Pessoal'!$I$512:$AJ$512,0),10,1)),0)
+_xlfn.IFNA(SUM((AV$3&gt;='Gastos com Pessoal'!$E$513:$E$522)*(AV$3&lt;='Gastos com Pessoal'!$F$513:$F$522)*(IF('Gastos com Pessoal'!$M$513:$M$522&lt;=AV$3,1,0))*OFFSET('Gastos com Pessoal'!$H$512,1,MATCH(2&amp;$B50,'Gastos com Pessoal'!$I$532:$AJ$532&amp;'Gastos com Pessoal'!$I$512:$AJ$512,0),10,1)),0)
+_xlfn.IFNA(SUM((AV$3&gt;='Gastos com Pessoal'!$E$513:$E$522)*(AV$3&lt;='Gastos com Pessoal'!$F$513:$F$522)*(IF('Gastos com Pessoal'!$S$513:$S$522&lt;=AV$3,1,0))*OFFSET('Gastos com Pessoal'!$H$512,1,MATCH(3&amp;$B50,'Gastos com Pessoal'!$I$532:$AJ$532&amp;'Gastos com Pessoal'!$I$512:$AJ$512,0),10,1)),0)
+_xlfn.IFNA(SUM((AV$3&gt;='Gastos com Pessoal'!$E$513:$E$522)*(AV$3&lt;='Gastos com Pessoal'!$F$513:$F$522)*(IF('Gastos com Pessoal'!$Y$513:$Y$522&lt;=AV$3,1,0))*OFFSET('Gastos com Pessoal'!$H$512,1,MATCH(4&amp;$B50,'Gastos com Pessoal'!$I$532:$AJ$532&amp;'Gastos com Pessoal'!$I$512:$AJ$512,0),10,1)),0)
+_xlfn.IFNA(SUM((AV$3&gt;='Gastos com Pessoal'!$E$513:$E$522)*(AV$3&lt;='Gastos com Pessoal'!$F$513:$F$522)*(IF('Gastos com Pessoal'!$AE$513:$AE$522&lt;=AV$3,1,0))*OFFSET('Gastos com Pessoal'!$H$512,1,MATCH(5&amp;$B50,'Gastos com Pessoal'!$I$532:$AJ$532&amp;'Gastos com Pessoal'!$I$512:$AJ$512,0),10,1)),0)</f>
        <v>0</v>
      </c>
      <c r="AW50" s="32">
        <f t="array" aca="1" ref="AW50" ca="1">_xlfn.IFNA(SUM((AW$3&gt;='Gastos com Pessoal'!$E$7:$E$506)*(AW$3&lt;='Gastos com Pessoal'!$F$7:$F$506)*OFFSET('Encargos e Benefícios'!$D$5,1,MATCH($B50,'Encargos e Benefícios'!$E$5:$AB$5,0),500,1)),0)
+_xlfn.IFNA(SUM((AW$3&gt;='Gastos com Pessoal'!$E$513:$E$522)*(AW$3&lt;='Gastos com Pessoal'!$F$513:$F$522)*OFFSET('Encargos e Benefícios'!$D$511,1,MATCH($B50,'Encargos e Benefícios'!$E$511:$AB$511,0),10,1)),0)
+_xlfn.IFNA(SUM((AW$3&gt;='Gastos com Pessoal'!$E$7:$E$506)*(AW$3&lt;='Gastos com Pessoal'!$F$7:$F$506)*(IF('Gastos com Pessoal'!$G$7:$G$506&lt;=AW$3,1,0))*OFFSET('Gastos com Pessoal'!$H$6,1,MATCH(1&amp;$B50,'Gastos com Pessoal'!$I$532:$AJ$532&amp;'Gastos com Pessoal'!$I$6:$AJ$6,0),500,1)),0)
+_xlfn.IFNA(SUM((AW$3&gt;='Gastos com Pessoal'!$E$7:$E$506)*(AW$3&lt;='Gastos com Pessoal'!$F$7:$F$506)*(IF('Gastos com Pessoal'!$M$7:$M$506&lt;=AW$3,1,0))*OFFSET('Gastos com Pessoal'!$H$6,1,MATCH(2&amp;$B50,'Gastos com Pessoal'!$I$532:$AJ$532&amp;'Gastos com Pessoal'!$I$6:$AJ$6,0),500,1)),0)
+_xlfn.IFNA(SUM((AW$3&gt;='Gastos com Pessoal'!$E$7:$E$506)*(AW$3&lt;='Gastos com Pessoal'!$F$7:$F$506)*(IF('Gastos com Pessoal'!$S$7:$S$506&lt;=AW$3,1,0))*OFFSET('Gastos com Pessoal'!$H$6,1,MATCH(3&amp;$B50,'Gastos com Pessoal'!$I$532:$AJ$532&amp;'Gastos com Pessoal'!$I$6:$AJ$6,0),500,1)),0)
+_xlfn.IFNA(SUM((AW$3&gt;='Gastos com Pessoal'!$E$7:$E$506)*(AW$3&lt;='Gastos com Pessoal'!$F$7:$F$506)*(IF('Gastos com Pessoal'!$Y$7:$Y$506&lt;=AW$3,1,0))*OFFSET('Gastos com Pessoal'!$H$6,1,MATCH(4&amp;$B50,'Gastos com Pessoal'!$I$532:$AJ$532&amp;'Gastos com Pessoal'!$I$6:$AJ$6,0),500,1)),0)
+_xlfn.IFNA(SUM((AW$3&gt;='Gastos com Pessoal'!$E$7:$E$506)*(AW$3&lt;='Gastos com Pessoal'!$F$7:$F$506)*(IF('Gastos com Pessoal'!$AE$7:$AE$506&lt;=AW$3,1,0))*OFFSET('Gastos com Pessoal'!$H$6,1,MATCH(5&amp;$B50,'Gastos com Pessoal'!$I$532:$AJ$532&amp;'Gastos com Pessoal'!$I$6:$AJ$6,0),500,1)),0)
+_xlfn.IFNA(SUM((AW$3&gt;='Gastos com Pessoal'!$E$513:$E$522)*(AW$3&lt;='Gastos com Pessoal'!$F$513:$F$522)*(IF('Gastos com Pessoal'!$G$513:$G$522&lt;=AW$3,1,0))*OFFSET('Gastos com Pessoal'!$H$512,1,MATCH(1&amp;$B50,'Gastos com Pessoal'!$I$532:$AJ$532&amp;'Gastos com Pessoal'!$I$512:$AJ$512,0),10,1)),0)
+_xlfn.IFNA(SUM((AW$3&gt;='Gastos com Pessoal'!$E$513:$E$522)*(AW$3&lt;='Gastos com Pessoal'!$F$513:$F$522)*(IF('Gastos com Pessoal'!$M$513:$M$522&lt;=AW$3,1,0))*OFFSET('Gastos com Pessoal'!$H$512,1,MATCH(2&amp;$B50,'Gastos com Pessoal'!$I$532:$AJ$532&amp;'Gastos com Pessoal'!$I$512:$AJ$512,0),10,1)),0)
+_xlfn.IFNA(SUM((AW$3&gt;='Gastos com Pessoal'!$E$513:$E$522)*(AW$3&lt;='Gastos com Pessoal'!$F$513:$F$522)*(IF('Gastos com Pessoal'!$S$513:$S$522&lt;=AW$3,1,0))*OFFSET('Gastos com Pessoal'!$H$512,1,MATCH(3&amp;$B50,'Gastos com Pessoal'!$I$532:$AJ$532&amp;'Gastos com Pessoal'!$I$512:$AJ$512,0),10,1)),0)
+_xlfn.IFNA(SUM((AW$3&gt;='Gastos com Pessoal'!$E$513:$E$522)*(AW$3&lt;='Gastos com Pessoal'!$F$513:$F$522)*(IF('Gastos com Pessoal'!$Y$513:$Y$522&lt;=AW$3,1,0))*OFFSET('Gastos com Pessoal'!$H$512,1,MATCH(4&amp;$B50,'Gastos com Pessoal'!$I$532:$AJ$532&amp;'Gastos com Pessoal'!$I$512:$AJ$512,0),10,1)),0)
+_xlfn.IFNA(SUM((AW$3&gt;='Gastos com Pessoal'!$E$513:$E$522)*(AW$3&lt;='Gastos com Pessoal'!$F$513:$F$522)*(IF('Gastos com Pessoal'!$AE$513:$AE$522&lt;=AW$3,1,0))*OFFSET('Gastos com Pessoal'!$H$512,1,MATCH(5&amp;$B50,'Gastos com Pessoal'!$I$532:$AJ$532&amp;'Gastos com Pessoal'!$I$512:$AJ$512,0),10,1)),0)</f>
        <v>0</v>
      </c>
      <c r="AX50" s="32">
        <f t="array" aca="1" ref="AX50" ca="1">_xlfn.IFNA(SUM((AX$3&gt;='Gastos com Pessoal'!$E$7:$E$506)*(AX$3&lt;='Gastos com Pessoal'!$F$7:$F$506)*OFFSET('Encargos e Benefícios'!$D$5,1,MATCH($B50,'Encargos e Benefícios'!$E$5:$AB$5,0),500,1)),0)
+_xlfn.IFNA(SUM((AX$3&gt;='Gastos com Pessoal'!$E$513:$E$522)*(AX$3&lt;='Gastos com Pessoal'!$F$513:$F$522)*OFFSET('Encargos e Benefícios'!$D$511,1,MATCH($B50,'Encargos e Benefícios'!$E$511:$AB$511,0),10,1)),0)
+_xlfn.IFNA(SUM((AX$3&gt;='Gastos com Pessoal'!$E$7:$E$506)*(AX$3&lt;='Gastos com Pessoal'!$F$7:$F$506)*(IF('Gastos com Pessoal'!$G$7:$G$506&lt;=AX$3,1,0))*OFFSET('Gastos com Pessoal'!$H$6,1,MATCH(1&amp;$B50,'Gastos com Pessoal'!$I$532:$AJ$532&amp;'Gastos com Pessoal'!$I$6:$AJ$6,0),500,1)),0)
+_xlfn.IFNA(SUM((AX$3&gt;='Gastos com Pessoal'!$E$7:$E$506)*(AX$3&lt;='Gastos com Pessoal'!$F$7:$F$506)*(IF('Gastos com Pessoal'!$M$7:$M$506&lt;=AX$3,1,0))*OFFSET('Gastos com Pessoal'!$H$6,1,MATCH(2&amp;$B50,'Gastos com Pessoal'!$I$532:$AJ$532&amp;'Gastos com Pessoal'!$I$6:$AJ$6,0),500,1)),0)
+_xlfn.IFNA(SUM((AX$3&gt;='Gastos com Pessoal'!$E$7:$E$506)*(AX$3&lt;='Gastos com Pessoal'!$F$7:$F$506)*(IF('Gastos com Pessoal'!$S$7:$S$506&lt;=AX$3,1,0))*OFFSET('Gastos com Pessoal'!$H$6,1,MATCH(3&amp;$B50,'Gastos com Pessoal'!$I$532:$AJ$532&amp;'Gastos com Pessoal'!$I$6:$AJ$6,0),500,1)),0)
+_xlfn.IFNA(SUM((AX$3&gt;='Gastos com Pessoal'!$E$7:$E$506)*(AX$3&lt;='Gastos com Pessoal'!$F$7:$F$506)*(IF('Gastos com Pessoal'!$Y$7:$Y$506&lt;=AX$3,1,0))*OFFSET('Gastos com Pessoal'!$H$6,1,MATCH(4&amp;$B50,'Gastos com Pessoal'!$I$532:$AJ$532&amp;'Gastos com Pessoal'!$I$6:$AJ$6,0),500,1)),0)
+_xlfn.IFNA(SUM((AX$3&gt;='Gastos com Pessoal'!$E$7:$E$506)*(AX$3&lt;='Gastos com Pessoal'!$F$7:$F$506)*(IF('Gastos com Pessoal'!$AE$7:$AE$506&lt;=AX$3,1,0))*OFFSET('Gastos com Pessoal'!$H$6,1,MATCH(5&amp;$B50,'Gastos com Pessoal'!$I$532:$AJ$532&amp;'Gastos com Pessoal'!$I$6:$AJ$6,0),500,1)),0)
+_xlfn.IFNA(SUM((AX$3&gt;='Gastos com Pessoal'!$E$513:$E$522)*(AX$3&lt;='Gastos com Pessoal'!$F$513:$F$522)*(IF('Gastos com Pessoal'!$G$513:$G$522&lt;=AX$3,1,0))*OFFSET('Gastos com Pessoal'!$H$512,1,MATCH(1&amp;$B50,'Gastos com Pessoal'!$I$532:$AJ$532&amp;'Gastos com Pessoal'!$I$512:$AJ$512,0),10,1)),0)
+_xlfn.IFNA(SUM((AX$3&gt;='Gastos com Pessoal'!$E$513:$E$522)*(AX$3&lt;='Gastos com Pessoal'!$F$513:$F$522)*(IF('Gastos com Pessoal'!$M$513:$M$522&lt;=AX$3,1,0))*OFFSET('Gastos com Pessoal'!$H$512,1,MATCH(2&amp;$B50,'Gastos com Pessoal'!$I$532:$AJ$532&amp;'Gastos com Pessoal'!$I$512:$AJ$512,0),10,1)),0)
+_xlfn.IFNA(SUM((AX$3&gt;='Gastos com Pessoal'!$E$513:$E$522)*(AX$3&lt;='Gastos com Pessoal'!$F$513:$F$522)*(IF('Gastos com Pessoal'!$S$513:$S$522&lt;=AX$3,1,0))*OFFSET('Gastos com Pessoal'!$H$512,1,MATCH(3&amp;$B50,'Gastos com Pessoal'!$I$532:$AJ$532&amp;'Gastos com Pessoal'!$I$512:$AJ$512,0),10,1)),0)
+_xlfn.IFNA(SUM((AX$3&gt;='Gastos com Pessoal'!$E$513:$E$522)*(AX$3&lt;='Gastos com Pessoal'!$F$513:$F$522)*(IF('Gastos com Pessoal'!$Y$513:$Y$522&lt;=AX$3,1,0))*OFFSET('Gastos com Pessoal'!$H$512,1,MATCH(4&amp;$B50,'Gastos com Pessoal'!$I$532:$AJ$532&amp;'Gastos com Pessoal'!$I$512:$AJ$512,0),10,1)),0)
+_xlfn.IFNA(SUM((AX$3&gt;='Gastos com Pessoal'!$E$513:$E$522)*(AX$3&lt;='Gastos com Pessoal'!$F$513:$F$522)*(IF('Gastos com Pessoal'!$AE$513:$AE$522&lt;=AX$3,1,0))*OFFSET('Gastos com Pessoal'!$H$512,1,MATCH(5&amp;$B50,'Gastos com Pessoal'!$I$532:$AJ$532&amp;'Gastos com Pessoal'!$I$512:$AJ$512,0),10,1)),0)</f>
        <v>0</v>
      </c>
      <c r="AY50" s="32">
        <f t="array" aca="1" ref="AY50" ca="1">_xlfn.IFNA(SUM((AY$3&gt;='Gastos com Pessoal'!$E$7:$E$506)*(AY$3&lt;='Gastos com Pessoal'!$F$7:$F$506)*OFFSET('Encargos e Benefícios'!$D$5,1,MATCH($B50,'Encargos e Benefícios'!$E$5:$AB$5,0),500,1)),0)
+_xlfn.IFNA(SUM((AY$3&gt;='Gastos com Pessoal'!$E$513:$E$522)*(AY$3&lt;='Gastos com Pessoal'!$F$513:$F$522)*OFFSET('Encargos e Benefícios'!$D$511,1,MATCH($B50,'Encargos e Benefícios'!$E$511:$AB$511,0),10,1)),0)
+_xlfn.IFNA(SUM((AY$3&gt;='Gastos com Pessoal'!$E$7:$E$506)*(AY$3&lt;='Gastos com Pessoal'!$F$7:$F$506)*(IF('Gastos com Pessoal'!$G$7:$G$506&lt;=AY$3,1,0))*OFFSET('Gastos com Pessoal'!$H$6,1,MATCH(1&amp;$B50,'Gastos com Pessoal'!$I$532:$AJ$532&amp;'Gastos com Pessoal'!$I$6:$AJ$6,0),500,1)),0)
+_xlfn.IFNA(SUM((AY$3&gt;='Gastos com Pessoal'!$E$7:$E$506)*(AY$3&lt;='Gastos com Pessoal'!$F$7:$F$506)*(IF('Gastos com Pessoal'!$M$7:$M$506&lt;=AY$3,1,0))*OFFSET('Gastos com Pessoal'!$H$6,1,MATCH(2&amp;$B50,'Gastos com Pessoal'!$I$532:$AJ$532&amp;'Gastos com Pessoal'!$I$6:$AJ$6,0),500,1)),0)
+_xlfn.IFNA(SUM((AY$3&gt;='Gastos com Pessoal'!$E$7:$E$506)*(AY$3&lt;='Gastos com Pessoal'!$F$7:$F$506)*(IF('Gastos com Pessoal'!$S$7:$S$506&lt;=AY$3,1,0))*OFFSET('Gastos com Pessoal'!$H$6,1,MATCH(3&amp;$B50,'Gastos com Pessoal'!$I$532:$AJ$532&amp;'Gastos com Pessoal'!$I$6:$AJ$6,0),500,1)),0)
+_xlfn.IFNA(SUM((AY$3&gt;='Gastos com Pessoal'!$E$7:$E$506)*(AY$3&lt;='Gastos com Pessoal'!$F$7:$F$506)*(IF('Gastos com Pessoal'!$Y$7:$Y$506&lt;=AY$3,1,0))*OFFSET('Gastos com Pessoal'!$H$6,1,MATCH(4&amp;$B50,'Gastos com Pessoal'!$I$532:$AJ$532&amp;'Gastos com Pessoal'!$I$6:$AJ$6,0),500,1)),0)
+_xlfn.IFNA(SUM((AY$3&gt;='Gastos com Pessoal'!$E$7:$E$506)*(AY$3&lt;='Gastos com Pessoal'!$F$7:$F$506)*(IF('Gastos com Pessoal'!$AE$7:$AE$506&lt;=AY$3,1,0))*OFFSET('Gastos com Pessoal'!$H$6,1,MATCH(5&amp;$B50,'Gastos com Pessoal'!$I$532:$AJ$532&amp;'Gastos com Pessoal'!$I$6:$AJ$6,0),500,1)),0)
+_xlfn.IFNA(SUM((AY$3&gt;='Gastos com Pessoal'!$E$513:$E$522)*(AY$3&lt;='Gastos com Pessoal'!$F$513:$F$522)*(IF('Gastos com Pessoal'!$G$513:$G$522&lt;=AY$3,1,0))*OFFSET('Gastos com Pessoal'!$H$512,1,MATCH(1&amp;$B50,'Gastos com Pessoal'!$I$532:$AJ$532&amp;'Gastos com Pessoal'!$I$512:$AJ$512,0),10,1)),0)
+_xlfn.IFNA(SUM((AY$3&gt;='Gastos com Pessoal'!$E$513:$E$522)*(AY$3&lt;='Gastos com Pessoal'!$F$513:$F$522)*(IF('Gastos com Pessoal'!$M$513:$M$522&lt;=AY$3,1,0))*OFFSET('Gastos com Pessoal'!$H$512,1,MATCH(2&amp;$B50,'Gastos com Pessoal'!$I$532:$AJ$532&amp;'Gastos com Pessoal'!$I$512:$AJ$512,0),10,1)),0)
+_xlfn.IFNA(SUM((AY$3&gt;='Gastos com Pessoal'!$E$513:$E$522)*(AY$3&lt;='Gastos com Pessoal'!$F$513:$F$522)*(IF('Gastos com Pessoal'!$S$513:$S$522&lt;=AY$3,1,0))*OFFSET('Gastos com Pessoal'!$H$512,1,MATCH(3&amp;$B50,'Gastos com Pessoal'!$I$532:$AJ$532&amp;'Gastos com Pessoal'!$I$512:$AJ$512,0),10,1)),0)
+_xlfn.IFNA(SUM((AY$3&gt;='Gastos com Pessoal'!$E$513:$E$522)*(AY$3&lt;='Gastos com Pessoal'!$F$513:$F$522)*(IF('Gastos com Pessoal'!$Y$513:$Y$522&lt;=AY$3,1,0))*OFFSET('Gastos com Pessoal'!$H$512,1,MATCH(4&amp;$B50,'Gastos com Pessoal'!$I$532:$AJ$532&amp;'Gastos com Pessoal'!$I$512:$AJ$512,0),10,1)),0)
+_xlfn.IFNA(SUM((AY$3&gt;='Gastos com Pessoal'!$E$513:$E$522)*(AY$3&lt;='Gastos com Pessoal'!$F$513:$F$522)*(IF('Gastos com Pessoal'!$AE$513:$AE$522&lt;=AY$3,1,0))*OFFSET('Gastos com Pessoal'!$H$512,1,MATCH(5&amp;$B50,'Gastos com Pessoal'!$I$532:$AJ$532&amp;'Gastos com Pessoal'!$I$512:$AJ$512,0),10,1)),0)</f>
        <v>0</v>
      </c>
      <c r="AZ50" s="32">
        <f t="array" aca="1" ref="AZ50" ca="1">_xlfn.IFNA(SUM((AZ$3&gt;='Gastos com Pessoal'!$E$7:$E$506)*(AZ$3&lt;='Gastos com Pessoal'!$F$7:$F$506)*OFFSET('Encargos e Benefícios'!$D$5,1,MATCH($B50,'Encargos e Benefícios'!$E$5:$AB$5,0),500,1)),0)
+_xlfn.IFNA(SUM((AZ$3&gt;='Gastos com Pessoal'!$E$513:$E$522)*(AZ$3&lt;='Gastos com Pessoal'!$F$513:$F$522)*OFFSET('Encargos e Benefícios'!$D$511,1,MATCH($B50,'Encargos e Benefícios'!$E$511:$AB$511,0),10,1)),0)
+_xlfn.IFNA(SUM((AZ$3&gt;='Gastos com Pessoal'!$E$7:$E$506)*(AZ$3&lt;='Gastos com Pessoal'!$F$7:$F$506)*(IF('Gastos com Pessoal'!$G$7:$G$506&lt;=AZ$3,1,0))*OFFSET('Gastos com Pessoal'!$H$6,1,MATCH(1&amp;$B50,'Gastos com Pessoal'!$I$532:$AJ$532&amp;'Gastos com Pessoal'!$I$6:$AJ$6,0),500,1)),0)
+_xlfn.IFNA(SUM((AZ$3&gt;='Gastos com Pessoal'!$E$7:$E$506)*(AZ$3&lt;='Gastos com Pessoal'!$F$7:$F$506)*(IF('Gastos com Pessoal'!$M$7:$M$506&lt;=AZ$3,1,0))*OFFSET('Gastos com Pessoal'!$H$6,1,MATCH(2&amp;$B50,'Gastos com Pessoal'!$I$532:$AJ$532&amp;'Gastos com Pessoal'!$I$6:$AJ$6,0),500,1)),0)
+_xlfn.IFNA(SUM((AZ$3&gt;='Gastos com Pessoal'!$E$7:$E$506)*(AZ$3&lt;='Gastos com Pessoal'!$F$7:$F$506)*(IF('Gastos com Pessoal'!$S$7:$S$506&lt;=AZ$3,1,0))*OFFSET('Gastos com Pessoal'!$H$6,1,MATCH(3&amp;$B50,'Gastos com Pessoal'!$I$532:$AJ$532&amp;'Gastos com Pessoal'!$I$6:$AJ$6,0),500,1)),0)
+_xlfn.IFNA(SUM((AZ$3&gt;='Gastos com Pessoal'!$E$7:$E$506)*(AZ$3&lt;='Gastos com Pessoal'!$F$7:$F$506)*(IF('Gastos com Pessoal'!$Y$7:$Y$506&lt;=AZ$3,1,0))*OFFSET('Gastos com Pessoal'!$H$6,1,MATCH(4&amp;$B50,'Gastos com Pessoal'!$I$532:$AJ$532&amp;'Gastos com Pessoal'!$I$6:$AJ$6,0),500,1)),0)
+_xlfn.IFNA(SUM((AZ$3&gt;='Gastos com Pessoal'!$E$7:$E$506)*(AZ$3&lt;='Gastos com Pessoal'!$F$7:$F$506)*(IF('Gastos com Pessoal'!$AE$7:$AE$506&lt;=AZ$3,1,0))*OFFSET('Gastos com Pessoal'!$H$6,1,MATCH(5&amp;$B50,'Gastos com Pessoal'!$I$532:$AJ$532&amp;'Gastos com Pessoal'!$I$6:$AJ$6,0),500,1)),0)
+_xlfn.IFNA(SUM((AZ$3&gt;='Gastos com Pessoal'!$E$513:$E$522)*(AZ$3&lt;='Gastos com Pessoal'!$F$513:$F$522)*(IF('Gastos com Pessoal'!$G$513:$G$522&lt;=AZ$3,1,0))*OFFSET('Gastos com Pessoal'!$H$512,1,MATCH(1&amp;$B50,'Gastos com Pessoal'!$I$532:$AJ$532&amp;'Gastos com Pessoal'!$I$512:$AJ$512,0),10,1)),0)
+_xlfn.IFNA(SUM((AZ$3&gt;='Gastos com Pessoal'!$E$513:$E$522)*(AZ$3&lt;='Gastos com Pessoal'!$F$513:$F$522)*(IF('Gastos com Pessoal'!$M$513:$M$522&lt;=AZ$3,1,0))*OFFSET('Gastos com Pessoal'!$H$512,1,MATCH(2&amp;$B50,'Gastos com Pessoal'!$I$532:$AJ$532&amp;'Gastos com Pessoal'!$I$512:$AJ$512,0),10,1)),0)
+_xlfn.IFNA(SUM((AZ$3&gt;='Gastos com Pessoal'!$E$513:$E$522)*(AZ$3&lt;='Gastos com Pessoal'!$F$513:$F$522)*(IF('Gastos com Pessoal'!$S$513:$S$522&lt;=AZ$3,1,0))*OFFSET('Gastos com Pessoal'!$H$512,1,MATCH(3&amp;$B50,'Gastos com Pessoal'!$I$532:$AJ$532&amp;'Gastos com Pessoal'!$I$512:$AJ$512,0),10,1)),0)
+_xlfn.IFNA(SUM((AZ$3&gt;='Gastos com Pessoal'!$E$513:$E$522)*(AZ$3&lt;='Gastos com Pessoal'!$F$513:$F$522)*(IF('Gastos com Pessoal'!$Y$513:$Y$522&lt;=AZ$3,1,0))*OFFSET('Gastos com Pessoal'!$H$512,1,MATCH(4&amp;$B50,'Gastos com Pessoal'!$I$532:$AJ$532&amp;'Gastos com Pessoal'!$I$512:$AJ$512,0),10,1)),0)
+_xlfn.IFNA(SUM((AZ$3&gt;='Gastos com Pessoal'!$E$513:$E$522)*(AZ$3&lt;='Gastos com Pessoal'!$F$513:$F$522)*(IF('Gastos com Pessoal'!$AE$513:$AE$522&lt;=AZ$3,1,0))*OFFSET('Gastos com Pessoal'!$H$512,1,MATCH(5&amp;$B50,'Gastos com Pessoal'!$I$532:$AJ$532&amp;'Gastos com Pessoal'!$I$512:$AJ$512,0),10,1)),0)</f>
        <v>0</v>
      </c>
      <c r="BA50" s="32">
        <f t="array" aca="1" ref="BA50" ca="1">_xlfn.IFNA(SUM((BA$3&gt;='Gastos com Pessoal'!$E$7:$E$506)*(BA$3&lt;='Gastos com Pessoal'!$F$7:$F$506)*OFFSET('Encargos e Benefícios'!$D$5,1,MATCH($B50,'Encargos e Benefícios'!$E$5:$AB$5,0),500,1)),0)
+_xlfn.IFNA(SUM((BA$3&gt;='Gastos com Pessoal'!$E$513:$E$522)*(BA$3&lt;='Gastos com Pessoal'!$F$513:$F$522)*OFFSET('Encargos e Benefícios'!$D$511,1,MATCH($B50,'Encargos e Benefícios'!$E$511:$AB$511,0),10,1)),0)
+_xlfn.IFNA(SUM((BA$3&gt;='Gastos com Pessoal'!$E$7:$E$506)*(BA$3&lt;='Gastos com Pessoal'!$F$7:$F$506)*(IF('Gastos com Pessoal'!$G$7:$G$506&lt;=BA$3,1,0))*OFFSET('Gastos com Pessoal'!$H$6,1,MATCH(1&amp;$B50,'Gastos com Pessoal'!$I$532:$AJ$532&amp;'Gastos com Pessoal'!$I$6:$AJ$6,0),500,1)),0)
+_xlfn.IFNA(SUM((BA$3&gt;='Gastos com Pessoal'!$E$7:$E$506)*(BA$3&lt;='Gastos com Pessoal'!$F$7:$F$506)*(IF('Gastos com Pessoal'!$M$7:$M$506&lt;=BA$3,1,0))*OFFSET('Gastos com Pessoal'!$H$6,1,MATCH(2&amp;$B50,'Gastos com Pessoal'!$I$532:$AJ$532&amp;'Gastos com Pessoal'!$I$6:$AJ$6,0),500,1)),0)
+_xlfn.IFNA(SUM((BA$3&gt;='Gastos com Pessoal'!$E$7:$E$506)*(BA$3&lt;='Gastos com Pessoal'!$F$7:$F$506)*(IF('Gastos com Pessoal'!$S$7:$S$506&lt;=BA$3,1,0))*OFFSET('Gastos com Pessoal'!$H$6,1,MATCH(3&amp;$B50,'Gastos com Pessoal'!$I$532:$AJ$532&amp;'Gastos com Pessoal'!$I$6:$AJ$6,0),500,1)),0)
+_xlfn.IFNA(SUM((BA$3&gt;='Gastos com Pessoal'!$E$7:$E$506)*(BA$3&lt;='Gastos com Pessoal'!$F$7:$F$506)*(IF('Gastos com Pessoal'!$Y$7:$Y$506&lt;=BA$3,1,0))*OFFSET('Gastos com Pessoal'!$H$6,1,MATCH(4&amp;$B50,'Gastos com Pessoal'!$I$532:$AJ$532&amp;'Gastos com Pessoal'!$I$6:$AJ$6,0),500,1)),0)
+_xlfn.IFNA(SUM((BA$3&gt;='Gastos com Pessoal'!$E$7:$E$506)*(BA$3&lt;='Gastos com Pessoal'!$F$7:$F$506)*(IF('Gastos com Pessoal'!$AE$7:$AE$506&lt;=BA$3,1,0))*OFFSET('Gastos com Pessoal'!$H$6,1,MATCH(5&amp;$B50,'Gastos com Pessoal'!$I$532:$AJ$532&amp;'Gastos com Pessoal'!$I$6:$AJ$6,0),500,1)),0)
+_xlfn.IFNA(SUM((BA$3&gt;='Gastos com Pessoal'!$E$513:$E$522)*(BA$3&lt;='Gastos com Pessoal'!$F$513:$F$522)*(IF('Gastos com Pessoal'!$G$513:$G$522&lt;=BA$3,1,0))*OFFSET('Gastos com Pessoal'!$H$512,1,MATCH(1&amp;$B50,'Gastos com Pessoal'!$I$532:$AJ$532&amp;'Gastos com Pessoal'!$I$512:$AJ$512,0),10,1)),0)
+_xlfn.IFNA(SUM((BA$3&gt;='Gastos com Pessoal'!$E$513:$E$522)*(BA$3&lt;='Gastos com Pessoal'!$F$513:$F$522)*(IF('Gastos com Pessoal'!$M$513:$M$522&lt;=BA$3,1,0))*OFFSET('Gastos com Pessoal'!$H$512,1,MATCH(2&amp;$B50,'Gastos com Pessoal'!$I$532:$AJ$532&amp;'Gastos com Pessoal'!$I$512:$AJ$512,0),10,1)),0)
+_xlfn.IFNA(SUM((BA$3&gt;='Gastos com Pessoal'!$E$513:$E$522)*(BA$3&lt;='Gastos com Pessoal'!$F$513:$F$522)*(IF('Gastos com Pessoal'!$S$513:$S$522&lt;=BA$3,1,0))*OFFSET('Gastos com Pessoal'!$H$512,1,MATCH(3&amp;$B50,'Gastos com Pessoal'!$I$532:$AJ$532&amp;'Gastos com Pessoal'!$I$512:$AJ$512,0),10,1)),0)
+_xlfn.IFNA(SUM((BA$3&gt;='Gastos com Pessoal'!$E$513:$E$522)*(BA$3&lt;='Gastos com Pessoal'!$F$513:$F$522)*(IF('Gastos com Pessoal'!$Y$513:$Y$522&lt;=BA$3,1,0))*OFFSET('Gastos com Pessoal'!$H$512,1,MATCH(4&amp;$B50,'Gastos com Pessoal'!$I$532:$AJ$532&amp;'Gastos com Pessoal'!$I$512:$AJ$512,0),10,1)),0)
+_xlfn.IFNA(SUM((BA$3&gt;='Gastos com Pessoal'!$E$513:$E$522)*(BA$3&lt;='Gastos com Pessoal'!$F$513:$F$522)*(IF('Gastos com Pessoal'!$AE$513:$AE$522&lt;=BA$3,1,0))*OFFSET('Gastos com Pessoal'!$H$512,1,MATCH(5&amp;$B50,'Gastos com Pessoal'!$I$532:$AJ$532&amp;'Gastos com Pessoal'!$I$512:$AJ$512,0),10,1)),0)</f>
        <v>0</v>
      </c>
      <c r="BB50" s="32">
        <f t="array" aca="1" ref="BB50" ca="1">_xlfn.IFNA(SUM((BB$3&gt;='Gastos com Pessoal'!$E$7:$E$506)*(BB$3&lt;='Gastos com Pessoal'!$F$7:$F$506)*OFFSET('Encargos e Benefícios'!$D$5,1,MATCH($B50,'Encargos e Benefícios'!$E$5:$AB$5,0),500,1)),0)
+_xlfn.IFNA(SUM((BB$3&gt;='Gastos com Pessoal'!$E$513:$E$522)*(BB$3&lt;='Gastos com Pessoal'!$F$513:$F$522)*OFFSET('Encargos e Benefícios'!$D$511,1,MATCH($B50,'Encargos e Benefícios'!$E$511:$AB$511,0),10,1)),0)
+_xlfn.IFNA(SUM((BB$3&gt;='Gastos com Pessoal'!$E$7:$E$506)*(BB$3&lt;='Gastos com Pessoal'!$F$7:$F$506)*(IF('Gastos com Pessoal'!$G$7:$G$506&lt;=BB$3,1,0))*OFFSET('Gastos com Pessoal'!$H$6,1,MATCH(1&amp;$B50,'Gastos com Pessoal'!$I$532:$AJ$532&amp;'Gastos com Pessoal'!$I$6:$AJ$6,0),500,1)),0)
+_xlfn.IFNA(SUM((BB$3&gt;='Gastos com Pessoal'!$E$7:$E$506)*(BB$3&lt;='Gastos com Pessoal'!$F$7:$F$506)*(IF('Gastos com Pessoal'!$M$7:$M$506&lt;=BB$3,1,0))*OFFSET('Gastos com Pessoal'!$H$6,1,MATCH(2&amp;$B50,'Gastos com Pessoal'!$I$532:$AJ$532&amp;'Gastos com Pessoal'!$I$6:$AJ$6,0),500,1)),0)
+_xlfn.IFNA(SUM((BB$3&gt;='Gastos com Pessoal'!$E$7:$E$506)*(BB$3&lt;='Gastos com Pessoal'!$F$7:$F$506)*(IF('Gastos com Pessoal'!$S$7:$S$506&lt;=BB$3,1,0))*OFFSET('Gastos com Pessoal'!$H$6,1,MATCH(3&amp;$B50,'Gastos com Pessoal'!$I$532:$AJ$532&amp;'Gastos com Pessoal'!$I$6:$AJ$6,0),500,1)),0)
+_xlfn.IFNA(SUM((BB$3&gt;='Gastos com Pessoal'!$E$7:$E$506)*(BB$3&lt;='Gastos com Pessoal'!$F$7:$F$506)*(IF('Gastos com Pessoal'!$Y$7:$Y$506&lt;=BB$3,1,0))*OFFSET('Gastos com Pessoal'!$H$6,1,MATCH(4&amp;$B50,'Gastos com Pessoal'!$I$532:$AJ$532&amp;'Gastos com Pessoal'!$I$6:$AJ$6,0),500,1)),0)
+_xlfn.IFNA(SUM((BB$3&gt;='Gastos com Pessoal'!$E$7:$E$506)*(BB$3&lt;='Gastos com Pessoal'!$F$7:$F$506)*(IF('Gastos com Pessoal'!$AE$7:$AE$506&lt;=BB$3,1,0))*OFFSET('Gastos com Pessoal'!$H$6,1,MATCH(5&amp;$B50,'Gastos com Pessoal'!$I$532:$AJ$532&amp;'Gastos com Pessoal'!$I$6:$AJ$6,0),500,1)),0)
+_xlfn.IFNA(SUM((BB$3&gt;='Gastos com Pessoal'!$E$513:$E$522)*(BB$3&lt;='Gastos com Pessoal'!$F$513:$F$522)*(IF('Gastos com Pessoal'!$G$513:$G$522&lt;=BB$3,1,0))*OFFSET('Gastos com Pessoal'!$H$512,1,MATCH(1&amp;$B50,'Gastos com Pessoal'!$I$532:$AJ$532&amp;'Gastos com Pessoal'!$I$512:$AJ$512,0),10,1)),0)
+_xlfn.IFNA(SUM((BB$3&gt;='Gastos com Pessoal'!$E$513:$E$522)*(BB$3&lt;='Gastos com Pessoal'!$F$513:$F$522)*(IF('Gastos com Pessoal'!$M$513:$M$522&lt;=BB$3,1,0))*OFFSET('Gastos com Pessoal'!$H$512,1,MATCH(2&amp;$B50,'Gastos com Pessoal'!$I$532:$AJ$532&amp;'Gastos com Pessoal'!$I$512:$AJ$512,0),10,1)),0)
+_xlfn.IFNA(SUM((BB$3&gt;='Gastos com Pessoal'!$E$513:$E$522)*(BB$3&lt;='Gastos com Pessoal'!$F$513:$F$522)*(IF('Gastos com Pessoal'!$S$513:$S$522&lt;=BB$3,1,0))*OFFSET('Gastos com Pessoal'!$H$512,1,MATCH(3&amp;$B50,'Gastos com Pessoal'!$I$532:$AJ$532&amp;'Gastos com Pessoal'!$I$512:$AJ$512,0),10,1)),0)
+_xlfn.IFNA(SUM((BB$3&gt;='Gastos com Pessoal'!$E$513:$E$522)*(BB$3&lt;='Gastos com Pessoal'!$F$513:$F$522)*(IF('Gastos com Pessoal'!$Y$513:$Y$522&lt;=BB$3,1,0))*OFFSET('Gastos com Pessoal'!$H$512,1,MATCH(4&amp;$B50,'Gastos com Pessoal'!$I$532:$AJ$532&amp;'Gastos com Pessoal'!$I$512:$AJ$512,0),10,1)),0)
+_xlfn.IFNA(SUM((BB$3&gt;='Gastos com Pessoal'!$E$513:$E$522)*(BB$3&lt;='Gastos com Pessoal'!$F$513:$F$522)*(IF('Gastos com Pessoal'!$AE$513:$AE$522&lt;=BB$3,1,0))*OFFSET('Gastos com Pessoal'!$H$512,1,MATCH(5&amp;$B50,'Gastos com Pessoal'!$I$532:$AJ$532&amp;'Gastos com Pessoal'!$I$512:$AJ$512,0),10,1)),0)</f>
        <v>0</v>
      </c>
      <c r="BC50" s="32">
        <f t="array" aca="1" ref="BC50" ca="1">_xlfn.IFNA(SUM((BC$3&gt;='Gastos com Pessoal'!$E$7:$E$506)*(BC$3&lt;='Gastos com Pessoal'!$F$7:$F$506)*OFFSET('Encargos e Benefícios'!$D$5,1,MATCH($B50,'Encargos e Benefícios'!$E$5:$AB$5,0),500,1)),0)
+_xlfn.IFNA(SUM((BC$3&gt;='Gastos com Pessoal'!$E$513:$E$522)*(BC$3&lt;='Gastos com Pessoal'!$F$513:$F$522)*OFFSET('Encargos e Benefícios'!$D$511,1,MATCH($B50,'Encargos e Benefícios'!$E$511:$AB$511,0),10,1)),0)
+_xlfn.IFNA(SUM((BC$3&gt;='Gastos com Pessoal'!$E$7:$E$506)*(BC$3&lt;='Gastos com Pessoal'!$F$7:$F$506)*(IF('Gastos com Pessoal'!$G$7:$G$506&lt;=BC$3,1,0))*OFFSET('Gastos com Pessoal'!$H$6,1,MATCH(1&amp;$B50,'Gastos com Pessoal'!$I$532:$AJ$532&amp;'Gastos com Pessoal'!$I$6:$AJ$6,0),500,1)),0)
+_xlfn.IFNA(SUM((BC$3&gt;='Gastos com Pessoal'!$E$7:$E$506)*(BC$3&lt;='Gastos com Pessoal'!$F$7:$F$506)*(IF('Gastos com Pessoal'!$M$7:$M$506&lt;=BC$3,1,0))*OFFSET('Gastos com Pessoal'!$H$6,1,MATCH(2&amp;$B50,'Gastos com Pessoal'!$I$532:$AJ$532&amp;'Gastos com Pessoal'!$I$6:$AJ$6,0),500,1)),0)
+_xlfn.IFNA(SUM((BC$3&gt;='Gastos com Pessoal'!$E$7:$E$506)*(BC$3&lt;='Gastos com Pessoal'!$F$7:$F$506)*(IF('Gastos com Pessoal'!$S$7:$S$506&lt;=BC$3,1,0))*OFFSET('Gastos com Pessoal'!$H$6,1,MATCH(3&amp;$B50,'Gastos com Pessoal'!$I$532:$AJ$532&amp;'Gastos com Pessoal'!$I$6:$AJ$6,0),500,1)),0)
+_xlfn.IFNA(SUM((BC$3&gt;='Gastos com Pessoal'!$E$7:$E$506)*(BC$3&lt;='Gastos com Pessoal'!$F$7:$F$506)*(IF('Gastos com Pessoal'!$Y$7:$Y$506&lt;=BC$3,1,0))*OFFSET('Gastos com Pessoal'!$H$6,1,MATCH(4&amp;$B50,'Gastos com Pessoal'!$I$532:$AJ$532&amp;'Gastos com Pessoal'!$I$6:$AJ$6,0),500,1)),0)
+_xlfn.IFNA(SUM((BC$3&gt;='Gastos com Pessoal'!$E$7:$E$506)*(BC$3&lt;='Gastos com Pessoal'!$F$7:$F$506)*(IF('Gastos com Pessoal'!$AE$7:$AE$506&lt;=BC$3,1,0))*OFFSET('Gastos com Pessoal'!$H$6,1,MATCH(5&amp;$B50,'Gastos com Pessoal'!$I$532:$AJ$532&amp;'Gastos com Pessoal'!$I$6:$AJ$6,0),500,1)),0)
+_xlfn.IFNA(SUM((BC$3&gt;='Gastos com Pessoal'!$E$513:$E$522)*(BC$3&lt;='Gastos com Pessoal'!$F$513:$F$522)*(IF('Gastos com Pessoal'!$G$513:$G$522&lt;=BC$3,1,0))*OFFSET('Gastos com Pessoal'!$H$512,1,MATCH(1&amp;$B50,'Gastos com Pessoal'!$I$532:$AJ$532&amp;'Gastos com Pessoal'!$I$512:$AJ$512,0),10,1)),0)
+_xlfn.IFNA(SUM((BC$3&gt;='Gastos com Pessoal'!$E$513:$E$522)*(BC$3&lt;='Gastos com Pessoal'!$F$513:$F$522)*(IF('Gastos com Pessoal'!$M$513:$M$522&lt;=BC$3,1,0))*OFFSET('Gastos com Pessoal'!$H$512,1,MATCH(2&amp;$B50,'Gastos com Pessoal'!$I$532:$AJ$532&amp;'Gastos com Pessoal'!$I$512:$AJ$512,0),10,1)),0)
+_xlfn.IFNA(SUM((BC$3&gt;='Gastos com Pessoal'!$E$513:$E$522)*(BC$3&lt;='Gastos com Pessoal'!$F$513:$F$522)*(IF('Gastos com Pessoal'!$S$513:$S$522&lt;=BC$3,1,0))*OFFSET('Gastos com Pessoal'!$H$512,1,MATCH(3&amp;$B50,'Gastos com Pessoal'!$I$532:$AJ$532&amp;'Gastos com Pessoal'!$I$512:$AJ$512,0),10,1)),0)
+_xlfn.IFNA(SUM((BC$3&gt;='Gastos com Pessoal'!$E$513:$E$522)*(BC$3&lt;='Gastos com Pessoal'!$F$513:$F$522)*(IF('Gastos com Pessoal'!$Y$513:$Y$522&lt;=BC$3,1,0))*OFFSET('Gastos com Pessoal'!$H$512,1,MATCH(4&amp;$B50,'Gastos com Pessoal'!$I$532:$AJ$532&amp;'Gastos com Pessoal'!$I$512:$AJ$512,0),10,1)),0)
+_xlfn.IFNA(SUM((BC$3&gt;='Gastos com Pessoal'!$E$513:$E$522)*(BC$3&lt;='Gastos com Pessoal'!$F$513:$F$522)*(IF('Gastos com Pessoal'!$AE$513:$AE$522&lt;=BC$3,1,0))*OFFSET('Gastos com Pessoal'!$H$512,1,MATCH(5&amp;$B50,'Gastos com Pessoal'!$I$532:$AJ$532&amp;'Gastos com Pessoal'!$I$512:$AJ$512,0),10,1)),0)</f>
        <v>0</v>
      </c>
      <c r="BD50" s="32">
        <f t="array" aca="1" ref="BD50" ca="1">_xlfn.IFNA(SUM((BD$3&gt;='Gastos com Pessoal'!$E$7:$E$506)*(BD$3&lt;='Gastos com Pessoal'!$F$7:$F$506)*OFFSET('Encargos e Benefícios'!$D$5,1,MATCH($B50,'Encargos e Benefícios'!$E$5:$AB$5,0),500,1)),0)
+_xlfn.IFNA(SUM((BD$3&gt;='Gastos com Pessoal'!$E$513:$E$522)*(BD$3&lt;='Gastos com Pessoal'!$F$513:$F$522)*OFFSET('Encargos e Benefícios'!$D$511,1,MATCH($B50,'Encargos e Benefícios'!$E$511:$AB$511,0),10,1)),0)
+_xlfn.IFNA(SUM((BD$3&gt;='Gastos com Pessoal'!$E$7:$E$506)*(BD$3&lt;='Gastos com Pessoal'!$F$7:$F$506)*(IF('Gastos com Pessoal'!$G$7:$G$506&lt;=BD$3,1,0))*OFFSET('Gastos com Pessoal'!$H$6,1,MATCH(1&amp;$B50,'Gastos com Pessoal'!$I$532:$AJ$532&amp;'Gastos com Pessoal'!$I$6:$AJ$6,0),500,1)),0)
+_xlfn.IFNA(SUM((BD$3&gt;='Gastos com Pessoal'!$E$7:$E$506)*(BD$3&lt;='Gastos com Pessoal'!$F$7:$F$506)*(IF('Gastos com Pessoal'!$M$7:$M$506&lt;=BD$3,1,0))*OFFSET('Gastos com Pessoal'!$H$6,1,MATCH(2&amp;$B50,'Gastos com Pessoal'!$I$532:$AJ$532&amp;'Gastos com Pessoal'!$I$6:$AJ$6,0),500,1)),0)
+_xlfn.IFNA(SUM((BD$3&gt;='Gastos com Pessoal'!$E$7:$E$506)*(BD$3&lt;='Gastos com Pessoal'!$F$7:$F$506)*(IF('Gastos com Pessoal'!$S$7:$S$506&lt;=BD$3,1,0))*OFFSET('Gastos com Pessoal'!$H$6,1,MATCH(3&amp;$B50,'Gastos com Pessoal'!$I$532:$AJ$532&amp;'Gastos com Pessoal'!$I$6:$AJ$6,0),500,1)),0)
+_xlfn.IFNA(SUM((BD$3&gt;='Gastos com Pessoal'!$E$7:$E$506)*(BD$3&lt;='Gastos com Pessoal'!$F$7:$F$506)*(IF('Gastos com Pessoal'!$Y$7:$Y$506&lt;=BD$3,1,0))*OFFSET('Gastos com Pessoal'!$H$6,1,MATCH(4&amp;$B50,'Gastos com Pessoal'!$I$532:$AJ$532&amp;'Gastos com Pessoal'!$I$6:$AJ$6,0),500,1)),0)
+_xlfn.IFNA(SUM((BD$3&gt;='Gastos com Pessoal'!$E$7:$E$506)*(BD$3&lt;='Gastos com Pessoal'!$F$7:$F$506)*(IF('Gastos com Pessoal'!$AE$7:$AE$506&lt;=BD$3,1,0))*OFFSET('Gastos com Pessoal'!$H$6,1,MATCH(5&amp;$B50,'Gastos com Pessoal'!$I$532:$AJ$532&amp;'Gastos com Pessoal'!$I$6:$AJ$6,0),500,1)),0)
+_xlfn.IFNA(SUM((BD$3&gt;='Gastos com Pessoal'!$E$513:$E$522)*(BD$3&lt;='Gastos com Pessoal'!$F$513:$F$522)*(IF('Gastos com Pessoal'!$G$513:$G$522&lt;=BD$3,1,0))*OFFSET('Gastos com Pessoal'!$H$512,1,MATCH(1&amp;$B50,'Gastos com Pessoal'!$I$532:$AJ$532&amp;'Gastos com Pessoal'!$I$512:$AJ$512,0),10,1)),0)
+_xlfn.IFNA(SUM((BD$3&gt;='Gastos com Pessoal'!$E$513:$E$522)*(BD$3&lt;='Gastos com Pessoal'!$F$513:$F$522)*(IF('Gastos com Pessoal'!$M$513:$M$522&lt;=BD$3,1,0))*OFFSET('Gastos com Pessoal'!$H$512,1,MATCH(2&amp;$B50,'Gastos com Pessoal'!$I$532:$AJ$532&amp;'Gastos com Pessoal'!$I$512:$AJ$512,0),10,1)),0)
+_xlfn.IFNA(SUM((BD$3&gt;='Gastos com Pessoal'!$E$513:$E$522)*(BD$3&lt;='Gastos com Pessoal'!$F$513:$F$522)*(IF('Gastos com Pessoal'!$S$513:$S$522&lt;=BD$3,1,0))*OFFSET('Gastos com Pessoal'!$H$512,1,MATCH(3&amp;$B50,'Gastos com Pessoal'!$I$532:$AJ$532&amp;'Gastos com Pessoal'!$I$512:$AJ$512,0),10,1)),0)
+_xlfn.IFNA(SUM((BD$3&gt;='Gastos com Pessoal'!$E$513:$E$522)*(BD$3&lt;='Gastos com Pessoal'!$F$513:$F$522)*(IF('Gastos com Pessoal'!$Y$513:$Y$522&lt;=BD$3,1,0))*OFFSET('Gastos com Pessoal'!$H$512,1,MATCH(4&amp;$B50,'Gastos com Pessoal'!$I$532:$AJ$532&amp;'Gastos com Pessoal'!$I$512:$AJ$512,0),10,1)),0)
+_xlfn.IFNA(SUM((BD$3&gt;='Gastos com Pessoal'!$E$513:$E$522)*(BD$3&lt;='Gastos com Pessoal'!$F$513:$F$522)*(IF('Gastos com Pessoal'!$AE$513:$AE$522&lt;=BD$3,1,0))*OFFSET('Gastos com Pessoal'!$H$512,1,MATCH(5&amp;$B50,'Gastos com Pessoal'!$I$532:$AJ$532&amp;'Gastos com Pessoal'!$I$512:$AJ$512,0),10,1)),0)</f>
        <v>0</v>
      </c>
      <c r="BE50" s="32">
        <f t="array" aca="1" ref="BE50" ca="1">_xlfn.IFNA(SUM((BE$3&gt;='Gastos com Pessoal'!$E$7:$E$506)*(BE$3&lt;='Gastos com Pessoal'!$F$7:$F$506)*OFFSET('Encargos e Benefícios'!$D$5,1,MATCH($B50,'Encargos e Benefícios'!$E$5:$AB$5,0),500,1)),0)
+_xlfn.IFNA(SUM((BE$3&gt;='Gastos com Pessoal'!$E$513:$E$522)*(BE$3&lt;='Gastos com Pessoal'!$F$513:$F$522)*OFFSET('Encargos e Benefícios'!$D$511,1,MATCH($B50,'Encargos e Benefícios'!$E$511:$AB$511,0),10,1)),0)
+_xlfn.IFNA(SUM((BE$3&gt;='Gastos com Pessoal'!$E$7:$E$506)*(BE$3&lt;='Gastos com Pessoal'!$F$7:$F$506)*(IF('Gastos com Pessoal'!$G$7:$G$506&lt;=BE$3,1,0))*OFFSET('Gastos com Pessoal'!$H$6,1,MATCH(1&amp;$B50,'Gastos com Pessoal'!$I$532:$AJ$532&amp;'Gastos com Pessoal'!$I$6:$AJ$6,0),500,1)),0)
+_xlfn.IFNA(SUM((BE$3&gt;='Gastos com Pessoal'!$E$7:$E$506)*(BE$3&lt;='Gastos com Pessoal'!$F$7:$F$506)*(IF('Gastos com Pessoal'!$M$7:$M$506&lt;=BE$3,1,0))*OFFSET('Gastos com Pessoal'!$H$6,1,MATCH(2&amp;$B50,'Gastos com Pessoal'!$I$532:$AJ$532&amp;'Gastos com Pessoal'!$I$6:$AJ$6,0),500,1)),0)
+_xlfn.IFNA(SUM((BE$3&gt;='Gastos com Pessoal'!$E$7:$E$506)*(BE$3&lt;='Gastos com Pessoal'!$F$7:$F$506)*(IF('Gastos com Pessoal'!$S$7:$S$506&lt;=BE$3,1,0))*OFFSET('Gastos com Pessoal'!$H$6,1,MATCH(3&amp;$B50,'Gastos com Pessoal'!$I$532:$AJ$532&amp;'Gastos com Pessoal'!$I$6:$AJ$6,0),500,1)),0)
+_xlfn.IFNA(SUM((BE$3&gt;='Gastos com Pessoal'!$E$7:$E$506)*(BE$3&lt;='Gastos com Pessoal'!$F$7:$F$506)*(IF('Gastos com Pessoal'!$Y$7:$Y$506&lt;=BE$3,1,0))*OFFSET('Gastos com Pessoal'!$H$6,1,MATCH(4&amp;$B50,'Gastos com Pessoal'!$I$532:$AJ$532&amp;'Gastos com Pessoal'!$I$6:$AJ$6,0),500,1)),0)
+_xlfn.IFNA(SUM((BE$3&gt;='Gastos com Pessoal'!$E$7:$E$506)*(BE$3&lt;='Gastos com Pessoal'!$F$7:$F$506)*(IF('Gastos com Pessoal'!$AE$7:$AE$506&lt;=BE$3,1,0))*OFFSET('Gastos com Pessoal'!$H$6,1,MATCH(5&amp;$B50,'Gastos com Pessoal'!$I$532:$AJ$532&amp;'Gastos com Pessoal'!$I$6:$AJ$6,0),500,1)),0)
+_xlfn.IFNA(SUM((BE$3&gt;='Gastos com Pessoal'!$E$513:$E$522)*(BE$3&lt;='Gastos com Pessoal'!$F$513:$F$522)*(IF('Gastos com Pessoal'!$G$513:$G$522&lt;=BE$3,1,0))*OFFSET('Gastos com Pessoal'!$H$512,1,MATCH(1&amp;$B50,'Gastos com Pessoal'!$I$532:$AJ$532&amp;'Gastos com Pessoal'!$I$512:$AJ$512,0),10,1)),0)
+_xlfn.IFNA(SUM((BE$3&gt;='Gastos com Pessoal'!$E$513:$E$522)*(BE$3&lt;='Gastos com Pessoal'!$F$513:$F$522)*(IF('Gastos com Pessoal'!$M$513:$M$522&lt;=BE$3,1,0))*OFFSET('Gastos com Pessoal'!$H$512,1,MATCH(2&amp;$B50,'Gastos com Pessoal'!$I$532:$AJ$532&amp;'Gastos com Pessoal'!$I$512:$AJ$512,0),10,1)),0)
+_xlfn.IFNA(SUM((BE$3&gt;='Gastos com Pessoal'!$E$513:$E$522)*(BE$3&lt;='Gastos com Pessoal'!$F$513:$F$522)*(IF('Gastos com Pessoal'!$S$513:$S$522&lt;=BE$3,1,0))*OFFSET('Gastos com Pessoal'!$H$512,1,MATCH(3&amp;$B50,'Gastos com Pessoal'!$I$532:$AJ$532&amp;'Gastos com Pessoal'!$I$512:$AJ$512,0),10,1)),0)
+_xlfn.IFNA(SUM((BE$3&gt;='Gastos com Pessoal'!$E$513:$E$522)*(BE$3&lt;='Gastos com Pessoal'!$F$513:$F$522)*(IF('Gastos com Pessoal'!$Y$513:$Y$522&lt;=BE$3,1,0))*OFFSET('Gastos com Pessoal'!$H$512,1,MATCH(4&amp;$B50,'Gastos com Pessoal'!$I$532:$AJ$532&amp;'Gastos com Pessoal'!$I$512:$AJ$512,0),10,1)),0)
+_xlfn.IFNA(SUM((BE$3&gt;='Gastos com Pessoal'!$E$513:$E$522)*(BE$3&lt;='Gastos com Pessoal'!$F$513:$F$522)*(IF('Gastos com Pessoal'!$AE$513:$AE$522&lt;=BE$3,1,0))*OFFSET('Gastos com Pessoal'!$H$512,1,MATCH(5&amp;$B50,'Gastos com Pessoal'!$I$532:$AJ$532&amp;'Gastos com Pessoal'!$I$512:$AJ$512,0),10,1)),0)</f>
        <v>0</v>
      </c>
      <c r="BF50" s="32">
        <f t="array" aca="1" ref="BF50" ca="1">_xlfn.IFNA(SUM((BF$3&gt;='Gastos com Pessoal'!$E$7:$E$506)*(BF$3&lt;='Gastos com Pessoal'!$F$7:$F$506)*OFFSET('Encargos e Benefícios'!$D$5,1,MATCH($B50,'Encargos e Benefícios'!$E$5:$AB$5,0),500,1)),0)
+_xlfn.IFNA(SUM((BF$3&gt;='Gastos com Pessoal'!$E$513:$E$522)*(BF$3&lt;='Gastos com Pessoal'!$F$513:$F$522)*OFFSET('Encargos e Benefícios'!$D$511,1,MATCH($B50,'Encargos e Benefícios'!$E$511:$AB$511,0),10,1)),0)
+_xlfn.IFNA(SUM((BF$3&gt;='Gastos com Pessoal'!$E$7:$E$506)*(BF$3&lt;='Gastos com Pessoal'!$F$7:$F$506)*(IF('Gastos com Pessoal'!$G$7:$G$506&lt;=BF$3,1,0))*OFFSET('Gastos com Pessoal'!$H$6,1,MATCH(1&amp;$B50,'Gastos com Pessoal'!$I$532:$AJ$532&amp;'Gastos com Pessoal'!$I$6:$AJ$6,0),500,1)),0)
+_xlfn.IFNA(SUM((BF$3&gt;='Gastos com Pessoal'!$E$7:$E$506)*(BF$3&lt;='Gastos com Pessoal'!$F$7:$F$506)*(IF('Gastos com Pessoal'!$M$7:$M$506&lt;=BF$3,1,0))*OFFSET('Gastos com Pessoal'!$H$6,1,MATCH(2&amp;$B50,'Gastos com Pessoal'!$I$532:$AJ$532&amp;'Gastos com Pessoal'!$I$6:$AJ$6,0),500,1)),0)
+_xlfn.IFNA(SUM((BF$3&gt;='Gastos com Pessoal'!$E$7:$E$506)*(BF$3&lt;='Gastos com Pessoal'!$F$7:$F$506)*(IF('Gastos com Pessoal'!$S$7:$S$506&lt;=BF$3,1,0))*OFFSET('Gastos com Pessoal'!$H$6,1,MATCH(3&amp;$B50,'Gastos com Pessoal'!$I$532:$AJ$532&amp;'Gastos com Pessoal'!$I$6:$AJ$6,0),500,1)),0)
+_xlfn.IFNA(SUM((BF$3&gt;='Gastos com Pessoal'!$E$7:$E$506)*(BF$3&lt;='Gastos com Pessoal'!$F$7:$F$506)*(IF('Gastos com Pessoal'!$Y$7:$Y$506&lt;=BF$3,1,0))*OFFSET('Gastos com Pessoal'!$H$6,1,MATCH(4&amp;$B50,'Gastos com Pessoal'!$I$532:$AJ$532&amp;'Gastos com Pessoal'!$I$6:$AJ$6,0),500,1)),0)
+_xlfn.IFNA(SUM((BF$3&gt;='Gastos com Pessoal'!$E$7:$E$506)*(BF$3&lt;='Gastos com Pessoal'!$F$7:$F$506)*(IF('Gastos com Pessoal'!$AE$7:$AE$506&lt;=BF$3,1,0))*OFFSET('Gastos com Pessoal'!$H$6,1,MATCH(5&amp;$B50,'Gastos com Pessoal'!$I$532:$AJ$532&amp;'Gastos com Pessoal'!$I$6:$AJ$6,0),500,1)),0)
+_xlfn.IFNA(SUM((BF$3&gt;='Gastos com Pessoal'!$E$513:$E$522)*(BF$3&lt;='Gastos com Pessoal'!$F$513:$F$522)*(IF('Gastos com Pessoal'!$G$513:$G$522&lt;=BF$3,1,0))*OFFSET('Gastos com Pessoal'!$H$512,1,MATCH(1&amp;$B50,'Gastos com Pessoal'!$I$532:$AJ$532&amp;'Gastos com Pessoal'!$I$512:$AJ$512,0),10,1)),0)
+_xlfn.IFNA(SUM((BF$3&gt;='Gastos com Pessoal'!$E$513:$E$522)*(BF$3&lt;='Gastos com Pessoal'!$F$513:$F$522)*(IF('Gastos com Pessoal'!$M$513:$M$522&lt;=BF$3,1,0))*OFFSET('Gastos com Pessoal'!$H$512,1,MATCH(2&amp;$B50,'Gastos com Pessoal'!$I$532:$AJ$532&amp;'Gastos com Pessoal'!$I$512:$AJ$512,0),10,1)),0)
+_xlfn.IFNA(SUM((BF$3&gt;='Gastos com Pessoal'!$E$513:$E$522)*(BF$3&lt;='Gastos com Pessoal'!$F$513:$F$522)*(IF('Gastos com Pessoal'!$S$513:$S$522&lt;=BF$3,1,0))*OFFSET('Gastos com Pessoal'!$H$512,1,MATCH(3&amp;$B50,'Gastos com Pessoal'!$I$532:$AJ$532&amp;'Gastos com Pessoal'!$I$512:$AJ$512,0),10,1)),0)
+_xlfn.IFNA(SUM((BF$3&gt;='Gastos com Pessoal'!$E$513:$E$522)*(BF$3&lt;='Gastos com Pessoal'!$F$513:$F$522)*(IF('Gastos com Pessoal'!$Y$513:$Y$522&lt;=BF$3,1,0))*OFFSET('Gastos com Pessoal'!$H$512,1,MATCH(4&amp;$B50,'Gastos com Pessoal'!$I$532:$AJ$532&amp;'Gastos com Pessoal'!$I$512:$AJ$512,0),10,1)),0)
+_xlfn.IFNA(SUM((BF$3&gt;='Gastos com Pessoal'!$E$513:$E$522)*(BF$3&lt;='Gastos com Pessoal'!$F$513:$F$522)*(IF('Gastos com Pessoal'!$AE$513:$AE$522&lt;=BF$3,1,0))*OFFSET('Gastos com Pessoal'!$H$512,1,MATCH(5&amp;$B50,'Gastos com Pessoal'!$I$532:$AJ$532&amp;'Gastos com Pessoal'!$I$512:$AJ$512,0),10,1)),0)</f>
        <v>0</v>
      </c>
      <c r="BG50" s="32">
        <f t="array" aca="1" ref="BG50" ca="1">_xlfn.IFNA(SUM((BG$3&gt;='Gastos com Pessoal'!$E$7:$E$506)*(BG$3&lt;='Gastos com Pessoal'!$F$7:$F$506)*OFFSET('Encargos e Benefícios'!$D$5,1,MATCH($B50,'Encargos e Benefícios'!$E$5:$AB$5,0),500,1)),0)
+_xlfn.IFNA(SUM((BG$3&gt;='Gastos com Pessoal'!$E$513:$E$522)*(BG$3&lt;='Gastos com Pessoal'!$F$513:$F$522)*OFFSET('Encargos e Benefícios'!$D$511,1,MATCH($B50,'Encargos e Benefícios'!$E$511:$AB$511,0),10,1)),0)
+_xlfn.IFNA(SUM((BG$3&gt;='Gastos com Pessoal'!$E$7:$E$506)*(BG$3&lt;='Gastos com Pessoal'!$F$7:$F$506)*(IF('Gastos com Pessoal'!$G$7:$G$506&lt;=BG$3,1,0))*OFFSET('Gastos com Pessoal'!$H$6,1,MATCH(1&amp;$B50,'Gastos com Pessoal'!$I$532:$AJ$532&amp;'Gastos com Pessoal'!$I$6:$AJ$6,0),500,1)),0)
+_xlfn.IFNA(SUM((BG$3&gt;='Gastos com Pessoal'!$E$7:$E$506)*(BG$3&lt;='Gastos com Pessoal'!$F$7:$F$506)*(IF('Gastos com Pessoal'!$M$7:$M$506&lt;=BG$3,1,0))*OFFSET('Gastos com Pessoal'!$H$6,1,MATCH(2&amp;$B50,'Gastos com Pessoal'!$I$532:$AJ$532&amp;'Gastos com Pessoal'!$I$6:$AJ$6,0),500,1)),0)
+_xlfn.IFNA(SUM((BG$3&gt;='Gastos com Pessoal'!$E$7:$E$506)*(BG$3&lt;='Gastos com Pessoal'!$F$7:$F$506)*(IF('Gastos com Pessoal'!$S$7:$S$506&lt;=BG$3,1,0))*OFFSET('Gastos com Pessoal'!$H$6,1,MATCH(3&amp;$B50,'Gastos com Pessoal'!$I$532:$AJ$532&amp;'Gastos com Pessoal'!$I$6:$AJ$6,0),500,1)),0)
+_xlfn.IFNA(SUM((BG$3&gt;='Gastos com Pessoal'!$E$7:$E$506)*(BG$3&lt;='Gastos com Pessoal'!$F$7:$F$506)*(IF('Gastos com Pessoal'!$Y$7:$Y$506&lt;=BG$3,1,0))*OFFSET('Gastos com Pessoal'!$H$6,1,MATCH(4&amp;$B50,'Gastos com Pessoal'!$I$532:$AJ$532&amp;'Gastos com Pessoal'!$I$6:$AJ$6,0),500,1)),0)
+_xlfn.IFNA(SUM((BG$3&gt;='Gastos com Pessoal'!$E$7:$E$506)*(BG$3&lt;='Gastos com Pessoal'!$F$7:$F$506)*(IF('Gastos com Pessoal'!$AE$7:$AE$506&lt;=BG$3,1,0))*OFFSET('Gastos com Pessoal'!$H$6,1,MATCH(5&amp;$B50,'Gastos com Pessoal'!$I$532:$AJ$532&amp;'Gastos com Pessoal'!$I$6:$AJ$6,0),500,1)),0)
+_xlfn.IFNA(SUM((BG$3&gt;='Gastos com Pessoal'!$E$513:$E$522)*(BG$3&lt;='Gastos com Pessoal'!$F$513:$F$522)*(IF('Gastos com Pessoal'!$G$513:$G$522&lt;=BG$3,1,0))*OFFSET('Gastos com Pessoal'!$H$512,1,MATCH(1&amp;$B50,'Gastos com Pessoal'!$I$532:$AJ$532&amp;'Gastos com Pessoal'!$I$512:$AJ$512,0),10,1)),0)
+_xlfn.IFNA(SUM((BG$3&gt;='Gastos com Pessoal'!$E$513:$E$522)*(BG$3&lt;='Gastos com Pessoal'!$F$513:$F$522)*(IF('Gastos com Pessoal'!$M$513:$M$522&lt;=BG$3,1,0))*OFFSET('Gastos com Pessoal'!$H$512,1,MATCH(2&amp;$B50,'Gastos com Pessoal'!$I$532:$AJ$532&amp;'Gastos com Pessoal'!$I$512:$AJ$512,0),10,1)),0)
+_xlfn.IFNA(SUM((BG$3&gt;='Gastos com Pessoal'!$E$513:$E$522)*(BG$3&lt;='Gastos com Pessoal'!$F$513:$F$522)*(IF('Gastos com Pessoal'!$S$513:$S$522&lt;=BG$3,1,0))*OFFSET('Gastos com Pessoal'!$H$512,1,MATCH(3&amp;$B50,'Gastos com Pessoal'!$I$532:$AJ$532&amp;'Gastos com Pessoal'!$I$512:$AJ$512,0),10,1)),0)
+_xlfn.IFNA(SUM((BG$3&gt;='Gastos com Pessoal'!$E$513:$E$522)*(BG$3&lt;='Gastos com Pessoal'!$F$513:$F$522)*(IF('Gastos com Pessoal'!$Y$513:$Y$522&lt;=BG$3,1,0))*OFFSET('Gastos com Pessoal'!$H$512,1,MATCH(4&amp;$B50,'Gastos com Pessoal'!$I$532:$AJ$532&amp;'Gastos com Pessoal'!$I$512:$AJ$512,0),10,1)),0)
+_xlfn.IFNA(SUM((BG$3&gt;='Gastos com Pessoal'!$E$513:$E$522)*(BG$3&lt;='Gastos com Pessoal'!$F$513:$F$522)*(IF('Gastos com Pessoal'!$AE$513:$AE$522&lt;=BG$3,1,0))*OFFSET('Gastos com Pessoal'!$H$512,1,MATCH(5&amp;$B50,'Gastos com Pessoal'!$I$532:$AJ$532&amp;'Gastos com Pessoal'!$I$512:$AJ$512,0),10,1)),0)</f>
        <v>0</v>
      </c>
      <c r="BH50" s="32">
        <f t="array" aca="1" ref="BH50" ca="1">_xlfn.IFNA(SUM((BH$3&gt;='Gastos com Pessoal'!$E$7:$E$506)*(BH$3&lt;='Gastos com Pessoal'!$F$7:$F$506)*OFFSET('Encargos e Benefícios'!$D$5,1,MATCH($B50,'Encargos e Benefícios'!$E$5:$AB$5,0),500,1)),0)
+_xlfn.IFNA(SUM((BH$3&gt;='Gastos com Pessoal'!$E$513:$E$522)*(BH$3&lt;='Gastos com Pessoal'!$F$513:$F$522)*OFFSET('Encargos e Benefícios'!$D$511,1,MATCH($B50,'Encargos e Benefícios'!$E$511:$AB$511,0),10,1)),0)
+_xlfn.IFNA(SUM((BH$3&gt;='Gastos com Pessoal'!$E$7:$E$506)*(BH$3&lt;='Gastos com Pessoal'!$F$7:$F$506)*(IF('Gastos com Pessoal'!$G$7:$G$506&lt;=BH$3,1,0))*OFFSET('Gastos com Pessoal'!$H$6,1,MATCH(1&amp;$B50,'Gastos com Pessoal'!$I$532:$AJ$532&amp;'Gastos com Pessoal'!$I$6:$AJ$6,0),500,1)),0)
+_xlfn.IFNA(SUM((BH$3&gt;='Gastos com Pessoal'!$E$7:$E$506)*(BH$3&lt;='Gastos com Pessoal'!$F$7:$F$506)*(IF('Gastos com Pessoal'!$M$7:$M$506&lt;=BH$3,1,0))*OFFSET('Gastos com Pessoal'!$H$6,1,MATCH(2&amp;$B50,'Gastos com Pessoal'!$I$532:$AJ$532&amp;'Gastos com Pessoal'!$I$6:$AJ$6,0),500,1)),0)
+_xlfn.IFNA(SUM((BH$3&gt;='Gastos com Pessoal'!$E$7:$E$506)*(BH$3&lt;='Gastos com Pessoal'!$F$7:$F$506)*(IF('Gastos com Pessoal'!$S$7:$S$506&lt;=BH$3,1,0))*OFFSET('Gastos com Pessoal'!$H$6,1,MATCH(3&amp;$B50,'Gastos com Pessoal'!$I$532:$AJ$532&amp;'Gastos com Pessoal'!$I$6:$AJ$6,0),500,1)),0)
+_xlfn.IFNA(SUM((BH$3&gt;='Gastos com Pessoal'!$E$7:$E$506)*(BH$3&lt;='Gastos com Pessoal'!$F$7:$F$506)*(IF('Gastos com Pessoal'!$Y$7:$Y$506&lt;=BH$3,1,0))*OFFSET('Gastos com Pessoal'!$H$6,1,MATCH(4&amp;$B50,'Gastos com Pessoal'!$I$532:$AJ$532&amp;'Gastos com Pessoal'!$I$6:$AJ$6,0),500,1)),0)
+_xlfn.IFNA(SUM((BH$3&gt;='Gastos com Pessoal'!$E$7:$E$506)*(BH$3&lt;='Gastos com Pessoal'!$F$7:$F$506)*(IF('Gastos com Pessoal'!$AE$7:$AE$506&lt;=BH$3,1,0))*OFFSET('Gastos com Pessoal'!$H$6,1,MATCH(5&amp;$B50,'Gastos com Pessoal'!$I$532:$AJ$532&amp;'Gastos com Pessoal'!$I$6:$AJ$6,0),500,1)),0)
+_xlfn.IFNA(SUM((BH$3&gt;='Gastos com Pessoal'!$E$513:$E$522)*(BH$3&lt;='Gastos com Pessoal'!$F$513:$F$522)*(IF('Gastos com Pessoal'!$G$513:$G$522&lt;=BH$3,1,0))*OFFSET('Gastos com Pessoal'!$H$512,1,MATCH(1&amp;$B50,'Gastos com Pessoal'!$I$532:$AJ$532&amp;'Gastos com Pessoal'!$I$512:$AJ$512,0),10,1)),0)
+_xlfn.IFNA(SUM((BH$3&gt;='Gastos com Pessoal'!$E$513:$E$522)*(BH$3&lt;='Gastos com Pessoal'!$F$513:$F$522)*(IF('Gastos com Pessoal'!$M$513:$M$522&lt;=BH$3,1,0))*OFFSET('Gastos com Pessoal'!$H$512,1,MATCH(2&amp;$B50,'Gastos com Pessoal'!$I$532:$AJ$532&amp;'Gastos com Pessoal'!$I$512:$AJ$512,0),10,1)),0)
+_xlfn.IFNA(SUM((BH$3&gt;='Gastos com Pessoal'!$E$513:$E$522)*(BH$3&lt;='Gastos com Pessoal'!$F$513:$F$522)*(IF('Gastos com Pessoal'!$S$513:$S$522&lt;=BH$3,1,0))*OFFSET('Gastos com Pessoal'!$H$512,1,MATCH(3&amp;$B50,'Gastos com Pessoal'!$I$532:$AJ$532&amp;'Gastos com Pessoal'!$I$512:$AJ$512,0),10,1)),0)
+_xlfn.IFNA(SUM((BH$3&gt;='Gastos com Pessoal'!$E$513:$E$522)*(BH$3&lt;='Gastos com Pessoal'!$F$513:$F$522)*(IF('Gastos com Pessoal'!$Y$513:$Y$522&lt;=BH$3,1,0))*OFFSET('Gastos com Pessoal'!$H$512,1,MATCH(4&amp;$B50,'Gastos com Pessoal'!$I$532:$AJ$532&amp;'Gastos com Pessoal'!$I$512:$AJ$512,0),10,1)),0)
+_xlfn.IFNA(SUM((BH$3&gt;='Gastos com Pessoal'!$E$513:$E$522)*(BH$3&lt;='Gastos com Pessoal'!$F$513:$F$522)*(IF('Gastos com Pessoal'!$AE$513:$AE$522&lt;=BH$3,1,0))*OFFSET('Gastos com Pessoal'!$H$512,1,MATCH(5&amp;$B50,'Gastos com Pessoal'!$I$532:$AJ$532&amp;'Gastos com Pessoal'!$I$512:$AJ$512,0),10,1)),0)</f>
        <v>0</v>
      </c>
      <c r="BI50" s="32">
        <f t="array" aca="1" ref="BI50" ca="1">_xlfn.IFNA(SUM((BI$3&gt;='Gastos com Pessoal'!$E$7:$E$506)*(BI$3&lt;='Gastos com Pessoal'!$F$7:$F$506)*OFFSET('Encargos e Benefícios'!$D$5,1,MATCH($B50,'Encargos e Benefícios'!$E$5:$AB$5,0),500,1)),0)
+_xlfn.IFNA(SUM((BI$3&gt;='Gastos com Pessoal'!$E$513:$E$522)*(BI$3&lt;='Gastos com Pessoal'!$F$513:$F$522)*OFFSET('Encargos e Benefícios'!$D$511,1,MATCH($B50,'Encargos e Benefícios'!$E$511:$AB$511,0),10,1)),0)
+_xlfn.IFNA(SUM((BI$3&gt;='Gastos com Pessoal'!$E$7:$E$506)*(BI$3&lt;='Gastos com Pessoal'!$F$7:$F$506)*(IF('Gastos com Pessoal'!$G$7:$G$506&lt;=BI$3,1,0))*OFFSET('Gastos com Pessoal'!$H$6,1,MATCH(1&amp;$B50,'Gastos com Pessoal'!$I$532:$AJ$532&amp;'Gastos com Pessoal'!$I$6:$AJ$6,0),500,1)),0)
+_xlfn.IFNA(SUM((BI$3&gt;='Gastos com Pessoal'!$E$7:$E$506)*(BI$3&lt;='Gastos com Pessoal'!$F$7:$F$506)*(IF('Gastos com Pessoal'!$M$7:$M$506&lt;=BI$3,1,0))*OFFSET('Gastos com Pessoal'!$H$6,1,MATCH(2&amp;$B50,'Gastos com Pessoal'!$I$532:$AJ$532&amp;'Gastos com Pessoal'!$I$6:$AJ$6,0),500,1)),0)
+_xlfn.IFNA(SUM((BI$3&gt;='Gastos com Pessoal'!$E$7:$E$506)*(BI$3&lt;='Gastos com Pessoal'!$F$7:$F$506)*(IF('Gastos com Pessoal'!$S$7:$S$506&lt;=BI$3,1,0))*OFFSET('Gastos com Pessoal'!$H$6,1,MATCH(3&amp;$B50,'Gastos com Pessoal'!$I$532:$AJ$532&amp;'Gastos com Pessoal'!$I$6:$AJ$6,0),500,1)),0)
+_xlfn.IFNA(SUM((BI$3&gt;='Gastos com Pessoal'!$E$7:$E$506)*(BI$3&lt;='Gastos com Pessoal'!$F$7:$F$506)*(IF('Gastos com Pessoal'!$Y$7:$Y$506&lt;=BI$3,1,0))*OFFSET('Gastos com Pessoal'!$H$6,1,MATCH(4&amp;$B50,'Gastos com Pessoal'!$I$532:$AJ$532&amp;'Gastos com Pessoal'!$I$6:$AJ$6,0),500,1)),0)
+_xlfn.IFNA(SUM((BI$3&gt;='Gastos com Pessoal'!$E$7:$E$506)*(BI$3&lt;='Gastos com Pessoal'!$F$7:$F$506)*(IF('Gastos com Pessoal'!$AE$7:$AE$506&lt;=BI$3,1,0))*OFFSET('Gastos com Pessoal'!$H$6,1,MATCH(5&amp;$B50,'Gastos com Pessoal'!$I$532:$AJ$532&amp;'Gastos com Pessoal'!$I$6:$AJ$6,0),500,1)),0)
+_xlfn.IFNA(SUM((BI$3&gt;='Gastos com Pessoal'!$E$513:$E$522)*(BI$3&lt;='Gastos com Pessoal'!$F$513:$F$522)*(IF('Gastos com Pessoal'!$G$513:$G$522&lt;=BI$3,1,0))*OFFSET('Gastos com Pessoal'!$H$512,1,MATCH(1&amp;$B50,'Gastos com Pessoal'!$I$532:$AJ$532&amp;'Gastos com Pessoal'!$I$512:$AJ$512,0),10,1)),0)
+_xlfn.IFNA(SUM((BI$3&gt;='Gastos com Pessoal'!$E$513:$E$522)*(BI$3&lt;='Gastos com Pessoal'!$F$513:$F$522)*(IF('Gastos com Pessoal'!$M$513:$M$522&lt;=BI$3,1,0))*OFFSET('Gastos com Pessoal'!$H$512,1,MATCH(2&amp;$B50,'Gastos com Pessoal'!$I$532:$AJ$532&amp;'Gastos com Pessoal'!$I$512:$AJ$512,0),10,1)),0)
+_xlfn.IFNA(SUM((BI$3&gt;='Gastos com Pessoal'!$E$513:$E$522)*(BI$3&lt;='Gastos com Pessoal'!$F$513:$F$522)*(IF('Gastos com Pessoal'!$S$513:$S$522&lt;=BI$3,1,0))*OFFSET('Gastos com Pessoal'!$H$512,1,MATCH(3&amp;$B50,'Gastos com Pessoal'!$I$532:$AJ$532&amp;'Gastos com Pessoal'!$I$512:$AJ$512,0),10,1)),0)
+_xlfn.IFNA(SUM((BI$3&gt;='Gastos com Pessoal'!$E$513:$E$522)*(BI$3&lt;='Gastos com Pessoal'!$F$513:$F$522)*(IF('Gastos com Pessoal'!$Y$513:$Y$522&lt;=BI$3,1,0))*OFFSET('Gastos com Pessoal'!$H$512,1,MATCH(4&amp;$B50,'Gastos com Pessoal'!$I$532:$AJ$532&amp;'Gastos com Pessoal'!$I$512:$AJ$512,0),10,1)),0)
+_xlfn.IFNA(SUM((BI$3&gt;='Gastos com Pessoal'!$E$513:$E$522)*(BI$3&lt;='Gastos com Pessoal'!$F$513:$F$522)*(IF('Gastos com Pessoal'!$AE$513:$AE$522&lt;=BI$3,1,0))*OFFSET('Gastos com Pessoal'!$H$512,1,MATCH(5&amp;$B50,'Gastos com Pessoal'!$I$532:$AJ$532&amp;'Gastos com Pessoal'!$I$512:$AJ$512,0),10,1)),0)</f>
        <v>0</v>
      </c>
      <c r="BJ50" s="32">
        <f t="array" aca="1" ref="BJ50" ca="1">_xlfn.IFNA(SUM((BJ$3&gt;='Gastos com Pessoal'!$E$7:$E$506)*(BJ$3&lt;='Gastos com Pessoal'!$F$7:$F$506)*OFFSET('Encargos e Benefícios'!$D$5,1,MATCH($B50,'Encargos e Benefícios'!$E$5:$AB$5,0),500,1)),0)
+_xlfn.IFNA(SUM((BJ$3&gt;='Gastos com Pessoal'!$E$513:$E$522)*(BJ$3&lt;='Gastos com Pessoal'!$F$513:$F$522)*OFFSET('Encargos e Benefícios'!$D$511,1,MATCH($B50,'Encargos e Benefícios'!$E$511:$AB$511,0),10,1)),0)
+_xlfn.IFNA(SUM((BJ$3&gt;='Gastos com Pessoal'!$E$7:$E$506)*(BJ$3&lt;='Gastos com Pessoal'!$F$7:$F$506)*(IF('Gastos com Pessoal'!$G$7:$G$506&lt;=BJ$3,1,0))*OFFSET('Gastos com Pessoal'!$H$6,1,MATCH(1&amp;$B50,'Gastos com Pessoal'!$I$532:$AJ$532&amp;'Gastos com Pessoal'!$I$6:$AJ$6,0),500,1)),0)
+_xlfn.IFNA(SUM((BJ$3&gt;='Gastos com Pessoal'!$E$7:$E$506)*(BJ$3&lt;='Gastos com Pessoal'!$F$7:$F$506)*(IF('Gastos com Pessoal'!$M$7:$M$506&lt;=BJ$3,1,0))*OFFSET('Gastos com Pessoal'!$H$6,1,MATCH(2&amp;$B50,'Gastos com Pessoal'!$I$532:$AJ$532&amp;'Gastos com Pessoal'!$I$6:$AJ$6,0),500,1)),0)
+_xlfn.IFNA(SUM((BJ$3&gt;='Gastos com Pessoal'!$E$7:$E$506)*(BJ$3&lt;='Gastos com Pessoal'!$F$7:$F$506)*(IF('Gastos com Pessoal'!$S$7:$S$506&lt;=BJ$3,1,0))*OFFSET('Gastos com Pessoal'!$H$6,1,MATCH(3&amp;$B50,'Gastos com Pessoal'!$I$532:$AJ$532&amp;'Gastos com Pessoal'!$I$6:$AJ$6,0),500,1)),0)
+_xlfn.IFNA(SUM((BJ$3&gt;='Gastos com Pessoal'!$E$7:$E$506)*(BJ$3&lt;='Gastos com Pessoal'!$F$7:$F$506)*(IF('Gastos com Pessoal'!$Y$7:$Y$506&lt;=BJ$3,1,0))*OFFSET('Gastos com Pessoal'!$H$6,1,MATCH(4&amp;$B50,'Gastos com Pessoal'!$I$532:$AJ$532&amp;'Gastos com Pessoal'!$I$6:$AJ$6,0),500,1)),0)
+_xlfn.IFNA(SUM((BJ$3&gt;='Gastos com Pessoal'!$E$7:$E$506)*(BJ$3&lt;='Gastos com Pessoal'!$F$7:$F$506)*(IF('Gastos com Pessoal'!$AE$7:$AE$506&lt;=BJ$3,1,0))*OFFSET('Gastos com Pessoal'!$H$6,1,MATCH(5&amp;$B50,'Gastos com Pessoal'!$I$532:$AJ$532&amp;'Gastos com Pessoal'!$I$6:$AJ$6,0),500,1)),0)
+_xlfn.IFNA(SUM((BJ$3&gt;='Gastos com Pessoal'!$E$513:$E$522)*(BJ$3&lt;='Gastos com Pessoal'!$F$513:$F$522)*(IF('Gastos com Pessoal'!$G$513:$G$522&lt;=BJ$3,1,0))*OFFSET('Gastos com Pessoal'!$H$512,1,MATCH(1&amp;$B50,'Gastos com Pessoal'!$I$532:$AJ$532&amp;'Gastos com Pessoal'!$I$512:$AJ$512,0),10,1)),0)
+_xlfn.IFNA(SUM((BJ$3&gt;='Gastos com Pessoal'!$E$513:$E$522)*(BJ$3&lt;='Gastos com Pessoal'!$F$513:$F$522)*(IF('Gastos com Pessoal'!$M$513:$M$522&lt;=BJ$3,1,0))*OFFSET('Gastos com Pessoal'!$H$512,1,MATCH(2&amp;$B50,'Gastos com Pessoal'!$I$532:$AJ$532&amp;'Gastos com Pessoal'!$I$512:$AJ$512,0),10,1)),0)
+_xlfn.IFNA(SUM((BJ$3&gt;='Gastos com Pessoal'!$E$513:$E$522)*(BJ$3&lt;='Gastos com Pessoal'!$F$513:$F$522)*(IF('Gastos com Pessoal'!$S$513:$S$522&lt;=BJ$3,1,0))*OFFSET('Gastos com Pessoal'!$H$512,1,MATCH(3&amp;$B50,'Gastos com Pessoal'!$I$532:$AJ$532&amp;'Gastos com Pessoal'!$I$512:$AJ$512,0),10,1)),0)
+_xlfn.IFNA(SUM((BJ$3&gt;='Gastos com Pessoal'!$E$513:$E$522)*(BJ$3&lt;='Gastos com Pessoal'!$F$513:$F$522)*(IF('Gastos com Pessoal'!$Y$513:$Y$522&lt;=BJ$3,1,0))*OFFSET('Gastos com Pessoal'!$H$512,1,MATCH(4&amp;$B50,'Gastos com Pessoal'!$I$532:$AJ$532&amp;'Gastos com Pessoal'!$I$512:$AJ$512,0),10,1)),0)
+_xlfn.IFNA(SUM((BJ$3&gt;='Gastos com Pessoal'!$E$513:$E$522)*(BJ$3&lt;='Gastos com Pessoal'!$F$513:$F$522)*(IF('Gastos com Pessoal'!$AE$513:$AE$522&lt;=BJ$3,1,0))*OFFSET('Gastos com Pessoal'!$H$512,1,MATCH(5&amp;$B50,'Gastos com Pessoal'!$I$532:$AJ$532&amp;'Gastos com Pessoal'!$I$512:$AJ$512,0),10,1)),0)</f>
        <v>0</v>
      </c>
      <c r="BK50" s="69">
        <f t="shared" ca="1" si="25"/>
        <v>3036827.7000000007</v>
      </c>
      <c r="BL50" s="74">
        <f t="shared" ca="1" si="26"/>
        <v>5.2928167082966764E-2</v>
      </c>
    </row>
    <row r="51" spans="1:64" s="49" customFormat="1" ht="23.25" customHeight="1" x14ac:dyDescent="0.2">
      <c r="A51" s="18" t="s">
        <v>164</v>
      </c>
      <c r="B51" s="12" t="s">
        <v>165</v>
      </c>
      <c r="C51" s="32">
        <f t="array" aca="1" ref="C51" ca="1">_xlfn.IFNA(SUM((C$3&gt;='Gastos com Pessoal'!$E$7:$E$506)*(C$3&lt;='Gastos com Pessoal'!$F$7:$F$506)*OFFSET('Encargos e Benefícios'!$D$5,1,MATCH($B51,'Encargos e Benefícios'!$E$5:$AB$5,0),500,1)),0)
+_xlfn.IFNA(SUM((C$3&gt;='Gastos com Pessoal'!$E$513:$E$522)*(C$3&lt;='Gastos com Pessoal'!$F$513:$F$522)*OFFSET('Encargos e Benefícios'!$D$511,1,MATCH($B51,'Encargos e Benefícios'!$E$511:$AB$511,0),10,1)),0)
+_xlfn.IFNA(SUM((C$3&gt;='Gastos com Pessoal'!$E$7:$E$506)*(C$3&lt;='Gastos com Pessoal'!$F$7:$F$506)*(IF('Gastos com Pessoal'!$G$7:$G$506&lt;=C$3,1,0))*OFFSET('Gastos com Pessoal'!$H$6,1,MATCH(1&amp;$B51,'Gastos com Pessoal'!$I$532:$AJ$532&amp;'Gastos com Pessoal'!$I$6:$AJ$6,0),500,1)),0)
+_xlfn.IFNA(SUM((C$3&gt;='Gastos com Pessoal'!$E$7:$E$506)*(C$3&lt;='Gastos com Pessoal'!$F$7:$F$506)*(IF('Gastos com Pessoal'!$M$7:$M$506&lt;=C$3,1,0))*OFFSET('Gastos com Pessoal'!$H$6,1,MATCH(2&amp;$B51,'Gastos com Pessoal'!$I$532:$AJ$532&amp;'Gastos com Pessoal'!$I$6:$AJ$6,0),500,1)),0)
+_xlfn.IFNA(SUM((C$3&gt;='Gastos com Pessoal'!$E$7:$E$506)*(C$3&lt;='Gastos com Pessoal'!$F$7:$F$506)*(IF('Gastos com Pessoal'!$S$7:$S$506&lt;=C$3,1,0))*OFFSET('Gastos com Pessoal'!$H$6,1,MATCH(3&amp;$B51,'Gastos com Pessoal'!$I$532:$AJ$532&amp;'Gastos com Pessoal'!$I$6:$AJ$6,0),500,1)),0)
+_xlfn.IFNA(SUM((C$3&gt;='Gastos com Pessoal'!$E$7:$E$506)*(C$3&lt;='Gastos com Pessoal'!$F$7:$F$506)*(IF('Gastos com Pessoal'!$Y$7:$Y$506&lt;=C$3,1,0))*OFFSET('Gastos com Pessoal'!$H$6,1,MATCH(4&amp;$B51,'Gastos com Pessoal'!$I$532:$AJ$532&amp;'Gastos com Pessoal'!$I$6:$AJ$6,0),500,1)),0)
+_xlfn.IFNA(SUM((C$3&gt;='Gastos com Pessoal'!$E$7:$E$506)*(C$3&lt;='Gastos com Pessoal'!$F$7:$F$506)*(IF('Gastos com Pessoal'!$AE$7:$AE$506&lt;=C$3,1,0))*OFFSET('Gastos com Pessoal'!$H$6,1,MATCH(5&amp;$B51,'Gastos com Pessoal'!$I$532:$AJ$532&amp;'Gastos com Pessoal'!$I$6:$AJ$6,0),500,1)),0)
+_xlfn.IFNA(SUM((C$3&gt;='Gastos com Pessoal'!$E$513:$E$522)*(C$3&lt;='Gastos com Pessoal'!$F$513:$F$522)*(IF('Gastos com Pessoal'!$G$513:$G$522&lt;=C$3,1,0))*OFFSET('Gastos com Pessoal'!$H$512,1,MATCH(1&amp;$B51,'Gastos com Pessoal'!$I$532:$AJ$532&amp;'Gastos com Pessoal'!$I$512:$AJ$512,0),10,1)),0)
+_xlfn.IFNA(SUM((C$3&gt;='Gastos com Pessoal'!$E$513:$E$522)*(C$3&lt;='Gastos com Pessoal'!$F$513:$F$522)*(IF('Gastos com Pessoal'!$M$513:$M$522&lt;=C$3,1,0))*OFFSET('Gastos com Pessoal'!$H$512,1,MATCH(2&amp;$B51,'Gastos com Pessoal'!$I$532:$AJ$532&amp;'Gastos com Pessoal'!$I$512:$AJ$512,0),10,1)),0)
+_xlfn.IFNA(SUM((C$3&gt;='Gastos com Pessoal'!$E$513:$E$522)*(C$3&lt;='Gastos com Pessoal'!$F$513:$F$522)*(IF('Gastos com Pessoal'!$S$513:$S$522&lt;=C$3,1,0))*OFFSET('Gastos com Pessoal'!$H$512,1,MATCH(3&amp;$B51,'Gastos com Pessoal'!$I$532:$AJ$532&amp;'Gastos com Pessoal'!$I$512:$AJ$512,0),10,1)),0)
+_xlfn.IFNA(SUM((C$3&gt;='Gastos com Pessoal'!$E$513:$E$522)*(C$3&lt;='Gastos com Pessoal'!$F$513:$F$522)*(IF('Gastos com Pessoal'!$Y$513:$Y$522&lt;=C$3,1,0))*OFFSET('Gastos com Pessoal'!$H$512,1,MATCH(4&amp;$B51,'Gastos com Pessoal'!$I$532:$AJ$532&amp;'Gastos com Pessoal'!$I$512:$AJ$512,0),10,1)),0)
+_xlfn.IFNA(SUM((C$3&gt;='Gastos com Pessoal'!$E$513:$E$522)*(C$3&lt;='Gastos com Pessoal'!$F$513:$F$522)*(IF('Gastos com Pessoal'!$AE$513:$AE$522&lt;=C$3,1,0))*OFFSET('Gastos com Pessoal'!$H$512,1,MATCH(5&amp;$B51,'Gastos com Pessoal'!$I$532:$AJ$532&amp;'Gastos com Pessoal'!$I$512:$AJ$512,0),10,1)),0)</f>
        <v>3508.5679999999993</v>
      </c>
      <c r="D51" s="32">
        <f t="array" aca="1" ref="D51" ca="1">_xlfn.IFNA(SUM((D$3&gt;='Gastos com Pessoal'!$E$7:$E$506)*(D$3&lt;='Gastos com Pessoal'!$F$7:$F$506)*OFFSET('Encargos e Benefícios'!$D$5,1,MATCH($B51,'Encargos e Benefícios'!$E$5:$AB$5,0),500,1)),0)
+_xlfn.IFNA(SUM((D$3&gt;='Gastos com Pessoal'!$E$513:$E$522)*(D$3&lt;='Gastos com Pessoal'!$F$513:$F$522)*OFFSET('Encargos e Benefícios'!$D$511,1,MATCH($B51,'Encargos e Benefícios'!$E$511:$AB$511,0),10,1)),0)
+_xlfn.IFNA(SUM((D$3&gt;='Gastos com Pessoal'!$E$7:$E$506)*(D$3&lt;='Gastos com Pessoal'!$F$7:$F$506)*(IF('Gastos com Pessoal'!$G$7:$G$506&lt;=D$3,1,0))*OFFSET('Gastos com Pessoal'!$H$6,1,MATCH(1&amp;$B51,'Gastos com Pessoal'!$I$532:$AJ$532&amp;'Gastos com Pessoal'!$I$6:$AJ$6,0),500,1)),0)
+_xlfn.IFNA(SUM((D$3&gt;='Gastos com Pessoal'!$E$7:$E$506)*(D$3&lt;='Gastos com Pessoal'!$F$7:$F$506)*(IF('Gastos com Pessoal'!$M$7:$M$506&lt;=D$3,1,0))*OFFSET('Gastos com Pessoal'!$H$6,1,MATCH(2&amp;$B51,'Gastos com Pessoal'!$I$532:$AJ$532&amp;'Gastos com Pessoal'!$I$6:$AJ$6,0),500,1)),0)
+_xlfn.IFNA(SUM((D$3&gt;='Gastos com Pessoal'!$E$7:$E$506)*(D$3&lt;='Gastos com Pessoal'!$F$7:$F$506)*(IF('Gastos com Pessoal'!$S$7:$S$506&lt;=D$3,1,0))*OFFSET('Gastos com Pessoal'!$H$6,1,MATCH(3&amp;$B51,'Gastos com Pessoal'!$I$532:$AJ$532&amp;'Gastos com Pessoal'!$I$6:$AJ$6,0),500,1)),0)
+_xlfn.IFNA(SUM((D$3&gt;='Gastos com Pessoal'!$E$7:$E$506)*(D$3&lt;='Gastos com Pessoal'!$F$7:$F$506)*(IF('Gastos com Pessoal'!$Y$7:$Y$506&lt;=D$3,1,0))*OFFSET('Gastos com Pessoal'!$H$6,1,MATCH(4&amp;$B51,'Gastos com Pessoal'!$I$532:$AJ$532&amp;'Gastos com Pessoal'!$I$6:$AJ$6,0),500,1)),0)
+_xlfn.IFNA(SUM((D$3&gt;='Gastos com Pessoal'!$E$7:$E$506)*(D$3&lt;='Gastos com Pessoal'!$F$7:$F$506)*(IF('Gastos com Pessoal'!$AE$7:$AE$506&lt;=D$3,1,0))*OFFSET('Gastos com Pessoal'!$H$6,1,MATCH(5&amp;$B51,'Gastos com Pessoal'!$I$532:$AJ$532&amp;'Gastos com Pessoal'!$I$6:$AJ$6,0),500,1)),0)
+_xlfn.IFNA(SUM((D$3&gt;='Gastos com Pessoal'!$E$513:$E$522)*(D$3&lt;='Gastos com Pessoal'!$F$513:$F$522)*(IF('Gastos com Pessoal'!$G$513:$G$522&lt;=D$3,1,0))*OFFSET('Gastos com Pessoal'!$H$512,1,MATCH(1&amp;$B51,'Gastos com Pessoal'!$I$532:$AJ$532&amp;'Gastos com Pessoal'!$I$512:$AJ$512,0),10,1)),0)
+_xlfn.IFNA(SUM((D$3&gt;='Gastos com Pessoal'!$E$513:$E$522)*(D$3&lt;='Gastos com Pessoal'!$F$513:$F$522)*(IF('Gastos com Pessoal'!$M$513:$M$522&lt;=D$3,1,0))*OFFSET('Gastos com Pessoal'!$H$512,1,MATCH(2&amp;$B51,'Gastos com Pessoal'!$I$532:$AJ$532&amp;'Gastos com Pessoal'!$I$512:$AJ$512,0),10,1)),0)
+_xlfn.IFNA(SUM((D$3&gt;='Gastos com Pessoal'!$E$513:$E$522)*(D$3&lt;='Gastos com Pessoal'!$F$513:$F$522)*(IF('Gastos com Pessoal'!$S$513:$S$522&lt;=D$3,1,0))*OFFSET('Gastos com Pessoal'!$H$512,1,MATCH(3&amp;$B51,'Gastos com Pessoal'!$I$532:$AJ$532&amp;'Gastos com Pessoal'!$I$512:$AJ$512,0),10,1)),0)
+_xlfn.IFNA(SUM((D$3&gt;='Gastos com Pessoal'!$E$513:$E$522)*(D$3&lt;='Gastos com Pessoal'!$F$513:$F$522)*(IF('Gastos com Pessoal'!$Y$513:$Y$522&lt;=D$3,1,0))*OFFSET('Gastos com Pessoal'!$H$512,1,MATCH(4&amp;$B51,'Gastos com Pessoal'!$I$532:$AJ$532&amp;'Gastos com Pessoal'!$I$512:$AJ$512,0),10,1)),0)
+_xlfn.IFNA(SUM((D$3&gt;='Gastos com Pessoal'!$E$513:$E$522)*(D$3&lt;='Gastos com Pessoal'!$F$513:$F$522)*(IF('Gastos com Pessoal'!$AE$513:$AE$522&lt;=D$3,1,0))*OFFSET('Gastos com Pessoal'!$H$512,1,MATCH(5&amp;$B51,'Gastos com Pessoal'!$I$532:$AJ$532&amp;'Gastos com Pessoal'!$I$512:$AJ$512,0),10,1)),0)</f>
        <v>3513.8599999999992</v>
      </c>
      <c r="E51" s="32">
        <f t="array" aca="1" ref="E51" ca="1">_xlfn.IFNA(SUM((E$3&gt;='Gastos com Pessoal'!$E$7:$E$506)*(E$3&lt;='Gastos com Pessoal'!$F$7:$F$506)*OFFSET('Encargos e Benefícios'!$D$5,1,MATCH($B51,'Encargos e Benefícios'!$E$5:$AB$5,0),500,1)),0)
+_xlfn.IFNA(SUM((E$3&gt;='Gastos com Pessoal'!$E$513:$E$522)*(E$3&lt;='Gastos com Pessoal'!$F$513:$F$522)*OFFSET('Encargos e Benefícios'!$D$511,1,MATCH($B51,'Encargos e Benefícios'!$E$511:$AB$511,0),10,1)),0)
+_xlfn.IFNA(SUM((E$3&gt;='Gastos com Pessoal'!$E$7:$E$506)*(E$3&lt;='Gastos com Pessoal'!$F$7:$F$506)*(IF('Gastos com Pessoal'!$G$7:$G$506&lt;=E$3,1,0))*OFFSET('Gastos com Pessoal'!$H$6,1,MATCH(1&amp;$B51,'Gastos com Pessoal'!$I$532:$AJ$532&amp;'Gastos com Pessoal'!$I$6:$AJ$6,0),500,1)),0)
+_xlfn.IFNA(SUM((E$3&gt;='Gastos com Pessoal'!$E$7:$E$506)*(E$3&lt;='Gastos com Pessoal'!$F$7:$F$506)*(IF('Gastos com Pessoal'!$M$7:$M$506&lt;=E$3,1,0))*OFFSET('Gastos com Pessoal'!$H$6,1,MATCH(2&amp;$B51,'Gastos com Pessoal'!$I$532:$AJ$532&amp;'Gastos com Pessoal'!$I$6:$AJ$6,0),500,1)),0)
+_xlfn.IFNA(SUM((E$3&gt;='Gastos com Pessoal'!$E$7:$E$506)*(E$3&lt;='Gastos com Pessoal'!$F$7:$F$506)*(IF('Gastos com Pessoal'!$S$7:$S$506&lt;=E$3,1,0))*OFFSET('Gastos com Pessoal'!$H$6,1,MATCH(3&amp;$B51,'Gastos com Pessoal'!$I$532:$AJ$532&amp;'Gastos com Pessoal'!$I$6:$AJ$6,0),500,1)),0)
+_xlfn.IFNA(SUM((E$3&gt;='Gastos com Pessoal'!$E$7:$E$506)*(E$3&lt;='Gastos com Pessoal'!$F$7:$F$506)*(IF('Gastos com Pessoal'!$Y$7:$Y$506&lt;=E$3,1,0))*OFFSET('Gastos com Pessoal'!$H$6,1,MATCH(4&amp;$B51,'Gastos com Pessoal'!$I$532:$AJ$532&amp;'Gastos com Pessoal'!$I$6:$AJ$6,0),500,1)),0)
+_xlfn.IFNA(SUM((E$3&gt;='Gastos com Pessoal'!$E$7:$E$506)*(E$3&lt;='Gastos com Pessoal'!$F$7:$F$506)*(IF('Gastos com Pessoal'!$AE$7:$AE$506&lt;=E$3,1,0))*OFFSET('Gastos com Pessoal'!$H$6,1,MATCH(5&amp;$B51,'Gastos com Pessoal'!$I$532:$AJ$532&amp;'Gastos com Pessoal'!$I$6:$AJ$6,0),500,1)),0)
+_xlfn.IFNA(SUM((E$3&gt;='Gastos com Pessoal'!$E$513:$E$522)*(E$3&lt;='Gastos com Pessoal'!$F$513:$F$522)*(IF('Gastos com Pessoal'!$G$513:$G$522&lt;=E$3,1,0))*OFFSET('Gastos com Pessoal'!$H$512,1,MATCH(1&amp;$B51,'Gastos com Pessoal'!$I$532:$AJ$532&amp;'Gastos com Pessoal'!$I$512:$AJ$512,0),10,1)),0)
+_xlfn.IFNA(SUM((E$3&gt;='Gastos com Pessoal'!$E$513:$E$522)*(E$3&lt;='Gastos com Pessoal'!$F$513:$F$522)*(IF('Gastos com Pessoal'!$M$513:$M$522&lt;=E$3,1,0))*OFFSET('Gastos com Pessoal'!$H$512,1,MATCH(2&amp;$B51,'Gastos com Pessoal'!$I$532:$AJ$532&amp;'Gastos com Pessoal'!$I$512:$AJ$512,0),10,1)),0)
+_xlfn.IFNA(SUM((E$3&gt;='Gastos com Pessoal'!$E$513:$E$522)*(E$3&lt;='Gastos com Pessoal'!$F$513:$F$522)*(IF('Gastos com Pessoal'!$S$513:$S$522&lt;=E$3,1,0))*OFFSET('Gastos com Pessoal'!$H$512,1,MATCH(3&amp;$B51,'Gastos com Pessoal'!$I$532:$AJ$532&amp;'Gastos com Pessoal'!$I$512:$AJ$512,0),10,1)),0)
+_xlfn.IFNA(SUM((E$3&gt;='Gastos com Pessoal'!$E$513:$E$522)*(E$3&lt;='Gastos com Pessoal'!$F$513:$F$522)*(IF('Gastos com Pessoal'!$Y$513:$Y$522&lt;=E$3,1,0))*OFFSET('Gastos com Pessoal'!$H$512,1,MATCH(4&amp;$B51,'Gastos com Pessoal'!$I$532:$AJ$532&amp;'Gastos com Pessoal'!$I$512:$AJ$512,0),10,1)),0)
+_xlfn.IFNA(SUM((E$3&gt;='Gastos com Pessoal'!$E$513:$E$522)*(E$3&lt;='Gastos com Pessoal'!$F$513:$F$522)*(IF('Gastos com Pessoal'!$AE$513:$AE$522&lt;=E$3,1,0))*OFFSET('Gastos com Pessoal'!$H$512,1,MATCH(5&amp;$B51,'Gastos com Pessoal'!$I$532:$AJ$532&amp;'Gastos com Pessoal'!$I$512:$AJ$512,0),10,1)),0)</f>
        <v>3513.8599999999992</v>
      </c>
      <c r="F51" s="32">
        <f t="array" aca="1" ref="F51" ca="1">_xlfn.IFNA(SUM((F$3&gt;='Gastos com Pessoal'!$E$7:$E$506)*(F$3&lt;='Gastos com Pessoal'!$F$7:$F$506)*OFFSET('Encargos e Benefícios'!$D$5,1,MATCH($B51,'Encargos e Benefícios'!$E$5:$AB$5,0),500,1)),0)
+_xlfn.IFNA(SUM((F$3&gt;='Gastos com Pessoal'!$E$513:$E$522)*(F$3&lt;='Gastos com Pessoal'!$F$513:$F$522)*OFFSET('Encargos e Benefícios'!$D$511,1,MATCH($B51,'Encargos e Benefícios'!$E$511:$AB$511,0),10,1)),0)
+_xlfn.IFNA(SUM((F$3&gt;='Gastos com Pessoal'!$E$7:$E$506)*(F$3&lt;='Gastos com Pessoal'!$F$7:$F$506)*(IF('Gastos com Pessoal'!$G$7:$G$506&lt;=F$3,1,0))*OFFSET('Gastos com Pessoal'!$H$6,1,MATCH(1&amp;$B51,'Gastos com Pessoal'!$I$532:$AJ$532&amp;'Gastos com Pessoal'!$I$6:$AJ$6,0),500,1)),0)
+_xlfn.IFNA(SUM((F$3&gt;='Gastos com Pessoal'!$E$7:$E$506)*(F$3&lt;='Gastos com Pessoal'!$F$7:$F$506)*(IF('Gastos com Pessoal'!$M$7:$M$506&lt;=F$3,1,0))*OFFSET('Gastos com Pessoal'!$H$6,1,MATCH(2&amp;$B51,'Gastos com Pessoal'!$I$532:$AJ$532&amp;'Gastos com Pessoal'!$I$6:$AJ$6,0),500,1)),0)
+_xlfn.IFNA(SUM((F$3&gt;='Gastos com Pessoal'!$E$7:$E$506)*(F$3&lt;='Gastos com Pessoal'!$F$7:$F$506)*(IF('Gastos com Pessoal'!$S$7:$S$506&lt;=F$3,1,0))*OFFSET('Gastos com Pessoal'!$H$6,1,MATCH(3&amp;$B51,'Gastos com Pessoal'!$I$532:$AJ$532&amp;'Gastos com Pessoal'!$I$6:$AJ$6,0),500,1)),0)
+_xlfn.IFNA(SUM((F$3&gt;='Gastos com Pessoal'!$E$7:$E$506)*(F$3&lt;='Gastos com Pessoal'!$F$7:$F$506)*(IF('Gastos com Pessoal'!$Y$7:$Y$506&lt;=F$3,1,0))*OFFSET('Gastos com Pessoal'!$H$6,1,MATCH(4&amp;$B51,'Gastos com Pessoal'!$I$532:$AJ$532&amp;'Gastos com Pessoal'!$I$6:$AJ$6,0),500,1)),0)
+_xlfn.IFNA(SUM((F$3&gt;='Gastos com Pessoal'!$E$7:$E$506)*(F$3&lt;='Gastos com Pessoal'!$F$7:$F$506)*(IF('Gastos com Pessoal'!$AE$7:$AE$506&lt;=F$3,1,0))*OFFSET('Gastos com Pessoal'!$H$6,1,MATCH(5&amp;$B51,'Gastos com Pessoal'!$I$532:$AJ$532&amp;'Gastos com Pessoal'!$I$6:$AJ$6,0),500,1)),0)
+_xlfn.IFNA(SUM((F$3&gt;='Gastos com Pessoal'!$E$513:$E$522)*(F$3&lt;='Gastos com Pessoal'!$F$513:$F$522)*(IF('Gastos com Pessoal'!$G$513:$G$522&lt;=F$3,1,0))*OFFSET('Gastos com Pessoal'!$H$512,1,MATCH(1&amp;$B51,'Gastos com Pessoal'!$I$532:$AJ$532&amp;'Gastos com Pessoal'!$I$512:$AJ$512,0),10,1)),0)
+_xlfn.IFNA(SUM((F$3&gt;='Gastos com Pessoal'!$E$513:$E$522)*(F$3&lt;='Gastos com Pessoal'!$F$513:$F$522)*(IF('Gastos com Pessoal'!$M$513:$M$522&lt;=F$3,1,0))*OFFSET('Gastos com Pessoal'!$H$512,1,MATCH(2&amp;$B51,'Gastos com Pessoal'!$I$532:$AJ$532&amp;'Gastos com Pessoal'!$I$512:$AJ$512,0),10,1)),0)
+_xlfn.IFNA(SUM((F$3&gt;='Gastos com Pessoal'!$E$513:$E$522)*(F$3&lt;='Gastos com Pessoal'!$F$513:$F$522)*(IF('Gastos com Pessoal'!$S$513:$S$522&lt;=F$3,1,0))*OFFSET('Gastos com Pessoal'!$H$512,1,MATCH(3&amp;$B51,'Gastos com Pessoal'!$I$532:$AJ$532&amp;'Gastos com Pessoal'!$I$512:$AJ$512,0),10,1)),0)
+_xlfn.IFNA(SUM((F$3&gt;='Gastos com Pessoal'!$E$513:$E$522)*(F$3&lt;='Gastos com Pessoal'!$F$513:$F$522)*(IF('Gastos com Pessoal'!$Y$513:$Y$522&lt;=F$3,1,0))*OFFSET('Gastos com Pessoal'!$H$512,1,MATCH(4&amp;$B51,'Gastos com Pessoal'!$I$532:$AJ$532&amp;'Gastos com Pessoal'!$I$512:$AJ$512,0),10,1)),0)
+_xlfn.IFNA(SUM((F$3&gt;='Gastos com Pessoal'!$E$513:$E$522)*(F$3&lt;='Gastos com Pessoal'!$F$513:$F$522)*(IF('Gastos com Pessoal'!$AE$513:$AE$522&lt;=F$3,1,0))*OFFSET('Gastos com Pessoal'!$H$512,1,MATCH(5&amp;$B51,'Gastos com Pessoal'!$I$532:$AJ$532&amp;'Gastos com Pessoal'!$I$512:$AJ$512,0),10,1)),0)</f>
        <v>3513.8599999999992</v>
      </c>
      <c r="G51" s="32">
        <f t="array" aca="1" ref="G51" ca="1">_xlfn.IFNA(SUM((G$3&gt;='Gastos com Pessoal'!$E$7:$E$506)*(G$3&lt;='Gastos com Pessoal'!$F$7:$F$506)*OFFSET('Encargos e Benefícios'!$D$5,1,MATCH($B51,'Encargos e Benefícios'!$E$5:$AB$5,0),500,1)),0)
+_xlfn.IFNA(SUM((G$3&gt;='Gastos com Pessoal'!$E$513:$E$522)*(G$3&lt;='Gastos com Pessoal'!$F$513:$F$522)*OFFSET('Encargos e Benefícios'!$D$511,1,MATCH($B51,'Encargos e Benefícios'!$E$511:$AB$511,0),10,1)),0)
+_xlfn.IFNA(SUM((G$3&gt;='Gastos com Pessoal'!$E$7:$E$506)*(G$3&lt;='Gastos com Pessoal'!$F$7:$F$506)*(IF('Gastos com Pessoal'!$G$7:$G$506&lt;=G$3,1,0))*OFFSET('Gastos com Pessoal'!$H$6,1,MATCH(1&amp;$B51,'Gastos com Pessoal'!$I$532:$AJ$532&amp;'Gastos com Pessoal'!$I$6:$AJ$6,0),500,1)),0)
+_xlfn.IFNA(SUM((G$3&gt;='Gastos com Pessoal'!$E$7:$E$506)*(G$3&lt;='Gastos com Pessoal'!$F$7:$F$506)*(IF('Gastos com Pessoal'!$M$7:$M$506&lt;=G$3,1,0))*OFFSET('Gastos com Pessoal'!$H$6,1,MATCH(2&amp;$B51,'Gastos com Pessoal'!$I$532:$AJ$532&amp;'Gastos com Pessoal'!$I$6:$AJ$6,0),500,1)),0)
+_xlfn.IFNA(SUM((G$3&gt;='Gastos com Pessoal'!$E$7:$E$506)*(G$3&lt;='Gastos com Pessoal'!$F$7:$F$506)*(IF('Gastos com Pessoal'!$S$7:$S$506&lt;=G$3,1,0))*OFFSET('Gastos com Pessoal'!$H$6,1,MATCH(3&amp;$B51,'Gastos com Pessoal'!$I$532:$AJ$532&amp;'Gastos com Pessoal'!$I$6:$AJ$6,0),500,1)),0)
+_xlfn.IFNA(SUM((G$3&gt;='Gastos com Pessoal'!$E$7:$E$506)*(G$3&lt;='Gastos com Pessoal'!$F$7:$F$506)*(IF('Gastos com Pessoal'!$Y$7:$Y$506&lt;=G$3,1,0))*OFFSET('Gastos com Pessoal'!$H$6,1,MATCH(4&amp;$B51,'Gastos com Pessoal'!$I$532:$AJ$532&amp;'Gastos com Pessoal'!$I$6:$AJ$6,0),500,1)),0)
+_xlfn.IFNA(SUM((G$3&gt;='Gastos com Pessoal'!$E$7:$E$506)*(G$3&lt;='Gastos com Pessoal'!$F$7:$F$506)*(IF('Gastos com Pessoal'!$AE$7:$AE$506&lt;=G$3,1,0))*OFFSET('Gastos com Pessoal'!$H$6,1,MATCH(5&amp;$B51,'Gastos com Pessoal'!$I$532:$AJ$532&amp;'Gastos com Pessoal'!$I$6:$AJ$6,0),500,1)),0)
+_xlfn.IFNA(SUM((G$3&gt;='Gastos com Pessoal'!$E$513:$E$522)*(G$3&lt;='Gastos com Pessoal'!$F$513:$F$522)*(IF('Gastos com Pessoal'!$G$513:$G$522&lt;=G$3,1,0))*OFFSET('Gastos com Pessoal'!$H$512,1,MATCH(1&amp;$B51,'Gastos com Pessoal'!$I$532:$AJ$532&amp;'Gastos com Pessoal'!$I$512:$AJ$512,0),10,1)),0)
+_xlfn.IFNA(SUM((G$3&gt;='Gastos com Pessoal'!$E$513:$E$522)*(G$3&lt;='Gastos com Pessoal'!$F$513:$F$522)*(IF('Gastos com Pessoal'!$M$513:$M$522&lt;=G$3,1,0))*OFFSET('Gastos com Pessoal'!$H$512,1,MATCH(2&amp;$B51,'Gastos com Pessoal'!$I$532:$AJ$532&amp;'Gastos com Pessoal'!$I$512:$AJ$512,0),10,1)),0)
+_xlfn.IFNA(SUM((G$3&gt;='Gastos com Pessoal'!$E$513:$E$522)*(G$3&lt;='Gastos com Pessoal'!$F$513:$F$522)*(IF('Gastos com Pessoal'!$S$513:$S$522&lt;=G$3,1,0))*OFFSET('Gastos com Pessoal'!$H$512,1,MATCH(3&amp;$B51,'Gastos com Pessoal'!$I$532:$AJ$532&amp;'Gastos com Pessoal'!$I$512:$AJ$512,0),10,1)),0)
+_xlfn.IFNA(SUM((G$3&gt;='Gastos com Pessoal'!$E$513:$E$522)*(G$3&lt;='Gastos com Pessoal'!$F$513:$F$522)*(IF('Gastos com Pessoal'!$Y$513:$Y$522&lt;=G$3,1,0))*OFFSET('Gastos com Pessoal'!$H$512,1,MATCH(4&amp;$B51,'Gastos com Pessoal'!$I$532:$AJ$532&amp;'Gastos com Pessoal'!$I$512:$AJ$512,0),10,1)),0)
+_xlfn.IFNA(SUM((G$3&gt;='Gastos com Pessoal'!$E$513:$E$522)*(G$3&lt;='Gastos com Pessoal'!$F$513:$F$522)*(IF('Gastos com Pessoal'!$AE$513:$AE$522&lt;=G$3,1,0))*OFFSET('Gastos com Pessoal'!$H$512,1,MATCH(5&amp;$B51,'Gastos com Pessoal'!$I$532:$AJ$532&amp;'Gastos com Pessoal'!$I$512:$AJ$512,0),10,1)),0)</f>
        <v>3439.7719999999999</v>
      </c>
      <c r="H51" s="32">
        <f t="array" aca="1" ref="H51" ca="1">_xlfn.IFNA(SUM((H$3&gt;='Gastos com Pessoal'!$E$7:$E$506)*(H$3&lt;='Gastos com Pessoal'!$F$7:$F$506)*OFFSET('Encargos e Benefícios'!$D$5,1,MATCH($B51,'Encargos e Benefícios'!$E$5:$AB$5,0),500,1)),0)
+_xlfn.IFNA(SUM((H$3&gt;='Gastos com Pessoal'!$E$513:$E$522)*(H$3&lt;='Gastos com Pessoal'!$F$513:$F$522)*OFFSET('Encargos e Benefícios'!$D$511,1,MATCH($B51,'Encargos e Benefícios'!$E$511:$AB$511,0),10,1)),0)
+_xlfn.IFNA(SUM((H$3&gt;='Gastos com Pessoal'!$E$7:$E$506)*(H$3&lt;='Gastos com Pessoal'!$F$7:$F$506)*(IF('Gastos com Pessoal'!$G$7:$G$506&lt;=H$3,1,0))*OFFSET('Gastos com Pessoal'!$H$6,1,MATCH(1&amp;$B51,'Gastos com Pessoal'!$I$532:$AJ$532&amp;'Gastos com Pessoal'!$I$6:$AJ$6,0),500,1)),0)
+_xlfn.IFNA(SUM((H$3&gt;='Gastos com Pessoal'!$E$7:$E$506)*(H$3&lt;='Gastos com Pessoal'!$F$7:$F$506)*(IF('Gastos com Pessoal'!$M$7:$M$506&lt;=H$3,1,0))*OFFSET('Gastos com Pessoal'!$H$6,1,MATCH(2&amp;$B51,'Gastos com Pessoal'!$I$532:$AJ$532&amp;'Gastos com Pessoal'!$I$6:$AJ$6,0),500,1)),0)
+_xlfn.IFNA(SUM((H$3&gt;='Gastos com Pessoal'!$E$7:$E$506)*(H$3&lt;='Gastos com Pessoal'!$F$7:$F$506)*(IF('Gastos com Pessoal'!$S$7:$S$506&lt;=H$3,1,0))*OFFSET('Gastos com Pessoal'!$H$6,1,MATCH(3&amp;$B51,'Gastos com Pessoal'!$I$532:$AJ$532&amp;'Gastos com Pessoal'!$I$6:$AJ$6,0),500,1)),0)
+_xlfn.IFNA(SUM((H$3&gt;='Gastos com Pessoal'!$E$7:$E$506)*(H$3&lt;='Gastos com Pessoal'!$F$7:$F$506)*(IF('Gastos com Pessoal'!$Y$7:$Y$506&lt;=H$3,1,0))*OFFSET('Gastos com Pessoal'!$H$6,1,MATCH(4&amp;$B51,'Gastos com Pessoal'!$I$532:$AJ$532&amp;'Gastos com Pessoal'!$I$6:$AJ$6,0),500,1)),0)
+_xlfn.IFNA(SUM((H$3&gt;='Gastos com Pessoal'!$E$7:$E$506)*(H$3&lt;='Gastos com Pessoal'!$F$7:$F$506)*(IF('Gastos com Pessoal'!$AE$7:$AE$506&lt;=H$3,1,0))*OFFSET('Gastos com Pessoal'!$H$6,1,MATCH(5&amp;$B51,'Gastos com Pessoal'!$I$532:$AJ$532&amp;'Gastos com Pessoal'!$I$6:$AJ$6,0),500,1)),0)
+_xlfn.IFNA(SUM((H$3&gt;='Gastos com Pessoal'!$E$513:$E$522)*(H$3&lt;='Gastos com Pessoal'!$F$513:$F$522)*(IF('Gastos com Pessoal'!$G$513:$G$522&lt;=H$3,1,0))*OFFSET('Gastos com Pessoal'!$H$512,1,MATCH(1&amp;$B51,'Gastos com Pessoal'!$I$532:$AJ$532&amp;'Gastos com Pessoal'!$I$512:$AJ$512,0),10,1)),0)
+_xlfn.IFNA(SUM((H$3&gt;='Gastos com Pessoal'!$E$513:$E$522)*(H$3&lt;='Gastos com Pessoal'!$F$513:$F$522)*(IF('Gastos com Pessoal'!$M$513:$M$522&lt;=H$3,1,0))*OFFSET('Gastos com Pessoal'!$H$512,1,MATCH(2&amp;$B51,'Gastos com Pessoal'!$I$532:$AJ$532&amp;'Gastos com Pessoal'!$I$512:$AJ$512,0),10,1)),0)
+_xlfn.IFNA(SUM((H$3&gt;='Gastos com Pessoal'!$E$513:$E$522)*(H$3&lt;='Gastos com Pessoal'!$F$513:$F$522)*(IF('Gastos com Pessoal'!$S$513:$S$522&lt;=H$3,1,0))*OFFSET('Gastos com Pessoal'!$H$512,1,MATCH(3&amp;$B51,'Gastos com Pessoal'!$I$532:$AJ$532&amp;'Gastos com Pessoal'!$I$512:$AJ$512,0),10,1)),0)
+_xlfn.IFNA(SUM((H$3&gt;='Gastos com Pessoal'!$E$513:$E$522)*(H$3&lt;='Gastos com Pessoal'!$F$513:$F$522)*(IF('Gastos com Pessoal'!$Y$513:$Y$522&lt;=H$3,1,0))*OFFSET('Gastos com Pessoal'!$H$512,1,MATCH(4&amp;$B51,'Gastos com Pessoal'!$I$532:$AJ$532&amp;'Gastos com Pessoal'!$I$512:$AJ$512,0),10,1)),0)
+_xlfn.IFNA(SUM((H$3&gt;='Gastos com Pessoal'!$E$513:$E$522)*(H$3&lt;='Gastos com Pessoal'!$F$513:$F$522)*(IF('Gastos com Pessoal'!$AE$513:$AE$522&lt;=H$3,1,0))*OFFSET('Gastos com Pessoal'!$H$512,1,MATCH(5&amp;$B51,'Gastos com Pessoal'!$I$532:$AJ$532&amp;'Gastos com Pessoal'!$I$512:$AJ$512,0),10,1)),0)</f>
        <v>3476.8159999999998</v>
      </c>
      <c r="I51" s="32">
        <f t="array" aca="1" ref="I51" ca="1">_xlfn.IFNA(SUM((I$3&gt;='Gastos com Pessoal'!$E$7:$E$506)*(I$3&lt;='Gastos com Pessoal'!$F$7:$F$506)*OFFSET('Encargos e Benefícios'!$D$5,1,MATCH($B51,'Encargos e Benefícios'!$E$5:$AB$5,0),500,1)),0)
+_xlfn.IFNA(SUM((I$3&gt;='Gastos com Pessoal'!$E$513:$E$522)*(I$3&lt;='Gastos com Pessoal'!$F$513:$F$522)*OFFSET('Encargos e Benefícios'!$D$511,1,MATCH($B51,'Encargos e Benefícios'!$E$511:$AB$511,0),10,1)),0)
+_xlfn.IFNA(SUM((I$3&gt;='Gastos com Pessoal'!$E$7:$E$506)*(I$3&lt;='Gastos com Pessoal'!$F$7:$F$506)*(IF('Gastos com Pessoal'!$G$7:$G$506&lt;=I$3,1,0))*OFFSET('Gastos com Pessoal'!$H$6,1,MATCH(1&amp;$B51,'Gastos com Pessoal'!$I$532:$AJ$532&amp;'Gastos com Pessoal'!$I$6:$AJ$6,0),500,1)),0)
+_xlfn.IFNA(SUM((I$3&gt;='Gastos com Pessoal'!$E$7:$E$506)*(I$3&lt;='Gastos com Pessoal'!$F$7:$F$506)*(IF('Gastos com Pessoal'!$M$7:$M$506&lt;=I$3,1,0))*OFFSET('Gastos com Pessoal'!$H$6,1,MATCH(2&amp;$B51,'Gastos com Pessoal'!$I$532:$AJ$532&amp;'Gastos com Pessoal'!$I$6:$AJ$6,0),500,1)),0)
+_xlfn.IFNA(SUM((I$3&gt;='Gastos com Pessoal'!$E$7:$E$506)*(I$3&lt;='Gastos com Pessoal'!$F$7:$F$506)*(IF('Gastos com Pessoal'!$S$7:$S$506&lt;=I$3,1,0))*OFFSET('Gastos com Pessoal'!$H$6,1,MATCH(3&amp;$B51,'Gastos com Pessoal'!$I$532:$AJ$532&amp;'Gastos com Pessoal'!$I$6:$AJ$6,0),500,1)),0)
+_xlfn.IFNA(SUM((I$3&gt;='Gastos com Pessoal'!$E$7:$E$506)*(I$3&lt;='Gastos com Pessoal'!$F$7:$F$506)*(IF('Gastos com Pessoal'!$Y$7:$Y$506&lt;=I$3,1,0))*OFFSET('Gastos com Pessoal'!$H$6,1,MATCH(4&amp;$B51,'Gastos com Pessoal'!$I$532:$AJ$532&amp;'Gastos com Pessoal'!$I$6:$AJ$6,0),500,1)),0)
+_xlfn.IFNA(SUM((I$3&gt;='Gastos com Pessoal'!$E$7:$E$506)*(I$3&lt;='Gastos com Pessoal'!$F$7:$F$506)*(IF('Gastos com Pessoal'!$AE$7:$AE$506&lt;=I$3,1,0))*OFFSET('Gastos com Pessoal'!$H$6,1,MATCH(5&amp;$B51,'Gastos com Pessoal'!$I$532:$AJ$532&amp;'Gastos com Pessoal'!$I$6:$AJ$6,0),500,1)),0)
+_xlfn.IFNA(SUM((I$3&gt;='Gastos com Pessoal'!$E$513:$E$522)*(I$3&lt;='Gastos com Pessoal'!$F$513:$F$522)*(IF('Gastos com Pessoal'!$G$513:$G$522&lt;=I$3,1,0))*OFFSET('Gastos com Pessoal'!$H$512,1,MATCH(1&amp;$B51,'Gastos com Pessoal'!$I$532:$AJ$532&amp;'Gastos com Pessoal'!$I$512:$AJ$512,0),10,1)),0)
+_xlfn.IFNA(SUM((I$3&gt;='Gastos com Pessoal'!$E$513:$E$522)*(I$3&lt;='Gastos com Pessoal'!$F$513:$F$522)*(IF('Gastos com Pessoal'!$M$513:$M$522&lt;=I$3,1,0))*OFFSET('Gastos com Pessoal'!$H$512,1,MATCH(2&amp;$B51,'Gastos com Pessoal'!$I$532:$AJ$532&amp;'Gastos com Pessoal'!$I$512:$AJ$512,0),10,1)),0)
+_xlfn.IFNA(SUM((I$3&gt;='Gastos com Pessoal'!$E$513:$E$522)*(I$3&lt;='Gastos com Pessoal'!$F$513:$F$522)*(IF('Gastos com Pessoal'!$S$513:$S$522&lt;=I$3,1,0))*OFFSET('Gastos com Pessoal'!$H$512,1,MATCH(3&amp;$B51,'Gastos com Pessoal'!$I$532:$AJ$532&amp;'Gastos com Pessoal'!$I$512:$AJ$512,0),10,1)),0)
+_xlfn.IFNA(SUM((I$3&gt;='Gastos com Pessoal'!$E$513:$E$522)*(I$3&lt;='Gastos com Pessoal'!$F$513:$F$522)*(IF('Gastos com Pessoal'!$Y$513:$Y$522&lt;=I$3,1,0))*OFFSET('Gastos com Pessoal'!$H$512,1,MATCH(4&amp;$B51,'Gastos com Pessoal'!$I$532:$AJ$532&amp;'Gastos com Pessoal'!$I$512:$AJ$512,0),10,1)),0)
+_xlfn.IFNA(SUM((I$3&gt;='Gastos com Pessoal'!$E$513:$E$522)*(I$3&lt;='Gastos com Pessoal'!$F$513:$F$522)*(IF('Gastos com Pessoal'!$AE$513:$AE$522&lt;=I$3,1,0))*OFFSET('Gastos com Pessoal'!$H$512,1,MATCH(5&amp;$B51,'Gastos com Pessoal'!$I$532:$AJ$532&amp;'Gastos com Pessoal'!$I$512:$AJ$512,0),10,1)),0)</f>
        <v>3476.8159999999998</v>
      </c>
      <c r="J51" s="32">
        <f t="array" aca="1" ref="J51" ca="1">_xlfn.IFNA(SUM((J$3&gt;='Gastos com Pessoal'!$E$7:$E$506)*(J$3&lt;='Gastos com Pessoal'!$F$7:$F$506)*OFFSET('Encargos e Benefícios'!$D$5,1,MATCH($B51,'Encargos e Benefícios'!$E$5:$AB$5,0),500,1)),0)
+_xlfn.IFNA(SUM((J$3&gt;='Gastos com Pessoal'!$E$513:$E$522)*(J$3&lt;='Gastos com Pessoal'!$F$513:$F$522)*OFFSET('Encargos e Benefícios'!$D$511,1,MATCH($B51,'Encargos e Benefícios'!$E$511:$AB$511,0),10,1)),0)
+_xlfn.IFNA(SUM((J$3&gt;='Gastos com Pessoal'!$E$7:$E$506)*(J$3&lt;='Gastos com Pessoal'!$F$7:$F$506)*(IF('Gastos com Pessoal'!$G$7:$G$506&lt;=J$3,1,0))*OFFSET('Gastos com Pessoal'!$H$6,1,MATCH(1&amp;$B51,'Gastos com Pessoal'!$I$532:$AJ$532&amp;'Gastos com Pessoal'!$I$6:$AJ$6,0),500,1)),0)
+_xlfn.IFNA(SUM((J$3&gt;='Gastos com Pessoal'!$E$7:$E$506)*(J$3&lt;='Gastos com Pessoal'!$F$7:$F$506)*(IF('Gastos com Pessoal'!$M$7:$M$506&lt;=J$3,1,0))*OFFSET('Gastos com Pessoal'!$H$6,1,MATCH(2&amp;$B51,'Gastos com Pessoal'!$I$532:$AJ$532&amp;'Gastos com Pessoal'!$I$6:$AJ$6,0),500,1)),0)
+_xlfn.IFNA(SUM((J$3&gt;='Gastos com Pessoal'!$E$7:$E$506)*(J$3&lt;='Gastos com Pessoal'!$F$7:$F$506)*(IF('Gastos com Pessoal'!$S$7:$S$506&lt;=J$3,1,0))*OFFSET('Gastos com Pessoal'!$H$6,1,MATCH(3&amp;$B51,'Gastos com Pessoal'!$I$532:$AJ$532&amp;'Gastos com Pessoal'!$I$6:$AJ$6,0),500,1)),0)
+_xlfn.IFNA(SUM((J$3&gt;='Gastos com Pessoal'!$E$7:$E$506)*(J$3&lt;='Gastos com Pessoal'!$F$7:$F$506)*(IF('Gastos com Pessoal'!$Y$7:$Y$506&lt;=J$3,1,0))*OFFSET('Gastos com Pessoal'!$H$6,1,MATCH(4&amp;$B51,'Gastos com Pessoal'!$I$532:$AJ$532&amp;'Gastos com Pessoal'!$I$6:$AJ$6,0),500,1)),0)
+_xlfn.IFNA(SUM((J$3&gt;='Gastos com Pessoal'!$E$7:$E$506)*(J$3&lt;='Gastos com Pessoal'!$F$7:$F$506)*(IF('Gastos com Pessoal'!$AE$7:$AE$506&lt;=J$3,1,0))*OFFSET('Gastos com Pessoal'!$H$6,1,MATCH(5&amp;$B51,'Gastos com Pessoal'!$I$532:$AJ$532&amp;'Gastos com Pessoal'!$I$6:$AJ$6,0),500,1)),0)
+_xlfn.IFNA(SUM((J$3&gt;='Gastos com Pessoal'!$E$513:$E$522)*(J$3&lt;='Gastos com Pessoal'!$F$513:$F$522)*(IF('Gastos com Pessoal'!$G$513:$G$522&lt;=J$3,1,0))*OFFSET('Gastos com Pessoal'!$H$512,1,MATCH(1&amp;$B51,'Gastos com Pessoal'!$I$532:$AJ$532&amp;'Gastos com Pessoal'!$I$512:$AJ$512,0),10,1)),0)
+_xlfn.IFNA(SUM((J$3&gt;='Gastos com Pessoal'!$E$513:$E$522)*(J$3&lt;='Gastos com Pessoal'!$F$513:$F$522)*(IF('Gastos com Pessoal'!$M$513:$M$522&lt;=J$3,1,0))*OFFSET('Gastos com Pessoal'!$H$512,1,MATCH(2&amp;$B51,'Gastos com Pessoal'!$I$532:$AJ$532&amp;'Gastos com Pessoal'!$I$512:$AJ$512,0),10,1)),0)
+_xlfn.IFNA(SUM((J$3&gt;='Gastos com Pessoal'!$E$513:$E$522)*(J$3&lt;='Gastos com Pessoal'!$F$513:$F$522)*(IF('Gastos com Pessoal'!$S$513:$S$522&lt;=J$3,1,0))*OFFSET('Gastos com Pessoal'!$H$512,1,MATCH(3&amp;$B51,'Gastos com Pessoal'!$I$532:$AJ$532&amp;'Gastos com Pessoal'!$I$512:$AJ$512,0),10,1)),0)
+_xlfn.IFNA(SUM((J$3&gt;='Gastos com Pessoal'!$E$513:$E$522)*(J$3&lt;='Gastos com Pessoal'!$F$513:$F$522)*(IF('Gastos com Pessoal'!$Y$513:$Y$522&lt;=J$3,1,0))*OFFSET('Gastos com Pessoal'!$H$512,1,MATCH(4&amp;$B51,'Gastos com Pessoal'!$I$532:$AJ$532&amp;'Gastos com Pessoal'!$I$512:$AJ$512,0),10,1)),0)
+_xlfn.IFNA(SUM((J$3&gt;='Gastos com Pessoal'!$E$513:$E$522)*(J$3&lt;='Gastos com Pessoal'!$F$513:$F$522)*(IF('Gastos com Pessoal'!$AE$513:$AE$522&lt;=J$3,1,0))*OFFSET('Gastos com Pessoal'!$H$512,1,MATCH(5&amp;$B51,'Gastos com Pessoal'!$I$532:$AJ$532&amp;'Gastos com Pessoal'!$I$512:$AJ$512,0),10,1)),0)</f>
        <v>3476.8159999999998</v>
      </c>
      <c r="K51" s="32">
        <f t="array" aca="1" ref="K51" ca="1">_xlfn.IFNA(SUM((K$3&gt;='Gastos com Pessoal'!$E$7:$E$506)*(K$3&lt;='Gastos com Pessoal'!$F$7:$F$506)*OFFSET('Encargos e Benefícios'!$D$5,1,MATCH($B51,'Encargos e Benefícios'!$E$5:$AB$5,0),500,1)),0)
+_xlfn.IFNA(SUM((K$3&gt;='Gastos com Pessoal'!$E$513:$E$522)*(K$3&lt;='Gastos com Pessoal'!$F$513:$F$522)*OFFSET('Encargos e Benefícios'!$D$511,1,MATCH($B51,'Encargos e Benefícios'!$E$511:$AB$511,0),10,1)),0)
+_xlfn.IFNA(SUM((K$3&gt;='Gastos com Pessoal'!$E$7:$E$506)*(K$3&lt;='Gastos com Pessoal'!$F$7:$F$506)*(IF('Gastos com Pessoal'!$G$7:$G$506&lt;=K$3,1,0))*OFFSET('Gastos com Pessoal'!$H$6,1,MATCH(1&amp;$B51,'Gastos com Pessoal'!$I$532:$AJ$532&amp;'Gastos com Pessoal'!$I$6:$AJ$6,0),500,1)),0)
+_xlfn.IFNA(SUM((K$3&gt;='Gastos com Pessoal'!$E$7:$E$506)*(K$3&lt;='Gastos com Pessoal'!$F$7:$F$506)*(IF('Gastos com Pessoal'!$M$7:$M$506&lt;=K$3,1,0))*OFFSET('Gastos com Pessoal'!$H$6,1,MATCH(2&amp;$B51,'Gastos com Pessoal'!$I$532:$AJ$532&amp;'Gastos com Pessoal'!$I$6:$AJ$6,0),500,1)),0)
+_xlfn.IFNA(SUM((K$3&gt;='Gastos com Pessoal'!$E$7:$E$506)*(K$3&lt;='Gastos com Pessoal'!$F$7:$F$506)*(IF('Gastos com Pessoal'!$S$7:$S$506&lt;=K$3,1,0))*OFFSET('Gastos com Pessoal'!$H$6,1,MATCH(3&amp;$B51,'Gastos com Pessoal'!$I$532:$AJ$532&amp;'Gastos com Pessoal'!$I$6:$AJ$6,0),500,1)),0)
+_xlfn.IFNA(SUM((K$3&gt;='Gastos com Pessoal'!$E$7:$E$506)*(K$3&lt;='Gastos com Pessoal'!$F$7:$F$506)*(IF('Gastos com Pessoal'!$Y$7:$Y$506&lt;=K$3,1,0))*OFFSET('Gastos com Pessoal'!$H$6,1,MATCH(4&amp;$B51,'Gastos com Pessoal'!$I$532:$AJ$532&amp;'Gastos com Pessoal'!$I$6:$AJ$6,0),500,1)),0)
+_xlfn.IFNA(SUM((K$3&gt;='Gastos com Pessoal'!$E$7:$E$506)*(K$3&lt;='Gastos com Pessoal'!$F$7:$F$506)*(IF('Gastos com Pessoal'!$AE$7:$AE$506&lt;=K$3,1,0))*OFFSET('Gastos com Pessoal'!$H$6,1,MATCH(5&amp;$B51,'Gastos com Pessoal'!$I$532:$AJ$532&amp;'Gastos com Pessoal'!$I$6:$AJ$6,0),500,1)),0)
+_xlfn.IFNA(SUM((K$3&gt;='Gastos com Pessoal'!$E$513:$E$522)*(K$3&lt;='Gastos com Pessoal'!$F$513:$F$522)*(IF('Gastos com Pessoal'!$G$513:$G$522&lt;=K$3,1,0))*OFFSET('Gastos com Pessoal'!$H$512,1,MATCH(1&amp;$B51,'Gastos com Pessoal'!$I$532:$AJ$532&amp;'Gastos com Pessoal'!$I$512:$AJ$512,0),10,1)),0)
+_xlfn.IFNA(SUM((K$3&gt;='Gastos com Pessoal'!$E$513:$E$522)*(K$3&lt;='Gastos com Pessoal'!$F$513:$F$522)*(IF('Gastos com Pessoal'!$M$513:$M$522&lt;=K$3,1,0))*OFFSET('Gastos com Pessoal'!$H$512,1,MATCH(2&amp;$B51,'Gastos com Pessoal'!$I$532:$AJ$532&amp;'Gastos com Pessoal'!$I$512:$AJ$512,0),10,1)),0)
+_xlfn.IFNA(SUM((K$3&gt;='Gastos com Pessoal'!$E$513:$E$522)*(K$3&lt;='Gastos com Pessoal'!$F$513:$F$522)*(IF('Gastos com Pessoal'!$S$513:$S$522&lt;=K$3,1,0))*OFFSET('Gastos com Pessoal'!$H$512,1,MATCH(3&amp;$B51,'Gastos com Pessoal'!$I$532:$AJ$532&amp;'Gastos com Pessoal'!$I$512:$AJ$512,0),10,1)),0)
+_xlfn.IFNA(SUM((K$3&gt;='Gastos com Pessoal'!$E$513:$E$522)*(K$3&lt;='Gastos com Pessoal'!$F$513:$F$522)*(IF('Gastos com Pessoal'!$Y$513:$Y$522&lt;=K$3,1,0))*OFFSET('Gastos com Pessoal'!$H$512,1,MATCH(4&amp;$B51,'Gastos com Pessoal'!$I$532:$AJ$532&amp;'Gastos com Pessoal'!$I$512:$AJ$512,0),10,1)),0)
+_xlfn.IFNA(SUM((K$3&gt;='Gastos com Pessoal'!$E$513:$E$522)*(K$3&lt;='Gastos com Pessoal'!$F$513:$F$522)*(IF('Gastos com Pessoal'!$AE$513:$AE$522&lt;=K$3,1,0))*OFFSET('Gastos com Pessoal'!$H$512,1,MATCH(5&amp;$B51,'Gastos com Pessoal'!$I$532:$AJ$532&amp;'Gastos com Pessoal'!$I$512:$AJ$512,0),10,1)),0)</f>
        <v>3476.8159999999998</v>
      </c>
      <c r="L51" s="32">
        <f t="array" aca="1" ref="L51" ca="1">_xlfn.IFNA(SUM((L$3&gt;='Gastos com Pessoal'!$E$7:$E$506)*(L$3&lt;='Gastos com Pessoal'!$F$7:$F$506)*OFFSET('Encargos e Benefícios'!$D$5,1,MATCH($B51,'Encargos e Benefícios'!$E$5:$AB$5,0),500,1)),0)
+_xlfn.IFNA(SUM((L$3&gt;='Gastos com Pessoal'!$E$513:$E$522)*(L$3&lt;='Gastos com Pessoal'!$F$513:$F$522)*OFFSET('Encargos e Benefícios'!$D$511,1,MATCH($B51,'Encargos e Benefícios'!$E$511:$AB$511,0),10,1)),0)
+_xlfn.IFNA(SUM((L$3&gt;='Gastos com Pessoal'!$E$7:$E$506)*(L$3&lt;='Gastos com Pessoal'!$F$7:$F$506)*(IF('Gastos com Pessoal'!$G$7:$G$506&lt;=L$3,1,0))*OFFSET('Gastos com Pessoal'!$H$6,1,MATCH(1&amp;$B51,'Gastos com Pessoal'!$I$532:$AJ$532&amp;'Gastos com Pessoal'!$I$6:$AJ$6,0),500,1)),0)
+_xlfn.IFNA(SUM((L$3&gt;='Gastos com Pessoal'!$E$7:$E$506)*(L$3&lt;='Gastos com Pessoal'!$F$7:$F$506)*(IF('Gastos com Pessoal'!$M$7:$M$506&lt;=L$3,1,0))*OFFSET('Gastos com Pessoal'!$H$6,1,MATCH(2&amp;$B51,'Gastos com Pessoal'!$I$532:$AJ$532&amp;'Gastos com Pessoal'!$I$6:$AJ$6,0),500,1)),0)
+_xlfn.IFNA(SUM((L$3&gt;='Gastos com Pessoal'!$E$7:$E$506)*(L$3&lt;='Gastos com Pessoal'!$F$7:$F$506)*(IF('Gastos com Pessoal'!$S$7:$S$506&lt;=L$3,1,0))*OFFSET('Gastos com Pessoal'!$H$6,1,MATCH(3&amp;$B51,'Gastos com Pessoal'!$I$532:$AJ$532&amp;'Gastos com Pessoal'!$I$6:$AJ$6,0),500,1)),0)
+_xlfn.IFNA(SUM((L$3&gt;='Gastos com Pessoal'!$E$7:$E$506)*(L$3&lt;='Gastos com Pessoal'!$F$7:$F$506)*(IF('Gastos com Pessoal'!$Y$7:$Y$506&lt;=L$3,1,0))*OFFSET('Gastos com Pessoal'!$H$6,1,MATCH(4&amp;$B51,'Gastos com Pessoal'!$I$532:$AJ$532&amp;'Gastos com Pessoal'!$I$6:$AJ$6,0),500,1)),0)
+_xlfn.IFNA(SUM((L$3&gt;='Gastos com Pessoal'!$E$7:$E$506)*(L$3&lt;='Gastos com Pessoal'!$F$7:$F$506)*(IF('Gastos com Pessoal'!$AE$7:$AE$506&lt;=L$3,1,0))*OFFSET('Gastos com Pessoal'!$H$6,1,MATCH(5&amp;$B51,'Gastos com Pessoal'!$I$532:$AJ$532&amp;'Gastos com Pessoal'!$I$6:$AJ$6,0),500,1)),0)
+_xlfn.IFNA(SUM((L$3&gt;='Gastos com Pessoal'!$E$513:$E$522)*(L$3&lt;='Gastos com Pessoal'!$F$513:$F$522)*(IF('Gastos com Pessoal'!$G$513:$G$522&lt;=L$3,1,0))*OFFSET('Gastos com Pessoal'!$H$512,1,MATCH(1&amp;$B51,'Gastos com Pessoal'!$I$532:$AJ$532&amp;'Gastos com Pessoal'!$I$512:$AJ$512,0),10,1)),0)
+_xlfn.IFNA(SUM((L$3&gt;='Gastos com Pessoal'!$E$513:$E$522)*(L$3&lt;='Gastos com Pessoal'!$F$513:$F$522)*(IF('Gastos com Pessoal'!$M$513:$M$522&lt;=L$3,1,0))*OFFSET('Gastos com Pessoal'!$H$512,1,MATCH(2&amp;$B51,'Gastos com Pessoal'!$I$532:$AJ$532&amp;'Gastos com Pessoal'!$I$512:$AJ$512,0),10,1)),0)
+_xlfn.IFNA(SUM((L$3&gt;='Gastos com Pessoal'!$E$513:$E$522)*(L$3&lt;='Gastos com Pessoal'!$F$513:$F$522)*(IF('Gastos com Pessoal'!$S$513:$S$522&lt;=L$3,1,0))*OFFSET('Gastos com Pessoal'!$H$512,1,MATCH(3&amp;$B51,'Gastos com Pessoal'!$I$532:$AJ$532&amp;'Gastos com Pessoal'!$I$512:$AJ$512,0),10,1)),0)
+_xlfn.IFNA(SUM((L$3&gt;='Gastos com Pessoal'!$E$513:$E$522)*(L$3&lt;='Gastos com Pessoal'!$F$513:$F$522)*(IF('Gastos com Pessoal'!$Y$513:$Y$522&lt;=L$3,1,0))*OFFSET('Gastos com Pessoal'!$H$512,1,MATCH(4&amp;$B51,'Gastos com Pessoal'!$I$532:$AJ$532&amp;'Gastos com Pessoal'!$I$512:$AJ$512,0),10,1)),0)
+_xlfn.IFNA(SUM((L$3&gt;='Gastos com Pessoal'!$E$513:$E$522)*(L$3&lt;='Gastos com Pessoal'!$F$513:$F$522)*(IF('Gastos com Pessoal'!$AE$513:$AE$522&lt;=L$3,1,0))*OFFSET('Gastos com Pessoal'!$H$512,1,MATCH(5&amp;$B51,'Gastos com Pessoal'!$I$532:$AJ$532&amp;'Gastos com Pessoal'!$I$512:$AJ$512,0),10,1)),0)</f>
        <v>3519.1519999999996</v>
      </c>
      <c r="M51" s="32">
        <f t="array" aca="1" ref="M51" ca="1">_xlfn.IFNA(SUM((M$3&gt;='Gastos com Pessoal'!$E$7:$E$506)*(M$3&lt;='Gastos com Pessoal'!$F$7:$F$506)*OFFSET('Encargos e Benefícios'!$D$5,1,MATCH($B51,'Encargos e Benefícios'!$E$5:$AB$5,0),500,1)),0)
+_xlfn.IFNA(SUM((M$3&gt;='Gastos com Pessoal'!$E$513:$E$522)*(M$3&lt;='Gastos com Pessoal'!$F$513:$F$522)*OFFSET('Encargos e Benefícios'!$D$511,1,MATCH($B51,'Encargos e Benefícios'!$E$511:$AB$511,0),10,1)),0)
+_xlfn.IFNA(SUM((M$3&gt;='Gastos com Pessoal'!$E$7:$E$506)*(M$3&lt;='Gastos com Pessoal'!$F$7:$F$506)*(IF('Gastos com Pessoal'!$G$7:$G$506&lt;=M$3,1,0))*OFFSET('Gastos com Pessoal'!$H$6,1,MATCH(1&amp;$B51,'Gastos com Pessoal'!$I$532:$AJ$532&amp;'Gastos com Pessoal'!$I$6:$AJ$6,0),500,1)),0)
+_xlfn.IFNA(SUM((M$3&gt;='Gastos com Pessoal'!$E$7:$E$506)*(M$3&lt;='Gastos com Pessoal'!$F$7:$F$506)*(IF('Gastos com Pessoal'!$M$7:$M$506&lt;=M$3,1,0))*OFFSET('Gastos com Pessoal'!$H$6,1,MATCH(2&amp;$B51,'Gastos com Pessoal'!$I$532:$AJ$532&amp;'Gastos com Pessoal'!$I$6:$AJ$6,0),500,1)),0)
+_xlfn.IFNA(SUM((M$3&gt;='Gastos com Pessoal'!$E$7:$E$506)*(M$3&lt;='Gastos com Pessoal'!$F$7:$F$506)*(IF('Gastos com Pessoal'!$S$7:$S$506&lt;=M$3,1,0))*OFFSET('Gastos com Pessoal'!$H$6,1,MATCH(3&amp;$B51,'Gastos com Pessoal'!$I$532:$AJ$532&amp;'Gastos com Pessoal'!$I$6:$AJ$6,0),500,1)),0)
+_xlfn.IFNA(SUM((M$3&gt;='Gastos com Pessoal'!$E$7:$E$506)*(M$3&lt;='Gastos com Pessoal'!$F$7:$F$506)*(IF('Gastos com Pessoal'!$Y$7:$Y$506&lt;=M$3,1,0))*OFFSET('Gastos com Pessoal'!$H$6,1,MATCH(4&amp;$B51,'Gastos com Pessoal'!$I$532:$AJ$532&amp;'Gastos com Pessoal'!$I$6:$AJ$6,0),500,1)),0)
+_xlfn.IFNA(SUM((M$3&gt;='Gastos com Pessoal'!$E$7:$E$506)*(M$3&lt;='Gastos com Pessoal'!$F$7:$F$506)*(IF('Gastos com Pessoal'!$AE$7:$AE$506&lt;=M$3,1,0))*OFFSET('Gastos com Pessoal'!$H$6,1,MATCH(5&amp;$B51,'Gastos com Pessoal'!$I$532:$AJ$532&amp;'Gastos com Pessoal'!$I$6:$AJ$6,0),500,1)),0)
+_xlfn.IFNA(SUM((M$3&gt;='Gastos com Pessoal'!$E$513:$E$522)*(M$3&lt;='Gastos com Pessoal'!$F$513:$F$522)*(IF('Gastos com Pessoal'!$G$513:$G$522&lt;=M$3,1,0))*OFFSET('Gastos com Pessoal'!$H$512,1,MATCH(1&amp;$B51,'Gastos com Pessoal'!$I$532:$AJ$532&amp;'Gastos com Pessoal'!$I$512:$AJ$512,0),10,1)),0)
+_xlfn.IFNA(SUM((M$3&gt;='Gastos com Pessoal'!$E$513:$E$522)*(M$3&lt;='Gastos com Pessoal'!$F$513:$F$522)*(IF('Gastos com Pessoal'!$M$513:$M$522&lt;=M$3,1,0))*OFFSET('Gastos com Pessoal'!$H$512,1,MATCH(2&amp;$B51,'Gastos com Pessoal'!$I$532:$AJ$532&amp;'Gastos com Pessoal'!$I$512:$AJ$512,0),10,1)),0)
+_xlfn.IFNA(SUM((M$3&gt;='Gastos com Pessoal'!$E$513:$E$522)*(M$3&lt;='Gastos com Pessoal'!$F$513:$F$522)*(IF('Gastos com Pessoal'!$S$513:$S$522&lt;=M$3,1,0))*OFFSET('Gastos com Pessoal'!$H$512,1,MATCH(3&amp;$B51,'Gastos com Pessoal'!$I$532:$AJ$532&amp;'Gastos com Pessoal'!$I$512:$AJ$512,0),10,1)),0)
+_xlfn.IFNA(SUM((M$3&gt;='Gastos com Pessoal'!$E$513:$E$522)*(M$3&lt;='Gastos com Pessoal'!$F$513:$F$522)*(IF('Gastos com Pessoal'!$Y$513:$Y$522&lt;=M$3,1,0))*OFFSET('Gastos com Pessoal'!$H$512,1,MATCH(4&amp;$B51,'Gastos com Pessoal'!$I$532:$AJ$532&amp;'Gastos com Pessoal'!$I$512:$AJ$512,0),10,1)),0)
+_xlfn.IFNA(SUM((M$3&gt;='Gastos com Pessoal'!$E$513:$E$522)*(M$3&lt;='Gastos com Pessoal'!$F$513:$F$522)*(IF('Gastos com Pessoal'!$AE$513:$AE$522&lt;=M$3,1,0))*OFFSET('Gastos com Pessoal'!$H$512,1,MATCH(5&amp;$B51,'Gastos com Pessoal'!$I$532:$AJ$532&amp;'Gastos com Pessoal'!$I$512:$AJ$512,0),10,1)),0)</f>
        <v>3519.1519999999996</v>
      </c>
      <c r="N51" s="32">
        <f t="array" aca="1" ref="N51" ca="1">_xlfn.IFNA(SUM((N$3&gt;='Gastos com Pessoal'!$E$7:$E$506)*(N$3&lt;='Gastos com Pessoal'!$F$7:$F$506)*OFFSET('Encargos e Benefícios'!$D$5,1,MATCH($B51,'Encargos e Benefícios'!$E$5:$AB$5,0),500,1)),0)
+_xlfn.IFNA(SUM((N$3&gt;='Gastos com Pessoal'!$E$513:$E$522)*(N$3&lt;='Gastos com Pessoal'!$F$513:$F$522)*OFFSET('Encargos e Benefícios'!$D$511,1,MATCH($B51,'Encargos e Benefícios'!$E$511:$AB$511,0),10,1)),0)
+_xlfn.IFNA(SUM((N$3&gt;='Gastos com Pessoal'!$E$7:$E$506)*(N$3&lt;='Gastos com Pessoal'!$F$7:$F$506)*(IF('Gastos com Pessoal'!$G$7:$G$506&lt;=N$3,1,0))*OFFSET('Gastos com Pessoal'!$H$6,1,MATCH(1&amp;$B51,'Gastos com Pessoal'!$I$532:$AJ$532&amp;'Gastos com Pessoal'!$I$6:$AJ$6,0),500,1)),0)
+_xlfn.IFNA(SUM((N$3&gt;='Gastos com Pessoal'!$E$7:$E$506)*(N$3&lt;='Gastos com Pessoal'!$F$7:$F$506)*(IF('Gastos com Pessoal'!$M$7:$M$506&lt;=N$3,1,0))*OFFSET('Gastos com Pessoal'!$H$6,1,MATCH(2&amp;$B51,'Gastos com Pessoal'!$I$532:$AJ$532&amp;'Gastos com Pessoal'!$I$6:$AJ$6,0),500,1)),0)
+_xlfn.IFNA(SUM((N$3&gt;='Gastos com Pessoal'!$E$7:$E$506)*(N$3&lt;='Gastos com Pessoal'!$F$7:$F$506)*(IF('Gastos com Pessoal'!$S$7:$S$506&lt;=N$3,1,0))*OFFSET('Gastos com Pessoal'!$H$6,1,MATCH(3&amp;$B51,'Gastos com Pessoal'!$I$532:$AJ$532&amp;'Gastos com Pessoal'!$I$6:$AJ$6,0),500,1)),0)
+_xlfn.IFNA(SUM((N$3&gt;='Gastos com Pessoal'!$E$7:$E$506)*(N$3&lt;='Gastos com Pessoal'!$F$7:$F$506)*(IF('Gastos com Pessoal'!$Y$7:$Y$506&lt;=N$3,1,0))*OFFSET('Gastos com Pessoal'!$H$6,1,MATCH(4&amp;$B51,'Gastos com Pessoal'!$I$532:$AJ$532&amp;'Gastos com Pessoal'!$I$6:$AJ$6,0),500,1)),0)
+_xlfn.IFNA(SUM((N$3&gt;='Gastos com Pessoal'!$E$7:$E$506)*(N$3&lt;='Gastos com Pessoal'!$F$7:$F$506)*(IF('Gastos com Pessoal'!$AE$7:$AE$506&lt;=N$3,1,0))*OFFSET('Gastos com Pessoal'!$H$6,1,MATCH(5&amp;$B51,'Gastos com Pessoal'!$I$532:$AJ$532&amp;'Gastos com Pessoal'!$I$6:$AJ$6,0),500,1)),0)
+_xlfn.IFNA(SUM((N$3&gt;='Gastos com Pessoal'!$E$513:$E$522)*(N$3&lt;='Gastos com Pessoal'!$F$513:$F$522)*(IF('Gastos com Pessoal'!$G$513:$G$522&lt;=N$3,1,0))*OFFSET('Gastos com Pessoal'!$H$512,1,MATCH(1&amp;$B51,'Gastos com Pessoal'!$I$532:$AJ$532&amp;'Gastos com Pessoal'!$I$512:$AJ$512,0),10,1)),0)
+_xlfn.IFNA(SUM((N$3&gt;='Gastos com Pessoal'!$E$513:$E$522)*(N$3&lt;='Gastos com Pessoal'!$F$513:$F$522)*(IF('Gastos com Pessoal'!$M$513:$M$522&lt;=N$3,1,0))*OFFSET('Gastos com Pessoal'!$H$512,1,MATCH(2&amp;$B51,'Gastos com Pessoal'!$I$532:$AJ$532&amp;'Gastos com Pessoal'!$I$512:$AJ$512,0),10,1)),0)
+_xlfn.IFNA(SUM((N$3&gt;='Gastos com Pessoal'!$E$513:$E$522)*(N$3&lt;='Gastos com Pessoal'!$F$513:$F$522)*(IF('Gastos com Pessoal'!$S$513:$S$522&lt;=N$3,1,0))*OFFSET('Gastos com Pessoal'!$H$512,1,MATCH(3&amp;$B51,'Gastos com Pessoal'!$I$532:$AJ$532&amp;'Gastos com Pessoal'!$I$512:$AJ$512,0),10,1)),0)
+_xlfn.IFNA(SUM((N$3&gt;='Gastos com Pessoal'!$E$513:$E$522)*(N$3&lt;='Gastos com Pessoal'!$F$513:$F$522)*(IF('Gastos com Pessoal'!$Y$513:$Y$522&lt;=N$3,1,0))*OFFSET('Gastos com Pessoal'!$H$512,1,MATCH(4&amp;$B51,'Gastos com Pessoal'!$I$532:$AJ$532&amp;'Gastos com Pessoal'!$I$512:$AJ$512,0),10,1)),0)
+_xlfn.IFNA(SUM((N$3&gt;='Gastos com Pessoal'!$E$513:$E$522)*(N$3&lt;='Gastos com Pessoal'!$F$513:$F$522)*(IF('Gastos com Pessoal'!$AE$513:$AE$522&lt;=N$3,1,0))*OFFSET('Gastos com Pessoal'!$H$512,1,MATCH(5&amp;$B51,'Gastos com Pessoal'!$I$532:$AJ$532&amp;'Gastos com Pessoal'!$I$512:$AJ$512,0),10,1)),0)</f>
        <v>3519.1519999999996</v>
      </c>
      <c r="O51" s="32">
        <f t="array" aca="1" ref="O51" ca="1">_xlfn.IFNA(SUM((O$3&gt;='Gastos com Pessoal'!$E$7:$E$506)*(O$3&lt;='Gastos com Pessoal'!$F$7:$F$506)*OFFSET('Encargos e Benefícios'!$D$5,1,MATCH($B51,'Encargos e Benefícios'!$E$5:$AB$5,0),500,1)),0)
+_xlfn.IFNA(SUM((O$3&gt;='Gastos com Pessoal'!$E$513:$E$522)*(O$3&lt;='Gastos com Pessoal'!$F$513:$F$522)*OFFSET('Encargos e Benefícios'!$D$511,1,MATCH($B51,'Encargos e Benefícios'!$E$511:$AB$511,0),10,1)),0)
+_xlfn.IFNA(SUM((O$3&gt;='Gastos com Pessoal'!$E$7:$E$506)*(O$3&lt;='Gastos com Pessoal'!$F$7:$F$506)*(IF('Gastos com Pessoal'!$G$7:$G$506&lt;=O$3,1,0))*OFFSET('Gastos com Pessoal'!$H$6,1,MATCH(1&amp;$B51,'Gastos com Pessoal'!$I$532:$AJ$532&amp;'Gastos com Pessoal'!$I$6:$AJ$6,0),500,1)),0)
+_xlfn.IFNA(SUM((O$3&gt;='Gastos com Pessoal'!$E$7:$E$506)*(O$3&lt;='Gastos com Pessoal'!$F$7:$F$506)*(IF('Gastos com Pessoal'!$M$7:$M$506&lt;=O$3,1,0))*OFFSET('Gastos com Pessoal'!$H$6,1,MATCH(2&amp;$B51,'Gastos com Pessoal'!$I$532:$AJ$532&amp;'Gastos com Pessoal'!$I$6:$AJ$6,0),500,1)),0)
+_xlfn.IFNA(SUM((O$3&gt;='Gastos com Pessoal'!$E$7:$E$506)*(O$3&lt;='Gastos com Pessoal'!$F$7:$F$506)*(IF('Gastos com Pessoal'!$S$7:$S$506&lt;=O$3,1,0))*OFFSET('Gastos com Pessoal'!$H$6,1,MATCH(3&amp;$B51,'Gastos com Pessoal'!$I$532:$AJ$532&amp;'Gastos com Pessoal'!$I$6:$AJ$6,0),500,1)),0)
+_xlfn.IFNA(SUM((O$3&gt;='Gastos com Pessoal'!$E$7:$E$506)*(O$3&lt;='Gastos com Pessoal'!$F$7:$F$506)*(IF('Gastos com Pessoal'!$Y$7:$Y$506&lt;=O$3,1,0))*OFFSET('Gastos com Pessoal'!$H$6,1,MATCH(4&amp;$B51,'Gastos com Pessoal'!$I$532:$AJ$532&amp;'Gastos com Pessoal'!$I$6:$AJ$6,0),500,1)),0)
+_xlfn.IFNA(SUM((O$3&gt;='Gastos com Pessoal'!$E$7:$E$506)*(O$3&lt;='Gastos com Pessoal'!$F$7:$F$506)*(IF('Gastos com Pessoal'!$AE$7:$AE$506&lt;=O$3,1,0))*OFFSET('Gastos com Pessoal'!$H$6,1,MATCH(5&amp;$B51,'Gastos com Pessoal'!$I$532:$AJ$532&amp;'Gastos com Pessoal'!$I$6:$AJ$6,0),500,1)),0)
+_xlfn.IFNA(SUM((O$3&gt;='Gastos com Pessoal'!$E$513:$E$522)*(O$3&lt;='Gastos com Pessoal'!$F$513:$F$522)*(IF('Gastos com Pessoal'!$G$513:$G$522&lt;=O$3,1,0))*OFFSET('Gastos com Pessoal'!$H$512,1,MATCH(1&amp;$B51,'Gastos com Pessoal'!$I$532:$AJ$532&amp;'Gastos com Pessoal'!$I$512:$AJ$512,0),10,1)),0)
+_xlfn.IFNA(SUM((O$3&gt;='Gastos com Pessoal'!$E$513:$E$522)*(O$3&lt;='Gastos com Pessoal'!$F$513:$F$522)*(IF('Gastos com Pessoal'!$M$513:$M$522&lt;=O$3,1,0))*OFFSET('Gastos com Pessoal'!$H$512,1,MATCH(2&amp;$B51,'Gastos com Pessoal'!$I$532:$AJ$532&amp;'Gastos com Pessoal'!$I$512:$AJ$512,0),10,1)),0)
+_xlfn.IFNA(SUM((O$3&gt;='Gastos com Pessoal'!$E$513:$E$522)*(O$3&lt;='Gastos com Pessoal'!$F$513:$F$522)*(IF('Gastos com Pessoal'!$S$513:$S$522&lt;=O$3,1,0))*OFFSET('Gastos com Pessoal'!$H$512,1,MATCH(3&amp;$B51,'Gastos com Pessoal'!$I$532:$AJ$532&amp;'Gastos com Pessoal'!$I$512:$AJ$512,0),10,1)),0)
+_xlfn.IFNA(SUM((O$3&gt;='Gastos com Pessoal'!$E$513:$E$522)*(O$3&lt;='Gastos com Pessoal'!$F$513:$F$522)*(IF('Gastos com Pessoal'!$Y$513:$Y$522&lt;=O$3,1,0))*OFFSET('Gastos com Pessoal'!$H$512,1,MATCH(4&amp;$B51,'Gastos com Pessoal'!$I$532:$AJ$532&amp;'Gastos com Pessoal'!$I$512:$AJ$512,0),10,1)),0)
+_xlfn.IFNA(SUM((O$3&gt;='Gastos com Pessoal'!$E$513:$E$522)*(O$3&lt;='Gastos com Pessoal'!$F$513:$F$522)*(IF('Gastos com Pessoal'!$AE$513:$AE$522&lt;=O$3,1,0))*OFFSET('Gastos com Pessoal'!$H$512,1,MATCH(5&amp;$B51,'Gastos com Pessoal'!$I$532:$AJ$532&amp;'Gastos com Pessoal'!$I$512:$AJ$512,0),10,1)),0)</f>
        <v>3519.1519999999996</v>
      </c>
      <c r="P51" s="32">
        <f t="array" aca="1" ref="P51" ca="1">_xlfn.IFNA(SUM((P$3&gt;='Gastos com Pessoal'!$E$7:$E$506)*(P$3&lt;='Gastos com Pessoal'!$F$7:$F$506)*OFFSET('Encargos e Benefícios'!$D$5,1,MATCH($B51,'Encargos e Benefícios'!$E$5:$AB$5,0),500,1)),0)
+_xlfn.IFNA(SUM((P$3&gt;='Gastos com Pessoal'!$E$513:$E$522)*(P$3&lt;='Gastos com Pessoal'!$F$513:$F$522)*OFFSET('Encargos e Benefícios'!$D$511,1,MATCH($B51,'Encargos e Benefícios'!$E$511:$AB$511,0),10,1)),0)
+_xlfn.IFNA(SUM((P$3&gt;='Gastos com Pessoal'!$E$7:$E$506)*(P$3&lt;='Gastos com Pessoal'!$F$7:$F$506)*(IF('Gastos com Pessoal'!$G$7:$G$506&lt;=P$3,1,0))*OFFSET('Gastos com Pessoal'!$H$6,1,MATCH(1&amp;$B51,'Gastos com Pessoal'!$I$532:$AJ$532&amp;'Gastos com Pessoal'!$I$6:$AJ$6,0),500,1)),0)
+_xlfn.IFNA(SUM((P$3&gt;='Gastos com Pessoal'!$E$7:$E$506)*(P$3&lt;='Gastos com Pessoal'!$F$7:$F$506)*(IF('Gastos com Pessoal'!$M$7:$M$506&lt;=P$3,1,0))*OFFSET('Gastos com Pessoal'!$H$6,1,MATCH(2&amp;$B51,'Gastos com Pessoal'!$I$532:$AJ$532&amp;'Gastos com Pessoal'!$I$6:$AJ$6,0),500,1)),0)
+_xlfn.IFNA(SUM((P$3&gt;='Gastos com Pessoal'!$E$7:$E$506)*(P$3&lt;='Gastos com Pessoal'!$F$7:$F$506)*(IF('Gastos com Pessoal'!$S$7:$S$506&lt;=P$3,1,0))*OFFSET('Gastos com Pessoal'!$H$6,1,MATCH(3&amp;$B51,'Gastos com Pessoal'!$I$532:$AJ$532&amp;'Gastos com Pessoal'!$I$6:$AJ$6,0),500,1)),0)
+_xlfn.IFNA(SUM((P$3&gt;='Gastos com Pessoal'!$E$7:$E$506)*(P$3&lt;='Gastos com Pessoal'!$F$7:$F$506)*(IF('Gastos com Pessoal'!$Y$7:$Y$506&lt;=P$3,1,0))*OFFSET('Gastos com Pessoal'!$H$6,1,MATCH(4&amp;$B51,'Gastos com Pessoal'!$I$532:$AJ$532&amp;'Gastos com Pessoal'!$I$6:$AJ$6,0),500,1)),0)
+_xlfn.IFNA(SUM((P$3&gt;='Gastos com Pessoal'!$E$7:$E$506)*(P$3&lt;='Gastos com Pessoal'!$F$7:$F$506)*(IF('Gastos com Pessoal'!$AE$7:$AE$506&lt;=P$3,1,0))*OFFSET('Gastos com Pessoal'!$H$6,1,MATCH(5&amp;$B51,'Gastos com Pessoal'!$I$532:$AJ$532&amp;'Gastos com Pessoal'!$I$6:$AJ$6,0),500,1)),0)
+_xlfn.IFNA(SUM((P$3&gt;='Gastos com Pessoal'!$E$513:$E$522)*(P$3&lt;='Gastos com Pessoal'!$F$513:$F$522)*(IF('Gastos com Pessoal'!$G$513:$G$522&lt;=P$3,1,0))*OFFSET('Gastos com Pessoal'!$H$512,1,MATCH(1&amp;$B51,'Gastos com Pessoal'!$I$532:$AJ$532&amp;'Gastos com Pessoal'!$I$512:$AJ$512,0),10,1)),0)
+_xlfn.IFNA(SUM((P$3&gt;='Gastos com Pessoal'!$E$513:$E$522)*(P$3&lt;='Gastos com Pessoal'!$F$513:$F$522)*(IF('Gastos com Pessoal'!$M$513:$M$522&lt;=P$3,1,0))*OFFSET('Gastos com Pessoal'!$H$512,1,MATCH(2&amp;$B51,'Gastos com Pessoal'!$I$532:$AJ$532&amp;'Gastos com Pessoal'!$I$512:$AJ$512,0),10,1)),0)
+_xlfn.IFNA(SUM((P$3&gt;='Gastos com Pessoal'!$E$513:$E$522)*(P$3&lt;='Gastos com Pessoal'!$F$513:$F$522)*(IF('Gastos com Pessoal'!$S$513:$S$522&lt;=P$3,1,0))*OFFSET('Gastos com Pessoal'!$H$512,1,MATCH(3&amp;$B51,'Gastos com Pessoal'!$I$532:$AJ$532&amp;'Gastos com Pessoal'!$I$512:$AJ$512,0),10,1)),0)
+_xlfn.IFNA(SUM((P$3&gt;='Gastos com Pessoal'!$E$513:$E$522)*(P$3&lt;='Gastos com Pessoal'!$F$513:$F$522)*(IF('Gastos com Pessoal'!$Y$513:$Y$522&lt;=P$3,1,0))*OFFSET('Gastos com Pessoal'!$H$512,1,MATCH(4&amp;$B51,'Gastos com Pessoal'!$I$532:$AJ$532&amp;'Gastos com Pessoal'!$I$512:$AJ$512,0),10,1)),0)
+_xlfn.IFNA(SUM((P$3&gt;='Gastos com Pessoal'!$E$513:$E$522)*(P$3&lt;='Gastos com Pessoal'!$F$513:$F$522)*(IF('Gastos com Pessoal'!$AE$513:$AE$522&lt;=P$3,1,0))*OFFSET('Gastos com Pessoal'!$H$512,1,MATCH(5&amp;$B51,'Gastos com Pessoal'!$I$532:$AJ$532&amp;'Gastos com Pessoal'!$I$512:$AJ$512,0),10,1)),0)</f>
        <v>0</v>
      </c>
      <c r="Q51" s="32">
        <f t="array" aca="1" ref="Q51" ca="1">_xlfn.IFNA(SUM((Q$3&gt;='Gastos com Pessoal'!$E$7:$E$506)*(Q$3&lt;='Gastos com Pessoal'!$F$7:$F$506)*OFFSET('Encargos e Benefícios'!$D$5,1,MATCH($B51,'Encargos e Benefícios'!$E$5:$AB$5,0),500,1)),0)
+_xlfn.IFNA(SUM((Q$3&gt;='Gastos com Pessoal'!$E$513:$E$522)*(Q$3&lt;='Gastos com Pessoal'!$F$513:$F$522)*OFFSET('Encargos e Benefícios'!$D$511,1,MATCH($B51,'Encargos e Benefícios'!$E$511:$AB$511,0),10,1)),0)
+_xlfn.IFNA(SUM((Q$3&gt;='Gastos com Pessoal'!$E$7:$E$506)*(Q$3&lt;='Gastos com Pessoal'!$F$7:$F$506)*(IF('Gastos com Pessoal'!$G$7:$G$506&lt;=Q$3,1,0))*OFFSET('Gastos com Pessoal'!$H$6,1,MATCH(1&amp;$B51,'Gastos com Pessoal'!$I$532:$AJ$532&amp;'Gastos com Pessoal'!$I$6:$AJ$6,0),500,1)),0)
+_xlfn.IFNA(SUM((Q$3&gt;='Gastos com Pessoal'!$E$7:$E$506)*(Q$3&lt;='Gastos com Pessoal'!$F$7:$F$506)*(IF('Gastos com Pessoal'!$M$7:$M$506&lt;=Q$3,1,0))*OFFSET('Gastos com Pessoal'!$H$6,1,MATCH(2&amp;$B51,'Gastos com Pessoal'!$I$532:$AJ$532&amp;'Gastos com Pessoal'!$I$6:$AJ$6,0),500,1)),0)
+_xlfn.IFNA(SUM((Q$3&gt;='Gastos com Pessoal'!$E$7:$E$506)*(Q$3&lt;='Gastos com Pessoal'!$F$7:$F$506)*(IF('Gastos com Pessoal'!$S$7:$S$506&lt;=Q$3,1,0))*OFFSET('Gastos com Pessoal'!$H$6,1,MATCH(3&amp;$B51,'Gastos com Pessoal'!$I$532:$AJ$532&amp;'Gastos com Pessoal'!$I$6:$AJ$6,0),500,1)),0)
+_xlfn.IFNA(SUM((Q$3&gt;='Gastos com Pessoal'!$E$7:$E$506)*(Q$3&lt;='Gastos com Pessoal'!$F$7:$F$506)*(IF('Gastos com Pessoal'!$Y$7:$Y$506&lt;=Q$3,1,0))*OFFSET('Gastos com Pessoal'!$H$6,1,MATCH(4&amp;$B51,'Gastos com Pessoal'!$I$532:$AJ$532&amp;'Gastos com Pessoal'!$I$6:$AJ$6,0),500,1)),0)
+_xlfn.IFNA(SUM((Q$3&gt;='Gastos com Pessoal'!$E$7:$E$506)*(Q$3&lt;='Gastos com Pessoal'!$F$7:$F$506)*(IF('Gastos com Pessoal'!$AE$7:$AE$506&lt;=Q$3,1,0))*OFFSET('Gastos com Pessoal'!$H$6,1,MATCH(5&amp;$B51,'Gastos com Pessoal'!$I$532:$AJ$532&amp;'Gastos com Pessoal'!$I$6:$AJ$6,0),500,1)),0)
+_xlfn.IFNA(SUM((Q$3&gt;='Gastos com Pessoal'!$E$513:$E$522)*(Q$3&lt;='Gastos com Pessoal'!$F$513:$F$522)*(IF('Gastos com Pessoal'!$G$513:$G$522&lt;=Q$3,1,0))*OFFSET('Gastos com Pessoal'!$H$512,1,MATCH(1&amp;$B51,'Gastos com Pessoal'!$I$532:$AJ$532&amp;'Gastos com Pessoal'!$I$512:$AJ$512,0),10,1)),0)
+_xlfn.IFNA(SUM((Q$3&gt;='Gastos com Pessoal'!$E$513:$E$522)*(Q$3&lt;='Gastos com Pessoal'!$F$513:$F$522)*(IF('Gastos com Pessoal'!$M$513:$M$522&lt;=Q$3,1,0))*OFFSET('Gastos com Pessoal'!$H$512,1,MATCH(2&amp;$B51,'Gastos com Pessoal'!$I$532:$AJ$532&amp;'Gastos com Pessoal'!$I$512:$AJ$512,0),10,1)),0)
+_xlfn.IFNA(SUM((Q$3&gt;='Gastos com Pessoal'!$E$513:$E$522)*(Q$3&lt;='Gastos com Pessoal'!$F$513:$F$522)*(IF('Gastos com Pessoal'!$S$513:$S$522&lt;=Q$3,1,0))*OFFSET('Gastos com Pessoal'!$H$512,1,MATCH(3&amp;$B51,'Gastos com Pessoal'!$I$532:$AJ$532&amp;'Gastos com Pessoal'!$I$512:$AJ$512,0),10,1)),0)
+_xlfn.IFNA(SUM((Q$3&gt;='Gastos com Pessoal'!$E$513:$E$522)*(Q$3&lt;='Gastos com Pessoal'!$F$513:$F$522)*(IF('Gastos com Pessoal'!$Y$513:$Y$522&lt;=Q$3,1,0))*OFFSET('Gastos com Pessoal'!$H$512,1,MATCH(4&amp;$B51,'Gastos com Pessoal'!$I$532:$AJ$532&amp;'Gastos com Pessoal'!$I$512:$AJ$512,0),10,1)),0)
+_xlfn.IFNA(SUM((Q$3&gt;='Gastos com Pessoal'!$E$513:$E$522)*(Q$3&lt;='Gastos com Pessoal'!$F$513:$F$522)*(IF('Gastos com Pessoal'!$AE$513:$AE$522&lt;=Q$3,1,0))*OFFSET('Gastos com Pessoal'!$H$512,1,MATCH(5&amp;$B51,'Gastos com Pessoal'!$I$532:$AJ$532&amp;'Gastos com Pessoal'!$I$512:$AJ$512,0),10,1)),0)</f>
        <v>0</v>
      </c>
      <c r="R51" s="32">
        <f t="array" aca="1" ref="R51" ca="1">_xlfn.IFNA(SUM((R$3&gt;='Gastos com Pessoal'!$E$7:$E$506)*(R$3&lt;='Gastos com Pessoal'!$F$7:$F$506)*OFFSET('Encargos e Benefícios'!$D$5,1,MATCH($B51,'Encargos e Benefícios'!$E$5:$AB$5,0),500,1)),0)
+_xlfn.IFNA(SUM((R$3&gt;='Gastos com Pessoal'!$E$513:$E$522)*(R$3&lt;='Gastos com Pessoal'!$F$513:$F$522)*OFFSET('Encargos e Benefícios'!$D$511,1,MATCH($B51,'Encargos e Benefícios'!$E$511:$AB$511,0),10,1)),0)
+_xlfn.IFNA(SUM((R$3&gt;='Gastos com Pessoal'!$E$7:$E$506)*(R$3&lt;='Gastos com Pessoal'!$F$7:$F$506)*(IF('Gastos com Pessoal'!$G$7:$G$506&lt;=R$3,1,0))*OFFSET('Gastos com Pessoal'!$H$6,1,MATCH(1&amp;$B51,'Gastos com Pessoal'!$I$532:$AJ$532&amp;'Gastos com Pessoal'!$I$6:$AJ$6,0),500,1)),0)
+_xlfn.IFNA(SUM((R$3&gt;='Gastos com Pessoal'!$E$7:$E$506)*(R$3&lt;='Gastos com Pessoal'!$F$7:$F$506)*(IF('Gastos com Pessoal'!$M$7:$M$506&lt;=R$3,1,0))*OFFSET('Gastos com Pessoal'!$H$6,1,MATCH(2&amp;$B51,'Gastos com Pessoal'!$I$532:$AJ$532&amp;'Gastos com Pessoal'!$I$6:$AJ$6,0),500,1)),0)
+_xlfn.IFNA(SUM((R$3&gt;='Gastos com Pessoal'!$E$7:$E$506)*(R$3&lt;='Gastos com Pessoal'!$F$7:$F$506)*(IF('Gastos com Pessoal'!$S$7:$S$506&lt;=R$3,1,0))*OFFSET('Gastos com Pessoal'!$H$6,1,MATCH(3&amp;$B51,'Gastos com Pessoal'!$I$532:$AJ$532&amp;'Gastos com Pessoal'!$I$6:$AJ$6,0),500,1)),0)
+_xlfn.IFNA(SUM((R$3&gt;='Gastos com Pessoal'!$E$7:$E$506)*(R$3&lt;='Gastos com Pessoal'!$F$7:$F$506)*(IF('Gastos com Pessoal'!$Y$7:$Y$506&lt;=R$3,1,0))*OFFSET('Gastos com Pessoal'!$H$6,1,MATCH(4&amp;$B51,'Gastos com Pessoal'!$I$532:$AJ$532&amp;'Gastos com Pessoal'!$I$6:$AJ$6,0),500,1)),0)
+_xlfn.IFNA(SUM((R$3&gt;='Gastos com Pessoal'!$E$7:$E$506)*(R$3&lt;='Gastos com Pessoal'!$F$7:$F$506)*(IF('Gastos com Pessoal'!$AE$7:$AE$506&lt;=R$3,1,0))*OFFSET('Gastos com Pessoal'!$H$6,1,MATCH(5&amp;$B51,'Gastos com Pessoal'!$I$532:$AJ$532&amp;'Gastos com Pessoal'!$I$6:$AJ$6,0),500,1)),0)
+_xlfn.IFNA(SUM((R$3&gt;='Gastos com Pessoal'!$E$513:$E$522)*(R$3&lt;='Gastos com Pessoal'!$F$513:$F$522)*(IF('Gastos com Pessoal'!$G$513:$G$522&lt;=R$3,1,0))*OFFSET('Gastos com Pessoal'!$H$512,1,MATCH(1&amp;$B51,'Gastos com Pessoal'!$I$532:$AJ$532&amp;'Gastos com Pessoal'!$I$512:$AJ$512,0),10,1)),0)
+_xlfn.IFNA(SUM((R$3&gt;='Gastos com Pessoal'!$E$513:$E$522)*(R$3&lt;='Gastos com Pessoal'!$F$513:$F$522)*(IF('Gastos com Pessoal'!$M$513:$M$522&lt;=R$3,1,0))*OFFSET('Gastos com Pessoal'!$H$512,1,MATCH(2&amp;$B51,'Gastos com Pessoal'!$I$532:$AJ$532&amp;'Gastos com Pessoal'!$I$512:$AJ$512,0),10,1)),0)
+_xlfn.IFNA(SUM((R$3&gt;='Gastos com Pessoal'!$E$513:$E$522)*(R$3&lt;='Gastos com Pessoal'!$F$513:$F$522)*(IF('Gastos com Pessoal'!$S$513:$S$522&lt;=R$3,1,0))*OFFSET('Gastos com Pessoal'!$H$512,1,MATCH(3&amp;$B51,'Gastos com Pessoal'!$I$532:$AJ$532&amp;'Gastos com Pessoal'!$I$512:$AJ$512,0),10,1)),0)
+_xlfn.IFNA(SUM((R$3&gt;='Gastos com Pessoal'!$E$513:$E$522)*(R$3&lt;='Gastos com Pessoal'!$F$513:$F$522)*(IF('Gastos com Pessoal'!$Y$513:$Y$522&lt;=R$3,1,0))*OFFSET('Gastos com Pessoal'!$H$512,1,MATCH(4&amp;$B51,'Gastos com Pessoal'!$I$532:$AJ$532&amp;'Gastos com Pessoal'!$I$512:$AJ$512,0),10,1)),0)
+_xlfn.IFNA(SUM((R$3&gt;='Gastos com Pessoal'!$E$513:$E$522)*(R$3&lt;='Gastos com Pessoal'!$F$513:$F$522)*(IF('Gastos com Pessoal'!$AE$513:$AE$522&lt;=R$3,1,0))*OFFSET('Gastos com Pessoal'!$H$512,1,MATCH(5&amp;$B51,'Gastos com Pessoal'!$I$532:$AJ$532&amp;'Gastos com Pessoal'!$I$512:$AJ$512,0),10,1)),0)</f>
        <v>0</v>
      </c>
      <c r="S51" s="32">
        <f t="array" aca="1" ref="S51" ca="1">_xlfn.IFNA(SUM((S$3&gt;='Gastos com Pessoal'!$E$7:$E$506)*(S$3&lt;='Gastos com Pessoal'!$F$7:$F$506)*OFFSET('Encargos e Benefícios'!$D$5,1,MATCH($B51,'Encargos e Benefícios'!$E$5:$AB$5,0),500,1)),0)
+_xlfn.IFNA(SUM((S$3&gt;='Gastos com Pessoal'!$E$513:$E$522)*(S$3&lt;='Gastos com Pessoal'!$F$513:$F$522)*OFFSET('Encargos e Benefícios'!$D$511,1,MATCH($B51,'Encargos e Benefícios'!$E$511:$AB$511,0),10,1)),0)
+_xlfn.IFNA(SUM((S$3&gt;='Gastos com Pessoal'!$E$7:$E$506)*(S$3&lt;='Gastos com Pessoal'!$F$7:$F$506)*(IF('Gastos com Pessoal'!$G$7:$G$506&lt;=S$3,1,0))*OFFSET('Gastos com Pessoal'!$H$6,1,MATCH(1&amp;$B51,'Gastos com Pessoal'!$I$532:$AJ$532&amp;'Gastos com Pessoal'!$I$6:$AJ$6,0),500,1)),0)
+_xlfn.IFNA(SUM((S$3&gt;='Gastos com Pessoal'!$E$7:$E$506)*(S$3&lt;='Gastos com Pessoal'!$F$7:$F$506)*(IF('Gastos com Pessoal'!$M$7:$M$506&lt;=S$3,1,0))*OFFSET('Gastos com Pessoal'!$H$6,1,MATCH(2&amp;$B51,'Gastos com Pessoal'!$I$532:$AJ$532&amp;'Gastos com Pessoal'!$I$6:$AJ$6,0),500,1)),0)
+_xlfn.IFNA(SUM((S$3&gt;='Gastos com Pessoal'!$E$7:$E$506)*(S$3&lt;='Gastos com Pessoal'!$F$7:$F$506)*(IF('Gastos com Pessoal'!$S$7:$S$506&lt;=S$3,1,0))*OFFSET('Gastos com Pessoal'!$H$6,1,MATCH(3&amp;$B51,'Gastos com Pessoal'!$I$532:$AJ$532&amp;'Gastos com Pessoal'!$I$6:$AJ$6,0),500,1)),0)
+_xlfn.IFNA(SUM((S$3&gt;='Gastos com Pessoal'!$E$7:$E$506)*(S$3&lt;='Gastos com Pessoal'!$F$7:$F$506)*(IF('Gastos com Pessoal'!$Y$7:$Y$506&lt;=S$3,1,0))*OFFSET('Gastos com Pessoal'!$H$6,1,MATCH(4&amp;$B51,'Gastos com Pessoal'!$I$532:$AJ$532&amp;'Gastos com Pessoal'!$I$6:$AJ$6,0),500,1)),0)
+_xlfn.IFNA(SUM((S$3&gt;='Gastos com Pessoal'!$E$7:$E$506)*(S$3&lt;='Gastos com Pessoal'!$F$7:$F$506)*(IF('Gastos com Pessoal'!$AE$7:$AE$506&lt;=S$3,1,0))*OFFSET('Gastos com Pessoal'!$H$6,1,MATCH(5&amp;$B51,'Gastos com Pessoal'!$I$532:$AJ$532&amp;'Gastos com Pessoal'!$I$6:$AJ$6,0),500,1)),0)
+_xlfn.IFNA(SUM((S$3&gt;='Gastos com Pessoal'!$E$513:$E$522)*(S$3&lt;='Gastos com Pessoal'!$F$513:$F$522)*(IF('Gastos com Pessoal'!$G$513:$G$522&lt;=S$3,1,0))*OFFSET('Gastos com Pessoal'!$H$512,1,MATCH(1&amp;$B51,'Gastos com Pessoal'!$I$532:$AJ$532&amp;'Gastos com Pessoal'!$I$512:$AJ$512,0),10,1)),0)
+_xlfn.IFNA(SUM((S$3&gt;='Gastos com Pessoal'!$E$513:$E$522)*(S$3&lt;='Gastos com Pessoal'!$F$513:$F$522)*(IF('Gastos com Pessoal'!$M$513:$M$522&lt;=S$3,1,0))*OFFSET('Gastos com Pessoal'!$H$512,1,MATCH(2&amp;$B51,'Gastos com Pessoal'!$I$532:$AJ$532&amp;'Gastos com Pessoal'!$I$512:$AJ$512,0),10,1)),0)
+_xlfn.IFNA(SUM((S$3&gt;='Gastos com Pessoal'!$E$513:$E$522)*(S$3&lt;='Gastos com Pessoal'!$F$513:$F$522)*(IF('Gastos com Pessoal'!$S$513:$S$522&lt;=S$3,1,0))*OFFSET('Gastos com Pessoal'!$H$512,1,MATCH(3&amp;$B51,'Gastos com Pessoal'!$I$532:$AJ$532&amp;'Gastos com Pessoal'!$I$512:$AJ$512,0),10,1)),0)
+_xlfn.IFNA(SUM((S$3&gt;='Gastos com Pessoal'!$E$513:$E$522)*(S$3&lt;='Gastos com Pessoal'!$F$513:$F$522)*(IF('Gastos com Pessoal'!$Y$513:$Y$522&lt;=S$3,1,0))*OFFSET('Gastos com Pessoal'!$H$512,1,MATCH(4&amp;$B51,'Gastos com Pessoal'!$I$532:$AJ$532&amp;'Gastos com Pessoal'!$I$512:$AJ$512,0),10,1)),0)
+_xlfn.IFNA(SUM((S$3&gt;='Gastos com Pessoal'!$E$513:$E$522)*(S$3&lt;='Gastos com Pessoal'!$F$513:$F$522)*(IF('Gastos com Pessoal'!$AE$513:$AE$522&lt;=S$3,1,0))*OFFSET('Gastos com Pessoal'!$H$512,1,MATCH(5&amp;$B51,'Gastos com Pessoal'!$I$532:$AJ$532&amp;'Gastos com Pessoal'!$I$512:$AJ$512,0),10,1)),0)</f>
        <v>0</v>
      </c>
      <c r="T51" s="32">
        <f t="array" aca="1" ref="T51" ca="1">_xlfn.IFNA(SUM((T$3&gt;='Gastos com Pessoal'!$E$7:$E$506)*(T$3&lt;='Gastos com Pessoal'!$F$7:$F$506)*OFFSET('Encargos e Benefícios'!$D$5,1,MATCH($B51,'Encargos e Benefícios'!$E$5:$AB$5,0),500,1)),0)
+_xlfn.IFNA(SUM((T$3&gt;='Gastos com Pessoal'!$E$513:$E$522)*(T$3&lt;='Gastos com Pessoal'!$F$513:$F$522)*OFFSET('Encargos e Benefícios'!$D$511,1,MATCH($B51,'Encargos e Benefícios'!$E$511:$AB$511,0),10,1)),0)
+_xlfn.IFNA(SUM((T$3&gt;='Gastos com Pessoal'!$E$7:$E$506)*(T$3&lt;='Gastos com Pessoal'!$F$7:$F$506)*(IF('Gastos com Pessoal'!$G$7:$G$506&lt;=T$3,1,0))*OFFSET('Gastos com Pessoal'!$H$6,1,MATCH(1&amp;$B51,'Gastos com Pessoal'!$I$532:$AJ$532&amp;'Gastos com Pessoal'!$I$6:$AJ$6,0),500,1)),0)
+_xlfn.IFNA(SUM((T$3&gt;='Gastos com Pessoal'!$E$7:$E$506)*(T$3&lt;='Gastos com Pessoal'!$F$7:$F$506)*(IF('Gastos com Pessoal'!$M$7:$M$506&lt;=T$3,1,0))*OFFSET('Gastos com Pessoal'!$H$6,1,MATCH(2&amp;$B51,'Gastos com Pessoal'!$I$532:$AJ$532&amp;'Gastos com Pessoal'!$I$6:$AJ$6,0),500,1)),0)
+_xlfn.IFNA(SUM((T$3&gt;='Gastos com Pessoal'!$E$7:$E$506)*(T$3&lt;='Gastos com Pessoal'!$F$7:$F$506)*(IF('Gastos com Pessoal'!$S$7:$S$506&lt;=T$3,1,0))*OFFSET('Gastos com Pessoal'!$H$6,1,MATCH(3&amp;$B51,'Gastos com Pessoal'!$I$532:$AJ$532&amp;'Gastos com Pessoal'!$I$6:$AJ$6,0),500,1)),0)
+_xlfn.IFNA(SUM((T$3&gt;='Gastos com Pessoal'!$E$7:$E$506)*(T$3&lt;='Gastos com Pessoal'!$F$7:$F$506)*(IF('Gastos com Pessoal'!$Y$7:$Y$506&lt;=T$3,1,0))*OFFSET('Gastos com Pessoal'!$H$6,1,MATCH(4&amp;$B51,'Gastos com Pessoal'!$I$532:$AJ$532&amp;'Gastos com Pessoal'!$I$6:$AJ$6,0),500,1)),0)
+_xlfn.IFNA(SUM((T$3&gt;='Gastos com Pessoal'!$E$7:$E$506)*(T$3&lt;='Gastos com Pessoal'!$F$7:$F$506)*(IF('Gastos com Pessoal'!$AE$7:$AE$506&lt;=T$3,1,0))*OFFSET('Gastos com Pessoal'!$H$6,1,MATCH(5&amp;$B51,'Gastos com Pessoal'!$I$532:$AJ$532&amp;'Gastos com Pessoal'!$I$6:$AJ$6,0),500,1)),0)
+_xlfn.IFNA(SUM((T$3&gt;='Gastos com Pessoal'!$E$513:$E$522)*(T$3&lt;='Gastos com Pessoal'!$F$513:$F$522)*(IF('Gastos com Pessoal'!$G$513:$G$522&lt;=T$3,1,0))*OFFSET('Gastos com Pessoal'!$H$512,1,MATCH(1&amp;$B51,'Gastos com Pessoal'!$I$532:$AJ$532&amp;'Gastos com Pessoal'!$I$512:$AJ$512,0),10,1)),0)
+_xlfn.IFNA(SUM((T$3&gt;='Gastos com Pessoal'!$E$513:$E$522)*(T$3&lt;='Gastos com Pessoal'!$F$513:$F$522)*(IF('Gastos com Pessoal'!$M$513:$M$522&lt;=T$3,1,0))*OFFSET('Gastos com Pessoal'!$H$512,1,MATCH(2&amp;$B51,'Gastos com Pessoal'!$I$532:$AJ$532&amp;'Gastos com Pessoal'!$I$512:$AJ$512,0),10,1)),0)
+_xlfn.IFNA(SUM((T$3&gt;='Gastos com Pessoal'!$E$513:$E$522)*(T$3&lt;='Gastos com Pessoal'!$F$513:$F$522)*(IF('Gastos com Pessoal'!$S$513:$S$522&lt;=T$3,1,0))*OFFSET('Gastos com Pessoal'!$H$512,1,MATCH(3&amp;$B51,'Gastos com Pessoal'!$I$532:$AJ$532&amp;'Gastos com Pessoal'!$I$512:$AJ$512,0),10,1)),0)
+_xlfn.IFNA(SUM((T$3&gt;='Gastos com Pessoal'!$E$513:$E$522)*(T$3&lt;='Gastos com Pessoal'!$F$513:$F$522)*(IF('Gastos com Pessoal'!$Y$513:$Y$522&lt;=T$3,1,0))*OFFSET('Gastos com Pessoal'!$H$512,1,MATCH(4&amp;$B51,'Gastos com Pessoal'!$I$532:$AJ$532&amp;'Gastos com Pessoal'!$I$512:$AJ$512,0),10,1)),0)
+_xlfn.IFNA(SUM((T$3&gt;='Gastos com Pessoal'!$E$513:$E$522)*(T$3&lt;='Gastos com Pessoal'!$F$513:$F$522)*(IF('Gastos com Pessoal'!$AE$513:$AE$522&lt;=T$3,1,0))*OFFSET('Gastos com Pessoal'!$H$512,1,MATCH(5&amp;$B51,'Gastos com Pessoal'!$I$532:$AJ$532&amp;'Gastos com Pessoal'!$I$512:$AJ$512,0),10,1)),0)</f>
        <v>0</v>
      </c>
      <c r="U51" s="32">
        <f t="array" aca="1" ref="U51" ca="1">_xlfn.IFNA(SUM((U$3&gt;='Gastos com Pessoal'!$E$7:$E$506)*(U$3&lt;='Gastos com Pessoal'!$F$7:$F$506)*OFFSET('Encargos e Benefícios'!$D$5,1,MATCH($B51,'Encargos e Benefícios'!$E$5:$AB$5,0),500,1)),0)
+_xlfn.IFNA(SUM((U$3&gt;='Gastos com Pessoal'!$E$513:$E$522)*(U$3&lt;='Gastos com Pessoal'!$F$513:$F$522)*OFFSET('Encargos e Benefícios'!$D$511,1,MATCH($B51,'Encargos e Benefícios'!$E$511:$AB$511,0),10,1)),0)
+_xlfn.IFNA(SUM((U$3&gt;='Gastos com Pessoal'!$E$7:$E$506)*(U$3&lt;='Gastos com Pessoal'!$F$7:$F$506)*(IF('Gastos com Pessoal'!$G$7:$G$506&lt;=U$3,1,0))*OFFSET('Gastos com Pessoal'!$H$6,1,MATCH(1&amp;$B51,'Gastos com Pessoal'!$I$532:$AJ$532&amp;'Gastos com Pessoal'!$I$6:$AJ$6,0),500,1)),0)
+_xlfn.IFNA(SUM((U$3&gt;='Gastos com Pessoal'!$E$7:$E$506)*(U$3&lt;='Gastos com Pessoal'!$F$7:$F$506)*(IF('Gastos com Pessoal'!$M$7:$M$506&lt;=U$3,1,0))*OFFSET('Gastos com Pessoal'!$H$6,1,MATCH(2&amp;$B51,'Gastos com Pessoal'!$I$532:$AJ$532&amp;'Gastos com Pessoal'!$I$6:$AJ$6,0),500,1)),0)
+_xlfn.IFNA(SUM((U$3&gt;='Gastos com Pessoal'!$E$7:$E$506)*(U$3&lt;='Gastos com Pessoal'!$F$7:$F$506)*(IF('Gastos com Pessoal'!$S$7:$S$506&lt;=U$3,1,0))*OFFSET('Gastos com Pessoal'!$H$6,1,MATCH(3&amp;$B51,'Gastos com Pessoal'!$I$532:$AJ$532&amp;'Gastos com Pessoal'!$I$6:$AJ$6,0),500,1)),0)
+_xlfn.IFNA(SUM((U$3&gt;='Gastos com Pessoal'!$E$7:$E$506)*(U$3&lt;='Gastos com Pessoal'!$F$7:$F$506)*(IF('Gastos com Pessoal'!$Y$7:$Y$506&lt;=U$3,1,0))*OFFSET('Gastos com Pessoal'!$H$6,1,MATCH(4&amp;$B51,'Gastos com Pessoal'!$I$532:$AJ$532&amp;'Gastos com Pessoal'!$I$6:$AJ$6,0),500,1)),0)
+_xlfn.IFNA(SUM((U$3&gt;='Gastos com Pessoal'!$E$7:$E$506)*(U$3&lt;='Gastos com Pessoal'!$F$7:$F$506)*(IF('Gastos com Pessoal'!$AE$7:$AE$506&lt;=U$3,1,0))*OFFSET('Gastos com Pessoal'!$H$6,1,MATCH(5&amp;$B51,'Gastos com Pessoal'!$I$532:$AJ$532&amp;'Gastos com Pessoal'!$I$6:$AJ$6,0),500,1)),0)
+_xlfn.IFNA(SUM((U$3&gt;='Gastos com Pessoal'!$E$513:$E$522)*(U$3&lt;='Gastos com Pessoal'!$F$513:$F$522)*(IF('Gastos com Pessoal'!$G$513:$G$522&lt;=U$3,1,0))*OFFSET('Gastos com Pessoal'!$H$512,1,MATCH(1&amp;$B51,'Gastos com Pessoal'!$I$532:$AJ$532&amp;'Gastos com Pessoal'!$I$512:$AJ$512,0),10,1)),0)
+_xlfn.IFNA(SUM((U$3&gt;='Gastos com Pessoal'!$E$513:$E$522)*(U$3&lt;='Gastos com Pessoal'!$F$513:$F$522)*(IF('Gastos com Pessoal'!$M$513:$M$522&lt;=U$3,1,0))*OFFSET('Gastos com Pessoal'!$H$512,1,MATCH(2&amp;$B51,'Gastos com Pessoal'!$I$532:$AJ$532&amp;'Gastos com Pessoal'!$I$512:$AJ$512,0),10,1)),0)
+_xlfn.IFNA(SUM((U$3&gt;='Gastos com Pessoal'!$E$513:$E$522)*(U$3&lt;='Gastos com Pessoal'!$F$513:$F$522)*(IF('Gastos com Pessoal'!$S$513:$S$522&lt;=U$3,1,0))*OFFSET('Gastos com Pessoal'!$H$512,1,MATCH(3&amp;$B51,'Gastos com Pessoal'!$I$532:$AJ$532&amp;'Gastos com Pessoal'!$I$512:$AJ$512,0),10,1)),0)
+_xlfn.IFNA(SUM((U$3&gt;='Gastos com Pessoal'!$E$513:$E$522)*(U$3&lt;='Gastos com Pessoal'!$F$513:$F$522)*(IF('Gastos com Pessoal'!$Y$513:$Y$522&lt;=U$3,1,0))*OFFSET('Gastos com Pessoal'!$H$512,1,MATCH(4&amp;$B51,'Gastos com Pessoal'!$I$532:$AJ$532&amp;'Gastos com Pessoal'!$I$512:$AJ$512,0),10,1)),0)
+_xlfn.IFNA(SUM((U$3&gt;='Gastos com Pessoal'!$E$513:$E$522)*(U$3&lt;='Gastos com Pessoal'!$F$513:$F$522)*(IF('Gastos com Pessoal'!$AE$513:$AE$522&lt;=U$3,1,0))*OFFSET('Gastos com Pessoal'!$H$512,1,MATCH(5&amp;$B51,'Gastos com Pessoal'!$I$532:$AJ$532&amp;'Gastos com Pessoal'!$I$512:$AJ$512,0),10,1)),0)</f>
        <v>0</v>
      </c>
      <c r="V51" s="32">
        <f t="array" aca="1" ref="V51" ca="1">_xlfn.IFNA(SUM((V$3&gt;='Gastos com Pessoal'!$E$7:$E$506)*(V$3&lt;='Gastos com Pessoal'!$F$7:$F$506)*OFFSET('Encargos e Benefícios'!$D$5,1,MATCH($B51,'Encargos e Benefícios'!$E$5:$AB$5,0),500,1)),0)
+_xlfn.IFNA(SUM((V$3&gt;='Gastos com Pessoal'!$E$513:$E$522)*(V$3&lt;='Gastos com Pessoal'!$F$513:$F$522)*OFFSET('Encargos e Benefícios'!$D$511,1,MATCH($B51,'Encargos e Benefícios'!$E$511:$AB$511,0),10,1)),0)
+_xlfn.IFNA(SUM((V$3&gt;='Gastos com Pessoal'!$E$7:$E$506)*(V$3&lt;='Gastos com Pessoal'!$F$7:$F$506)*(IF('Gastos com Pessoal'!$G$7:$G$506&lt;=V$3,1,0))*OFFSET('Gastos com Pessoal'!$H$6,1,MATCH(1&amp;$B51,'Gastos com Pessoal'!$I$532:$AJ$532&amp;'Gastos com Pessoal'!$I$6:$AJ$6,0),500,1)),0)
+_xlfn.IFNA(SUM((V$3&gt;='Gastos com Pessoal'!$E$7:$E$506)*(V$3&lt;='Gastos com Pessoal'!$F$7:$F$506)*(IF('Gastos com Pessoal'!$M$7:$M$506&lt;=V$3,1,0))*OFFSET('Gastos com Pessoal'!$H$6,1,MATCH(2&amp;$B51,'Gastos com Pessoal'!$I$532:$AJ$532&amp;'Gastos com Pessoal'!$I$6:$AJ$6,0),500,1)),0)
+_xlfn.IFNA(SUM((V$3&gt;='Gastos com Pessoal'!$E$7:$E$506)*(V$3&lt;='Gastos com Pessoal'!$F$7:$F$506)*(IF('Gastos com Pessoal'!$S$7:$S$506&lt;=V$3,1,0))*OFFSET('Gastos com Pessoal'!$H$6,1,MATCH(3&amp;$B51,'Gastos com Pessoal'!$I$532:$AJ$532&amp;'Gastos com Pessoal'!$I$6:$AJ$6,0),500,1)),0)
+_xlfn.IFNA(SUM((V$3&gt;='Gastos com Pessoal'!$E$7:$E$506)*(V$3&lt;='Gastos com Pessoal'!$F$7:$F$506)*(IF('Gastos com Pessoal'!$Y$7:$Y$506&lt;=V$3,1,0))*OFFSET('Gastos com Pessoal'!$H$6,1,MATCH(4&amp;$B51,'Gastos com Pessoal'!$I$532:$AJ$532&amp;'Gastos com Pessoal'!$I$6:$AJ$6,0),500,1)),0)
+_xlfn.IFNA(SUM((V$3&gt;='Gastos com Pessoal'!$E$7:$E$506)*(V$3&lt;='Gastos com Pessoal'!$F$7:$F$506)*(IF('Gastos com Pessoal'!$AE$7:$AE$506&lt;=V$3,1,0))*OFFSET('Gastos com Pessoal'!$H$6,1,MATCH(5&amp;$B51,'Gastos com Pessoal'!$I$532:$AJ$532&amp;'Gastos com Pessoal'!$I$6:$AJ$6,0),500,1)),0)
+_xlfn.IFNA(SUM((V$3&gt;='Gastos com Pessoal'!$E$513:$E$522)*(V$3&lt;='Gastos com Pessoal'!$F$513:$F$522)*(IF('Gastos com Pessoal'!$G$513:$G$522&lt;=V$3,1,0))*OFFSET('Gastos com Pessoal'!$H$512,1,MATCH(1&amp;$B51,'Gastos com Pessoal'!$I$532:$AJ$532&amp;'Gastos com Pessoal'!$I$512:$AJ$512,0),10,1)),0)
+_xlfn.IFNA(SUM((V$3&gt;='Gastos com Pessoal'!$E$513:$E$522)*(V$3&lt;='Gastos com Pessoal'!$F$513:$F$522)*(IF('Gastos com Pessoal'!$M$513:$M$522&lt;=V$3,1,0))*OFFSET('Gastos com Pessoal'!$H$512,1,MATCH(2&amp;$B51,'Gastos com Pessoal'!$I$532:$AJ$532&amp;'Gastos com Pessoal'!$I$512:$AJ$512,0),10,1)),0)
+_xlfn.IFNA(SUM((V$3&gt;='Gastos com Pessoal'!$E$513:$E$522)*(V$3&lt;='Gastos com Pessoal'!$F$513:$F$522)*(IF('Gastos com Pessoal'!$S$513:$S$522&lt;=V$3,1,0))*OFFSET('Gastos com Pessoal'!$H$512,1,MATCH(3&amp;$B51,'Gastos com Pessoal'!$I$532:$AJ$532&amp;'Gastos com Pessoal'!$I$512:$AJ$512,0),10,1)),0)
+_xlfn.IFNA(SUM((V$3&gt;='Gastos com Pessoal'!$E$513:$E$522)*(V$3&lt;='Gastos com Pessoal'!$F$513:$F$522)*(IF('Gastos com Pessoal'!$Y$513:$Y$522&lt;=V$3,1,0))*OFFSET('Gastos com Pessoal'!$H$512,1,MATCH(4&amp;$B51,'Gastos com Pessoal'!$I$532:$AJ$532&amp;'Gastos com Pessoal'!$I$512:$AJ$512,0),10,1)),0)
+_xlfn.IFNA(SUM((V$3&gt;='Gastos com Pessoal'!$E$513:$E$522)*(V$3&lt;='Gastos com Pessoal'!$F$513:$F$522)*(IF('Gastos com Pessoal'!$AE$513:$AE$522&lt;=V$3,1,0))*OFFSET('Gastos com Pessoal'!$H$512,1,MATCH(5&amp;$B51,'Gastos com Pessoal'!$I$532:$AJ$532&amp;'Gastos com Pessoal'!$I$512:$AJ$512,0),10,1)),0)</f>
        <v>0</v>
      </c>
      <c r="W51" s="32">
        <f t="array" aca="1" ref="W51" ca="1">_xlfn.IFNA(SUM((W$3&gt;='Gastos com Pessoal'!$E$7:$E$506)*(W$3&lt;='Gastos com Pessoal'!$F$7:$F$506)*OFFSET('Encargos e Benefícios'!$D$5,1,MATCH($B51,'Encargos e Benefícios'!$E$5:$AB$5,0),500,1)),0)
+_xlfn.IFNA(SUM((W$3&gt;='Gastos com Pessoal'!$E$513:$E$522)*(W$3&lt;='Gastos com Pessoal'!$F$513:$F$522)*OFFSET('Encargos e Benefícios'!$D$511,1,MATCH($B51,'Encargos e Benefícios'!$E$511:$AB$511,0),10,1)),0)
+_xlfn.IFNA(SUM((W$3&gt;='Gastos com Pessoal'!$E$7:$E$506)*(W$3&lt;='Gastos com Pessoal'!$F$7:$F$506)*(IF('Gastos com Pessoal'!$G$7:$G$506&lt;=W$3,1,0))*OFFSET('Gastos com Pessoal'!$H$6,1,MATCH(1&amp;$B51,'Gastos com Pessoal'!$I$532:$AJ$532&amp;'Gastos com Pessoal'!$I$6:$AJ$6,0),500,1)),0)
+_xlfn.IFNA(SUM((W$3&gt;='Gastos com Pessoal'!$E$7:$E$506)*(W$3&lt;='Gastos com Pessoal'!$F$7:$F$506)*(IF('Gastos com Pessoal'!$M$7:$M$506&lt;=W$3,1,0))*OFFSET('Gastos com Pessoal'!$H$6,1,MATCH(2&amp;$B51,'Gastos com Pessoal'!$I$532:$AJ$532&amp;'Gastos com Pessoal'!$I$6:$AJ$6,0),500,1)),0)
+_xlfn.IFNA(SUM((W$3&gt;='Gastos com Pessoal'!$E$7:$E$506)*(W$3&lt;='Gastos com Pessoal'!$F$7:$F$506)*(IF('Gastos com Pessoal'!$S$7:$S$506&lt;=W$3,1,0))*OFFSET('Gastos com Pessoal'!$H$6,1,MATCH(3&amp;$B51,'Gastos com Pessoal'!$I$532:$AJ$532&amp;'Gastos com Pessoal'!$I$6:$AJ$6,0),500,1)),0)
+_xlfn.IFNA(SUM((W$3&gt;='Gastos com Pessoal'!$E$7:$E$506)*(W$3&lt;='Gastos com Pessoal'!$F$7:$F$506)*(IF('Gastos com Pessoal'!$Y$7:$Y$506&lt;=W$3,1,0))*OFFSET('Gastos com Pessoal'!$H$6,1,MATCH(4&amp;$B51,'Gastos com Pessoal'!$I$532:$AJ$532&amp;'Gastos com Pessoal'!$I$6:$AJ$6,0),500,1)),0)
+_xlfn.IFNA(SUM((W$3&gt;='Gastos com Pessoal'!$E$7:$E$506)*(W$3&lt;='Gastos com Pessoal'!$F$7:$F$506)*(IF('Gastos com Pessoal'!$AE$7:$AE$506&lt;=W$3,1,0))*OFFSET('Gastos com Pessoal'!$H$6,1,MATCH(5&amp;$B51,'Gastos com Pessoal'!$I$532:$AJ$532&amp;'Gastos com Pessoal'!$I$6:$AJ$6,0),500,1)),0)
+_xlfn.IFNA(SUM((W$3&gt;='Gastos com Pessoal'!$E$513:$E$522)*(W$3&lt;='Gastos com Pessoal'!$F$513:$F$522)*(IF('Gastos com Pessoal'!$G$513:$G$522&lt;=W$3,1,0))*OFFSET('Gastos com Pessoal'!$H$512,1,MATCH(1&amp;$B51,'Gastos com Pessoal'!$I$532:$AJ$532&amp;'Gastos com Pessoal'!$I$512:$AJ$512,0),10,1)),0)
+_xlfn.IFNA(SUM((W$3&gt;='Gastos com Pessoal'!$E$513:$E$522)*(W$3&lt;='Gastos com Pessoal'!$F$513:$F$522)*(IF('Gastos com Pessoal'!$M$513:$M$522&lt;=W$3,1,0))*OFFSET('Gastos com Pessoal'!$H$512,1,MATCH(2&amp;$B51,'Gastos com Pessoal'!$I$532:$AJ$532&amp;'Gastos com Pessoal'!$I$512:$AJ$512,0),10,1)),0)
+_xlfn.IFNA(SUM((W$3&gt;='Gastos com Pessoal'!$E$513:$E$522)*(W$3&lt;='Gastos com Pessoal'!$F$513:$F$522)*(IF('Gastos com Pessoal'!$S$513:$S$522&lt;=W$3,1,0))*OFFSET('Gastos com Pessoal'!$H$512,1,MATCH(3&amp;$B51,'Gastos com Pessoal'!$I$532:$AJ$532&amp;'Gastos com Pessoal'!$I$512:$AJ$512,0),10,1)),0)
+_xlfn.IFNA(SUM((W$3&gt;='Gastos com Pessoal'!$E$513:$E$522)*(W$3&lt;='Gastos com Pessoal'!$F$513:$F$522)*(IF('Gastos com Pessoal'!$Y$513:$Y$522&lt;=W$3,1,0))*OFFSET('Gastos com Pessoal'!$H$512,1,MATCH(4&amp;$B51,'Gastos com Pessoal'!$I$532:$AJ$532&amp;'Gastos com Pessoal'!$I$512:$AJ$512,0),10,1)),0)
+_xlfn.IFNA(SUM((W$3&gt;='Gastos com Pessoal'!$E$513:$E$522)*(W$3&lt;='Gastos com Pessoal'!$F$513:$F$522)*(IF('Gastos com Pessoal'!$AE$513:$AE$522&lt;=W$3,1,0))*OFFSET('Gastos com Pessoal'!$H$512,1,MATCH(5&amp;$B51,'Gastos com Pessoal'!$I$532:$AJ$532&amp;'Gastos com Pessoal'!$I$512:$AJ$512,0),10,1)),0)</f>
        <v>0</v>
      </c>
      <c r="X51" s="32">
        <f t="array" aca="1" ref="X51" ca="1">_xlfn.IFNA(SUM((X$3&gt;='Gastos com Pessoal'!$E$7:$E$506)*(X$3&lt;='Gastos com Pessoal'!$F$7:$F$506)*OFFSET('Encargos e Benefícios'!$D$5,1,MATCH($B51,'Encargos e Benefícios'!$E$5:$AB$5,0),500,1)),0)
+_xlfn.IFNA(SUM((X$3&gt;='Gastos com Pessoal'!$E$513:$E$522)*(X$3&lt;='Gastos com Pessoal'!$F$513:$F$522)*OFFSET('Encargos e Benefícios'!$D$511,1,MATCH($B51,'Encargos e Benefícios'!$E$511:$AB$511,0),10,1)),0)
+_xlfn.IFNA(SUM((X$3&gt;='Gastos com Pessoal'!$E$7:$E$506)*(X$3&lt;='Gastos com Pessoal'!$F$7:$F$506)*(IF('Gastos com Pessoal'!$G$7:$G$506&lt;=X$3,1,0))*OFFSET('Gastos com Pessoal'!$H$6,1,MATCH(1&amp;$B51,'Gastos com Pessoal'!$I$532:$AJ$532&amp;'Gastos com Pessoal'!$I$6:$AJ$6,0),500,1)),0)
+_xlfn.IFNA(SUM((X$3&gt;='Gastos com Pessoal'!$E$7:$E$506)*(X$3&lt;='Gastos com Pessoal'!$F$7:$F$506)*(IF('Gastos com Pessoal'!$M$7:$M$506&lt;=X$3,1,0))*OFFSET('Gastos com Pessoal'!$H$6,1,MATCH(2&amp;$B51,'Gastos com Pessoal'!$I$532:$AJ$532&amp;'Gastos com Pessoal'!$I$6:$AJ$6,0),500,1)),0)
+_xlfn.IFNA(SUM((X$3&gt;='Gastos com Pessoal'!$E$7:$E$506)*(X$3&lt;='Gastos com Pessoal'!$F$7:$F$506)*(IF('Gastos com Pessoal'!$S$7:$S$506&lt;=X$3,1,0))*OFFSET('Gastos com Pessoal'!$H$6,1,MATCH(3&amp;$B51,'Gastos com Pessoal'!$I$532:$AJ$532&amp;'Gastos com Pessoal'!$I$6:$AJ$6,0),500,1)),0)
+_xlfn.IFNA(SUM((X$3&gt;='Gastos com Pessoal'!$E$7:$E$506)*(X$3&lt;='Gastos com Pessoal'!$F$7:$F$506)*(IF('Gastos com Pessoal'!$Y$7:$Y$506&lt;=X$3,1,0))*OFFSET('Gastos com Pessoal'!$H$6,1,MATCH(4&amp;$B51,'Gastos com Pessoal'!$I$532:$AJ$532&amp;'Gastos com Pessoal'!$I$6:$AJ$6,0),500,1)),0)
+_xlfn.IFNA(SUM((X$3&gt;='Gastos com Pessoal'!$E$7:$E$506)*(X$3&lt;='Gastos com Pessoal'!$F$7:$F$506)*(IF('Gastos com Pessoal'!$AE$7:$AE$506&lt;=X$3,1,0))*OFFSET('Gastos com Pessoal'!$H$6,1,MATCH(5&amp;$B51,'Gastos com Pessoal'!$I$532:$AJ$532&amp;'Gastos com Pessoal'!$I$6:$AJ$6,0),500,1)),0)
+_xlfn.IFNA(SUM((X$3&gt;='Gastos com Pessoal'!$E$513:$E$522)*(X$3&lt;='Gastos com Pessoal'!$F$513:$F$522)*(IF('Gastos com Pessoal'!$G$513:$G$522&lt;=X$3,1,0))*OFFSET('Gastos com Pessoal'!$H$512,1,MATCH(1&amp;$B51,'Gastos com Pessoal'!$I$532:$AJ$532&amp;'Gastos com Pessoal'!$I$512:$AJ$512,0),10,1)),0)
+_xlfn.IFNA(SUM((X$3&gt;='Gastos com Pessoal'!$E$513:$E$522)*(X$3&lt;='Gastos com Pessoal'!$F$513:$F$522)*(IF('Gastos com Pessoal'!$M$513:$M$522&lt;=X$3,1,0))*OFFSET('Gastos com Pessoal'!$H$512,1,MATCH(2&amp;$B51,'Gastos com Pessoal'!$I$532:$AJ$532&amp;'Gastos com Pessoal'!$I$512:$AJ$512,0),10,1)),0)
+_xlfn.IFNA(SUM((X$3&gt;='Gastos com Pessoal'!$E$513:$E$522)*(X$3&lt;='Gastos com Pessoal'!$F$513:$F$522)*(IF('Gastos com Pessoal'!$S$513:$S$522&lt;=X$3,1,0))*OFFSET('Gastos com Pessoal'!$H$512,1,MATCH(3&amp;$B51,'Gastos com Pessoal'!$I$532:$AJ$532&amp;'Gastos com Pessoal'!$I$512:$AJ$512,0),10,1)),0)
+_xlfn.IFNA(SUM((X$3&gt;='Gastos com Pessoal'!$E$513:$E$522)*(X$3&lt;='Gastos com Pessoal'!$F$513:$F$522)*(IF('Gastos com Pessoal'!$Y$513:$Y$522&lt;=X$3,1,0))*OFFSET('Gastos com Pessoal'!$H$512,1,MATCH(4&amp;$B51,'Gastos com Pessoal'!$I$532:$AJ$532&amp;'Gastos com Pessoal'!$I$512:$AJ$512,0),10,1)),0)
+_xlfn.IFNA(SUM((X$3&gt;='Gastos com Pessoal'!$E$513:$E$522)*(X$3&lt;='Gastos com Pessoal'!$F$513:$F$522)*(IF('Gastos com Pessoal'!$AE$513:$AE$522&lt;=X$3,1,0))*OFFSET('Gastos com Pessoal'!$H$512,1,MATCH(5&amp;$B51,'Gastos com Pessoal'!$I$532:$AJ$532&amp;'Gastos com Pessoal'!$I$512:$AJ$512,0),10,1)),0)</f>
        <v>0</v>
      </c>
      <c r="Y51" s="32">
        <f t="array" aca="1" ref="Y51" ca="1">_xlfn.IFNA(SUM((Y$3&gt;='Gastos com Pessoal'!$E$7:$E$506)*(Y$3&lt;='Gastos com Pessoal'!$F$7:$F$506)*OFFSET('Encargos e Benefícios'!$D$5,1,MATCH($B51,'Encargos e Benefícios'!$E$5:$AB$5,0),500,1)),0)
+_xlfn.IFNA(SUM((Y$3&gt;='Gastos com Pessoal'!$E$513:$E$522)*(Y$3&lt;='Gastos com Pessoal'!$F$513:$F$522)*OFFSET('Encargos e Benefícios'!$D$511,1,MATCH($B51,'Encargos e Benefícios'!$E$511:$AB$511,0),10,1)),0)
+_xlfn.IFNA(SUM((Y$3&gt;='Gastos com Pessoal'!$E$7:$E$506)*(Y$3&lt;='Gastos com Pessoal'!$F$7:$F$506)*(IF('Gastos com Pessoal'!$G$7:$G$506&lt;=Y$3,1,0))*OFFSET('Gastos com Pessoal'!$H$6,1,MATCH(1&amp;$B51,'Gastos com Pessoal'!$I$532:$AJ$532&amp;'Gastos com Pessoal'!$I$6:$AJ$6,0),500,1)),0)
+_xlfn.IFNA(SUM((Y$3&gt;='Gastos com Pessoal'!$E$7:$E$506)*(Y$3&lt;='Gastos com Pessoal'!$F$7:$F$506)*(IF('Gastos com Pessoal'!$M$7:$M$506&lt;=Y$3,1,0))*OFFSET('Gastos com Pessoal'!$H$6,1,MATCH(2&amp;$B51,'Gastos com Pessoal'!$I$532:$AJ$532&amp;'Gastos com Pessoal'!$I$6:$AJ$6,0),500,1)),0)
+_xlfn.IFNA(SUM((Y$3&gt;='Gastos com Pessoal'!$E$7:$E$506)*(Y$3&lt;='Gastos com Pessoal'!$F$7:$F$506)*(IF('Gastos com Pessoal'!$S$7:$S$506&lt;=Y$3,1,0))*OFFSET('Gastos com Pessoal'!$H$6,1,MATCH(3&amp;$B51,'Gastos com Pessoal'!$I$532:$AJ$532&amp;'Gastos com Pessoal'!$I$6:$AJ$6,0),500,1)),0)
+_xlfn.IFNA(SUM((Y$3&gt;='Gastos com Pessoal'!$E$7:$E$506)*(Y$3&lt;='Gastos com Pessoal'!$F$7:$F$506)*(IF('Gastos com Pessoal'!$Y$7:$Y$506&lt;=Y$3,1,0))*OFFSET('Gastos com Pessoal'!$H$6,1,MATCH(4&amp;$B51,'Gastos com Pessoal'!$I$532:$AJ$532&amp;'Gastos com Pessoal'!$I$6:$AJ$6,0),500,1)),0)
+_xlfn.IFNA(SUM((Y$3&gt;='Gastos com Pessoal'!$E$7:$E$506)*(Y$3&lt;='Gastos com Pessoal'!$F$7:$F$506)*(IF('Gastos com Pessoal'!$AE$7:$AE$506&lt;=Y$3,1,0))*OFFSET('Gastos com Pessoal'!$H$6,1,MATCH(5&amp;$B51,'Gastos com Pessoal'!$I$532:$AJ$532&amp;'Gastos com Pessoal'!$I$6:$AJ$6,0),500,1)),0)
+_xlfn.IFNA(SUM((Y$3&gt;='Gastos com Pessoal'!$E$513:$E$522)*(Y$3&lt;='Gastos com Pessoal'!$F$513:$F$522)*(IF('Gastos com Pessoal'!$G$513:$G$522&lt;=Y$3,1,0))*OFFSET('Gastos com Pessoal'!$H$512,1,MATCH(1&amp;$B51,'Gastos com Pessoal'!$I$532:$AJ$532&amp;'Gastos com Pessoal'!$I$512:$AJ$512,0),10,1)),0)
+_xlfn.IFNA(SUM((Y$3&gt;='Gastos com Pessoal'!$E$513:$E$522)*(Y$3&lt;='Gastos com Pessoal'!$F$513:$F$522)*(IF('Gastos com Pessoal'!$M$513:$M$522&lt;=Y$3,1,0))*OFFSET('Gastos com Pessoal'!$H$512,1,MATCH(2&amp;$B51,'Gastos com Pessoal'!$I$532:$AJ$532&amp;'Gastos com Pessoal'!$I$512:$AJ$512,0),10,1)),0)
+_xlfn.IFNA(SUM((Y$3&gt;='Gastos com Pessoal'!$E$513:$E$522)*(Y$3&lt;='Gastos com Pessoal'!$F$513:$F$522)*(IF('Gastos com Pessoal'!$S$513:$S$522&lt;=Y$3,1,0))*OFFSET('Gastos com Pessoal'!$H$512,1,MATCH(3&amp;$B51,'Gastos com Pessoal'!$I$532:$AJ$532&amp;'Gastos com Pessoal'!$I$512:$AJ$512,0),10,1)),0)
+_xlfn.IFNA(SUM((Y$3&gt;='Gastos com Pessoal'!$E$513:$E$522)*(Y$3&lt;='Gastos com Pessoal'!$F$513:$F$522)*(IF('Gastos com Pessoal'!$Y$513:$Y$522&lt;=Y$3,1,0))*OFFSET('Gastos com Pessoal'!$H$512,1,MATCH(4&amp;$B51,'Gastos com Pessoal'!$I$532:$AJ$532&amp;'Gastos com Pessoal'!$I$512:$AJ$512,0),10,1)),0)
+_xlfn.IFNA(SUM((Y$3&gt;='Gastos com Pessoal'!$E$513:$E$522)*(Y$3&lt;='Gastos com Pessoal'!$F$513:$F$522)*(IF('Gastos com Pessoal'!$AE$513:$AE$522&lt;=Y$3,1,0))*OFFSET('Gastos com Pessoal'!$H$512,1,MATCH(5&amp;$B51,'Gastos com Pessoal'!$I$532:$AJ$532&amp;'Gastos com Pessoal'!$I$512:$AJ$512,0),10,1)),0)</f>
        <v>0</v>
      </c>
      <c r="Z51" s="32">
        <f t="array" aca="1" ref="Z51" ca="1">_xlfn.IFNA(SUM((Z$3&gt;='Gastos com Pessoal'!$E$7:$E$506)*(Z$3&lt;='Gastos com Pessoal'!$F$7:$F$506)*OFFSET('Encargos e Benefícios'!$D$5,1,MATCH($B51,'Encargos e Benefícios'!$E$5:$AB$5,0),500,1)),0)
+_xlfn.IFNA(SUM((Z$3&gt;='Gastos com Pessoal'!$E$513:$E$522)*(Z$3&lt;='Gastos com Pessoal'!$F$513:$F$522)*OFFSET('Encargos e Benefícios'!$D$511,1,MATCH($B51,'Encargos e Benefícios'!$E$511:$AB$511,0),10,1)),0)
+_xlfn.IFNA(SUM((Z$3&gt;='Gastos com Pessoal'!$E$7:$E$506)*(Z$3&lt;='Gastos com Pessoal'!$F$7:$F$506)*(IF('Gastos com Pessoal'!$G$7:$G$506&lt;=Z$3,1,0))*OFFSET('Gastos com Pessoal'!$H$6,1,MATCH(1&amp;$B51,'Gastos com Pessoal'!$I$532:$AJ$532&amp;'Gastos com Pessoal'!$I$6:$AJ$6,0),500,1)),0)
+_xlfn.IFNA(SUM((Z$3&gt;='Gastos com Pessoal'!$E$7:$E$506)*(Z$3&lt;='Gastos com Pessoal'!$F$7:$F$506)*(IF('Gastos com Pessoal'!$M$7:$M$506&lt;=Z$3,1,0))*OFFSET('Gastos com Pessoal'!$H$6,1,MATCH(2&amp;$B51,'Gastos com Pessoal'!$I$532:$AJ$532&amp;'Gastos com Pessoal'!$I$6:$AJ$6,0),500,1)),0)
+_xlfn.IFNA(SUM((Z$3&gt;='Gastos com Pessoal'!$E$7:$E$506)*(Z$3&lt;='Gastos com Pessoal'!$F$7:$F$506)*(IF('Gastos com Pessoal'!$S$7:$S$506&lt;=Z$3,1,0))*OFFSET('Gastos com Pessoal'!$H$6,1,MATCH(3&amp;$B51,'Gastos com Pessoal'!$I$532:$AJ$532&amp;'Gastos com Pessoal'!$I$6:$AJ$6,0),500,1)),0)
+_xlfn.IFNA(SUM((Z$3&gt;='Gastos com Pessoal'!$E$7:$E$506)*(Z$3&lt;='Gastos com Pessoal'!$F$7:$F$506)*(IF('Gastos com Pessoal'!$Y$7:$Y$506&lt;=Z$3,1,0))*OFFSET('Gastos com Pessoal'!$H$6,1,MATCH(4&amp;$B51,'Gastos com Pessoal'!$I$532:$AJ$532&amp;'Gastos com Pessoal'!$I$6:$AJ$6,0),500,1)),0)
+_xlfn.IFNA(SUM((Z$3&gt;='Gastos com Pessoal'!$E$7:$E$506)*(Z$3&lt;='Gastos com Pessoal'!$F$7:$F$506)*(IF('Gastos com Pessoal'!$AE$7:$AE$506&lt;=Z$3,1,0))*OFFSET('Gastos com Pessoal'!$H$6,1,MATCH(5&amp;$B51,'Gastos com Pessoal'!$I$532:$AJ$532&amp;'Gastos com Pessoal'!$I$6:$AJ$6,0),500,1)),0)
+_xlfn.IFNA(SUM((Z$3&gt;='Gastos com Pessoal'!$E$513:$E$522)*(Z$3&lt;='Gastos com Pessoal'!$F$513:$F$522)*(IF('Gastos com Pessoal'!$G$513:$G$522&lt;=Z$3,1,0))*OFFSET('Gastos com Pessoal'!$H$512,1,MATCH(1&amp;$B51,'Gastos com Pessoal'!$I$532:$AJ$532&amp;'Gastos com Pessoal'!$I$512:$AJ$512,0),10,1)),0)
+_xlfn.IFNA(SUM((Z$3&gt;='Gastos com Pessoal'!$E$513:$E$522)*(Z$3&lt;='Gastos com Pessoal'!$F$513:$F$522)*(IF('Gastos com Pessoal'!$M$513:$M$522&lt;=Z$3,1,0))*OFFSET('Gastos com Pessoal'!$H$512,1,MATCH(2&amp;$B51,'Gastos com Pessoal'!$I$532:$AJ$532&amp;'Gastos com Pessoal'!$I$512:$AJ$512,0),10,1)),0)
+_xlfn.IFNA(SUM((Z$3&gt;='Gastos com Pessoal'!$E$513:$E$522)*(Z$3&lt;='Gastos com Pessoal'!$F$513:$F$522)*(IF('Gastos com Pessoal'!$S$513:$S$522&lt;=Z$3,1,0))*OFFSET('Gastos com Pessoal'!$H$512,1,MATCH(3&amp;$B51,'Gastos com Pessoal'!$I$532:$AJ$532&amp;'Gastos com Pessoal'!$I$512:$AJ$512,0),10,1)),0)
+_xlfn.IFNA(SUM((Z$3&gt;='Gastos com Pessoal'!$E$513:$E$522)*(Z$3&lt;='Gastos com Pessoal'!$F$513:$F$522)*(IF('Gastos com Pessoal'!$Y$513:$Y$522&lt;=Z$3,1,0))*OFFSET('Gastos com Pessoal'!$H$512,1,MATCH(4&amp;$B51,'Gastos com Pessoal'!$I$532:$AJ$532&amp;'Gastos com Pessoal'!$I$512:$AJ$512,0),10,1)),0)
+_xlfn.IFNA(SUM((Z$3&gt;='Gastos com Pessoal'!$E$513:$E$522)*(Z$3&lt;='Gastos com Pessoal'!$F$513:$F$522)*(IF('Gastos com Pessoal'!$AE$513:$AE$522&lt;=Z$3,1,0))*OFFSET('Gastos com Pessoal'!$H$512,1,MATCH(5&amp;$B51,'Gastos com Pessoal'!$I$532:$AJ$532&amp;'Gastos com Pessoal'!$I$512:$AJ$512,0),10,1)),0)</f>
        <v>0</v>
      </c>
      <c r="AA51" s="32">
        <f t="array" aca="1" ref="AA51" ca="1">_xlfn.IFNA(SUM((AA$3&gt;='Gastos com Pessoal'!$E$7:$E$506)*(AA$3&lt;='Gastos com Pessoal'!$F$7:$F$506)*OFFSET('Encargos e Benefícios'!$D$5,1,MATCH($B51,'Encargos e Benefícios'!$E$5:$AB$5,0),500,1)),0)
+_xlfn.IFNA(SUM((AA$3&gt;='Gastos com Pessoal'!$E$513:$E$522)*(AA$3&lt;='Gastos com Pessoal'!$F$513:$F$522)*OFFSET('Encargos e Benefícios'!$D$511,1,MATCH($B51,'Encargos e Benefícios'!$E$511:$AB$511,0),10,1)),0)
+_xlfn.IFNA(SUM((AA$3&gt;='Gastos com Pessoal'!$E$7:$E$506)*(AA$3&lt;='Gastos com Pessoal'!$F$7:$F$506)*(IF('Gastos com Pessoal'!$G$7:$G$506&lt;=AA$3,1,0))*OFFSET('Gastos com Pessoal'!$H$6,1,MATCH(1&amp;$B51,'Gastos com Pessoal'!$I$532:$AJ$532&amp;'Gastos com Pessoal'!$I$6:$AJ$6,0),500,1)),0)
+_xlfn.IFNA(SUM((AA$3&gt;='Gastos com Pessoal'!$E$7:$E$506)*(AA$3&lt;='Gastos com Pessoal'!$F$7:$F$506)*(IF('Gastos com Pessoal'!$M$7:$M$506&lt;=AA$3,1,0))*OFFSET('Gastos com Pessoal'!$H$6,1,MATCH(2&amp;$B51,'Gastos com Pessoal'!$I$532:$AJ$532&amp;'Gastos com Pessoal'!$I$6:$AJ$6,0),500,1)),0)
+_xlfn.IFNA(SUM((AA$3&gt;='Gastos com Pessoal'!$E$7:$E$506)*(AA$3&lt;='Gastos com Pessoal'!$F$7:$F$506)*(IF('Gastos com Pessoal'!$S$7:$S$506&lt;=AA$3,1,0))*OFFSET('Gastos com Pessoal'!$H$6,1,MATCH(3&amp;$B51,'Gastos com Pessoal'!$I$532:$AJ$532&amp;'Gastos com Pessoal'!$I$6:$AJ$6,0),500,1)),0)
+_xlfn.IFNA(SUM((AA$3&gt;='Gastos com Pessoal'!$E$7:$E$506)*(AA$3&lt;='Gastos com Pessoal'!$F$7:$F$506)*(IF('Gastos com Pessoal'!$Y$7:$Y$506&lt;=AA$3,1,0))*OFFSET('Gastos com Pessoal'!$H$6,1,MATCH(4&amp;$B51,'Gastos com Pessoal'!$I$532:$AJ$532&amp;'Gastos com Pessoal'!$I$6:$AJ$6,0),500,1)),0)
+_xlfn.IFNA(SUM((AA$3&gt;='Gastos com Pessoal'!$E$7:$E$506)*(AA$3&lt;='Gastos com Pessoal'!$F$7:$F$506)*(IF('Gastos com Pessoal'!$AE$7:$AE$506&lt;=AA$3,1,0))*OFFSET('Gastos com Pessoal'!$H$6,1,MATCH(5&amp;$B51,'Gastos com Pessoal'!$I$532:$AJ$532&amp;'Gastos com Pessoal'!$I$6:$AJ$6,0),500,1)),0)
+_xlfn.IFNA(SUM((AA$3&gt;='Gastos com Pessoal'!$E$513:$E$522)*(AA$3&lt;='Gastos com Pessoal'!$F$513:$F$522)*(IF('Gastos com Pessoal'!$G$513:$G$522&lt;=AA$3,1,0))*OFFSET('Gastos com Pessoal'!$H$512,1,MATCH(1&amp;$B51,'Gastos com Pessoal'!$I$532:$AJ$532&amp;'Gastos com Pessoal'!$I$512:$AJ$512,0),10,1)),0)
+_xlfn.IFNA(SUM((AA$3&gt;='Gastos com Pessoal'!$E$513:$E$522)*(AA$3&lt;='Gastos com Pessoal'!$F$513:$F$522)*(IF('Gastos com Pessoal'!$M$513:$M$522&lt;=AA$3,1,0))*OFFSET('Gastos com Pessoal'!$H$512,1,MATCH(2&amp;$B51,'Gastos com Pessoal'!$I$532:$AJ$532&amp;'Gastos com Pessoal'!$I$512:$AJ$512,0),10,1)),0)
+_xlfn.IFNA(SUM((AA$3&gt;='Gastos com Pessoal'!$E$513:$E$522)*(AA$3&lt;='Gastos com Pessoal'!$F$513:$F$522)*(IF('Gastos com Pessoal'!$S$513:$S$522&lt;=AA$3,1,0))*OFFSET('Gastos com Pessoal'!$H$512,1,MATCH(3&amp;$B51,'Gastos com Pessoal'!$I$532:$AJ$532&amp;'Gastos com Pessoal'!$I$512:$AJ$512,0),10,1)),0)
+_xlfn.IFNA(SUM((AA$3&gt;='Gastos com Pessoal'!$E$513:$E$522)*(AA$3&lt;='Gastos com Pessoal'!$F$513:$F$522)*(IF('Gastos com Pessoal'!$Y$513:$Y$522&lt;=AA$3,1,0))*OFFSET('Gastos com Pessoal'!$H$512,1,MATCH(4&amp;$B51,'Gastos com Pessoal'!$I$532:$AJ$532&amp;'Gastos com Pessoal'!$I$512:$AJ$512,0),10,1)),0)
+_xlfn.IFNA(SUM((AA$3&gt;='Gastos com Pessoal'!$E$513:$E$522)*(AA$3&lt;='Gastos com Pessoal'!$F$513:$F$522)*(IF('Gastos com Pessoal'!$AE$513:$AE$522&lt;=AA$3,1,0))*OFFSET('Gastos com Pessoal'!$H$512,1,MATCH(5&amp;$B51,'Gastos com Pessoal'!$I$532:$AJ$532&amp;'Gastos com Pessoal'!$I$512:$AJ$512,0),10,1)),0)</f>
        <v>0</v>
      </c>
      <c r="AB51" s="32">
        <f t="array" aca="1" ref="AB51" ca="1">_xlfn.IFNA(SUM((AB$3&gt;='Gastos com Pessoal'!$E$7:$E$506)*(AB$3&lt;='Gastos com Pessoal'!$F$7:$F$506)*OFFSET('Encargos e Benefícios'!$D$5,1,MATCH($B51,'Encargos e Benefícios'!$E$5:$AB$5,0),500,1)),0)
+_xlfn.IFNA(SUM((AB$3&gt;='Gastos com Pessoal'!$E$513:$E$522)*(AB$3&lt;='Gastos com Pessoal'!$F$513:$F$522)*OFFSET('Encargos e Benefícios'!$D$511,1,MATCH($B51,'Encargos e Benefícios'!$E$511:$AB$511,0),10,1)),0)
+_xlfn.IFNA(SUM((AB$3&gt;='Gastos com Pessoal'!$E$7:$E$506)*(AB$3&lt;='Gastos com Pessoal'!$F$7:$F$506)*(IF('Gastos com Pessoal'!$G$7:$G$506&lt;=AB$3,1,0))*OFFSET('Gastos com Pessoal'!$H$6,1,MATCH(1&amp;$B51,'Gastos com Pessoal'!$I$532:$AJ$532&amp;'Gastos com Pessoal'!$I$6:$AJ$6,0),500,1)),0)
+_xlfn.IFNA(SUM((AB$3&gt;='Gastos com Pessoal'!$E$7:$E$506)*(AB$3&lt;='Gastos com Pessoal'!$F$7:$F$506)*(IF('Gastos com Pessoal'!$M$7:$M$506&lt;=AB$3,1,0))*OFFSET('Gastos com Pessoal'!$H$6,1,MATCH(2&amp;$B51,'Gastos com Pessoal'!$I$532:$AJ$532&amp;'Gastos com Pessoal'!$I$6:$AJ$6,0),500,1)),0)
+_xlfn.IFNA(SUM((AB$3&gt;='Gastos com Pessoal'!$E$7:$E$506)*(AB$3&lt;='Gastos com Pessoal'!$F$7:$F$506)*(IF('Gastos com Pessoal'!$S$7:$S$506&lt;=AB$3,1,0))*OFFSET('Gastos com Pessoal'!$H$6,1,MATCH(3&amp;$B51,'Gastos com Pessoal'!$I$532:$AJ$532&amp;'Gastos com Pessoal'!$I$6:$AJ$6,0),500,1)),0)
+_xlfn.IFNA(SUM((AB$3&gt;='Gastos com Pessoal'!$E$7:$E$506)*(AB$3&lt;='Gastos com Pessoal'!$F$7:$F$506)*(IF('Gastos com Pessoal'!$Y$7:$Y$506&lt;=AB$3,1,0))*OFFSET('Gastos com Pessoal'!$H$6,1,MATCH(4&amp;$B51,'Gastos com Pessoal'!$I$532:$AJ$532&amp;'Gastos com Pessoal'!$I$6:$AJ$6,0),500,1)),0)
+_xlfn.IFNA(SUM((AB$3&gt;='Gastos com Pessoal'!$E$7:$E$506)*(AB$3&lt;='Gastos com Pessoal'!$F$7:$F$506)*(IF('Gastos com Pessoal'!$AE$7:$AE$506&lt;=AB$3,1,0))*OFFSET('Gastos com Pessoal'!$H$6,1,MATCH(5&amp;$B51,'Gastos com Pessoal'!$I$532:$AJ$532&amp;'Gastos com Pessoal'!$I$6:$AJ$6,0),500,1)),0)
+_xlfn.IFNA(SUM((AB$3&gt;='Gastos com Pessoal'!$E$513:$E$522)*(AB$3&lt;='Gastos com Pessoal'!$F$513:$F$522)*(IF('Gastos com Pessoal'!$G$513:$G$522&lt;=AB$3,1,0))*OFFSET('Gastos com Pessoal'!$H$512,1,MATCH(1&amp;$B51,'Gastos com Pessoal'!$I$532:$AJ$532&amp;'Gastos com Pessoal'!$I$512:$AJ$512,0),10,1)),0)
+_xlfn.IFNA(SUM((AB$3&gt;='Gastos com Pessoal'!$E$513:$E$522)*(AB$3&lt;='Gastos com Pessoal'!$F$513:$F$522)*(IF('Gastos com Pessoal'!$M$513:$M$522&lt;=AB$3,1,0))*OFFSET('Gastos com Pessoal'!$H$512,1,MATCH(2&amp;$B51,'Gastos com Pessoal'!$I$532:$AJ$532&amp;'Gastos com Pessoal'!$I$512:$AJ$512,0),10,1)),0)
+_xlfn.IFNA(SUM((AB$3&gt;='Gastos com Pessoal'!$E$513:$E$522)*(AB$3&lt;='Gastos com Pessoal'!$F$513:$F$522)*(IF('Gastos com Pessoal'!$S$513:$S$522&lt;=AB$3,1,0))*OFFSET('Gastos com Pessoal'!$H$512,1,MATCH(3&amp;$B51,'Gastos com Pessoal'!$I$532:$AJ$532&amp;'Gastos com Pessoal'!$I$512:$AJ$512,0),10,1)),0)
+_xlfn.IFNA(SUM((AB$3&gt;='Gastos com Pessoal'!$E$513:$E$522)*(AB$3&lt;='Gastos com Pessoal'!$F$513:$F$522)*(IF('Gastos com Pessoal'!$Y$513:$Y$522&lt;=AB$3,1,0))*OFFSET('Gastos com Pessoal'!$H$512,1,MATCH(4&amp;$B51,'Gastos com Pessoal'!$I$532:$AJ$532&amp;'Gastos com Pessoal'!$I$512:$AJ$512,0),10,1)),0)
+_xlfn.IFNA(SUM((AB$3&gt;='Gastos com Pessoal'!$E$513:$E$522)*(AB$3&lt;='Gastos com Pessoal'!$F$513:$F$522)*(IF('Gastos com Pessoal'!$AE$513:$AE$522&lt;=AB$3,1,0))*OFFSET('Gastos com Pessoal'!$H$512,1,MATCH(5&amp;$B51,'Gastos com Pessoal'!$I$532:$AJ$532&amp;'Gastos com Pessoal'!$I$512:$AJ$512,0),10,1)),0)</f>
        <v>0</v>
      </c>
      <c r="AC51" s="32">
        <f t="array" aca="1" ref="AC51" ca="1">_xlfn.IFNA(SUM((AC$3&gt;='Gastos com Pessoal'!$E$7:$E$506)*(AC$3&lt;='Gastos com Pessoal'!$F$7:$F$506)*OFFSET('Encargos e Benefícios'!$D$5,1,MATCH($B51,'Encargos e Benefícios'!$E$5:$AB$5,0),500,1)),0)
+_xlfn.IFNA(SUM((AC$3&gt;='Gastos com Pessoal'!$E$513:$E$522)*(AC$3&lt;='Gastos com Pessoal'!$F$513:$F$522)*OFFSET('Encargos e Benefícios'!$D$511,1,MATCH($B51,'Encargos e Benefícios'!$E$511:$AB$511,0),10,1)),0)
+_xlfn.IFNA(SUM((AC$3&gt;='Gastos com Pessoal'!$E$7:$E$506)*(AC$3&lt;='Gastos com Pessoal'!$F$7:$F$506)*(IF('Gastos com Pessoal'!$G$7:$G$506&lt;=AC$3,1,0))*OFFSET('Gastos com Pessoal'!$H$6,1,MATCH(1&amp;$B51,'Gastos com Pessoal'!$I$532:$AJ$532&amp;'Gastos com Pessoal'!$I$6:$AJ$6,0),500,1)),0)
+_xlfn.IFNA(SUM((AC$3&gt;='Gastos com Pessoal'!$E$7:$E$506)*(AC$3&lt;='Gastos com Pessoal'!$F$7:$F$506)*(IF('Gastos com Pessoal'!$M$7:$M$506&lt;=AC$3,1,0))*OFFSET('Gastos com Pessoal'!$H$6,1,MATCH(2&amp;$B51,'Gastos com Pessoal'!$I$532:$AJ$532&amp;'Gastos com Pessoal'!$I$6:$AJ$6,0),500,1)),0)
+_xlfn.IFNA(SUM((AC$3&gt;='Gastos com Pessoal'!$E$7:$E$506)*(AC$3&lt;='Gastos com Pessoal'!$F$7:$F$506)*(IF('Gastos com Pessoal'!$S$7:$S$506&lt;=AC$3,1,0))*OFFSET('Gastos com Pessoal'!$H$6,1,MATCH(3&amp;$B51,'Gastos com Pessoal'!$I$532:$AJ$532&amp;'Gastos com Pessoal'!$I$6:$AJ$6,0),500,1)),0)
+_xlfn.IFNA(SUM((AC$3&gt;='Gastos com Pessoal'!$E$7:$E$506)*(AC$3&lt;='Gastos com Pessoal'!$F$7:$F$506)*(IF('Gastos com Pessoal'!$Y$7:$Y$506&lt;=AC$3,1,0))*OFFSET('Gastos com Pessoal'!$H$6,1,MATCH(4&amp;$B51,'Gastos com Pessoal'!$I$532:$AJ$532&amp;'Gastos com Pessoal'!$I$6:$AJ$6,0),500,1)),0)
+_xlfn.IFNA(SUM((AC$3&gt;='Gastos com Pessoal'!$E$7:$E$506)*(AC$3&lt;='Gastos com Pessoal'!$F$7:$F$506)*(IF('Gastos com Pessoal'!$AE$7:$AE$506&lt;=AC$3,1,0))*OFFSET('Gastos com Pessoal'!$H$6,1,MATCH(5&amp;$B51,'Gastos com Pessoal'!$I$532:$AJ$532&amp;'Gastos com Pessoal'!$I$6:$AJ$6,0),500,1)),0)
+_xlfn.IFNA(SUM((AC$3&gt;='Gastos com Pessoal'!$E$513:$E$522)*(AC$3&lt;='Gastos com Pessoal'!$F$513:$F$522)*(IF('Gastos com Pessoal'!$G$513:$G$522&lt;=AC$3,1,0))*OFFSET('Gastos com Pessoal'!$H$512,1,MATCH(1&amp;$B51,'Gastos com Pessoal'!$I$532:$AJ$532&amp;'Gastos com Pessoal'!$I$512:$AJ$512,0),10,1)),0)
+_xlfn.IFNA(SUM((AC$3&gt;='Gastos com Pessoal'!$E$513:$E$522)*(AC$3&lt;='Gastos com Pessoal'!$F$513:$F$522)*(IF('Gastos com Pessoal'!$M$513:$M$522&lt;=AC$3,1,0))*OFFSET('Gastos com Pessoal'!$H$512,1,MATCH(2&amp;$B51,'Gastos com Pessoal'!$I$532:$AJ$532&amp;'Gastos com Pessoal'!$I$512:$AJ$512,0),10,1)),0)
+_xlfn.IFNA(SUM((AC$3&gt;='Gastos com Pessoal'!$E$513:$E$522)*(AC$3&lt;='Gastos com Pessoal'!$F$513:$F$522)*(IF('Gastos com Pessoal'!$S$513:$S$522&lt;=AC$3,1,0))*OFFSET('Gastos com Pessoal'!$H$512,1,MATCH(3&amp;$B51,'Gastos com Pessoal'!$I$532:$AJ$532&amp;'Gastos com Pessoal'!$I$512:$AJ$512,0),10,1)),0)
+_xlfn.IFNA(SUM((AC$3&gt;='Gastos com Pessoal'!$E$513:$E$522)*(AC$3&lt;='Gastos com Pessoal'!$F$513:$F$522)*(IF('Gastos com Pessoal'!$Y$513:$Y$522&lt;=AC$3,1,0))*OFFSET('Gastos com Pessoal'!$H$512,1,MATCH(4&amp;$B51,'Gastos com Pessoal'!$I$532:$AJ$532&amp;'Gastos com Pessoal'!$I$512:$AJ$512,0),10,1)),0)
+_xlfn.IFNA(SUM((AC$3&gt;='Gastos com Pessoal'!$E$513:$E$522)*(AC$3&lt;='Gastos com Pessoal'!$F$513:$F$522)*(IF('Gastos com Pessoal'!$AE$513:$AE$522&lt;=AC$3,1,0))*OFFSET('Gastos com Pessoal'!$H$512,1,MATCH(5&amp;$B51,'Gastos com Pessoal'!$I$532:$AJ$532&amp;'Gastos com Pessoal'!$I$512:$AJ$512,0),10,1)),0)</f>
        <v>0</v>
      </c>
      <c r="AD51" s="32">
        <f t="array" aca="1" ref="AD51" ca="1">_xlfn.IFNA(SUM((AD$3&gt;='Gastos com Pessoal'!$E$7:$E$506)*(AD$3&lt;='Gastos com Pessoal'!$F$7:$F$506)*OFFSET('Encargos e Benefícios'!$D$5,1,MATCH($B51,'Encargos e Benefícios'!$E$5:$AB$5,0),500,1)),0)
+_xlfn.IFNA(SUM((AD$3&gt;='Gastos com Pessoal'!$E$513:$E$522)*(AD$3&lt;='Gastos com Pessoal'!$F$513:$F$522)*OFFSET('Encargos e Benefícios'!$D$511,1,MATCH($B51,'Encargos e Benefícios'!$E$511:$AB$511,0),10,1)),0)
+_xlfn.IFNA(SUM((AD$3&gt;='Gastos com Pessoal'!$E$7:$E$506)*(AD$3&lt;='Gastos com Pessoal'!$F$7:$F$506)*(IF('Gastos com Pessoal'!$G$7:$G$506&lt;=AD$3,1,0))*OFFSET('Gastos com Pessoal'!$H$6,1,MATCH(1&amp;$B51,'Gastos com Pessoal'!$I$532:$AJ$532&amp;'Gastos com Pessoal'!$I$6:$AJ$6,0),500,1)),0)
+_xlfn.IFNA(SUM((AD$3&gt;='Gastos com Pessoal'!$E$7:$E$506)*(AD$3&lt;='Gastos com Pessoal'!$F$7:$F$506)*(IF('Gastos com Pessoal'!$M$7:$M$506&lt;=AD$3,1,0))*OFFSET('Gastos com Pessoal'!$H$6,1,MATCH(2&amp;$B51,'Gastos com Pessoal'!$I$532:$AJ$532&amp;'Gastos com Pessoal'!$I$6:$AJ$6,0),500,1)),0)
+_xlfn.IFNA(SUM((AD$3&gt;='Gastos com Pessoal'!$E$7:$E$506)*(AD$3&lt;='Gastos com Pessoal'!$F$7:$F$506)*(IF('Gastos com Pessoal'!$S$7:$S$506&lt;=AD$3,1,0))*OFFSET('Gastos com Pessoal'!$H$6,1,MATCH(3&amp;$B51,'Gastos com Pessoal'!$I$532:$AJ$532&amp;'Gastos com Pessoal'!$I$6:$AJ$6,0),500,1)),0)
+_xlfn.IFNA(SUM((AD$3&gt;='Gastos com Pessoal'!$E$7:$E$506)*(AD$3&lt;='Gastos com Pessoal'!$F$7:$F$506)*(IF('Gastos com Pessoal'!$Y$7:$Y$506&lt;=AD$3,1,0))*OFFSET('Gastos com Pessoal'!$H$6,1,MATCH(4&amp;$B51,'Gastos com Pessoal'!$I$532:$AJ$532&amp;'Gastos com Pessoal'!$I$6:$AJ$6,0),500,1)),0)
+_xlfn.IFNA(SUM((AD$3&gt;='Gastos com Pessoal'!$E$7:$E$506)*(AD$3&lt;='Gastos com Pessoal'!$F$7:$F$506)*(IF('Gastos com Pessoal'!$AE$7:$AE$506&lt;=AD$3,1,0))*OFFSET('Gastos com Pessoal'!$H$6,1,MATCH(5&amp;$B51,'Gastos com Pessoal'!$I$532:$AJ$532&amp;'Gastos com Pessoal'!$I$6:$AJ$6,0),500,1)),0)
+_xlfn.IFNA(SUM((AD$3&gt;='Gastos com Pessoal'!$E$513:$E$522)*(AD$3&lt;='Gastos com Pessoal'!$F$513:$F$522)*(IF('Gastos com Pessoal'!$G$513:$G$522&lt;=AD$3,1,0))*OFFSET('Gastos com Pessoal'!$H$512,1,MATCH(1&amp;$B51,'Gastos com Pessoal'!$I$532:$AJ$532&amp;'Gastos com Pessoal'!$I$512:$AJ$512,0),10,1)),0)
+_xlfn.IFNA(SUM((AD$3&gt;='Gastos com Pessoal'!$E$513:$E$522)*(AD$3&lt;='Gastos com Pessoal'!$F$513:$F$522)*(IF('Gastos com Pessoal'!$M$513:$M$522&lt;=AD$3,1,0))*OFFSET('Gastos com Pessoal'!$H$512,1,MATCH(2&amp;$B51,'Gastos com Pessoal'!$I$532:$AJ$532&amp;'Gastos com Pessoal'!$I$512:$AJ$512,0),10,1)),0)
+_xlfn.IFNA(SUM((AD$3&gt;='Gastos com Pessoal'!$E$513:$E$522)*(AD$3&lt;='Gastos com Pessoal'!$F$513:$F$522)*(IF('Gastos com Pessoal'!$S$513:$S$522&lt;=AD$3,1,0))*OFFSET('Gastos com Pessoal'!$H$512,1,MATCH(3&amp;$B51,'Gastos com Pessoal'!$I$532:$AJ$532&amp;'Gastos com Pessoal'!$I$512:$AJ$512,0),10,1)),0)
+_xlfn.IFNA(SUM((AD$3&gt;='Gastos com Pessoal'!$E$513:$E$522)*(AD$3&lt;='Gastos com Pessoal'!$F$513:$F$522)*(IF('Gastos com Pessoal'!$Y$513:$Y$522&lt;=AD$3,1,0))*OFFSET('Gastos com Pessoal'!$H$512,1,MATCH(4&amp;$B51,'Gastos com Pessoal'!$I$532:$AJ$532&amp;'Gastos com Pessoal'!$I$512:$AJ$512,0),10,1)),0)
+_xlfn.IFNA(SUM((AD$3&gt;='Gastos com Pessoal'!$E$513:$E$522)*(AD$3&lt;='Gastos com Pessoal'!$F$513:$F$522)*(IF('Gastos com Pessoal'!$AE$513:$AE$522&lt;=AD$3,1,0))*OFFSET('Gastos com Pessoal'!$H$512,1,MATCH(5&amp;$B51,'Gastos com Pessoal'!$I$532:$AJ$532&amp;'Gastos com Pessoal'!$I$512:$AJ$512,0),10,1)),0)</f>
        <v>0</v>
      </c>
      <c r="AE51" s="32">
        <f t="array" aca="1" ref="AE51" ca="1">_xlfn.IFNA(SUM((AE$3&gt;='Gastos com Pessoal'!$E$7:$E$506)*(AE$3&lt;='Gastos com Pessoal'!$F$7:$F$506)*OFFSET('Encargos e Benefícios'!$D$5,1,MATCH($B51,'Encargos e Benefícios'!$E$5:$AB$5,0),500,1)),0)
+_xlfn.IFNA(SUM((AE$3&gt;='Gastos com Pessoal'!$E$513:$E$522)*(AE$3&lt;='Gastos com Pessoal'!$F$513:$F$522)*OFFSET('Encargos e Benefícios'!$D$511,1,MATCH($B51,'Encargos e Benefícios'!$E$511:$AB$511,0),10,1)),0)
+_xlfn.IFNA(SUM((AE$3&gt;='Gastos com Pessoal'!$E$7:$E$506)*(AE$3&lt;='Gastos com Pessoal'!$F$7:$F$506)*(IF('Gastos com Pessoal'!$G$7:$G$506&lt;=AE$3,1,0))*OFFSET('Gastos com Pessoal'!$H$6,1,MATCH(1&amp;$B51,'Gastos com Pessoal'!$I$532:$AJ$532&amp;'Gastos com Pessoal'!$I$6:$AJ$6,0),500,1)),0)
+_xlfn.IFNA(SUM((AE$3&gt;='Gastos com Pessoal'!$E$7:$E$506)*(AE$3&lt;='Gastos com Pessoal'!$F$7:$F$506)*(IF('Gastos com Pessoal'!$M$7:$M$506&lt;=AE$3,1,0))*OFFSET('Gastos com Pessoal'!$H$6,1,MATCH(2&amp;$B51,'Gastos com Pessoal'!$I$532:$AJ$532&amp;'Gastos com Pessoal'!$I$6:$AJ$6,0),500,1)),0)
+_xlfn.IFNA(SUM((AE$3&gt;='Gastos com Pessoal'!$E$7:$E$506)*(AE$3&lt;='Gastos com Pessoal'!$F$7:$F$506)*(IF('Gastos com Pessoal'!$S$7:$S$506&lt;=AE$3,1,0))*OFFSET('Gastos com Pessoal'!$H$6,1,MATCH(3&amp;$B51,'Gastos com Pessoal'!$I$532:$AJ$532&amp;'Gastos com Pessoal'!$I$6:$AJ$6,0),500,1)),0)
+_xlfn.IFNA(SUM((AE$3&gt;='Gastos com Pessoal'!$E$7:$E$506)*(AE$3&lt;='Gastos com Pessoal'!$F$7:$F$506)*(IF('Gastos com Pessoal'!$Y$7:$Y$506&lt;=AE$3,1,0))*OFFSET('Gastos com Pessoal'!$H$6,1,MATCH(4&amp;$B51,'Gastos com Pessoal'!$I$532:$AJ$532&amp;'Gastos com Pessoal'!$I$6:$AJ$6,0),500,1)),0)
+_xlfn.IFNA(SUM((AE$3&gt;='Gastos com Pessoal'!$E$7:$E$506)*(AE$3&lt;='Gastos com Pessoal'!$F$7:$F$506)*(IF('Gastos com Pessoal'!$AE$7:$AE$506&lt;=AE$3,1,0))*OFFSET('Gastos com Pessoal'!$H$6,1,MATCH(5&amp;$B51,'Gastos com Pessoal'!$I$532:$AJ$532&amp;'Gastos com Pessoal'!$I$6:$AJ$6,0),500,1)),0)
+_xlfn.IFNA(SUM((AE$3&gt;='Gastos com Pessoal'!$E$513:$E$522)*(AE$3&lt;='Gastos com Pessoal'!$F$513:$F$522)*(IF('Gastos com Pessoal'!$G$513:$G$522&lt;=AE$3,1,0))*OFFSET('Gastos com Pessoal'!$H$512,1,MATCH(1&amp;$B51,'Gastos com Pessoal'!$I$532:$AJ$532&amp;'Gastos com Pessoal'!$I$512:$AJ$512,0),10,1)),0)
+_xlfn.IFNA(SUM((AE$3&gt;='Gastos com Pessoal'!$E$513:$E$522)*(AE$3&lt;='Gastos com Pessoal'!$F$513:$F$522)*(IF('Gastos com Pessoal'!$M$513:$M$522&lt;=AE$3,1,0))*OFFSET('Gastos com Pessoal'!$H$512,1,MATCH(2&amp;$B51,'Gastos com Pessoal'!$I$532:$AJ$532&amp;'Gastos com Pessoal'!$I$512:$AJ$512,0),10,1)),0)
+_xlfn.IFNA(SUM((AE$3&gt;='Gastos com Pessoal'!$E$513:$E$522)*(AE$3&lt;='Gastos com Pessoal'!$F$513:$F$522)*(IF('Gastos com Pessoal'!$S$513:$S$522&lt;=AE$3,1,0))*OFFSET('Gastos com Pessoal'!$H$512,1,MATCH(3&amp;$B51,'Gastos com Pessoal'!$I$532:$AJ$532&amp;'Gastos com Pessoal'!$I$512:$AJ$512,0),10,1)),0)
+_xlfn.IFNA(SUM((AE$3&gt;='Gastos com Pessoal'!$E$513:$E$522)*(AE$3&lt;='Gastos com Pessoal'!$F$513:$F$522)*(IF('Gastos com Pessoal'!$Y$513:$Y$522&lt;=AE$3,1,0))*OFFSET('Gastos com Pessoal'!$H$512,1,MATCH(4&amp;$B51,'Gastos com Pessoal'!$I$532:$AJ$532&amp;'Gastos com Pessoal'!$I$512:$AJ$512,0),10,1)),0)
+_xlfn.IFNA(SUM((AE$3&gt;='Gastos com Pessoal'!$E$513:$E$522)*(AE$3&lt;='Gastos com Pessoal'!$F$513:$F$522)*(IF('Gastos com Pessoal'!$AE$513:$AE$522&lt;=AE$3,1,0))*OFFSET('Gastos com Pessoal'!$H$512,1,MATCH(5&amp;$B51,'Gastos com Pessoal'!$I$532:$AJ$532&amp;'Gastos com Pessoal'!$I$512:$AJ$512,0),10,1)),0)</f>
        <v>0</v>
      </c>
      <c r="AF51" s="32">
        <f t="array" aca="1" ref="AF51" ca="1">_xlfn.IFNA(SUM((AF$3&gt;='Gastos com Pessoal'!$E$7:$E$506)*(AF$3&lt;='Gastos com Pessoal'!$F$7:$F$506)*OFFSET('Encargos e Benefícios'!$D$5,1,MATCH($B51,'Encargos e Benefícios'!$E$5:$AB$5,0),500,1)),0)
+_xlfn.IFNA(SUM((AF$3&gt;='Gastos com Pessoal'!$E$513:$E$522)*(AF$3&lt;='Gastos com Pessoal'!$F$513:$F$522)*OFFSET('Encargos e Benefícios'!$D$511,1,MATCH($B51,'Encargos e Benefícios'!$E$511:$AB$511,0),10,1)),0)
+_xlfn.IFNA(SUM((AF$3&gt;='Gastos com Pessoal'!$E$7:$E$506)*(AF$3&lt;='Gastos com Pessoal'!$F$7:$F$506)*(IF('Gastos com Pessoal'!$G$7:$G$506&lt;=AF$3,1,0))*OFFSET('Gastos com Pessoal'!$H$6,1,MATCH(1&amp;$B51,'Gastos com Pessoal'!$I$532:$AJ$532&amp;'Gastos com Pessoal'!$I$6:$AJ$6,0),500,1)),0)
+_xlfn.IFNA(SUM((AF$3&gt;='Gastos com Pessoal'!$E$7:$E$506)*(AF$3&lt;='Gastos com Pessoal'!$F$7:$F$506)*(IF('Gastos com Pessoal'!$M$7:$M$506&lt;=AF$3,1,0))*OFFSET('Gastos com Pessoal'!$H$6,1,MATCH(2&amp;$B51,'Gastos com Pessoal'!$I$532:$AJ$532&amp;'Gastos com Pessoal'!$I$6:$AJ$6,0),500,1)),0)
+_xlfn.IFNA(SUM((AF$3&gt;='Gastos com Pessoal'!$E$7:$E$506)*(AF$3&lt;='Gastos com Pessoal'!$F$7:$F$506)*(IF('Gastos com Pessoal'!$S$7:$S$506&lt;=AF$3,1,0))*OFFSET('Gastos com Pessoal'!$H$6,1,MATCH(3&amp;$B51,'Gastos com Pessoal'!$I$532:$AJ$532&amp;'Gastos com Pessoal'!$I$6:$AJ$6,0),500,1)),0)
+_xlfn.IFNA(SUM((AF$3&gt;='Gastos com Pessoal'!$E$7:$E$506)*(AF$3&lt;='Gastos com Pessoal'!$F$7:$F$506)*(IF('Gastos com Pessoal'!$Y$7:$Y$506&lt;=AF$3,1,0))*OFFSET('Gastos com Pessoal'!$H$6,1,MATCH(4&amp;$B51,'Gastos com Pessoal'!$I$532:$AJ$532&amp;'Gastos com Pessoal'!$I$6:$AJ$6,0),500,1)),0)
+_xlfn.IFNA(SUM((AF$3&gt;='Gastos com Pessoal'!$E$7:$E$506)*(AF$3&lt;='Gastos com Pessoal'!$F$7:$F$506)*(IF('Gastos com Pessoal'!$AE$7:$AE$506&lt;=AF$3,1,0))*OFFSET('Gastos com Pessoal'!$H$6,1,MATCH(5&amp;$B51,'Gastos com Pessoal'!$I$532:$AJ$532&amp;'Gastos com Pessoal'!$I$6:$AJ$6,0),500,1)),0)
+_xlfn.IFNA(SUM((AF$3&gt;='Gastos com Pessoal'!$E$513:$E$522)*(AF$3&lt;='Gastos com Pessoal'!$F$513:$F$522)*(IF('Gastos com Pessoal'!$G$513:$G$522&lt;=AF$3,1,0))*OFFSET('Gastos com Pessoal'!$H$512,1,MATCH(1&amp;$B51,'Gastos com Pessoal'!$I$532:$AJ$532&amp;'Gastos com Pessoal'!$I$512:$AJ$512,0),10,1)),0)
+_xlfn.IFNA(SUM((AF$3&gt;='Gastos com Pessoal'!$E$513:$E$522)*(AF$3&lt;='Gastos com Pessoal'!$F$513:$F$522)*(IF('Gastos com Pessoal'!$M$513:$M$522&lt;=AF$3,1,0))*OFFSET('Gastos com Pessoal'!$H$512,1,MATCH(2&amp;$B51,'Gastos com Pessoal'!$I$532:$AJ$532&amp;'Gastos com Pessoal'!$I$512:$AJ$512,0),10,1)),0)
+_xlfn.IFNA(SUM((AF$3&gt;='Gastos com Pessoal'!$E$513:$E$522)*(AF$3&lt;='Gastos com Pessoal'!$F$513:$F$522)*(IF('Gastos com Pessoal'!$S$513:$S$522&lt;=AF$3,1,0))*OFFSET('Gastos com Pessoal'!$H$512,1,MATCH(3&amp;$B51,'Gastos com Pessoal'!$I$532:$AJ$532&amp;'Gastos com Pessoal'!$I$512:$AJ$512,0),10,1)),0)
+_xlfn.IFNA(SUM((AF$3&gt;='Gastos com Pessoal'!$E$513:$E$522)*(AF$3&lt;='Gastos com Pessoal'!$F$513:$F$522)*(IF('Gastos com Pessoal'!$Y$513:$Y$522&lt;=AF$3,1,0))*OFFSET('Gastos com Pessoal'!$H$512,1,MATCH(4&amp;$B51,'Gastos com Pessoal'!$I$532:$AJ$532&amp;'Gastos com Pessoal'!$I$512:$AJ$512,0),10,1)),0)
+_xlfn.IFNA(SUM((AF$3&gt;='Gastos com Pessoal'!$E$513:$E$522)*(AF$3&lt;='Gastos com Pessoal'!$F$513:$F$522)*(IF('Gastos com Pessoal'!$AE$513:$AE$522&lt;=AF$3,1,0))*OFFSET('Gastos com Pessoal'!$H$512,1,MATCH(5&amp;$B51,'Gastos com Pessoal'!$I$532:$AJ$532&amp;'Gastos com Pessoal'!$I$512:$AJ$512,0),10,1)),0)</f>
        <v>0</v>
      </c>
      <c r="AG51" s="32">
        <f t="array" aca="1" ref="AG51" ca="1">_xlfn.IFNA(SUM((AG$3&gt;='Gastos com Pessoal'!$E$7:$E$506)*(AG$3&lt;='Gastos com Pessoal'!$F$7:$F$506)*OFFSET('Encargos e Benefícios'!$D$5,1,MATCH($B51,'Encargos e Benefícios'!$E$5:$AB$5,0),500,1)),0)
+_xlfn.IFNA(SUM((AG$3&gt;='Gastos com Pessoal'!$E$513:$E$522)*(AG$3&lt;='Gastos com Pessoal'!$F$513:$F$522)*OFFSET('Encargos e Benefícios'!$D$511,1,MATCH($B51,'Encargos e Benefícios'!$E$511:$AB$511,0),10,1)),0)
+_xlfn.IFNA(SUM((AG$3&gt;='Gastos com Pessoal'!$E$7:$E$506)*(AG$3&lt;='Gastos com Pessoal'!$F$7:$F$506)*(IF('Gastos com Pessoal'!$G$7:$G$506&lt;=AG$3,1,0))*OFFSET('Gastos com Pessoal'!$H$6,1,MATCH(1&amp;$B51,'Gastos com Pessoal'!$I$532:$AJ$532&amp;'Gastos com Pessoal'!$I$6:$AJ$6,0),500,1)),0)
+_xlfn.IFNA(SUM((AG$3&gt;='Gastos com Pessoal'!$E$7:$E$506)*(AG$3&lt;='Gastos com Pessoal'!$F$7:$F$506)*(IF('Gastos com Pessoal'!$M$7:$M$506&lt;=AG$3,1,0))*OFFSET('Gastos com Pessoal'!$H$6,1,MATCH(2&amp;$B51,'Gastos com Pessoal'!$I$532:$AJ$532&amp;'Gastos com Pessoal'!$I$6:$AJ$6,0),500,1)),0)
+_xlfn.IFNA(SUM((AG$3&gt;='Gastos com Pessoal'!$E$7:$E$506)*(AG$3&lt;='Gastos com Pessoal'!$F$7:$F$506)*(IF('Gastos com Pessoal'!$S$7:$S$506&lt;=AG$3,1,0))*OFFSET('Gastos com Pessoal'!$H$6,1,MATCH(3&amp;$B51,'Gastos com Pessoal'!$I$532:$AJ$532&amp;'Gastos com Pessoal'!$I$6:$AJ$6,0),500,1)),0)
+_xlfn.IFNA(SUM((AG$3&gt;='Gastos com Pessoal'!$E$7:$E$506)*(AG$3&lt;='Gastos com Pessoal'!$F$7:$F$506)*(IF('Gastos com Pessoal'!$Y$7:$Y$506&lt;=AG$3,1,0))*OFFSET('Gastos com Pessoal'!$H$6,1,MATCH(4&amp;$B51,'Gastos com Pessoal'!$I$532:$AJ$532&amp;'Gastos com Pessoal'!$I$6:$AJ$6,0),500,1)),0)
+_xlfn.IFNA(SUM((AG$3&gt;='Gastos com Pessoal'!$E$7:$E$506)*(AG$3&lt;='Gastos com Pessoal'!$F$7:$F$506)*(IF('Gastos com Pessoal'!$AE$7:$AE$506&lt;=AG$3,1,0))*OFFSET('Gastos com Pessoal'!$H$6,1,MATCH(5&amp;$B51,'Gastos com Pessoal'!$I$532:$AJ$532&amp;'Gastos com Pessoal'!$I$6:$AJ$6,0),500,1)),0)
+_xlfn.IFNA(SUM((AG$3&gt;='Gastos com Pessoal'!$E$513:$E$522)*(AG$3&lt;='Gastos com Pessoal'!$F$513:$F$522)*(IF('Gastos com Pessoal'!$G$513:$G$522&lt;=AG$3,1,0))*OFFSET('Gastos com Pessoal'!$H$512,1,MATCH(1&amp;$B51,'Gastos com Pessoal'!$I$532:$AJ$532&amp;'Gastos com Pessoal'!$I$512:$AJ$512,0),10,1)),0)
+_xlfn.IFNA(SUM((AG$3&gt;='Gastos com Pessoal'!$E$513:$E$522)*(AG$3&lt;='Gastos com Pessoal'!$F$513:$F$522)*(IF('Gastos com Pessoal'!$M$513:$M$522&lt;=AG$3,1,0))*OFFSET('Gastos com Pessoal'!$H$512,1,MATCH(2&amp;$B51,'Gastos com Pessoal'!$I$532:$AJ$532&amp;'Gastos com Pessoal'!$I$512:$AJ$512,0),10,1)),0)
+_xlfn.IFNA(SUM((AG$3&gt;='Gastos com Pessoal'!$E$513:$E$522)*(AG$3&lt;='Gastos com Pessoal'!$F$513:$F$522)*(IF('Gastos com Pessoal'!$S$513:$S$522&lt;=AG$3,1,0))*OFFSET('Gastos com Pessoal'!$H$512,1,MATCH(3&amp;$B51,'Gastos com Pessoal'!$I$532:$AJ$532&amp;'Gastos com Pessoal'!$I$512:$AJ$512,0),10,1)),0)
+_xlfn.IFNA(SUM((AG$3&gt;='Gastos com Pessoal'!$E$513:$E$522)*(AG$3&lt;='Gastos com Pessoal'!$F$513:$F$522)*(IF('Gastos com Pessoal'!$Y$513:$Y$522&lt;=AG$3,1,0))*OFFSET('Gastos com Pessoal'!$H$512,1,MATCH(4&amp;$B51,'Gastos com Pessoal'!$I$532:$AJ$532&amp;'Gastos com Pessoal'!$I$512:$AJ$512,0),10,1)),0)
+_xlfn.IFNA(SUM((AG$3&gt;='Gastos com Pessoal'!$E$513:$E$522)*(AG$3&lt;='Gastos com Pessoal'!$F$513:$F$522)*(IF('Gastos com Pessoal'!$AE$513:$AE$522&lt;=AG$3,1,0))*OFFSET('Gastos com Pessoal'!$H$512,1,MATCH(5&amp;$B51,'Gastos com Pessoal'!$I$532:$AJ$532&amp;'Gastos com Pessoal'!$I$512:$AJ$512,0),10,1)),0)</f>
        <v>0</v>
      </c>
      <c r="AH51" s="32">
        <f t="array" aca="1" ref="AH51" ca="1">_xlfn.IFNA(SUM((AH$3&gt;='Gastos com Pessoal'!$E$7:$E$506)*(AH$3&lt;='Gastos com Pessoal'!$F$7:$F$506)*OFFSET('Encargos e Benefícios'!$D$5,1,MATCH($B51,'Encargos e Benefícios'!$E$5:$AB$5,0),500,1)),0)
+_xlfn.IFNA(SUM((AH$3&gt;='Gastos com Pessoal'!$E$513:$E$522)*(AH$3&lt;='Gastos com Pessoal'!$F$513:$F$522)*OFFSET('Encargos e Benefícios'!$D$511,1,MATCH($B51,'Encargos e Benefícios'!$E$511:$AB$511,0),10,1)),0)
+_xlfn.IFNA(SUM((AH$3&gt;='Gastos com Pessoal'!$E$7:$E$506)*(AH$3&lt;='Gastos com Pessoal'!$F$7:$F$506)*(IF('Gastos com Pessoal'!$G$7:$G$506&lt;=AH$3,1,0))*OFFSET('Gastos com Pessoal'!$H$6,1,MATCH(1&amp;$B51,'Gastos com Pessoal'!$I$532:$AJ$532&amp;'Gastos com Pessoal'!$I$6:$AJ$6,0),500,1)),0)
+_xlfn.IFNA(SUM((AH$3&gt;='Gastos com Pessoal'!$E$7:$E$506)*(AH$3&lt;='Gastos com Pessoal'!$F$7:$F$506)*(IF('Gastos com Pessoal'!$M$7:$M$506&lt;=AH$3,1,0))*OFFSET('Gastos com Pessoal'!$H$6,1,MATCH(2&amp;$B51,'Gastos com Pessoal'!$I$532:$AJ$532&amp;'Gastos com Pessoal'!$I$6:$AJ$6,0),500,1)),0)
+_xlfn.IFNA(SUM((AH$3&gt;='Gastos com Pessoal'!$E$7:$E$506)*(AH$3&lt;='Gastos com Pessoal'!$F$7:$F$506)*(IF('Gastos com Pessoal'!$S$7:$S$506&lt;=AH$3,1,0))*OFFSET('Gastos com Pessoal'!$H$6,1,MATCH(3&amp;$B51,'Gastos com Pessoal'!$I$532:$AJ$532&amp;'Gastos com Pessoal'!$I$6:$AJ$6,0),500,1)),0)
+_xlfn.IFNA(SUM((AH$3&gt;='Gastos com Pessoal'!$E$7:$E$506)*(AH$3&lt;='Gastos com Pessoal'!$F$7:$F$506)*(IF('Gastos com Pessoal'!$Y$7:$Y$506&lt;=AH$3,1,0))*OFFSET('Gastos com Pessoal'!$H$6,1,MATCH(4&amp;$B51,'Gastos com Pessoal'!$I$532:$AJ$532&amp;'Gastos com Pessoal'!$I$6:$AJ$6,0),500,1)),0)
+_xlfn.IFNA(SUM((AH$3&gt;='Gastos com Pessoal'!$E$7:$E$506)*(AH$3&lt;='Gastos com Pessoal'!$F$7:$F$506)*(IF('Gastos com Pessoal'!$AE$7:$AE$506&lt;=AH$3,1,0))*OFFSET('Gastos com Pessoal'!$H$6,1,MATCH(5&amp;$B51,'Gastos com Pessoal'!$I$532:$AJ$532&amp;'Gastos com Pessoal'!$I$6:$AJ$6,0),500,1)),0)
+_xlfn.IFNA(SUM((AH$3&gt;='Gastos com Pessoal'!$E$513:$E$522)*(AH$3&lt;='Gastos com Pessoal'!$F$513:$F$522)*(IF('Gastos com Pessoal'!$G$513:$G$522&lt;=AH$3,1,0))*OFFSET('Gastos com Pessoal'!$H$512,1,MATCH(1&amp;$B51,'Gastos com Pessoal'!$I$532:$AJ$532&amp;'Gastos com Pessoal'!$I$512:$AJ$512,0),10,1)),0)
+_xlfn.IFNA(SUM((AH$3&gt;='Gastos com Pessoal'!$E$513:$E$522)*(AH$3&lt;='Gastos com Pessoal'!$F$513:$F$522)*(IF('Gastos com Pessoal'!$M$513:$M$522&lt;=AH$3,1,0))*OFFSET('Gastos com Pessoal'!$H$512,1,MATCH(2&amp;$B51,'Gastos com Pessoal'!$I$532:$AJ$532&amp;'Gastos com Pessoal'!$I$512:$AJ$512,0),10,1)),0)
+_xlfn.IFNA(SUM((AH$3&gt;='Gastos com Pessoal'!$E$513:$E$522)*(AH$3&lt;='Gastos com Pessoal'!$F$513:$F$522)*(IF('Gastos com Pessoal'!$S$513:$S$522&lt;=AH$3,1,0))*OFFSET('Gastos com Pessoal'!$H$512,1,MATCH(3&amp;$B51,'Gastos com Pessoal'!$I$532:$AJ$532&amp;'Gastos com Pessoal'!$I$512:$AJ$512,0),10,1)),0)
+_xlfn.IFNA(SUM((AH$3&gt;='Gastos com Pessoal'!$E$513:$E$522)*(AH$3&lt;='Gastos com Pessoal'!$F$513:$F$522)*(IF('Gastos com Pessoal'!$Y$513:$Y$522&lt;=AH$3,1,0))*OFFSET('Gastos com Pessoal'!$H$512,1,MATCH(4&amp;$B51,'Gastos com Pessoal'!$I$532:$AJ$532&amp;'Gastos com Pessoal'!$I$512:$AJ$512,0),10,1)),0)
+_xlfn.IFNA(SUM((AH$3&gt;='Gastos com Pessoal'!$E$513:$E$522)*(AH$3&lt;='Gastos com Pessoal'!$F$513:$F$522)*(IF('Gastos com Pessoal'!$AE$513:$AE$522&lt;=AH$3,1,0))*OFFSET('Gastos com Pessoal'!$H$512,1,MATCH(5&amp;$B51,'Gastos com Pessoal'!$I$532:$AJ$532&amp;'Gastos com Pessoal'!$I$512:$AJ$512,0),10,1)),0)</f>
        <v>0</v>
      </c>
      <c r="AI51" s="32">
        <f t="array" aca="1" ref="AI51" ca="1">_xlfn.IFNA(SUM((AI$3&gt;='Gastos com Pessoal'!$E$7:$E$506)*(AI$3&lt;='Gastos com Pessoal'!$F$7:$F$506)*OFFSET('Encargos e Benefícios'!$D$5,1,MATCH($B51,'Encargos e Benefícios'!$E$5:$AB$5,0),500,1)),0)
+_xlfn.IFNA(SUM((AI$3&gt;='Gastos com Pessoal'!$E$513:$E$522)*(AI$3&lt;='Gastos com Pessoal'!$F$513:$F$522)*OFFSET('Encargos e Benefícios'!$D$511,1,MATCH($B51,'Encargos e Benefícios'!$E$511:$AB$511,0),10,1)),0)
+_xlfn.IFNA(SUM((AI$3&gt;='Gastos com Pessoal'!$E$7:$E$506)*(AI$3&lt;='Gastos com Pessoal'!$F$7:$F$506)*(IF('Gastos com Pessoal'!$G$7:$G$506&lt;=AI$3,1,0))*OFFSET('Gastos com Pessoal'!$H$6,1,MATCH(1&amp;$B51,'Gastos com Pessoal'!$I$532:$AJ$532&amp;'Gastos com Pessoal'!$I$6:$AJ$6,0),500,1)),0)
+_xlfn.IFNA(SUM((AI$3&gt;='Gastos com Pessoal'!$E$7:$E$506)*(AI$3&lt;='Gastos com Pessoal'!$F$7:$F$506)*(IF('Gastos com Pessoal'!$M$7:$M$506&lt;=AI$3,1,0))*OFFSET('Gastos com Pessoal'!$H$6,1,MATCH(2&amp;$B51,'Gastos com Pessoal'!$I$532:$AJ$532&amp;'Gastos com Pessoal'!$I$6:$AJ$6,0),500,1)),0)
+_xlfn.IFNA(SUM((AI$3&gt;='Gastos com Pessoal'!$E$7:$E$506)*(AI$3&lt;='Gastos com Pessoal'!$F$7:$F$506)*(IF('Gastos com Pessoal'!$S$7:$S$506&lt;=AI$3,1,0))*OFFSET('Gastos com Pessoal'!$H$6,1,MATCH(3&amp;$B51,'Gastos com Pessoal'!$I$532:$AJ$532&amp;'Gastos com Pessoal'!$I$6:$AJ$6,0),500,1)),0)
+_xlfn.IFNA(SUM((AI$3&gt;='Gastos com Pessoal'!$E$7:$E$506)*(AI$3&lt;='Gastos com Pessoal'!$F$7:$F$506)*(IF('Gastos com Pessoal'!$Y$7:$Y$506&lt;=AI$3,1,0))*OFFSET('Gastos com Pessoal'!$H$6,1,MATCH(4&amp;$B51,'Gastos com Pessoal'!$I$532:$AJ$532&amp;'Gastos com Pessoal'!$I$6:$AJ$6,0),500,1)),0)
+_xlfn.IFNA(SUM((AI$3&gt;='Gastos com Pessoal'!$E$7:$E$506)*(AI$3&lt;='Gastos com Pessoal'!$F$7:$F$506)*(IF('Gastos com Pessoal'!$AE$7:$AE$506&lt;=AI$3,1,0))*OFFSET('Gastos com Pessoal'!$H$6,1,MATCH(5&amp;$B51,'Gastos com Pessoal'!$I$532:$AJ$532&amp;'Gastos com Pessoal'!$I$6:$AJ$6,0),500,1)),0)
+_xlfn.IFNA(SUM((AI$3&gt;='Gastos com Pessoal'!$E$513:$E$522)*(AI$3&lt;='Gastos com Pessoal'!$F$513:$F$522)*(IF('Gastos com Pessoal'!$G$513:$G$522&lt;=AI$3,1,0))*OFFSET('Gastos com Pessoal'!$H$512,1,MATCH(1&amp;$B51,'Gastos com Pessoal'!$I$532:$AJ$532&amp;'Gastos com Pessoal'!$I$512:$AJ$512,0),10,1)),0)
+_xlfn.IFNA(SUM((AI$3&gt;='Gastos com Pessoal'!$E$513:$E$522)*(AI$3&lt;='Gastos com Pessoal'!$F$513:$F$522)*(IF('Gastos com Pessoal'!$M$513:$M$522&lt;=AI$3,1,0))*OFFSET('Gastos com Pessoal'!$H$512,1,MATCH(2&amp;$B51,'Gastos com Pessoal'!$I$532:$AJ$532&amp;'Gastos com Pessoal'!$I$512:$AJ$512,0),10,1)),0)
+_xlfn.IFNA(SUM((AI$3&gt;='Gastos com Pessoal'!$E$513:$E$522)*(AI$3&lt;='Gastos com Pessoal'!$F$513:$F$522)*(IF('Gastos com Pessoal'!$S$513:$S$522&lt;=AI$3,1,0))*OFFSET('Gastos com Pessoal'!$H$512,1,MATCH(3&amp;$B51,'Gastos com Pessoal'!$I$532:$AJ$532&amp;'Gastos com Pessoal'!$I$512:$AJ$512,0),10,1)),0)
+_xlfn.IFNA(SUM((AI$3&gt;='Gastos com Pessoal'!$E$513:$E$522)*(AI$3&lt;='Gastos com Pessoal'!$F$513:$F$522)*(IF('Gastos com Pessoal'!$Y$513:$Y$522&lt;=AI$3,1,0))*OFFSET('Gastos com Pessoal'!$H$512,1,MATCH(4&amp;$B51,'Gastos com Pessoal'!$I$532:$AJ$532&amp;'Gastos com Pessoal'!$I$512:$AJ$512,0),10,1)),0)
+_xlfn.IFNA(SUM((AI$3&gt;='Gastos com Pessoal'!$E$513:$E$522)*(AI$3&lt;='Gastos com Pessoal'!$F$513:$F$522)*(IF('Gastos com Pessoal'!$AE$513:$AE$522&lt;=AI$3,1,0))*OFFSET('Gastos com Pessoal'!$H$512,1,MATCH(5&amp;$B51,'Gastos com Pessoal'!$I$532:$AJ$532&amp;'Gastos com Pessoal'!$I$512:$AJ$512,0),10,1)),0)</f>
        <v>0</v>
      </c>
      <c r="AJ51" s="32">
        <f t="array" aca="1" ref="AJ51" ca="1">_xlfn.IFNA(SUM((AJ$3&gt;='Gastos com Pessoal'!$E$7:$E$506)*(AJ$3&lt;='Gastos com Pessoal'!$F$7:$F$506)*OFFSET('Encargos e Benefícios'!$D$5,1,MATCH($B51,'Encargos e Benefícios'!$E$5:$AB$5,0),500,1)),0)
+_xlfn.IFNA(SUM((AJ$3&gt;='Gastos com Pessoal'!$E$513:$E$522)*(AJ$3&lt;='Gastos com Pessoal'!$F$513:$F$522)*OFFSET('Encargos e Benefícios'!$D$511,1,MATCH($B51,'Encargos e Benefícios'!$E$511:$AB$511,0),10,1)),0)
+_xlfn.IFNA(SUM((AJ$3&gt;='Gastos com Pessoal'!$E$7:$E$506)*(AJ$3&lt;='Gastos com Pessoal'!$F$7:$F$506)*(IF('Gastos com Pessoal'!$G$7:$G$506&lt;=AJ$3,1,0))*OFFSET('Gastos com Pessoal'!$H$6,1,MATCH(1&amp;$B51,'Gastos com Pessoal'!$I$532:$AJ$532&amp;'Gastos com Pessoal'!$I$6:$AJ$6,0),500,1)),0)
+_xlfn.IFNA(SUM((AJ$3&gt;='Gastos com Pessoal'!$E$7:$E$506)*(AJ$3&lt;='Gastos com Pessoal'!$F$7:$F$506)*(IF('Gastos com Pessoal'!$M$7:$M$506&lt;=AJ$3,1,0))*OFFSET('Gastos com Pessoal'!$H$6,1,MATCH(2&amp;$B51,'Gastos com Pessoal'!$I$532:$AJ$532&amp;'Gastos com Pessoal'!$I$6:$AJ$6,0),500,1)),0)
+_xlfn.IFNA(SUM((AJ$3&gt;='Gastos com Pessoal'!$E$7:$E$506)*(AJ$3&lt;='Gastos com Pessoal'!$F$7:$F$506)*(IF('Gastos com Pessoal'!$S$7:$S$506&lt;=AJ$3,1,0))*OFFSET('Gastos com Pessoal'!$H$6,1,MATCH(3&amp;$B51,'Gastos com Pessoal'!$I$532:$AJ$532&amp;'Gastos com Pessoal'!$I$6:$AJ$6,0),500,1)),0)
+_xlfn.IFNA(SUM((AJ$3&gt;='Gastos com Pessoal'!$E$7:$E$506)*(AJ$3&lt;='Gastos com Pessoal'!$F$7:$F$506)*(IF('Gastos com Pessoal'!$Y$7:$Y$506&lt;=AJ$3,1,0))*OFFSET('Gastos com Pessoal'!$H$6,1,MATCH(4&amp;$B51,'Gastos com Pessoal'!$I$532:$AJ$532&amp;'Gastos com Pessoal'!$I$6:$AJ$6,0),500,1)),0)
+_xlfn.IFNA(SUM((AJ$3&gt;='Gastos com Pessoal'!$E$7:$E$506)*(AJ$3&lt;='Gastos com Pessoal'!$F$7:$F$506)*(IF('Gastos com Pessoal'!$AE$7:$AE$506&lt;=AJ$3,1,0))*OFFSET('Gastos com Pessoal'!$H$6,1,MATCH(5&amp;$B51,'Gastos com Pessoal'!$I$532:$AJ$532&amp;'Gastos com Pessoal'!$I$6:$AJ$6,0),500,1)),0)
+_xlfn.IFNA(SUM((AJ$3&gt;='Gastos com Pessoal'!$E$513:$E$522)*(AJ$3&lt;='Gastos com Pessoal'!$F$513:$F$522)*(IF('Gastos com Pessoal'!$G$513:$G$522&lt;=AJ$3,1,0))*OFFSET('Gastos com Pessoal'!$H$512,1,MATCH(1&amp;$B51,'Gastos com Pessoal'!$I$532:$AJ$532&amp;'Gastos com Pessoal'!$I$512:$AJ$512,0),10,1)),0)
+_xlfn.IFNA(SUM((AJ$3&gt;='Gastos com Pessoal'!$E$513:$E$522)*(AJ$3&lt;='Gastos com Pessoal'!$F$513:$F$522)*(IF('Gastos com Pessoal'!$M$513:$M$522&lt;=AJ$3,1,0))*OFFSET('Gastos com Pessoal'!$H$512,1,MATCH(2&amp;$B51,'Gastos com Pessoal'!$I$532:$AJ$532&amp;'Gastos com Pessoal'!$I$512:$AJ$512,0),10,1)),0)
+_xlfn.IFNA(SUM((AJ$3&gt;='Gastos com Pessoal'!$E$513:$E$522)*(AJ$3&lt;='Gastos com Pessoal'!$F$513:$F$522)*(IF('Gastos com Pessoal'!$S$513:$S$522&lt;=AJ$3,1,0))*OFFSET('Gastos com Pessoal'!$H$512,1,MATCH(3&amp;$B51,'Gastos com Pessoal'!$I$532:$AJ$532&amp;'Gastos com Pessoal'!$I$512:$AJ$512,0),10,1)),0)
+_xlfn.IFNA(SUM((AJ$3&gt;='Gastos com Pessoal'!$E$513:$E$522)*(AJ$3&lt;='Gastos com Pessoal'!$F$513:$F$522)*(IF('Gastos com Pessoal'!$Y$513:$Y$522&lt;=AJ$3,1,0))*OFFSET('Gastos com Pessoal'!$H$512,1,MATCH(4&amp;$B51,'Gastos com Pessoal'!$I$532:$AJ$532&amp;'Gastos com Pessoal'!$I$512:$AJ$512,0),10,1)),0)
+_xlfn.IFNA(SUM((AJ$3&gt;='Gastos com Pessoal'!$E$513:$E$522)*(AJ$3&lt;='Gastos com Pessoal'!$F$513:$F$522)*(IF('Gastos com Pessoal'!$AE$513:$AE$522&lt;=AJ$3,1,0))*OFFSET('Gastos com Pessoal'!$H$512,1,MATCH(5&amp;$B51,'Gastos com Pessoal'!$I$532:$AJ$532&amp;'Gastos com Pessoal'!$I$512:$AJ$512,0),10,1)),0)</f>
        <v>0</v>
      </c>
      <c r="AK51" s="32">
        <f t="array" aca="1" ref="AK51" ca="1">_xlfn.IFNA(SUM((AK$3&gt;='Gastos com Pessoal'!$E$7:$E$506)*(AK$3&lt;='Gastos com Pessoal'!$F$7:$F$506)*OFFSET('Encargos e Benefícios'!$D$5,1,MATCH($B51,'Encargos e Benefícios'!$E$5:$AB$5,0),500,1)),0)
+_xlfn.IFNA(SUM((AK$3&gt;='Gastos com Pessoal'!$E$513:$E$522)*(AK$3&lt;='Gastos com Pessoal'!$F$513:$F$522)*OFFSET('Encargos e Benefícios'!$D$511,1,MATCH($B51,'Encargos e Benefícios'!$E$511:$AB$511,0),10,1)),0)
+_xlfn.IFNA(SUM((AK$3&gt;='Gastos com Pessoal'!$E$7:$E$506)*(AK$3&lt;='Gastos com Pessoal'!$F$7:$F$506)*(IF('Gastos com Pessoal'!$G$7:$G$506&lt;=AK$3,1,0))*OFFSET('Gastos com Pessoal'!$H$6,1,MATCH(1&amp;$B51,'Gastos com Pessoal'!$I$532:$AJ$532&amp;'Gastos com Pessoal'!$I$6:$AJ$6,0),500,1)),0)
+_xlfn.IFNA(SUM((AK$3&gt;='Gastos com Pessoal'!$E$7:$E$506)*(AK$3&lt;='Gastos com Pessoal'!$F$7:$F$506)*(IF('Gastos com Pessoal'!$M$7:$M$506&lt;=AK$3,1,0))*OFFSET('Gastos com Pessoal'!$H$6,1,MATCH(2&amp;$B51,'Gastos com Pessoal'!$I$532:$AJ$532&amp;'Gastos com Pessoal'!$I$6:$AJ$6,0),500,1)),0)
+_xlfn.IFNA(SUM((AK$3&gt;='Gastos com Pessoal'!$E$7:$E$506)*(AK$3&lt;='Gastos com Pessoal'!$F$7:$F$506)*(IF('Gastos com Pessoal'!$S$7:$S$506&lt;=AK$3,1,0))*OFFSET('Gastos com Pessoal'!$H$6,1,MATCH(3&amp;$B51,'Gastos com Pessoal'!$I$532:$AJ$532&amp;'Gastos com Pessoal'!$I$6:$AJ$6,0),500,1)),0)
+_xlfn.IFNA(SUM((AK$3&gt;='Gastos com Pessoal'!$E$7:$E$506)*(AK$3&lt;='Gastos com Pessoal'!$F$7:$F$506)*(IF('Gastos com Pessoal'!$Y$7:$Y$506&lt;=AK$3,1,0))*OFFSET('Gastos com Pessoal'!$H$6,1,MATCH(4&amp;$B51,'Gastos com Pessoal'!$I$532:$AJ$532&amp;'Gastos com Pessoal'!$I$6:$AJ$6,0),500,1)),0)
+_xlfn.IFNA(SUM((AK$3&gt;='Gastos com Pessoal'!$E$7:$E$506)*(AK$3&lt;='Gastos com Pessoal'!$F$7:$F$506)*(IF('Gastos com Pessoal'!$AE$7:$AE$506&lt;=AK$3,1,0))*OFFSET('Gastos com Pessoal'!$H$6,1,MATCH(5&amp;$B51,'Gastos com Pessoal'!$I$532:$AJ$532&amp;'Gastos com Pessoal'!$I$6:$AJ$6,0),500,1)),0)
+_xlfn.IFNA(SUM((AK$3&gt;='Gastos com Pessoal'!$E$513:$E$522)*(AK$3&lt;='Gastos com Pessoal'!$F$513:$F$522)*(IF('Gastos com Pessoal'!$G$513:$G$522&lt;=AK$3,1,0))*OFFSET('Gastos com Pessoal'!$H$512,1,MATCH(1&amp;$B51,'Gastos com Pessoal'!$I$532:$AJ$532&amp;'Gastos com Pessoal'!$I$512:$AJ$512,0),10,1)),0)
+_xlfn.IFNA(SUM((AK$3&gt;='Gastos com Pessoal'!$E$513:$E$522)*(AK$3&lt;='Gastos com Pessoal'!$F$513:$F$522)*(IF('Gastos com Pessoal'!$M$513:$M$522&lt;=AK$3,1,0))*OFFSET('Gastos com Pessoal'!$H$512,1,MATCH(2&amp;$B51,'Gastos com Pessoal'!$I$532:$AJ$532&amp;'Gastos com Pessoal'!$I$512:$AJ$512,0),10,1)),0)
+_xlfn.IFNA(SUM((AK$3&gt;='Gastos com Pessoal'!$E$513:$E$522)*(AK$3&lt;='Gastos com Pessoal'!$F$513:$F$522)*(IF('Gastos com Pessoal'!$S$513:$S$522&lt;=AK$3,1,0))*OFFSET('Gastos com Pessoal'!$H$512,1,MATCH(3&amp;$B51,'Gastos com Pessoal'!$I$532:$AJ$532&amp;'Gastos com Pessoal'!$I$512:$AJ$512,0),10,1)),0)
+_xlfn.IFNA(SUM((AK$3&gt;='Gastos com Pessoal'!$E$513:$E$522)*(AK$3&lt;='Gastos com Pessoal'!$F$513:$F$522)*(IF('Gastos com Pessoal'!$Y$513:$Y$522&lt;=AK$3,1,0))*OFFSET('Gastos com Pessoal'!$H$512,1,MATCH(4&amp;$B51,'Gastos com Pessoal'!$I$532:$AJ$532&amp;'Gastos com Pessoal'!$I$512:$AJ$512,0),10,1)),0)
+_xlfn.IFNA(SUM((AK$3&gt;='Gastos com Pessoal'!$E$513:$E$522)*(AK$3&lt;='Gastos com Pessoal'!$F$513:$F$522)*(IF('Gastos com Pessoal'!$AE$513:$AE$522&lt;=AK$3,1,0))*OFFSET('Gastos com Pessoal'!$H$512,1,MATCH(5&amp;$B51,'Gastos com Pessoal'!$I$532:$AJ$532&amp;'Gastos com Pessoal'!$I$512:$AJ$512,0),10,1)),0)</f>
        <v>0</v>
      </c>
      <c r="AL51" s="32">
        <f t="array" aca="1" ref="AL51" ca="1">_xlfn.IFNA(SUM((AL$3&gt;='Gastos com Pessoal'!$E$7:$E$506)*(AL$3&lt;='Gastos com Pessoal'!$F$7:$F$506)*OFFSET('Encargos e Benefícios'!$D$5,1,MATCH($B51,'Encargos e Benefícios'!$E$5:$AB$5,0),500,1)),0)
+_xlfn.IFNA(SUM((AL$3&gt;='Gastos com Pessoal'!$E$513:$E$522)*(AL$3&lt;='Gastos com Pessoal'!$F$513:$F$522)*OFFSET('Encargos e Benefícios'!$D$511,1,MATCH($B51,'Encargos e Benefícios'!$E$511:$AB$511,0),10,1)),0)
+_xlfn.IFNA(SUM((AL$3&gt;='Gastos com Pessoal'!$E$7:$E$506)*(AL$3&lt;='Gastos com Pessoal'!$F$7:$F$506)*(IF('Gastos com Pessoal'!$G$7:$G$506&lt;=AL$3,1,0))*OFFSET('Gastos com Pessoal'!$H$6,1,MATCH(1&amp;$B51,'Gastos com Pessoal'!$I$532:$AJ$532&amp;'Gastos com Pessoal'!$I$6:$AJ$6,0),500,1)),0)
+_xlfn.IFNA(SUM((AL$3&gt;='Gastos com Pessoal'!$E$7:$E$506)*(AL$3&lt;='Gastos com Pessoal'!$F$7:$F$506)*(IF('Gastos com Pessoal'!$M$7:$M$506&lt;=AL$3,1,0))*OFFSET('Gastos com Pessoal'!$H$6,1,MATCH(2&amp;$B51,'Gastos com Pessoal'!$I$532:$AJ$532&amp;'Gastos com Pessoal'!$I$6:$AJ$6,0),500,1)),0)
+_xlfn.IFNA(SUM((AL$3&gt;='Gastos com Pessoal'!$E$7:$E$506)*(AL$3&lt;='Gastos com Pessoal'!$F$7:$F$506)*(IF('Gastos com Pessoal'!$S$7:$S$506&lt;=AL$3,1,0))*OFFSET('Gastos com Pessoal'!$H$6,1,MATCH(3&amp;$B51,'Gastos com Pessoal'!$I$532:$AJ$532&amp;'Gastos com Pessoal'!$I$6:$AJ$6,0),500,1)),0)
+_xlfn.IFNA(SUM((AL$3&gt;='Gastos com Pessoal'!$E$7:$E$506)*(AL$3&lt;='Gastos com Pessoal'!$F$7:$F$506)*(IF('Gastos com Pessoal'!$Y$7:$Y$506&lt;=AL$3,1,0))*OFFSET('Gastos com Pessoal'!$H$6,1,MATCH(4&amp;$B51,'Gastos com Pessoal'!$I$532:$AJ$532&amp;'Gastos com Pessoal'!$I$6:$AJ$6,0),500,1)),0)
+_xlfn.IFNA(SUM((AL$3&gt;='Gastos com Pessoal'!$E$7:$E$506)*(AL$3&lt;='Gastos com Pessoal'!$F$7:$F$506)*(IF('Gastos com Pessoal'!$AE$7:$AE$506&lt;=AL$3,1,0))*OFFSET('Gastos com Pessoal'!$H$6,1,MATCH(5&amp;$B51,'Gastos com Pessoal'!$I$532:$AJ$532&amp;'Gastos com Pessoal'!$I$6:$AJ$6,0),500,1)),0)
+_xlfn.IFNA(SUM((AL$3&gt;='Gastos com Pessoal'!$E$513:$E$522)*(AL$3&lt;='Gastos com Pessoal'!$F$513:$F$522)*(IF('Gastos com Pessoal'!$G$513:$G$522&lt;=AL$3,1,0))*OFFSET('Gastos com Pessoal'!$H$512,1,MATCH(1&amp;$B51,'Gastos com Pessoal'!$I$532:$AJ$532&amp;'Gastos com Pessoal'!$I$512:$AJ$512,0),10,1)),0)
+_xlfn.IFNA(SUM((AL$3&gt;='Gastos com Pessoal'!$E$513:$E$522)*(AL$3&lt;='Gastos com Pessoal'!$F$513:$F$522)*(IF('Gastos com Pessoal'!$M$513:$M$522&lt;=AL$3,1,0))*OFFSET('Gastos com Pessoal'!$H$512,1,MATCH(2&amp;$B51,'Gastos com Pessoal'!$I$532:$AJ$532&amp;'Gastos com Pessoal'!$I$512:$AJ$512,0),10,1)),0)
+_xlfn.IFNA(SUM((AL$3&gt;='Gastos com Pessoal'!$E$513:$E$522)*(AL$3&lt;='Gastos com Pessoal'!$F$513:$F$522)*(IF('Gastos com Pessoal'!$S$513:$S$522&lt;=AL$3,1,0))*OFFSET('Gastos com Pessoal'!$H$512,1,MATCH(3&amp;$B51,'Gastos com Pessoal'!$I$532:$AJ$532&amp;'Gastos com Pessoal'!$I$512:$AJ$512,0),10,1)),0)
+_xlfn.IFNA(SUM((AL$3&gt;='Gastos com Pessoal'!$E$513:$E$522)*(AL$3&lt;='Gastos com Pessoal'!$F$513:$F$522)*(IF('Gastos com Pessoal'!$Y$513:$Y$522&lt;=AL$3,1,0))*OFFSET('Gastos com Pessoal'!$H$512,1,MATCH(4&amp;$B51,'Gastos com Pessoal'!$I$532:$AJ$532&amp;'Gastos com Pessoal'!$I$512:$AJ$512,0),10,1)),0)
+_xlfn.IFNA(SUM((AL$3&gt;='Gastos com Pessoal'!$E$513:$E$522)*(AL$3&lt;='Gastos com Pessoal'!$F$513:$F$522)*(IF('Gastos com Pessoal'!$AE$513:$AE$522&lt;=AL$3,1,0))*OFFSET('Gastos com Pessoal'!$H$512,1,MATCH(5&amp;$B51,'Gastos com Pessoal'!$I$532:$AJ$532&amp;'Gastos com Pessoal'!$I$512:$AJ$512,0),10,1)),0)</f>
        <v>0</v>
      </c>
      <c r="AM51" s="32">
        <f t="array" aca="1" ref="AM51" ca="1">_xlfn.IFNA(SUM((AM$3&gt;='Gastos com Pessoal'!$E$7:$E$506)*(AM$3&lt;='Gastos com Pessoal'!$F$7:$F$506)*OFFSET('Encargos e Benefícios'!$D$5,1,MATCH($B51,'Encargos e Benefícios'!$E$5:$AB$5,0),500,1)),0)
+_xlfn.IFNA(SUM((AM$3&gt;='Gastos com Pessoal'!$E$513:$E$522)*(AM$3&lt;='Gastos com Pessoal'!$F$513:$F$522)*OFFSET('Encargos e Benefícios'!$D$511,1,MATCH($B51,'Encargos e Benefícios'!$E$511:$AB$511,0),10,1)),0)
+_xlfn.IFNA(SUM((AM$3&gt;='Gastos com Pessoal'!$E$7:$E$506)*(AM$3&lt;='Gastos com Pessoal'!$F$7:$F$506)*(IF('Gastos com Pessoal'!$G$7:$G$506&lt;=AM$3,1,0))*OFFSET('Gastos com Pessoal'!$H$6,1,MATCH(1&amp;$B51,'Gastos com Pessoal'!$I$532:$AJ$532&amp;'Gastos com Pessoal'!$I$6:$AJ$6,0),500,1)),0)
+_xlfn.IFNA(SUM((AM$3&gt;='Gastos com Pessoal'!$E$7:$E$506)*(AM$3&lt;='Gastos com Pessoal'!$F$7:$F$506)*(IF('Gastos com Pessoal'!$M$7:$M$506&lt;=AM$3,1,0))*OFFSET('Gastos com Pessoal'!$H$6,1,MATCH(2&amp;$B51,'Gastos com Pessoal'!$I$532:$AJ$532&amp;'Gastos com Pessoal'!$I$6:$AJ$6,0),500,1)),0)
+_xlfn.IFNA(SUM((AM$3&gt;='Gastos com Pessoal'!$E$7:$E$506)*(AM$3&lt;='Gastos com Pessoal'!$F$7:$F$506)*(IF('Gastos com Pessoal'!$S$7:$S$506&lt;=AM$3,1,0))*OFFSET('Gastos com Pessoal'!$H$6,1,MATCH(3&amp;$B51,'Gastos com Pessoal'!$I$532:$AJ$532&amp;'Gastos com Pessoal'!$I$6:$AJ$6,0),500,1)),0)
+_xlfn.IFNA(SUM((AM$3&gt;='Gastos com Pessoal'!$E$7:$E$506)*(AM$3&lt;='Gastos com Pessoal'!$F$7:$F$506)*(IF('Gastos com Pessoal'!$Y$7:$Y$506&lt;=AM$3,1,0))*OFFSET('Gastos com Pessoal'!$H$6,1,MATCH(4&amp;$B51,'Gastos com Pessoal'!$I$532:$AJ$532&amp;'Gastos com Pessoal'!$I$6:$AJ$6,0),500,1)),0)
+_xlfn.IFNA(SUM((AM$3&gt;='Gastos com Pessoal'!$E$7:$E$506)*(AM$3&lt;='Gastos com Pessoal'!$F$7:$F$506)*(IF('Gastos com Pessoal'!$AE$7:$AE$506&lt;=AM$3,1,0))*OFFSET('Gastos com Pessoal'!$H$6,1,MATCH(5&amp;$B51,'Gastos com Pessoal'!$I$532:$AJ$532&amp;'Gastos com Pessoal'!$I$6:$AJ$6,0),500,1)),0)
+_xlfn.IFNA(SUM((AM$3&gt;='Gastos com Pessoal'!$E$513:$E$522)*(AM$3&lt;='Gastos com Pessoal'!$F$513:$F$522)*(IF('Gastos com Pessoal'!$G$513:$G$522&lt;=AM$3,1,0))*OFFSET('Gastos com Pessoal'!$H$512,1,MATCH(1&amp;$B51,'Gastos com Pessoal'!$I$532:$AJ$532&amp;'Gastos com Pessoal'!$I$512:$AJ$512,0),10,1)),0)
+_xlfn.IFNA(SUM((AM$3&gt;='Gastos com Pessoal'!$E$513:$E$522)*(AM$3&lt;='Gastos com Pessoal'!$F$513:$F$522)*(IF('Gastos com Pessoal'!$M$513:$M$522&lt;=AM$3,1,0))*OFFSET('Gastos com Pessoal'!$H$512,1,MATCH(2&amp;$B51,'Gastos com Pessoal'!$I$532:$AJ$532&amp;'Gastos com Pessoal'!$I$512:$AJ$512,0),10,1)),0)
+_xlfn.IFNA(SUM((AM$3&gt;='Gastos com Pessoal'!$E$513:$E$522)*(AM$3&lt;='Gastos com Pessoal'!$F$513:$F$522)*(IF('Gastos com Pessoal'!$S$513:$S$522&lt;=AM$3,1,0))*OFFSET('Gastos com Pessoal'!$H$512,1,MATCH(3&amp;$B51,'Gastos com Pessoal'!$I$532:$AJ$532&amp;'Gastos com Pessoal'!$I$512:$AJ$512,0),10,1)),0)
+_xlfn.IFNA(SUM((AM$3&gt;='Gastos com Pessoal'!$E$513:$E$522)*(AM$3&lt;='Gastos com Pessoal'!$F$513:$F$522)*(IF('Gastos com Pessoal'!$Y$513:$Y$522&lt;=AM$3,1,0))*OFFSET('Gastos com Pessoal'!$H$512,1,MATCH(4&amp;$B51,'Gastos com Pessoal'!$I$532:$AJ$532&amp;'Gastos com Pessoal'!$I$512:$AJ$512,0),10,1)),0)
+_xlfn.IFNA(SUM((AM$3&gt;='Gastos com Pessoal'!$E$513:$E$522)*(AM$3&lt;='Gastos com Pessoal'!$F$513:$F$522)*(IF('Gastos com Pessoal'!$AE$513:$AE$522&lt;=AM$3,1,0))*OFFSET('Gastos com Pessoal'!$H$512,1,MATCH(5&amp;$B51,'Gastos com Pessoal'!$I$532:$AJ$532&amp;'Gastos com Pessoal'!$I$512:$AJ$512,0),10,1)),0)</f>
        <v>0</v>
      </c>
      <c r="AN51" s="32">
        <f t="array" aca="1" ref="AN51" ca="1">_xlfn.IFNA(SUM((AN$3&gt;='Gastos com Pessoal'!$E$7:$E$506)*(AN$3&lt;='Gastos com Pessoal'!$F$7:$F$506)*OFFSET('Encargos e Benefícios'!$D$5,1,MATCH($B51,'Encargos e Benefícios'!$E$5:$AB$5,0),500,1)),0)
+_xlfn.IFNA(SUM((AN$3&gt;='Gastos com Pessoal'!$E$513:$E$522)*(AN$3&lt;='Gastos com Pessoal'!$F$513:$F$522)*OFFSET('Encargos e Benefícios'!$D$511,1,MATCH($B51,'Encargos e Benefícios'!$E$511:$AB$511,0),10,1)),0)
+_xlfn.IFNA(SUM((AN$3&gt;='Gastos com Pessoal'!$E$7:$E$506)*(AN$3&lt;='Gastos com Pessoal'!$F$7:$F$506)*(IF('Gastos com Pessoal'!$G$7:$G$506&lt;=AN$3,1,0))*OFFSET('Gastos com Pessoal'!$H$6,1,MATCH(1&amp;$B51,'Gastos com Pessoal'!$I$532:$AJ$532&amp;'Gastos com Pessoal'!$I$6:$AJ$6,0),500,1)),0)
+_xlfn.IFNA(SUM((AN$3&gt;='Gastos com Pessoal'!$E$7:$E$506)*(AN$3&lt;='Gastos com Pessoal'!$F$7:$F$506)*(IF('Gastos com Pessoal'!$M$7:$M$506&lt;=AN$3,1,0))*OFFSET('Gastos com Pessoal'!$H$6,1,MATCH(2&amp;$B51,'Gastos com Pessoal'!$I$532:$AJ$532&amp;'Gastos com Pessoal'!$I$6:$AJ$6,0),500,1)),0)
+_xlfn.IFNA(SUM((AN$3&gt;='Gastos com Pessoal'!$E$7:$E$506)*(AN$3&lt;='Gastos com Pessoal'!$F$7:$F$506)*(IF('Gastos com Pessoal'!$S$7:$S$506&lt;=AN$3,1,0))*OFFSET('Gastos com Pessoal'!$H$6,1,MATCH(3&amp;$B51,'Gastos com Pessoal'!$I$532:$AJ$532&amp;'Gastos com Pessoal'!$I$6:$AJ$6,0),500,1)),0)
+_xlfn.IFNA(SUM((AN$3&gt;='Gastos com Pessoal'!$E$7:$E$506)*(AN$3&lt;='Gastos com Pessoal'!$F$7:$F$506)*(IF('Gastos com Pessoal'!$Y$7:$Y$506&lt;=AN$3,1,0))*OFFSET('Gastos com Pessoal'!$H$6,1,MATCH(4&amp;$B51,'Gastos com Pessoal'!$I$532:$AJ$532&amp;'Gastos com Pessoal'!$I$6:$AJ$6,0),500,1)),0)
+_xlfn.IFNA(SUM((AN$3&gt;='Gastos com Pessoal'!$E$7:$E$506)*(AN$3&lt;='Gastos com Pessoal'!$F$7:$F$506)*(IF('Gastos com Pessoal'!$AE$7:$AE$506&lt;=AN$3,1,0))*OFFSET('Gastos com Pessoal'!$H$6,1,MATCH(5&amp;$B51,'Gastos com Pessoal'!$I$532:$AJ$532&amp;'Gastos com Pessoal'!$I$6:$AJ$6,0),500,1)),0)
+_xlfn.IFNA(SUM((AN$3&gt;='Gastos com Pessoal'!$E$513:$E$522)*(AN$3&lt;='Gastos com Pessoal'!$F$513:$F$522)*(IF('Gastos com Pessoal'!$G$513:$G$522&lt;=AN$3,1,0))*OFFSET('Gastos com Pessoal'!$H$512,1,MATCH(1&amp;$B51,'Gastos com Pessoal'!$I$532:$AJ$532&amp;'Gastos com Pessoal'!$I$512:$AJ$512,0),10,1)),0)
+_xlfn.IFNA(SUM((AN$3&gt;='Gastos com Pessoal'!$E$513:$E$522)*(AN$3&lt;='Gastos com Pessoal'!$F$513:$F$522)*(IF('Gastos com Pessoal'!$M$513:$M$522&lt;=AN$3,1,0))*OFFSET('Gastos com Pessoal'!$H$512,1,MATCH(2&amp;$B51,'Gastos com Pessoal'!$I$532:$AJ$532&amp;'Gastos com Pessoal'!$I$512:$AJ$512,0),10,1)),0)
+_xlfn.IFNA(SUM((AN$3&gt;='Gastos com Pessoal'!$E$513:$E$522)*(AN$3&lt;='Gastos com Pessoal'!$F$513:$F$522)*(IF('Gastos com Pessoal'!$S$513:$S$522&lt;=AN$3,1,0))*OFFSET('Gastos com Pessoal'!$H$512,1,MATCH(3&amp;$B51,'Gastos com Pessoal'!$I$532:$AJ$532&amp;'Gastos com Pessoal'!$I$512:$AJ$512,0),10,1)),0)
+_xlfn.IFNA(SUM((AN$3&gt;='Gastos com Pessoal'!$E$513:$E$522)*(AN$3&lt;='Gastos com Pessoal'!$F$513:$F$522)*(IF('Gastos com Pessoal'!$Y$513:$Y$522&lt;=AN$3,1,0))*OFFSET('Gastos com Pessoal'!$H$512,1,MATCH(4&amp;$B51,'Gastos com Pessoal'!$I$532:$AJ$532&amp;'Gastos com Pessoal'!$I$512:$AJ$512,0),10,1)),0)
+_xlfn.IFNA(SUM((AN$3&gt;='Gastos com Pessoal'!$E$513:$E$522)*(AN$3&lt;='Gastos com Pessoal'!$F$513:$F$522)*(IF('Gastos com Pessoal'!$AE$513:$AE$522&lt;=AN$3,1,0))*OFFSET('Gastos com Pessoal'!$H$512,1,MATCH(5&amp;$B51,'Gastos com Pessoal'!$I$532:$AJ$532&amp;'Gastos com Pessoal'!$I$512:$AJ$512,0),10,1)),0)</f>
        <v>0</v>
      </c>
      <c r="AO51" s="32">
        <f t="array" aca="1" ref="AO51" ca="1">_xlfn.IFNA(SUM((AO$3&gt;='Gastos com Pessoal'!$E$7:$E$506)*(AO$3&lt;='Gastos com Pessoal'!$F$7:$F$506)*OFFSET('Encargos e Benefícios'!$D$5,1,MATCH($B51,'Encargos e Benefícios'!$E$5:$AB$5,0),500,1)),0)
+_xlfn.IFNA(SUM((AO$3&gt;='Gastos com Pessoal'!$E$513:$E$522)*(AO$3&lt;='Gastos com Pessoal'!$F$513:$F$522)*OFFSET('Encargos e Benefícios'!$D$511,1,MATCH($B51,'Encargos e Benefícios'!$E$511:$AB$511,0),10,1)),0)
+_xlfn.IFNA(SUM((AO$3&gt;='Gastos com Pessoal'!$E$7:$E$506)*(AO$3&lt;='Gastos com Pessoal'!$F$7:$F$506)*(IF('Gastos com Pessoal'!$G$7:$G$506&lt;=AO$3,1,0))*OFFSET('Gastos com Pessoal'!$H$6,1,MATCH(1&amp;$B51,'Gastos com Pessoal'!$I$532:$AJ$532&amp;'Gastos com Pessoal'!$I$6:$AJ$6,0),500,1)),0)
+_xlfn.IFNA(SUM((AO$3&gt;='Gastos com Pessoal'!$E$7:$E$506)*(AO$3&lt;='Gastos com Pessoal'!$F$7:$F$506)*(IF('Gastos com Pessoal'!$M$7:$M$506&lt;=AO$3,1,0))*OFFSET('Gastos com Pessoal'!$H$6,1,MATCH(2&amp;$B51,'Gastos com Pessoal'!$I$532:$AJ$532&amp;'Gastos com Pessoal'!$I$6:$AJ$6,0),500,1)),0)
+_xlfn.IFNA(SUM((AO$3&gt;='Gastos com Pessoal'!$E$7:$E$506)*(AO$3&lt;='Gastos com Pessoal'!$F$7:$F$506)*(IF('Gastos com Pessoal'!$S$7:$S$506&lt;=AO$3,1,0))*OFFSET('Gastos com Pessoal'!$H$6,1,MATCH(3&amp;$B51,'Gastos com Pessoal'!$I$532:$AJ$532&amp;'Gastos com Pessoal'!$I$6:$AJ$6,0),500,1)),0)
+_xlfn.IFNA(SUM((AO$3&gt;='Gastos com Pessoal'!$E$7:$E$506)*(AO$3&lt;='Gastos com Pessoal'!$F$7:$F$506)*(IF('Gastos com Pessoal'!$Y$7:$Y$506&lt;=AO$3,1,0))*OFFSET('Gastos com Pessoal'!$H$6,1,MATCH(4&amp;$B51,'Gastos com Pessoal'!$I$532:$AJ$532&amp;'Gastos com Pessoal'!$I$6:$AJ$6,0),500,1)),0)
+_xlfn.IFNA(SUM((AO$3&gt;='Gastos com Pessoal'!$E$7:$E$506)*(AO$3&lt;='Gastos com Pessoal'!$F$7:$F$506)*(IF('Gastos com Pessoal'!$AE$7:$AE$506&lt;=AO$3,1,0))*OFFSET('Gastos com Pessoal'!$H$6,1,MATCH(5&amp;$B51,'Gastos com Pessoal'!$I$532:$AJ$532&amp;'Gastos com Pessoal'!$I$6:$AJ$6,0),500,1)),0)
+_xlfn.IFNA(SUM((AO$3&gt;='Gastos com Pessoal'!$E$513:$E$522)*(AO$3&lt;='Gastos com Pessoal'!$F$513:$F$522)*(IF('Gastos com Pessoal'!$G$513:$G$522&lt;=AO$3,1,0))*OFFSET('Gastos com Pessoal'!$H$512,1,MATCH(1&amp;$B51,'Gastos com Pessoal'!$I$532:$AJ$532&amp;'Gastos com Pessoal'!$I$512:$AJ$512,0),10,1)),0)
+_xlfn.IFNA(SUM((AO$3&gt;='Gastos com Pessoal'!$E$513:$E$522)*(AO$3&lt;='Gastos com Pessoal'!$F$513:$F$522)*(IF('Gastos com Pessoal'!$M$513:$M$522&lt;=AO$3,1,0))*OFFSET('Gastos com Pessoal'!$H$512,1,MATCH(2&amp;$B51,'Gastos com Pessoal'!$I$532:$AJ$532&amp;'Gastos com Pessoal'!$I$512:$AJ$512,0),10,1)),0)
+_xlfn.IFNA(SUM((AO$3&gt;='Gastos com Pessoal'!$E$513:$E$522)*(AO$3&lt;='Gastos com Pessoal'!$F$513:$F$522)*(IF('Gastos com Pessoal'!$S$513:$S$522&lt;=AO$3,1,0))*OFFSET('Gastos com Pessoal'!$H$512,1,MATCH(3&amp;$B51,'Gastos com Pessoal'!$I$532:$AJ$532&amp;'Gastos com Pessoal'!$I$512:$AJ$512,0),10,1)),0)
+_xlfn.IFNA(SUM((AO$3&gt;='Gastos com Pessoal'!$E$513:$E$522)*(AO$3&lt;='Gastos com Pessoal'!$F$513:$F$522)*(IF('Gastos com Pessoal'!$Y$513:$Y$522&lt;=AO$3,1,0))*OFFSET('Gastos com Pessoal'!$H$512,1,MATCH(4&amp;$B51,'Gastos com Pessoal'!$I$532:$AJ$532&amp;'Gastos com Pessoal'!$I$512:$AJ$512,0),10,1)),0)
+_xlfn.IFNA(SUM((AO$3&gt;='Gastos com Pessoal'!$E$513:$E$522)*(AO$3&lt;='Gastos com Pessoal'!$F$513:$F$522)*(IF('Gastos com Pessoal'!$AE$513:$AE$522&lt;=AO$3,1,0))*OFFSET('Gastos com Pessoal'!$H$512,1,MATCH(5&amp;$B51,'Gastos com Pessoal'!$I$532:$AJ$532&amp;'Gastos com Pessoal'!$I$512:$AJ$512,0),10,1)),0)</f>
        <v>0</v>
      </c>
      <c r="AP51" s="32">
        <f t="array" aca="1" ref="AP51" ca="1">_xlfn.IFNA(SUM((AP$3&gt;='Gastos com Pessoal'!$E$7:$E$506)*(AP$3&lt;='Gastos com Pessoal'!$F$7:$F$506)*OFFSET('Encargos e Benefícios'!$D$5,1,MATCH($B51,'Encargos e Benefícios'!$E$5:$AB$5,0),500,1)),0)
+_xlfn.IFNA(SUM((AP$3&gt;='Gastos com Pessoal'!$E$513:$E$522)*(AP$3&lt;='Gastos com Pessoal'!$F$513:$F$522)*OFFSET('Encargos e Benefícios'!$D$511,1,MATCH($B51,'Encargos e Benefícios'!$E$511:$AB$511,0),10,1)),0)
+_xlfn.IFNA(SUM((AP$3&gt;='Gastos com Pessoal'!$E$7:$E$506)*(AP$3&lt;='Gastos com Pessoal'!$F$7:$F$506)*(IF('Gastos com Pessoal'!$G$7:$G$506&lt;=AP$3,1,0))*OFFSET('Gastos com Pessoal'!$H$6,1,MATCH(1&amp;$B51,'Gastos com Pessoal'!$I$532:$AJ$532&amp;'Gastos com Pessoal'!$I$6:$AJ$6,0),500,1)),0)
+_xlfn.IFNA(SUM((AP$3&gt;='Gastos com Pessoal'!$E$7:$E$506)*(AP$3&lt;='Gastos com Pessoal'!$F$7:$F$506)*(IF('Gastos com Pessoal'!$M$7:$M$506&lt;=AP$3,1,0))*OFFSET('Gastos com Pessoal'!$H$6,1,MATCH(2&amp;$B51,'Gastos com Pessoal'!$I$532:$AJ$532&amp;'Gastos com Pessoal'!$I$6:$AJ$6,0),500,1)),0)
+_xlfn.IFNA(SUM((AP$3&gt;='Gastos com Pessoal'!$E$7:$E$506)*(AP$3&lt;='Gastos com Pessoal'!$F$7:$F$506)*(IF('Gastos com Pessoal'!$S$7:$S$506&lt;=AP$3,1,0))*OFFSET('Gastos com Pessoal'!$H$6,1,MATCH(3&amp;$B51,'Gastos com Pessoal'!$I$532:$AJ$532&amp;'Gastos com Pessoal'!$I$6:$AJ$6,0),500,1)),0)
+_xlfn.IFNA(SUM((AP$3&gt;='Gastos com Pessoal'!$E$7:$E$506)*(AP$3&lt;='Gastos com Pessoal'!$F$7:$F$506)*(IF('Gastos com Pessoal'!$Y$7:$Y$506&lt;=AP$3,1,0))*OFFSET('Gastos com Pessoal'!$H$6,1,MATCH(4&amp;$B51,'Gastos com Pessoal'!$I$532:$AJ$532&amp;'Gastos com Pessoal'!$I$6:$AJ$6,0),500,1)),0)
+_xlfn.IFNA(SUM((AP$3&gt;='Gastos com Pessoal'!$E$7:$E$506)*(AP$3&lt;='Gastos com Pessoal'!$F$7:$F$506)*(IF('Gastos com Pessoal'!$AE$7:$AE$506&lt;=AP$3,1,0))*OFFSET('Gastos com Pessoal'!$H$6,1,MATCH(5&amp;$B51,'Gastos com Pessoal'!$I$532:$AJ$532&amp;'Gastos com Pessoal'!$I$6:$AJ$6,0),500,1)),0)
+_xlfn.IFNA(SUM((AP$3&gt;='Gastos com Pessoal'!$E$513:$E$522)*(AP$3&lt;='Gastos com Pessoal'!$F$513:$F$522)*(IF('Gastos com Pessoal'!$G$513:$G$522&lt;=AP$3,1,0))*OFFSET('Gastos com Pessoal'!$H$512,1,MATCH(1&amp;$B51,'Gastos com Pessoal'!$I$532:$AJ$532&amp;'Gastos com Pessoal'!$I$512:$AJ$512,0),10,1)),0)
+_xlfn.IFNA(SUM((AP$3&gt;='Gastos com Pessoal'!$E$513:$E$522)*(AP$3&lt;='Gastos com Pessoal'!$F$513:$F$522)*(IF('Gastos com Pessoal'!$M$513:$M$522&lt;=AP$3,1,0))*OFFSET('Gastos com Pessoal'!$H$512,1,MATCH(2&amp;$B51,'Gastos com Pessoal'!$I$532:$AJ$532&amp;'Gastos com Pessoal'!$I$512:$AJ$512,0),10,1)),0)
+_xlfn.IFNA(SUM((AP$3&gt;='Gastos com Pessoal'!$E$513:$E$522)*(AP$3&lt;='Gastos com Pessoal'!$F$513:$F$522)*(IF('Gastos com Pessoal'!$S$513:$S$522&lt;=AP$3,1,0))*OFFSET('Gastos com Pessoal'!$H$512,1,MATCH(3&amp;$B51,'Gastos com Pessoal'!$I$532:$AJ$532&amp;'Gastos com Pessoal'!$I$512:$AJ$512,0),10,1)),0)
+_xlfn.IFNA(SUM((AP$3&gt;='Gastos com Pessoal'!$E$513:$E$522)*(AP$3&lt;='Gastos com Pessoal'!$F$513:$F$522)*(IF('Gastos com Pessoal'!$Y$513:$Y$522&lt;=AP$3,1,0))*OFFSET('Gastos com Pessoal'!$H$512,1,MATCH(4&amp;$B51,'Gastos com Pessoal'!$I$532:$AJ$532&amp;'Gastos com Pessoal'!$I$512:$AJ$512,0),10,1)),0)
+_xlfn.IFNA(SUM((AP$3&gt;='Gastos com Pessoal'!$E$513:$E$522)*(AP$3&lt;='Gastos com Pessoal'!$F$513:$F$522)*(IF('Gastos com Pessoal'!$AE$513:$AE$522&lt;=AP$3,1,0))*OFFSET('Gastos com Pessoal'!$H$512,1,MATCH(5&amp;$B51,'Gastos com Pessoal'!$I$532:$AJ$532&amp;'Gastos com Pessoal'!$I$512:$AJ$512,0),10,1)),0)</f>
        <v>0</v>
      </c>
      <c r="AQ51" s="32">
        <f t="array" aca="1" ref="AQ51" ca="1">_xlfn.IFNA(SUM((AQ$3&gt;='Gastos com Pessoal'!$E$7:$E$506)*(AQ$3&lt;='Gastos com Pessoal'!$F$7:$F$506)*OFFSET('Encargos e Benefícios'!$D$5,1,MATCH($B51,'Encargos e Benefícios'!$E$5:$AB$5,0),500,1)),0)
+_xlfn.IFNA(SUM((AQ$3&gt;='Gastos com Pessoal'!$E$513:$E$522)*(AQ$3&lt;='Gastos com Pessoal'!$F$513:$F$522)*OFFSET('Encargos e Benefícios'!$D$511,1,MATCH($B51,'Encargos e Benefícios'!$E$511:$AB$511,0),10,1)),0)
+_xlfn.IFNA(SUM((AQ$3&gt;='Gastos com Pessoal'!$E$7:$E$506)*(AQ$3&lt;='Gastos com Pessoal'!$F$7:$F$506)*(IF('Gastos com Pessoal'!$G$7:$G$506&lt;=AQ$3,1,0))*OFFSET('Gastos com Pessoal'!$H$6,1,MATCH(1&amp;$B51,'Gastos com Pessoal'!$I$532:$AJ$532&amp;'Gastos com Pessoal'!$I$6:$AJ$6,0),500,1)),0)
+_xlfn.IFNA(SUM((AQ$3&gt;='Gastos com Pessoal'!$E$7:$E$506)*(AQ$3&lt;='Gastos com Pessoal'!$F$7:$F$506)*(IF('Gastos com Pessoal'!$M$7:$M$506&lt;=AQ$3,1,0))*OFFSET('Gastos com Pessoal'!$H$6,1,MATCH(2&amp;$B51,'Gastos com Pessoal'!$I$532:$AJ$532&amp;'Gastos com Pessoal'!$I$6:$AJ$6,0),500,1)),0)
+_xlfn.IFNA(SUM((AQ$3&gt;='Gastos com Pessoal'!$E$7:$E$506)*(AQ$3&lt;='Gastos com Pessoal'!$F$7:$F$506)*(IF('Gastos com Pessoal'!$S$7:$S$506&lt;=AQ$3,1,0))*OFFSET('Gastos com Pessoal'!$H$6,1,MATCH(3&amp;$B51,'Gastos com Pessoal'!$I$532:$AJ$532&amp;'Gastos com Pessoal'!$I$6:$AJ$6,0),500,1)),0)
+_xlfn.IFNA(SUM((AQ$3&gt;='Gastos com Pessoal'!$E$7:$E$506)*(AQ$3&lt;='Gastos com Pessoal'!$F$7:$F$506)*(IF('Gastos com Pessoal'!$Y$7:$Y$506&lt;=AQ$3,1,0))*OFFSET('Gastos com Pessoal'!$H$6,1,MATCH(4&amp;$B51,'Gastos com Pessoal'!$I$532:$AJ$532&amp;'Gastos com Pessoal'!$I$6:$AJ$6,0),500,1)),0)
+_xlfn.IFNA(SUM((AQ$3&gt;='Gastos com Pessoal'!$E$7:$E$506)*(AQ$3&lt;='Gastos com Pessoal'!$F$7:$F$506)*(IF('Gastos com Pessoal'!$AE$7:$AE$506&lt;=AQ$3,1,0))*OFFSET('Gastos com Pessoal'!$H$6,1,MATCH(5&amp;$B51,'Gastos com Pessoal'!$I$532:$AJ$532&amp;'Gastos com Pessoal'!$I$6:$AJ$6,0),500,1)),0)
+_xlfn.IFNA(SUM((AQ$3&gt;='Gastos com Pessoal'!$E$513:$E$522)*(AQ$3&lt;='Gastos com Pessoal'!$F$513:$F$522)*(IF('Gastos com Pessoal'!$G$513:$G$522&lt;=AQ$3,1,0))*OFFSET('Gastos com Pessoal'!$H$512,1,MATCH(1&amp;$B51,'Gastos com Pessoal'!$I$532:$AJ$532&amp;'Gastos com Pessoal'!$I$512:$AJ$512,0),10,1)),0)
+_xlfn.IFNA(SUM((AQ$3&gt;='Gastos com Pessoal'!$E$513:$E$522)*(AQ$3&lt;='Gastos com Pessoal'!$F$513:$F$522)*(IF('Gastos com Pessoal'!$M$513:$M$522&lt;=AQ$3,1,0))*OFFSET('Gastos com Pessoal'!$H$512,1,MATCH(2&amp;$B51,'Gastos com Pessoal'!$I$532:$AJ$532&amp;'Gastos com Pessoal'!$I$512:$AJ$512,0),10,1)),0)
+_xlfn.IFNA(SUM((AQ$3&gt;='Gastos com Pessoal'!$E$513:$E$522)*(AQ$3&lt;='Gastos com Pessoal'!$F$513:$F$522)*(IF('Gastos com Pessoal'!$S$513:$S$522&lt;=AQ$3,1,0))*OFFSET('Gastos com Pessoal'!$H$512,1,MATCH(3&amp;$B51,'Gastos com Pessoal'!$I$532:$AJ$532&amp;'Gastos com Pessoal'!$I$512:$AJ$512,0),10,1)),0)
+_xlfn.IFNA(SUM((AQ$3&gt;='Gastos com Pessoal'!$E$513:$E$522)*(AQ$3&lt;='Gastos com Pessoal'!$F$513:$F$522)*(IF('Gastos com Pessoal'!$Y$513:$Y$522&lt;=AQ$3,1,0))*OFFSET('Gastos com Pessoal'!$H$512,1,MATCH(4&amp;$B51,'Gastos com Pessoal'!$I$532:$AJ$532&amp;'Gastos com Pessoal'!$I$512:$AJ$512,0),10,1)),0)
+_xlfn.IFNA(SUM((AQ$3&gt;='Gastos com Pessoal'!$E$513:$E$522)*(AQ$3&lt;='Gastos com Pessoal'!$F$513:$F$522)*(IF('Gastos com Pessoal'!$AE$513:$AE$522&lt;=AQ$3,1,0))*OFFSET('Gastos com Pessoal'!$H$512,1,MATCH(5&amp;$B51,'Gastos com Pessoal'!$I$532:$AJ$532&amp;'Gastos com Pessoal'!$I$512:$AJ$512,0),10,1)),0)</f>
        <v>0</v>
      </c>
      <c r="AR51" s="32">
        <f t="array" aca="1" ref="AR51" ca="1">_xlfn.IFNA(SUM((AR$3&gt;='Gastos com Pessoal'!$E$7:$E$506)*(AR$3&lt;='Gastos com Pessoal'!$F$7:$F$506)*OFFSET('Encargos e Benefícios'!$D$5,1,MATCH($B51,'Encargos e Benefícios'!$E$5:$AB$5,0),500,1)),0)
+_xlfn.IFNA(SUM((AR$3&gt;='Gastos com Pessoal'!$E$513:$E$522)*(AR$3&lt;='Gastos com Pessoal'!$F$513:$F$522)*OFFSET('Encargos e Benefícios'!$D$511,1,MATCH($B51,'Encargos e Benefícios'!$E$511:$AB$511,0),10,1)),0)
+_xlfn.IFNA(SUM((AR$3&gt;='Gastos com Pessoal'!$E$7:$E$506)*(AR$3&lt;='Gastos com Pessoal'!$F$7:$F$506)*(IF('Gastos com Pessoal'!$G$7:$G$506&lt;=AR$3,1,0))*OFFSET('Gastos com Pessoal'!$H$6,1,MATCH(1&amp;$B51,'Gastos com Pessoal'!$I$532:$AJ$532&amp;'Gastos com Pessoal'!$I$6:$AJ$6,0),500,1)),0)
+_xlfn.IFNA(SUM((AR$3&gt;='Gastos com Pessoal'!$E$7:$E$506)*(AR$3&lt;='Gastos com Pessoal'!$F$7:$F$506)*(IF('Gastos com Pessoal'!$M$7:$M$506&lt;=AR$3,1,0))*OFFSET('Gastos com Pessoal'!$H$6,1,MATCH(2&amp;$B51,'Gastos com Pessoal'!$I$532:$AJ$532&amp;'Gastos com Pessoal'!$I$6:$AJ$6,0),500,1)),0)
+_xlfn.IFNA(SUM((AR$3&gt;='Gastos com Pessoal'!$E$7:$E$506)*(AR$3&lt;='Gastos com Pessoal'!$F$7:$F$506)*(IF('Gastos com Pessoal'!$S$7:$S$506&lt;=AR$3,1,0))*OFFSET('Gastos com Pessoal'!$H$6,1,MATCH(3&amp;$B51,'Gastos com Pessoal'!$I$532:$AJ$532&amp;'Gastos com Pessoal'!$I$6:$AJ$6,0),500,1)),0)
+_xlfn.IFNA(SUM((AR$3&gt;='Gastos com Pessoal'!$E$7:$E$506)*(AR$3&lt;='Gastos com Pessoal'!$F$7:$F$506)*(IF('Gastos com Pessoal'!$Y$7:$Y$506&lt;=AR$3,1,0))*OFFSET('Gastos com Pessoal'!$H$6,1,MATCH(4&amp;$B51,'Gastos com Pessoal'!$I$532:$AJ$532&amp;'Gastos com Pessoal'!$I$6:$AJ$6,0),500,1)),0)
+_xlfn.IFNA(SUM((AR$3&gt;='Gastos com Pessoal'!$E$7:$E$506)*(AR$3&lt;='Gastos com Pessoal'!$F$7:$F$506)*(IF('Gastos com Pessoal'!$AE$7:$AE$506&lt;=AR$3,1,0))*OFFSET('Gastos com Pessoal'!$H$6,1,MATCH(5&amp;$B51,'Gastos com Pessoal'!$I$532:$AJ$532&amp;'Gastos com Pessoal'!$I$6:$AJ$6,0),500,1)),0)
+_xlfn.IFNA(SUM((AR$3&gt;='Gastos com Pessoal'!$E$513:$E$522)*(AR$3&lt;='Gastos com Pessoal'!$F$513:$F$522)*(IF('Gastos com Pessoal'!$G$513:$G$522&lt;=AR$3,1,0))*OFFSET('Gastos com Pessoal'!$H$512,1,MATCH(1&amp;$B51,'Gastos com Pessoal'!$I$532:$AJ$532&amp;'Gastos com Pessoal'!$I$512:$AJ$512,0),10,1)),0)
+_xlfn.IFNA(SUM((AR$3&gt;='Gastos com Pessoal'!$E$513:$E$522)*(AR$3&lt;='Gastos com Pessoal'!$F$513:$F$522)*(IF('Gastos com Pessoal'!$M$513:$M$522&lt;=AR$3,1,0))*OFFSET('Gastos com Pessoal'!$H$512,1,MATCH(2&amp;$B51,'Gastos com Pessoal'!$I$532:$AJ$532&amp;'Gastos com Pessoal'!$I$512:$AJ$512,0),10,1)),0)
+_xlfn.IFNA(SUM((AR$3&gt;='Gastos com Pessoal'!$E$513:$E$522)*(AR$3&lt;='Gastos com Pessoal'!$F$513:$F$522)*(IF('Gastos com Pessoal'!$S$513:$S$522&lt;=AR$3,1,0))*OFFSET('Gastos com Pessoal'!$H$512,1,MATCH(3&amp;$B51,'Gastos com Pessoal'!$I$532:$AJ$532&amp;'Gastos com Pessoal'!$I$512:$AJ$512,0),10,1)),0)
+_xlfn.IFNA(SUM((AR$3&gt;='Gastos com Pessoal'!$E$513:$E$522)*(AR$3&lt;='Gastos com Pessoal'!$F$513:$F$522)*(IF('Gastos com Pessoal'!$Y$513:$Y$522&lt;=AR$3,1,0))*OFFSET('Gastos com Pessoal'!$H$512,1,MATCH(4&amp;$B51,'Gastos com Pessoal'!$I$532:$AJ$532&amp;'Gastos com Pessoal'!$I$512:$AJ$512,0),10,1)),0)
+_xlfn.IFNA(SUM((AR$3&gt;='Gastos com Pessoal'!$E$513:$E$522)*(AR$3&lt;='Gastos com Pessoal'!$F$513:$F$522)*(IF('Gastos com Pessoal'!$AE$513:$AE$522&lt;=AR$3,1,0))*OFFSET('Gastos com Pessoal'!$H$512,1,MATCH(5&amp;$B51,'Gastos com Pessoal'!$I$532:$AJ$532&amp;'Gastos com Pessoal'!$I$512:$AJ$512,0),10,1)),0)</f>
        <v>0</v>
      </c>
      <c r="AS51" s="32">
        <f t="array" aca="1" ref="AS51" ca="1">_xlfn.IFNA(SUM((AS$3&gt;='Gastos com Pessoal'!$E$7:$E$506)*(AS$3&lt;='Gastos com Pessoal'!$F$7:$F$506)*OFFSET('Encargos e Benefícios'!$D$5,1,MATCH($B51,'Encargos e Benefícios'!$E$5:$AB$5,0),500,1)),0)
+_xlfn.IFNA(SUM((AS$3&gt;='Gastos com Pessoal'!$E$513:$E$522)*(AS$3&lt;='Gastos com Pessoal'!$F$513:$F$522)*OFFSET('Encargos e Benefícios'!$D$511,1,MATCH($B51,'Encargos e Benefícios'!$E$511:$AB$511,0),10,1)),0)
+_xlfn.IFNA(SUM((AS$3&gt;='Gastos com Pessoal'!$E$7:$E$506)*(AS$3&lt;='Gastos com Pessoal'!$F$7:$F$506)*(IF('Gastos com Pessoal'!$G$7:$G$506&lt;=AS$3,1,0))*OFFSET('Gastos com Pessoal'!$H$6,1,MATCH(1&amp;$B51,'Gastos com Pessoal'!$I$532:$AJ$532&amp;'Gastos com Pessoal'!$I$6:$AJ$6,0),500,1)),0)
+_xlfn.IFNA(SUM((AS$3&gt;='Gastos com Pessoal'!$E$7:$E$506)*(AS$3&lt;='Gastos com Pessoal'!$F$7:$F$506)*(IF('Gastos com Pessoal'!$M$7:$M$506&lt;=AS$3,1,0))*OFFSET('Gastos com Pessoal'!$H$6,1,MATCH(2&amp;$B51,'Gastos com Pessoal'!$I$532:$AJ$532&amp;'Gastos com Pessoal'!$I$6:$AJ$6,0),500,1)),0)
+_xlfn.IFNA(SUM((AS$3&gt;='Gastos com Pessoal'!$E$7:$E$506)*(AS$3&lt;='Gastos com Pessoal'!$F$7:$F$506)*(IF('Gastos com Pessoal'!$S$7:$S$506&lt;=AS$3,1,0))*OFFSET('Gastos com Pessoal'!$H$6,1,MATCH(3&amp;$B51,'Gastos com Pessoal'!$I$532:$AJ$532&amp;'Gastos com Pessoal'!$I$6:$AJ$6,0),500,1)),0)
+_xlfn.IFNA(SUM((AS$3&gt;='Gastos com Pessoal'!$E$7:$E$506)*(AS$3&lt;='Gastos com Pessoal'!$F$7:$F$506)*(IF('Gastos com Pessoal'!$Y$7:$Y$506&lt;=AS$3,1,0))*OFFSET('Gastos com Pessoal'!$H$6,1,MATCH(4&amp;$B51,'Gastos com Pessoal'!$I$532:$AJ$532&amp;'Gastos com Pessoal'!$I$6:$AJ$6,0),500,1)),0)
+_xlfn.IFNA(SUM((AS$3&gt;='Gastos com Pessoal'!$E$7:$E$506)*(AS$3&lt;='Gastos com Pessoal'!$F$7:$F$506)*(IF('Gastos com Pessoal'!$AE$7:$AE$506&lt;=AS$3,1,0))*OFFSET('Gastos com Pessoal'!$H$6,1,MATCH(5&amp;$B51,'Gastos com Pessoal'!$I$532:$AJ$532&amp;'Gastos com Pessoal'!$I$6:$AJ$6,0),500,1)),0)
+_xlfn.IFNA(SUM((AS$3&gt;='Gastos com Pessoal'!$E$513:$E$522)*(AS$3&lt;='Gastos com Pessoal'!$F$513:$F$522)*(IF('Gastos com Pessoal'!$G$513:$G$522&lt;=AS$3,1,0))*OFFSET('Gastos com Pessoal'!$H$512,1,MATCH(1&amp;$B51,'Gastos com Pessoal'!$I$532:$AJ$532&amp;'Gastos com Pessoal'!$I$512:$AJ$512,0),10,1)),0)
+_xlfn.IFNA(SUM((AS$3&gt;='Gastos com Pessoal'!$E$513:$E$522)*(AS$3&lt;='Gastos com Pessoal'!$F$513:$F$522)*(IF('Gastos com Pessoal'!$M$513:$M$522&lt;=AS$3,1,0))*OFFSET('Gastos com Pessoal'!$H$512,1,MATCH(2&amp;$B51,'Gastos com Pessoal'!$I$532:$AJ$532&amp;'Gastos com Pessoal'!$I$512:$AJ$512,0),10,1)),0)
+_xlfn.IFNA(SUM((AS$3&gt;='Gastos com Pessoal'!$E$513:$E$522)*(AS$3&lt;='Gastos com Pessoal'!$F$513:$F$522)*(IF('Gastos com Pessoal'!$S$513:$S$522&lt;=AS$3,1,0))*OFFSET('Gastos com Pessoal'!$H$512,1,MATCH(3&amp;$B51,'Gastos com Pessoal'!$I$532:$AJ$532&amp;'Gastos com Pessoal'!$I$512:$AJ$512,0),10,1)),0)
+_xlfn.IFNA(SUM((AS$3&gt;='Gastos com Pessoal'!$E$513:$E$522)*(AS$3&lt;='Gastos com Pessoal'!$F$513:$F$522)*(IF('Gastos com Pessoal'!$Y$513:$Y$522&lt;=AS$3,1,0))*OFFSET('Gastos com Pessoal'!$H$512,1,MATCH(4&amp;$B51,'Gastos com Pessoal'!$I$532:$AJ$532&amp;'Gastos com Pessoal'!$I$512:$AJ$512,0),10,1)),0)
+_xlfn.IFNA(SUM((AS$3&gt;='Gastos com Pessoal'!$E$513:$E$522)*(AS$3&lt;='Gastos com Pessoal'!$F$513:$F$522)*(IF('Gastos com Pessoal'!$AE$513:$AE$522&lt;=AS$3,1,0))*OFFSET('Gastos com Pessoal'!$H$512,1,MATCH(5&amp;$B51,'Gastos com Pessoal'!$I$532:$AJ$532&amp;'Gastos com Pessoal'!$I$512:$AJ$512,0),10,1)),0)</f>
        <v>0</v>
      </c>
      <c r="AT51" s="32">
        <f t="array" aca="1" ref="AT51" ca="1">_xlfn.IFNA(SUM((AT$3&gt;='Gastos com Pessoal'!$E$7:$E$506)*(AT$3&lt;='Gastos com Pessoal'!$F$7:$F$506)*OFFSET('Encargos e Benefícios'!$D$5,1,MATCH($B51,'Encargos e Benefícios'!$E$5:$AB$5,0),500,1)),0)
+_xlfn.IFNA(SUM((AT$3&gt;='Gastos com Pessoal'!$E$513:$E$522)*(AT$3&lt;='Gastos com Pessoal'!$F$513:$F$522)*OFFSET('Encargos e Benefícios'!$D$511,1,MATCH($B51,'Encargos e Benefícios'!$E$511:$AB$511,0),10,1)),0)
+_xlfn.IFNA(SUM((AT$3&gt;='Gastos com Pessoal'!$E$7:$E$506)*(AT$3&lt;='Gastos com Pessoal'!$F$7:$F$506)*(IF('Gastos com Pessoal'!$G$7:$G$506&lt;=AT$3,1,0))*OFFSET('Gastos com Pessoal'!$H$6,1,MATCH(1&amp;$B51,'Gastos com Pessoal'!$I$532:$AJ$532&amp;'Gastos com Pessoal'!$I$6:$AJ$6,0),500,1)),0)
+_xlfn.IFNA(SUM((AT$3&gt;='Gastos com Pessoal'!$E$7:$E$506)*(AT$3&lt;='Gastos com Pessoal'!$F$7:$F$506)*(IF('Gastos com Pessoal'!$M$7:$M$506&lt;=AT$3,1,0))*OFFSET('Gastos com Pessoal'!$H$6,1,MATCH(2&amp;$B51,'Gastos com Pessoal'!$I$532:$AJ$532&amp;'Gastos com Pessoal'!$I$6:$AJ$6,0),500,1)),0)
+_xlfn.IFNA(SUM((AT$3&gt;='Gastos com Pessoal'!$E$7:$E$506)*(AT$3&lt;='Gastos com Pessoal'!$F$7:$F$506)*(IF('Gastos com Pessoal'!$S$7:$S$506&lt;=AT$3,1,0))*OFFSET('Gastos com Pessoal'!$H$6,1,MATCH(3&amp;$B51,'Gastos com Pessoal'!$I$532:$AJ$532&amp;'Gastos com Pessoal'!$I$6:$AJ$6,0),500,1)),0)
+_xlfn.IFNA(SUM((AT$3&gt;='Gastos com Pessoal'!$E$7:$E$506)*(AT$3&lt;='Gastos com Pessoal'!$F$7:$F$506)*(IF('Gastos com Pessoal'!$Y$7:$Y$506&lt;=AT$3,1,0))*OFFSET('Gastos com Pessoal'!$H$6,1,MATCH(4&amp;$B51,'Gastos com Pessoal'!$I$532:$AJ$532&amp;'Gastos com Pessoal'!$I$6:$AJ$6,0),500,1)),0)
+_xlfn.IFNA(SUM((AT$3&gt;='Gastos com Pessoal'!$E$7:$E$506)*(AT$3&lt;='Gastos com Pessoal'!$F$7:$F$506)*(IF('Gastos com Pessoal'!$AE$7:$AE$506&lt;=AT$3,1,0))*OFFSET('Gastos com Pessoal'!$H$6,1,MATCH(5&amp;$B51,'Gastos com Pessoal'!$I$532:$AJ$532&amp;'Gastos com Pessoal'!$I$6:$AJ$6,0),500,1)),0)
+_xlfn.IFNA(SUM((AT$3&gt;='Gastos com Pessoal'!$E$513:$E$522)*(AT$3&lt;='Gastos com Pessoal'!$F$513:$F$522)*(IF('Gastos com Pessoal'!$G$513:$G$522&lt;=AT$3,1,0))*OFFSET('Gastos com Pessoal'!$H$512,1,MATCH(1&amp;$B51,'Gastos com Pessoal'!$I$532:$AJ$532&amp;'Gastos com Pessoal'!$I$512:$AJ$512,0),10,1)),0)
+_xlfn.IFNA(SUM((AT$3&gt;='Gastos com Pessoal'!$E$513:$E$522)*(AT$3&lt;='Gastos com Pessoal'!$F$513:$F$522)*(IF('Gastos com Pessoal'!$M$513:$M$522&lt;=AT$3,1,0))*OFFSET('Gastos com Pessoal'!$H$512,1,MATCH(2&amp;$B51,'Gastos com Pessoal'!$I$532:$AJ$532&amp;'Gastos com Pessoal'!$I$512:$AJ$512,0),10,1)),0)
+_xlfn.IFNA(SUM((AT$3&gt;='Gastos com Pessoal'!$E$513:$E$522)*(AT$3&lt;='Gastos com Pessoal'!$F$513:$F$522)*(IF('Gastos com Pessoal'!$S$513:$S$522&lt;=AT$3,1,0))*OFFSET('Gastos com Pessoal'!$H$512,1,MATCH(3&amp;$B51,'Gastos com Pessoal'!$I$532:$AJ$532&amp;'Gastos com Pessoal'!$I$512:$AJ$512,0),10,1)),0)
+_xlfn.IFNA(SUM((AT$3&gt;='Gastos com Pessoal'!$E$513:$E$522)*(AT$3&lt;='Gastos com Pessoal'!$F$513:$F$522)*(IF('Gastos com Pessoal'!$Y$513:$Y$522&lt;=AT$3,1,0))*OFFSET('Gastos com Pessoal'!$H$512,1,MATCH(4&amp;$B51,'Gastos com Pessoal'!$I$532:$AJ$532&amp;'Gastos com Pessoal'!$I$512:$AJ$512,0),10,1)),0)
+_xlfn.IFNA(SUM((AT$3&gt;='Gastos com Pessoal'!$E$513:$E$522)*(AT$3&lt;='Gastos com Pessoal'!$F$513:$F$522)*(IF('Gastos com Pessoal'!$AE$513:$AE$522&lt;=AT$3,1,0))*OFFSET('Gastos com Pessoal'!$H$512,1,MATCH(5&amp;$B51,'Gastos com Pessoal'!$I$532:$AJ$532&amp;'Gastos com Pessoal'!$I$512:$AJ$512,0),10,1)),0)</f>
        <v>0</v>
      </c>
      <c r="AU51" s="32">
        <f t="array" aca="1" ref="AU51" ca="1">_xlfn.IFNA(SUM((AU$3&gt;='Gastos com Pessoal'!$E$7:$E$506)*(AU$3&lt;='Gastos com Pessoal'!$F$7:$F$506)*OFFSET('Encargos e Benefícios'!$D$5,1,MATCH($B51,'Encargos e Benefícios'!$E$5:$AB$5,0),500,1)),0)
+_xlfn.IFNA(SUM((AU$3&gt;='Gastos com Pessoal'!$E$513:$E$522)*(AU$3&lt;='Gastos com Pessoal'!$F$513:$F$522)*OFFSET('Encargos e Benefícios'!$D$511,1,MATCH($B51,'Encargos e Benefícios'!$E$511:$AB$511,0),10,1)),0)
+_xlfn.IFNA(SUM((AU$3&gt;='Gastos com Pessoal'!$E$7:$E$506)*(AU$3&lt;='Gastos com Pessoal'!$F$7:$F$506)*(IF('Gastos com Pessoal'!$G$7:$G$506&lt;=AU$3,1,0))*OFFSET('Gastos com Pessoal'!$H$6,1,MATCH(1&amp;$B51,'Gastos com Pessoal'!$I$532:$AJ$532&amp;'Gastos com Pessoal'!$I$6:$AJ$6,0),500,1)),0)
+_xlfn.IFNA(SUM((AU$3&gt;='Gastos com Pessoal'!$E$7:$E$506)*(AU$3&lt;='Gastos com Pessoal'!$F$7:$F$506)*(IF('Gastos com Pessoal'!$M$7:$M$506&lt;=AU$3,1,0))*OFFSET('Gastos com Pessoal'!$H$6,1,MATCH(2&amp;$B51,'Gastos com Pessoal'!$I$532:$AJ$532&amp;'Gastos com Pessoal'!$I$6:$AJ$6,0),500,1)),0)
+_xlfn.IFNA(SUM((AU$3&gt;='Gastos com Pessoal'!$E$7:$E$506)*(AU$3&lt;='Gastos com Pessoal'!$F$7:$F$506)*(IF('Gastos com Pessoal'!$S$7:$S$506&lt;=AU$3,1,0))*OFFSET('Gastos com Pessoal'!$H$6,1,MATCH(3&amp;$B51,'Gastos com Pessoal'!$I$532:$AJ$532&amp;'Gastos com Pessoal'!$I$6:$AJ$6,0),500,1)),0)
+_xlfn.IFNA(SUM((AU$3&gt;='Gastos com Pessoal'!$E$7:$E$506)*(AU$3&lt;='Gastos com Pessoal'!$F$7:$F$506)*(IF('Gastos com Pessoal'!$Y$7:$Y$506&lt;=AU$3,1,0))*OFFSET('Gastos com Pessoal'!$H$6,1,MATCH(4&amp;$B51,'Gastos com Pessoal'!$I$532:$AJ$532&amp;'Gastos com Pessoal'!$I$6:$AJ$6,0),500,1)),0)
+_xlfn.IFNA(SUM((AU$3&gt;='Gastos com Pessoal'!$E$7:$E$506)*(AU$3&lt;='Gastos com Pessoal'!$F$7:$F$506)*(IF('Gastos com Pessoal'!$AE$7:$AE$506&lt;=AU$3,1,0))*OFFSET('Gastos com Pessoal'!$H$6,1,MATCH(5&amp;$B51,'Gastos com Pessoal'!$I$532:$AJ$532&amp;'Gastos com Pessoal'!$I$6:$AJ$6,0),500,1)),0)
+_xlfn.IFNA(SUM((AU$3&gt;='Gastos com Pessoal'!$E$513:$E$522)*(AU$3&lt;='Gastos com Pessoal'!$F$513:$F$522)*(IF('Gastos com Pessoal'!$G$513:$G$522&lt;=AU$3,1,0))*OFFSET('Gastos com Pessoal'!$H$512,1,MATCH(1&amp;$B51,'Gastos com Pessoal'!$I$532:$AJ$532&amp;'Gastos com Pessoal'!$I$512:$AJ$512,0),10,1)),0)
+_xlfn.IFNA(SUM((AU$3&gt;='Gastos com Pessoal'!$E$513:$E$522)*(AU$3&lt;='Gastos com Pessoal'!$F$513:$F$522)*(IF('Gastos com Pessoal'!$M$513:$M$522&lt;=AU$3,1,0))*OFFSET('Gastos com Pessoal'!$H$512,1,MATCH(2&amp;$B51,'Gastos com Pessoal'!$I$532:$AJ$532&amp;'Gastos com Pessoal'!$I$512:$AJ$512,0),10,1)),0)
+_xlfn.IFNA(SUM((AU$3&gt;='Gastos com Pessoal'!$E$513:$E$522)*(AU$3&lt;='Gastos com Pessoal'!$F$513:$F$522)*(IF('Gastos com Pessoal'!$S$513:$S$522&lt;=AU$3,1,0))*OFFSET('Gastos com Pessoal'!$H$512,1,MATCH(3&amp;$B51,'Gastos com Pessoal'!$I$532:$AJ$532&amp;'Gastos com Pessoal'!$I$512:$AJ$512,0),10,1)),0)
+_xlfn.IFNA(SUM((AU$3&gt;='Gastos com Pessoal'!$E$513:$E$522)*(AU$3&lt;='Gastos com Pessoal'!$F$513:$F$522)*(IF('Gastos com Pessoal'!$Y$513:$Y$522&lt;=AU$3,1,0))*OFFSET('Gastos com Pessoal'!$H$512,1,MATCH(4&amp;$B51,'Gastos com Pessoal'!$I$532:$AJ$532&amp;'Gastos com Pessoal'!$I$512:$AJ$512,0),10,1)),0)
+_xlfn.IFNA(SUM((AU$3&gt;='Gastos com Pessoal'!$E$513:$E$522)*(AU$3&lt;='Gastos com Pessoal'!$F$513:$F$522)*(IF('Gastos com Pessoal'!$AE$513:$AE$522&lt;=AU$3,1,0))*OFFSET('Gastos com Pessoal'!$H$512,1,MATCH(5&amp;$B51,'Gastos com Pessoal'!$I$532:$AJ$532&amp;'Gastos com Pessoal'!$I$512:$AJ$512,0),10,1)),0)</f>
        <v>0</v>
      </c>
      <c r="AV51" s="32">
        <f t="array" aca="1" ref="AV51" ca="1">_xlfn.IFNA(SUM((AV$3&gt;='Gastos com Pessoal'!$E$7:$E$506)*(AV$3&lt;='Gastos com Pessoal'!$F$7:$F$506)*OFFSET('Encargos e Benefícios'!$D$5,1,MATCH($B51,'Encargos e Benefícios'!$E$5:$AB$5,0),500,1)),0)
+_xlfn.IFNA(SUM((AV$3&gt;='Gastos com Pessoal'!$E$513:$E$522)*(AV$3&lt;='Gastos com Pessoal'!$F$513:$F$522)*OFFSET('Encargos e Benefícios'!$D$511,1,MATCH($B51,'Encargos e Benefícios'!$E$511:$AB$511,0),10,1)),0)
+_xlfn.IFNA(SUM((AV$3&gt;='Gastos com Pessoal'!$E$7:$E$506)*(AV$3&lt;='Gastos com Pessoal'!$F$7:$F$506)*(IF('Gastos com Pessoal'!$G$7:$G$506&lt;=AV$3,1,0))*OFFSET('Gastos com Pessoal'!$H$6,1,MATCH(1&amp;$B51,'Gastos com Pessoal'!$I$532:$AJ$532&amp;'Gastos com Pessoal'!$I$6:$AJ$6,0),500,1)),0)
+_xlfn.IFNA(SUM((AV$3&gt;='Gastos com Pessoal'!$E$7:$E$506)*(AV$3&lt;='Gastos com Pessoal'!$F$7:$F$506)*(IF('Gastos com Pessoal'!$M$7:$M$506&lt;=AV$3,1,0))*OFFSET('Gastos com Pessoal'!$H$6,1,MATCH(2&amp;$B51,'Gastos com Pessoal'!$I$532:$AJ$532&amp;'Gastos com Pessoal'!$I$6:$AJ$6,0),500,1)),0)
+_xlfn.IFNA(SUM((AV$3&gt;='Gastos com Pessoal'!$E$7:$E$506)*(AV$3&lt;='Gastos com Pessoal'!$F$7:$F$506)*(IF('Gastos com Pessoal'!$S$7:$S$506&lt;=AV$3,1,0))*OFFSET('Gastos com Pessoal'!$H$6,1,MATCH(3&amp;$B51,'Gastos com Pessoal'!$I$532:$AJ$532&amp;'Gastos com Pessoal'!$I$6:$AJ$6,0),500,1)),0)
+_xlfn.IFNA(SUM((AV$3&gt;='Gastos com Pessoal'!$E$7:$E$506)*(AV$3&lt;='Gastos com Pessoal'!$F$7:$F$506)*(IF('Gastos com Pessoal'!$Y$7:$Y$506&lt;=AV$3,1,0))*OFFSET('Gastos com Pessoal'!$H$6,1,MATCH(4&amp;$B51,'Gastos com Pessoal'!$I$532:$AJ$532&amp;'Gastos com Pessoal'!$I$6:$AJ$6,0),500,1)),0)
+_xlfn.IFNA(SUM((AV$3&gt;='Gastos com Pessoal'!$E$7:$E$506)*(AV$3&lt;='Gastos com Pessoal'!$F$7:$F$506)*(IF('Gastos com Pessoal'!$AE$7:$AE$506&lt;=AV$3,1,0))*OFFSET('Gastos com Pessoal'!$H$6,1,MATCH(5&amp;$B51,'Gastos com Pessoal'!$I$532:$AJ$532&amp;'Gastos com Pessoal'!$I$6:$AJ$6,0),500,1)),0)
+_xlfn.IFNA(SUM((AV$3&gt;='Gastos com Pessoal'!$E$513:$E$522)*(AV$3&lt;='Gastos com Pessoal'!$F$513:$F$522)*(IF('Gastos com Pessoal'!$G$513:$G$522&lt;=AV$3,1,0))*OFFSET('Gastos com Pessoal'!$H$512,1,MATCH(1&amp;$B51,'Gastos com Pessoal'!$I$532:$AJ$532&amp;'Gastos com Pessoal'!$I$512:$AJ$512,0),10,1)),0)
+_xlfn.IFNA(SUM((AV$3&gt;='Gastos com Pessoal'!$E$513:$E$522)*(AV$3&lt;='Gastos com Pessoal'!$F$513:$F$522)*(IF('Gastos com Pessoal'!$M$513:$M$522&lt;=AV$3,1,0))*OFFSET('Gastos com Pessoal'!$H$512,1,MATCH(2&amp;$B51,'Gastos com Pessoal'!$I$532:$AJ$532&amp;'Gastos com Pessoal'!$I$512:$AJ$512,0),10,1)),0)
+_xlfn.IFNA(SUM((AV$3&gt;='Gastos com Pessoal'!$E$513:$E$522)*(AV$3&lt;='Gastos com Pessoal'!$F$513:$F$522)*(IF('Gastos com Pessoal'!$S$513:$S$522&lt;=AV$3,1,0))*OFFSET('Gastos com Pessoal'!$H$512,1,MATCH(3&amp;$B51,'Gastos com Pessoal'!$I$532:$AJ$532&amp;'Gastos com Pessoal'!$I$512:$AJ$512,0),10,1)),0)
+_xlfn.IFNA(SUM((AV$3&gt;='Gastos com Pessoal'!$E$513:$E$522)*(AV$3&lt;='Gastos com Pessoal'!$F$513:$F$522)*(IF('Gastos com Pessoal'!$Y$513:$Y$522&lt;=AV$3,1,0))*OFFSET('Gastos com Pessoal'!$H$512,1,MATCH(4&amp;$B51,'Gastos com Pessoal'!$I$532:$AJ$532&amp;'Gastos com Pessoal'!$I$512:$AJ$512,0),10,1)),0)
+_xlfn.IFNA(SUM((AV$3&gt;='Gastos com Pessoal'!$E$513:$E$522)*(AV$3&lt;='Gastos com Pessoal'!$F$513:$F$522)*(IF('Gastos com Pessoal'!$AE$513:$AE$522&lt;=AV$3,1,0))*OFFSET('Gastos com Pessoal'!$H$512,1,MATCH(5&amp;$B51,'Gastos com Pessoal'!$I$532:$AJ$532&amp;'Gastos com Pessoal'!$I$512:$AJ$512,0),10,1)),0)</f>
        <v>0</v>
      </c>
      <c r="AW51" s="32">
        <f t="array" aca="1" ref="AW51" ca="1">_xlfn.IFNA(SUM((AW$3&gt;='Gastos com Pessoal'!$E$7:$E$506)*(AW$3&lt;='Gastos com Pessoal'!$F$7:$F$506)*OFFSET('Encargos e Benefícios'!$D$5,1,MATCH($B51,'Encargos e Benefícios'!$E$5:$AB$5,0),500,1)),0)
+_xlfn.IFNA(SUM((AW$3&gt;='Gastos com Pessoal'!$E$513:$E$522)*(AW$3&lt;='Gastos com Pessoal'!$F$513:$F$522)*OFFSET('Encargos e Benefícios'!$D$511,1,MATCH($B51,'Encargos e Benefícios'!$E$511:$AB$511,0),10,1)),0)
+_xlfn.IFNA(SUM((AW$3&gt;='Gastos com Pessoal'!$E$7:$E$506)*(AW$3&lt;='Gastos com Pessoal'!$F$7:$F$506)*(IF('Gastos com Pessoal'!$G$7:$G$506&lt;=AW$3,1,0))*OFFSET('Gastos com Pessoal'!$H$6,1,MATCH(1&amp;$B51,'Gastos com Pessoal'!$I$532:$AJ$532&amp;'Gastos com Pessoal'!$I$6:$AJ$6,0),500,1)),0)
+_xlfn.IFNA(SUM((AW$3&gt;='Gastos com Pessoal'!$E$7:$E$506)*(AW$3&lt;='Gastos com Pessoal'!$F$7:$F$506)*(IF('Gastos com Pessoal'!$M$7:$M$506&lt;=AW$3,1,0))*OFFSET('Gastos com Pessoal'!$H$6,1,MATCH(2&amp;$B51,'Gastos com Pessoal'!$I$532:$AJ$532&amp;'Gastos com Pessoal'!$I$6:$AJ$6,0),500,1)),0)
+_xlfn.IFNA(SUM((AW$3&gt;='Gastos com Pessoal'!$E$7:$E$506)*(AW$3&lt;='Gastos com Pessoal'!$F$7:$F$506)*(IF('Gastos com Pessoal'!$S$7:$S$506&lt;=AW$3,1,0))*OFFSET('Gastos com Pessoal'!$H$6,1,MATCH(3&amp;$B51,'Gastos com Pessoal'!$I$532:$AJ$532&amp;'Gastos com Pessoal'!$I$6:$AJ$6,0),500,1)),0)
+_xlfn.IFNA(SUM((AW$3&gt;='Gastos com Pessoal'!$E$7:$E$506)*(AW$3&lt;='Gastos com Pessoal'!$F$7:$F$506)*(IF('Gastos com Pessoal'!$Y$7:$Y$506&lt;=AW$3,1,0))*OFFSET('Gastos com Pessoal'!$H$6,1,MATCH(4&amp;$B51,'Gastos com Pessoal'!$I$532:$AJ$532&amp;'Gastos com Pessoal'!$I$6:$AJ$6,0),500,1)),0)
+_xlfn.IFNA(SUM((AW$3&gt;='Gastos com Pessoal'!$E$7:$E$506)*(AW$3&lt;='Gastos com Pessoal'!$F$7:$F$506)*(IF('Gastos com Pessoal'!$AE$7:$AE$506&lt;=AW$3,1,0))*OFFSET('Gastos com Pessoal'!$H$6,1,MATCH(5&amp;$B51,'Gastos com Pessoal'!$I$532:$AJ$532&amp;'Gastos com Pessoal'!$I$6:$AJ$6,0),500,1)),0)
+_xlfn.IFNA(SUM((AW$3&gt;='Gastos com Pessoal'!$E$513:$E$522)*(AW$3&lt;='Gastos com Pessoal'!$F$513:$F$522)*(IF('Gastos com Pessoal'!$G$513:$G$522&lt;=AW$3,1,0))*OFFSET('Gastos com Pessoal'!$H$512,1,MATCH(1&amp;$B51,'Gastos com Pessoal'!$I$532:$AJ$532&amp;'Gastos com Pessoal'!$I$512:$AJ$512,0),10,1)),0)
+_xlfn.IFNA(SUM((AW$3&gt;='Gastos com Pessoal'!$E$513:$E$522)*(AW$3&lt;='Gastos com Pessoal'!$F$513:$F$522)*(IF('Gastos com Pessoal'!$M$513:$M$522&lt;=AW$3,1,0))*OFFSET('Gastos com Pessoal'!$H$512,1,MATCH(2&amp;$B51,'Gastos com Pessoal'!$I$532:$AJ$532&amp;'Gastos com Pessoal'!$I$512:$AJ$512,0),10,1)),0)
+_xlfn.IFNA(SUM((AW$3&gt;='Gastos com Pessoal'!$E$513:$E$522)*(AW$3&lt;='Gastos com Pessoal'!$F$513:$F$522)*(IF('Gastos com Pessoal'!$S$513:$S$522&lt;=AW$3,1,0))*OFFSET('Gastos com Pessoal'!$H$512,1,MATCH(3&amp;$B51,'Gastos com Pessoal'!$I$532:$AJ$532&amp;'Gastos com Pessoal'!$I$512:$AJ$512,0),10,1)),0)
+_xlfn.IFNA(SUM((AW$3&gt;='Gastos com Pessoal'!$E$513:$E$522)*(AW$3&lt;='Gastos com Pessoal'!$F$513:$F$522)*(IF('Gastos com Pessoal'!$Y$513:$Y$522&lt;=AW$3,1,0))*OFFSET('Gastos com Pessoal'!$H$512,1,MATCH(4&amp;$B51,'Gastos com Pessoal'!$I$532:$AJ$532&amp;'Gastos com Pessoal'!$I$512:$AJ$512,0),10,1)),0)
+_xlfn.IFNA(SUM((AW$3&gt;='Gastos com Pessoal'!$E$513:$E$522)*(AW$3&lt;='Gastos com Pessoal'!$F$513:$F$522)*(IF('Gastos com Pessoal'!$AE$513:$AE$522&lt;=AW$3,1,0))*OFFSET('Gastos com Pessoal'!$H$512,1,MATCH(5&amp;$B51,'Gastos com Pessoal'!$I$532:$AJ$532&amp;'Gastos com Pessoal'!$I$512:$AJ$512,0),10,1)),0)</f>
        <v>0</v>
      </c>
      <c r="AX51" s="32">
        <f t="array" aca="1" ref="AX51" ca="1">_xlfn.IFNA(SUM((AX$3&gt;='Gastos com Pessoal'!$E$7:$E$506)*(AX$3&lt;='Gastos com Pessoal'!$F$7:$F$506)*OFFSET('Encargos e Benefícios'!$D$5,1,MATCH($B51,'Encargos e Benefícios'!$E$5:$AB$5,0),500,1)),0)
+_xlfn.IFNA(SUM((AX$3&gt;='Gastos com Pessoal'!$E$513:$E$522)*(AX$3&lt;='Gastos com Pessoal'!$F$513:$F$522)*OFFSET('Encargos e Benefícios'!$D$511,1,MATCH($B51,'Encargos e Benefícios'!$E$511:$AB$511,0),10,1)),0)
+_xlfn.IFNA(SUM((AX$3&gt;='Gastos com Pessoal'!$E$7:$E$506)*(AX$3&lt;='Gastos com Pessoal'!$F$7:$F$506)*(IF('Gastos com Pessoal'!$G$7:$G$506&lt;=AX$3,1,0))*OFFSET('Gastos com Pessoal'!$H$6,1,MATCH(1&amp;$B51,'Gastos com Pessoal'!$I$532:$AJ$532&amp;'Gastos com Pessoal'!$I$6:$AJ$6,0),500,1)),0)
+_xlfn.IFNA(SUM((AX$3&gt;='Gastos com Pessoal'!$E$7:$E$506)*(AX$3&lt;='Gastos com Pessoal'!$F$7:$F$506)*(IF('Gastos com Pessoal'!$M$7:$M$506&lt;=AX$3,1,0))*OFFSET('Gastos com Pessoal'!$H$6,1,MATCH(2&amp;$B51,'Gastos com Pessoal'!$I$532:$AJ$532&amp;'Gastos com Pessoal'!$I$6:$AJ$6,0),500,1)),0)
+_xlfn.IFNA(SUM((AX$3&gt;='Gastos com Pessoal'!$E$7:$E$506)*(AX$3&lt;='Gastos com Pessoal'!$F$7:$F$506)*(IF('Gastos com Pessoal'!$S$7:$S$506&lt;=AX$3,1,0))*OFFSET('Gastos com Pessoal'!$H$6,1,MATCH(3&amp;$B51,'Gastos com Pessoal'!$I$532:$AJ$532&amp;'Gastos com Pessoal'!$I$6:$AJ$6,0),500,1)),0)
+_xlfn.IFNA(SUM((AX$3&gt;='Gastos com Pessoal'!$E$7:$E$506)*(AX$3&lt;='Gastos com Pessoal'!$F$7:$F$506)*(IF('Gastos com Pessoal'!$Y$7:$Y$506&lt;=AX$3,1,0))*OFFSET('Gastos com Pessoal'!$H$6,1,MATCH(4&amp;$B51,'Gastos com Pessoal'!$I$532:$AJ$532&amp;'Gastos com Pessoal'!$I$6:$AJ$6,0),500,1)),0)
+_xlfn.IFNA(SUM((AX$3&gt;='Gastos com Pessoal'!$E$7:$E$506)*(AX$3&lt;='Gastos com Pessoal'!$F$7:$F$506)*(IF('Gastos com Pessoal'!$AE$7:$AE$506&lt;=AX$3,1,0))*OFFSET('Gastos com Pessoal'!$H$6,1,MATCH(5&amp;$B51,'Gastos com Pessoal'!$I$532:$AJ$532&amp;'Gastos com Pessoal'!$I$6:$AJ$6,0),500,1)),0)
+_xlfn.IFNA(SUM((AX$3&gt;='Gastos com Pessoal'!$E$513:$E$522)*(AX$3&lt;='Gastos com Pessoal'!$F$513:$F$522)*(IF('Gastos com Pessoal'!$G$513:$G$522&lt;=AX$3,1,0))*OFFSET('Gastos com Pessoal'!$H$512,1,MATCH(1&amp;$B51,'Gastos com Pessoal'!$I$532:$AJ$532&amp;'Gastos com Pessoal'!$I$512:$AJ$512,0),10,1)),0)
+_xlfn.IFNA(SUM((AX$3&gt;='Gastos com Pessoal'!$E$513:$E$522)*(AX$3&lt;='Gastos com Pessoal'!$F$513:$F$522)*(IF('Gastos com Pessoal'!$M$513:$M$522&lt;=AX$3,1,0))*OFFSET('Gastos com Pessoal'!$H$512,1,MATCH(2&amp;$B51,'Gastos com Pessoal'!$I$532:$AJ$532&amp;'Gastos com Pessoal'!$I$512:$AJ$512,0),10,1)),0)
+_xlfn.IFNA(SUM((AX$3&gt;='Gastos com Pessoal'!$E$513:$E$522)*(AX$3&lt;='Gastos com Pessoal'!$F$513:$F$522)*(IF('Gastos com Pessoal'!$S$513:$S$522&lt;=AX$3,1,0))*OFFSET('Gastos com Pessoal'!$H$512,1,MATCH(3&amp;$B51,'Gastos com Pessoal'!$I$532:$AJ$532&amp;'Gastos com Pessoal'!$I$512:$AJ$512,0),10,1)),0)
+_xlfn.IFNA(SUM((AX$3&gt;='Gastos com Pessoal'!$E$513:$E$522)*(AX$3&lt;='Gastos com Pessoal'!$F$513:$F$522)*(IF('Gastos com Pessoal'!$Y$513:$Y$522&lt;=AX$3,1,0))*OFFSET('Gastos com Pessoal'!$H$512,1,MATCH(4&amp;$B51,'Gastos com Pessoal'!$I$532:$AJ$532&amp;'Gastos com Pessoal'!$I$512:$AJ$512,0),10,1)),0)
+_xlfn.IFNA(SUM((AX$3&gt;='Gastos com Pessoal'!$E$513:$E$522)*(AX$3&lt;='Gastos com Pessoal'!$F$513:$F$522)*(IF('Gastos com Pessoal'!$AE$513:$AE$522&lt;=AX$3,1,0))*OFFSET('Gastos com Pessoal'!$H$512,1,MATCH(5&amp;$B51,'Gastos com Pessoal'!$I$532:$AJ$532&amp;'Gastos com Pessoal'!$I$512:$AJ$512,0),10,1)),0)</f>
        <v>0</v>
      </c>
      <c r="AY51" s="32">
        <f t="array" aca="1" ref="AY51" ca="1">_xlfn.IFNA(SUM((AY$3&gt;='Gastos com Pessoal'!$E$7:$E$506)*(AY$3&lt;='Gastos com Pessoal'!$F$7:$F$506)*OFFSET('Encargos e Benefícios'!$D$5,1,MATCH($B51,'Encargos e Benefícios'!$E$5:$AB$5,0),500,1)),0)
+_xlfn.IFNA(SUM((AY$3&gt;='Gastos com Pessoal'!$E$513:$E$522)*(AY$3&lt;='Gastos com Pessoal'!$F$513:$F$522)*OFFSET('Encargos e Benefícios'!$D$511,1,MATCH($B51,'Encargos e Benefícios'!$E$511:$AB$511,0),10,1)),0)
+_xlfn.IFNA(SUM((AY$3&gt;='Gastos com Pessoal'!$E$7:$E$506)*(AY$3&lt;='Gastos com Pessoal'!$F$7:$F$506)*(IF('Gastos com Pessoal'!$G$7:$G$506&lt;=AY$3,1,0))*OFFSET('Gastos com Pessoal'!$H$6,1,MATCH(1&amp;$B51,'Gastos com Pessoal'!$I$532:$AJ$532&amp;'Gastos com Pessoal'!$I$6:$AJ$6,0),500,1)),0)
+_xlfn.IFNA(SUM((AY$3&gt;='Gastos com Pessoal'!$E$7:$E$506)*(AY$3&lt;='Gastos com Pessoal'!$F$7:$F$506)*(IF('Gastos com Pessoal'!$M$7:$M$506&lt;=AY$3,1,0))*OFFSET('Gastos com Pessoal'!$H$6,1,MATCH(2&amp;$B51,'Gastos com Pessoal'!$I$532:$AJ$532&amp;'Gastos com Pessoal'!$I$6:$AJ$6,0),500,1)),0)
+_xlfn.IFNA(SUM((AY$3&gt;='Gastos com Pessoal'!$E$7:$E$506)*(AY$3&lt;='Gastos com Pessoal'!$F$7:$F$506)*(IF('Gastos com Pessoal'!$S$7:$S$506&lt;=AY$3,1,0))*OFFSET('Gastos com Pessoal'!$H$6,1,MATCH(3&amp;$B51,'Gastos com Pessoal'!$I$532:$AJ$532&amp;'Gastos com Pessoal'!$I$6:$AJ$6,0),500,1)),0)
+_xlfn.IFNA(SUM((AY$3&gt;='Gastos com Pessoal'!$E$7:$E$506)*(AY$3&lt;='Gastos com Pessoal'!$F$7:$F$506)*(IF('Gastos com Pessoal'!$Y$7:$Y$506&lt;=AY$3,1,0))*OFFSET('Gastos com Pessoal'!$H$6,1,MATCH(4&amp;$B51,'Gastos com Pessoal'!$I$532:$AJ$532&amp;'Gastos com Pessoal'!$I$6:$AJ$6,0),500,1)),0)
+_xlfn.IFNA(SUM((AY$3&gt;='Gastos com Pessoal'!$E$7:$E$506)*(AY$3&lt;='Gastos com Pessoal'!$F$7:$F$506)*(IF('Gastos com Pessoal'!$AE$7:$AE$506&lt;=AY$3,1,0))*OFFSET('Gastos com Pessoal'!$H$6,1,MATCH(5&amp;$B51,'Gastos com Pessoal'!$I$532:$AJ$532&amp;'Gastos com Pessoal'!$I$6:$AJ$6,0),500,1)),0)
+_xlfn.IFNA(SUM((AY$3&gt;='Gastos com Pessoal'!$E$513:$E$522)*(AY$3&lt;='Gastos com Pessoal'!$F$513:$F$522)*(IF('Gastos com Pessoal'!$G$513:$G$522&lt;=AY$3,1,0))*OFFSET('Gastos com Pessoal'!$H$512,1,MATCH(1&amp;$B51,'Gastos com Pessoal'!$I$532:$AJ$532&amp;'Gastos com Pessoal'!$I$512:$AJ$512,0),10,1)),0)
+_xlfn.IFNA(SUM((AY$3&gt;='Gastos com Pessoal'!$E$513:$E$522)*(AY$3&lt;='Gastos com Pessoal'!$F$513:$F$522)*(IF('Gastos com Pessoal'!$M$513:$M$522&lt;=AY$3,1,0))*OFFSET('Gastos com Pessoal'!$H$512,1,MATCH(2&amp;$B51,'Gastos com Pessoal'!$I$532:$AJ$532&amp;'Gastos com Pessoal'!$I$512:$AJ$512,0),10,1)),0)
+_xlfn.IFNA(SUM((AY$3&gt;='Gastos com Pessoal'!$E$513:$E$522)*(AY$3&lt;='Gastos com Pessoal'!$F$513:$F$522)*(IF('Gastos com Pessoal'!$S$513:$S$522&lt;=AY$3,1,0))*OFFSET('Gastos com Pessoal'!$H$512,1,MATCH(3&amp;$B51,'Gastos com Pessoal'!$I$532:$AJ$532&amp;'Gastos com Pessoal'!$I$512:$AJ$512,0),10,1)),0)
+_xlfn.IFNA(SUM((AY$3&gt;='Gastos com Pessoal'!$E$513:$E$522)*(AY$3&lt;='Gastos com Pessoal'!$F$513:$F$522)*(IF('Gastos com Pessoal'!$Y$513:$Y$522&lt;=AY$3,1,0))*OFFSET('Gastos com Pessoal'!$H$512,1,MATCH(4&amp;$B51,'Gastos com Pessoal'!$I$532:$AJ$532&amp;'Gastos com Pessoal'!$I$512:$AJ$512,0),10,1)),0)
+_xlfn.IFNA(SUM((AY$3&gt;='Gastos com Pessoal'!$E$513:$E$522)*(AY$3&lt;='Gastos com Pessoal'!$F$513:$F$522)*(IF('Gastos com Pessoal'!$AE$513:$AE$522&lt;=AY$3,1,0))*OFFSET('Gastos com Pessoal'!$H$512,1,MATCH(5&amp;$B51,'Gastos com Pessoal'!$I$532:$AJ$532&amp;'Gastos com Pessoal'!$I$512:$AJ$512,0),10,1)),0)</f>
        <v>0</v>
      </c>
      <c r="AZ51" s="32">
        <f t="array" aca="1" ref="AZ51" ca="1">_xlfn.IFNA(SUM((AZ$3&gt;='Gastos com Pessoal'!$E$7:$E$506)*(AZ$3&lt;='Gastos com Pessoal'!$F$7:$F$506)*OFFSET('Encargos e Benefícios'!$D$5,1,MATCH($B51,'Encargos e Benefícios'!$E$5:$AB$5,0),500,1)),0)
+_xlfn.IFNA(SUM((AZ$3&gt;='Gastos com Pessoal'!$E$513:$E$522)*(AZ$3&lt;='Gastos com Pessoal'!$F$513:$F$522)*OFFSET('Encargos e Benefícios'!$D$511,1,MATCH($B51,'Encargos e Benefícios'!$E$511:$AB$511,0),10,1)),0)
+_xlfn.IFNA(SUM((AZ$3&gt;='Gastos com Pessoal'!$E$7:$E$506)*(AZ$3&lt;='Gastos com Pessoal'!$F$7:$F$506)*(IF('Gastos com Pessoal'!$G$7:$G$506&lt;=AZ$3,1,0))*OFFSET('Gastos com Pessoal'!$H$6,1,MATCH(1&amp;$B51,'Gastos com Pessoal'!$I$532:$AJ$532&amp;'Gastos com Pessoal'!$I$6:$AJ$6,0),500,1)),0)
+_xlfn.IFNA(SUM((AZ$3&gt;='Gastos com Pessoal'!$E$7:$E$506)*(AZ$3&lt;='Gastos com Pessoal'!$F$7:$F$506)*(IF('Gastos com Pessoal'!$M$7:$M$506&lt;=AZ$3,1,0))*OFFSET('Gastos com Pessoal'!$H$6,1,MATCH(2&amp;$B51,'Gastos com Pessoal'!$I$532:$AJ$532&amp;'Gastos com Pessoal'!$I$6:$AJ$6,0),500,1)),0)
+_xlfn.IFNA(SUM((AZ$3&gt;='Gastos com Pessoal'!$E$7:$E$506)*(AZ$3&lt;='Gastos com Pessoal'!$F$7:$F$506)*(IF('Gastos com Pessoal'!$S$7:$S$506&lt;=AZ$3,1,0))*OFFSET('Gastos com Pessoal'!$H$6,1,MATCH(3&amp;$B51,'Gastos com Pessoal'!$I$532:$AJ$532&amp;'Gastos com Pessoal'!$I$6:$AJ$6,0),500,1)),0)
+_xlfn.IFNA(SUM((AZ$3&gt;='Gastos com Pessoal'!$E$7:$E$506)*(AZ$3&lt;='Gastos com Pessoal'!$F$7:$F$506)*(IF('Gastos com Pessoal'!$Y$7:$Y$506&lt;=AZ$3,1,0))*OFFSET('Gastos com Pessoal'!$H$6,1,MATCH(4&amp;$B51,'Gastos com Pessoal'!$I$532:$AJ$532&amp;'Gastos com Pessoal'!$I$6:$AJ$6,0),500,1)),0)
+_xlfn.IFNA(SUM((AZ$3&gt;='Gastos com Pessoal'!$E$7:$E$506)*(AZ$3&lt;='Gastos com Pessoal'!$F$7:$F$506)*(IF('Gastos com Pessoal'!$AE$7:$AE$506&lt;=AZ$3,1,0))*OFFSET('Gastos com Pessoal'!$H$6,1,MATCH(5&amp;$B51,'Gastos com Pessoal'!$I$532:$AJ$532&amp;'Gastos com Pessoal'!$I$6:$AJ$6,0),500,1)),0)
+_xlfn.IFNA(SUM((AZ$3&gt;='Gastos com Pessoal'!$E$513:$E$522)*(AZ$3&lt;='Gastos com Pessoal'!$F$513:$F$522)*(IF('Gastos com Pessoal'!$G$513:$G$522&lt;=AZ$3,1,0))*OFFSET('Gastos com Pessoal'!$H$512,1,MATCH(1&amp;$B51,'Gastos com Pessoal'!$I$532:$AJ$532&amp;'Gastos com Pessoal'!$I$512:$AJ$512,0),10,1)),0)
+_xlfn.IFNA(SUM((AZ$3&gt;='Gastos com Pessoal'!$E$513:$E$522)*(AZ$3&lt;='Gastos com Pessoal'!$F$513:$F$522)*(IF('Gastos com Pessoal'!$M$513:$M$522&lt;=AZ$3,1,0))*OFFSET('Gastos com Pessoal'!$H$512,1,MATCH(2&amp;$B51,'Gastos com Pessoal'!$I$532:$AJ$532&amp;'Gastos com Pessoal'!$I$512:$AJ$512,0),10,1)),0)
+_xlfn.IFNA(SUM((AZ$3&gt;='Gastos com Pessoal'!$E$513:$E$522)*(AZ$3&lt;='Gastos com Pessoal'!$F$513:$F$522)*(IF('Gastos com Pessoal'!$S$513:$S$522&lt;=AZ$3,1,0))*OFFSET('Gastos com Pessoal'!$H$512,1,MATCH(3&amp;$B51,'Gastos com Pessoal'!$I$532:$AJ$532&amp;'Gastos com Pessoal'!$I$512:$AJ$512,0),10,1)),0)
+_xlfn.IFNA(SUM((AZ$3&gt;='Gastos com Pessoal'!$E$513:$E$522)*(AZ$3&lt;='Gastos com Pessoal'!$F$513:$F$522)*(IF('Gastos com Pessoal'!$Y$513:$Y$522&lt;=AZ$3,1,0))*OFFSET('Gastos com Pessoal'!$H$512,1,MATCH(4&amp;$B51,'Gastos com Pessoal'!$I$532:$AJ$532&amp;'Gastos com Pessoal'!$I$512:$AJ$512,0),10,1)),0)
+_xlfn.IFNA(SUM((AZ$3&gt;='Gastos com Pessoal'!$E$513:$E$522)*(AZ$3&lt;='Gastos com Pessoal'!$F$513:$F$522)*(IF('Gastos com Pessoal'!$AE$513:$AE$522&lt;=AZ$3,1,0))*OFFSET('Gastos com Pessoal'!$H$512,1,MATCH(5&amp;$B51,'Gastos com Pessoal'!$I$532:$AJ$532&amp;'Gastos com Pessoal'!$I$512:$AJ$512,0),10,1)),0)</f>
        <v>0</v>
      </c>
      <c r="BA51" s="32">
        <f t="array" aca="1" ref="BA51" ca="1">_xlfn.IFNA(SUM((BA$3&gt;='Gastos com Pessoal'!$E$7:$E$506)*(BA$3&lt;='Gastos com Pessoal'!$F$7:$F$506)*OFFSET('Encargos e Benefícios'!$D$5,1,MATCH($B51,'Encargos e Benefícios'!$E$5:$AB$5,0),500,1)),0)
+_xlfn.IFNA(SUM((BA$3&gt;='Gastos com Pessoal'!$E$513:$E$522)*(BA$3&lt;='Gastos com Pessoal'!$F$513:$F$522)*OFFSET('Encargos e Benefícios'!$D$511,1,MATCH($B51,'Encargos e Benefícios'!$E$511:$AB$511,0),10,1)),0)
+_xlfn.IFNA(SUM((BA$3&gt;='Gastos com Pessoal'!$E$7:$E$506)*(BA$3&lt;='Gastos com Pessoal'!$F$7:$F$506)*(IF('Gastos com Pessoal'!$G$7:$G$506&lt;=BA$3,1,0))*OFFSET('Gastos com Pessoal'!$H$6,1,MATCH(1&amp;$B51,'Gastos com Pessoal'!$I$532:$AJ$532&amp;'Gastos com Pessoal'!$I$6:$AJ$6,0),500,1)),0)
+_xlfn.IFNA(SUM((BA$3&gt;='Gastos com Pessoal'!$E$7:$E$506)*(BA$3&lt;='Gastos com Pessoal'!$F$7:$F$506)*(IF('Gastos com Pessoal'!$M$7:$M$506&lt;=BA$3,1,0))*OFFSET('Gastos com Pessoal'!$H$6,1,MATCH(2&amp;$B51,'Gastos com Pessoal'!$I$532:$AJ$532&amp;'Gastos com Pessoal'!$I$6:$AJ$6,0),500,1)),0)
+_xlfn.IFNA(SUM((BA$3&gt;='Gastos com Pessoal'!$E$7:$E$506)*(BA$3&lt;='Gastos com Pessoal'!$F$7:$F$506)*(IF('Gastos com Pessoal'!$S$7:$S$506&lt;=BA$3,1,0))*OFFSET('Gastos com Pessoal'!$H$6,1,MATCH(3&amp;$B51,'Gastos com Pessoal'!$I$532:$AJ$532&amp;'Gastos com Pessoal'!$I$6:$AJ$6,0),500,1)),0)
+_xlfn.IFNA(SUM((BA$3&gt;='Gastos com Pessoal'!$E$7:$E$506)*(BA$3&lt;='Gastos com Pessoal'!$F$7:$F$506)*(IF('Gastos com Pessoal'!$Y$7:$Y$506&lt;=BA$3,1,0))*OFFSET('Gastos com Pessoal'!$H$6,1,MATCH(4&amp;$B51,'Gastos com Pessoal'!$I$532:$AJ$532&amp;'Gastos com Pessoal'!$I$6:$AJ$6,0),500,1)),0)
+_xlfn.IFNA(SUM((BA$3&gt;='Gastos com Pessoal'!$E$7:$E$506)*(BA$3&lt;='Gastos com Pessoal'!$F$7:$F$506)*(IF('Gastos com Pessoal'!$AE$7:$AE$506&lt;=BA$3,1,0))*OFFSET('Gastos com Pessoal'!$H$6,1,MATCH(5&amp;$B51,'Gastos com Pessoal'!$I$532:$AJ$532&amp;'Gastos com Pessoal'!$I$6:$AJ$6,0),500,1)),0)
+_xlfn.IFNA(SUM((BA$3&gt;='Gastos com Pessoal'!$E$513:$E$522)*(BA$3&lt;='Gastos com Pessoal'!$F$513:$F$522)*(IF('Gastos com Pessoal'!$G$513:$G$522&lt;=BA$3,1,0))*OFFSET('Gastos com Pessoal'!$H$512,1,MATCH(1&amp;$B51,'Gastos com Pessoal'!$I$532:$AJ$532&amp;'Gastos com Pessoal'!$I$512:$AJ$512,0),10,1)),0)
+_xlfn.IFNA(SUM((BA$3&gt;='Gastos com Pessoal'!$E$513:$E$522)*(BA$3&lt;='Gastos com Pessoal'!$F$513:$F$522)*(IF('Gastos com Pessoal'!$M$513:$M$522&lt;=BA$3,1,0))*OFFSET('Gastos com Pessoal'!$H$512,1,MATCH(2&amp;$B51,'Gastos com Pessoal'!$I$532:$AJ$532&amp;'Gastos com Pessoal'!$I$512:$AJ$512,0),10,1)),0)
+_xlfn.IFNA(SUM((BA$3&gt;='Gastos com Pessoal'!$E$513:$E$522)*(BA$3&lt;='Gastos com Pessoal'!$F$513:$F$522)*(IF('Gastos com Pessoal'!$S$513:$S$522&lt;=BA$3,1,0))*OFFSET('Gastos com Pessoal'!$H$512,1,MATCH(3&amp;$B51,'Gastos com Pessoal'!$I$532:$AJ$532&amp;'Gastos com Pessoal'!$I$512:$AJ$512,0),10,1)),0)
+_xlfn.IFNA(SUM((BA$3&gt;='Gastos com Pessoal'!$E$513:$E$522)*(BA$3&lt;='Gastos com Pessoal'!$F$513:$F$522)*(IF('Gastos com Pessoal'!$Y$513:$Y$522&lt;=BA$3,1,0))*OFFSET('Gastos com Pessoal'!$H$512,1,MATCH(4&amp;$B51,'Gastos com Pessoal'!$I$532:$AJ$532&amp;'Gastos com Pessoal'!$I$512:$AJ$512,0),10,1)),0)
+_xlfn.IFNA(SUM((BA$3&gt;='Gastos com Pessoal'!$E$513:$E$522)*(BA$3&lt;='Gastos com Pessoal'!$F$513:$F$522)*(IF('Gastos com Pessoal'!$AE$513:$AE$522&lt;=BA$3,1,0))*OFFSET('Gastos com Pessoal'!$H$512,1,MATCH(5&amp;$B51,'Gastos com Pessoal'!$I$532:$AJ$532&amp;'Gastos com Pessoal'!$I$512:$AJ$512,0),10,1)),0)</f>
        <v>0</v>
      </c>
      <c r="BB51" s="32">
        <f t="array" aca="1" ref="BB51" ca="1">_xlfn.IFNA(SUM((BB$3&gt;='Gastos com Pessoal'!$E$7:$E$506)*(BB$3&lt;='Gastos com Pessoal'!$F$7:$F$506)*OFFSET('Encargos e Benefícios'!$D$5,1,MATCH($B51,'Encargos e Benefícios'!$E$5:$AB$5,0),500,1)),0)
+_xlfn.IFNA(SUM((BB$3&gt;='Gastos com Pessoal'!$E$513:$E$522)*(BB$3&lt;='Gastos com Pessoal'!$F$513:$F$522)*OFFSET('Encargos e Benefícios'!$D$511,1,MATCH($B51,'Encargos e Benefícios'!$E$511:$AB$511,0),10,1)),0)
+_xlfn.IFNA(SUM((BB$3&gt;='Gastos com Pessoal'!$E$7:$E$506)*(BB$3&lt;='Gastos com Pessoal'!$F$7:$F$506)*(IF('Gastos com Pessoal'!$G$7:$G$506&lt;=BB$3,1,0))*OFFSET('Gastos com Pessoal'!$H$6,1,MATCH(1&amp;$B51,'Gastos com Pessoal'!$I$532:$AJ$532&amp;'Gastos com Pessoal'!$I$6:$AJ$6,0),500,1)),0)
+_xlfn.IFNA(SUM((BB$3&gt;='Gastos com Pessoal'!$E$7:$E$506)*(BB$3&lt;='Gastos com Pessoal'!$F$7:$F$506)*(IF('Gastos com Pessoal'!$M$7:$M$506&lt;=BB$3,1,0))*OFFSET('Gastos com Pessoal'!$H$6,1,MATCH(2&amp;$B51,'Gastos com Pessoal'!$I$532:$AJ$532&amp;'Gastos com Pessoal'!$I$6:$AJ$6,0),500,1)),0)
+_xlfn.IFNA(SUM((BB$3&gt;='Gastos com Pessoal'!$E$7:$E$506)*(BB$3&lt;='Gastos com Pessoal'!$F$7:$F$506)*(IF('Gastos com Pessoal'!$S$7:$S$506&lt;=BB$3,1,0))*OFFSET('Gastos com Pessoal'!$H$6,1,MATCH(3&amp;$B51,'Gastos com Pessoal'!$I$532:$AJ$532&amp;'Gastos com Pessoal'!$I$6:$AJ$6,0),500,1)),0)
+_xlfn.IFNA(SUM((BB$3&gt;='Gastos com Pessoal'!$E$7:$E$506)*(BB$3&lt;='Gastos com Pessoal'!$F$7:$F$506)*(IF('Gastos com Pessoal'!$Y$7:$Y$506&lt;=BB$3,1,0))*OFFSET('Gastos com Pessoal'!$H$6,1,MATCH(4&amp;$B51,'Gastos com Pessoal'!$I$532:$AJ$532&amp;'Gastos com Pessoal'!$I$6:$AJ$6,0),500,1)),0)
+_xlfn.IFNA(SUM((BB$3&gt;='Gastos com Pessoal'!$E$7:$E$506)*(BB$3&lt;='Gastos com Pessoal'!$F$7:$F$506)*(IF('Gastos com Pessoal'!$AE$7:$AE$506&lt;=BB$3,1,0))*OFFSET('Gastos com Pessoal'!$H$6,1,MATCH(5&amp;$B51,'Gastos com Pessoal'!$I$532:$AJ$532&amp;'Gastos com Pessoal'!$I$6:$AJ$6,0),500,1)),0)
+_xlfn.IFNA(SUM((BB$3&gt;='Gastos com Pessoal'!$E$513:$E$522)*(BB$3&lt;='Gastos com Pessoal'!$F$513:$F$522)*(IF('Gastos com Pessoal'!$G$513:$G$522&lt;=BB$3,1,0))*OFFSET('Gastos com Pessoal'!$H$512,1,MATCH(1&amp;$B51,'Gastos com Pessoal'!$I$532:$AJ$532&amp;'Gastos com Pessoal'!$I$512:$AJ$512,0),10,1)),0)
+_xlfn.IFNA(SUM((BB$3&gt;='Gastos com Pessoal'!$E$513:$E$522)*(BB$3&lt;='Gastos com Pessoal'!$F$513:$F$522)*(IF('Gastos com Pessoal'!$M$513:$M$522&lt;=BB$3,1,0))*OFFSET('Gastos com Pessoal'!$H$512,1,MATCH(2&amp;$B51,'Gastos com Pessoal'!$I$532:$AJ$532&amp;'Gastos com Pessoal'!$I$512:$AJ$512,0),10,1)),0)
+_xlfn.IFNA(SUM((BB$3&gt;='Gastos com Pessoal'!$E$513:$E$522)*(BB$3&lt;='Gastos com Pessoal'!$F$513:$F$522)*(IF('Gastos com Pessoal'!$S$513:$S$522&lt;=BB$3,1,0))*OFFSET('Gastos com Pessoal'!$H$512,1,MATCH(3&amp;$B51,'Gastos com Pessoal'!$I$532:$AJ$532&amp;'Gastos com Pessoal'!$I$512:$AJ$512,0),10,1)),0)
+_xlfn.IFNA(SUM((BB$3&gt;='Gastos com Pessoal'!$E$513:$E$522)*(BB$3&lt;='Gastos com Pessoal'!$F$513:$F$522)*(IF('Gastos com Pessoal'!$Y$513:$Y$522&lt;=BB$3,1,0))*OFFSET('Gastos com Pessoal'!$H$512,1,MATCH(4&amp;$B51,'Gastos com Pessoal'!$I$532:$AJ$532&amp;'Gastos com Pessoal'!$I$512:$AJ$512,0),10,1)),0)
+_xlfn.IFNA(SUM((BB$3&gt;='Gastos com Pessoal'!$E$513:$E$522)*(BB$3&lt;='Gastos com Pessoal'!$F$513:$F$522)*(IF('Gastos com Pessoal'!$AE$513:$AE$522&lt;=BB$3,1,0))*OFFSET('Gastos com Pessoal'!$H$512,1,MATCH(5&amp;$B51,'Gastos com Pessoal'!$I$532:$AJ$532&amp;'Gastos com Pessoal'!$I$512:$AJ$512,0),10,1)),0)</f>
        <v>0</v>
      </c>
      <c r="BC51" s="32">
        <f t="array" aca="1" ref="BC51" ca="1">_xlfn.IFNA(SUM((BC$3&gt;='Gastos com Pessoal'!$E$7:$E$506)*(BC$3&lt;='Gastos com Pessoal'!$F$7:$F$506)*OFFSET('Encargos e Benefícios'!$D$5,1,MATCH($B51,'Encargos e Benefícios'!$E$5:$AB$5,0),500,1)),0)
+_xlfn.IFNA(SUM((BC$3&gt;='Gastos com Pessoal'!$E$513:$E$522)*(BC$3&lt;='Gastos com Pessoal'!$F$513:$F$522)*OFFSET('Encargos e Benefícios'!$D$511,1,MATCH($B51,'Encargos e Benefícios'!$E$511:$AB$511,0),10,1)),0)
+_xlfn.IFNA(SUM((BC$3&gt;='Gastos com Pessoal'!$E$7:$E$506)*(BC$3&lt;='Gastos com Pessoal'!$F$7:$F$506)*(IF('Gastos com Pessoal'!$G$7:$G$506&lt;=BC$3,1,0))*OFFSET('Gastos com Pessoal'!$H$6,1,MATCH(1&amp;$B51,'Gastos com Pessoal'!$I$532:$AJ$532&amp;'Gastos com Pessoal'!$I$6:$AJ$6,0),500,1)),0)
+_xlfn.IFNA(SUM((BC$3&gt;='Gastos com Pessoal'!$E$7:$E$506)*(BC$3&lt;='Gastos com Pessoal'!$F$7:$F$506)*(IF('Gastos com Pessoal'!$M$7:$M$506&lt;=BC$3,1,0))*OFFSET('Gastos com Pessoal'!$H$6,1,MATCH(2&amp;$B51,'Gastos com Pessoal'!$I$532:$AJ$532&amp;'Gastos com Pessoal'!$I$6:$AJ$6,0),500,1)),0)
+_xlfn.IFNA(SUM((BC$3&gt;='Gastos com Pessoal'!$E$7:$E$506)*(BC$3&lt;='Gastos com Pessoal'!$F$7:$F$506)*(IF('Gastos com Pessoal'!$S$7:$S$506&lt;=BC$3,1,0))*OFFSET('Gastos com Pessoal'!$H$6,1,MATCH(3&amp;$B51,'Gastos com Pessoal'!$I$532:$AJ$532&amp;'Gastos com Pessoal'!$I$6:$AJ$6,0),500,1)),0)
+_xlfn.IFNA(SUM((BC$3&gt;='Gastos com Pessoal'!$E$7:$E$506)*(BC$3&lt;='Gastos com Pessoal'!$F$7:$F$506)*(IF('Gastos com Pessoal'!$Y$7:$Y$506&lt;=BC$3,1,0))*OFFSET('Gastos com Pessoal'!$H$6,1,MATCH(4&amp;$B51,'Gastos com Pessoal'!$I$532:$AJ$532&amp;'Gastos com Pessoal'!$I$6:$AJ$6,0),500,1)),0)
+_xlfn.IFNA(SUM((BC$3&gt;='Gastos com Pessoal'!$E$7:$E$506)*(BC$3&lt;='Gastos com Pessoal'!$F$7:$F$506)*(IF('Gastos com Pessoal'!$AE$7:$AE$506&lt;=BC$3,1,0))*OFFSET('Gastos com Pessoal'!$H$6,1,MATCH(5&amp;$B51,'Gastos com Pessoal'!$I$532:$AJ$532&amp;'Gastos com Pessoal'!$I$6:$AJ$6,0),500,1)),0)
+_xlfn.IFNA(SUM((BC$3&gt;='Gastos com Pessoal'!$E$513:$E$522)*(BC$3&lt;='Gastos com Pessoal'!$F$513:$F$522)*(IF('Gastos com Pessoal'!$G$513:$G$522&lt;=BC$3,1,0))*OFFSET('Gastos com Pessoal'!$H$512,1,MATCH(1&amp;$B51,'Gastos com Pessoal'!$I$532:$AJ$532&amp;'Gastos com Pessoal'!$I$512:$AJ$512,0),10,1)),0)
+_xlfn.IFNA(SUM((BC$3&gt;='Gastos com Pessoal'!$E$513:$E$522)*(BC$3&lt;='Gastos com Pessoal'!$F$513:$F$522)*(IF('Gastos com Pessoal'!$M$513:$M$522&lt;=BC$3,1,0))*OFFSET('Gastos com Pessoal'!$H$512,1,MATCH(2&amp;$B51,'Gastos com Pessoal'!$I$532:$AJ$532&amp;'Gastos com Pessoal'!$I$512:$AJ$512,0),10,1)),0)
+_xlfn.IFNA(SUM((BC$3&gt;='Gastos com Pessoal'!$E$513:$E$522)*(BC$3&lt;='Gastos com Pessoal'!$F$513:$F$522)*(IF('Gastos com Pessoal'!$S$513:$S$522&lt;=BC$3,1,0))*OFFSET('Gastos com Pessoal'!$H$512,1,MATCH(3&amp;$B51,'Gastos com Pessoal'!$I$532:$AJ$532&amp;'Gastos com Pessoal'!$I$512:$AJ$512,0),10,1)),0)
+_xlfn.IFNA(SUM((BC$3&gt;='Gastos com Pessoal'!$E$513:$E$522)*(BC$3&lt;='Gastos com Pessoal'!$F$513:$F$522)*(IF('Gastos com Pessoal'!$Y$513:$Y$522&lt;=BC$3,1,0))*OFFSET('Gastos com Pessoal'!$H$512,1,MATCH(4&amp;$B51,'Gastos com Pessoal'!$I$532:$AJ$532&amp;'Gastos com Pessoal'!$I$512:$AJ$512,0),10,1)),0)
+_xlfn.IFNA(SUM((BC$3&gt;='Gastos com Pessoal'!$E$513:$E$522)*(BC$3&lt;='Gastos com Pessoal'!$F$513:$F$522)*(IF('Gastos com Pessoal'!$AE$513:$AE$522&lt;=BC$3,1,0))*OFFSET('Gastos com Pessoal'!$H$512,1,MATCH(5&amp;$B51,'Gastos com Pessoal'!$I$532:$AJ$532&amp;'Gastos com Pessoal'!$I$512:$AJ$512,0),10,1)),0)</f>
        <v>0</v>
      </c>
      <c r="BD51" s="32">
        <f t="array" aca="1" ref="BD51" ca="1">_xlfn.IFNA(SUM((BD$3&gt;='Gastos com Pessoal'!$E$7:$E$506)*(BD$3&lt;='Gastos com Pessoal'!$F$7:$F$506)*OFFSET('Encargos e Benefícios'!$D$5,1,MATCH($B51,'Encargos e Benefícios'!$E$5:$AB$5,0),500,1)),0)
+_xlfn.IFNA(SUM((BD$3&gt;='Gastos com Pessoal'!$E$513:$E$522)*(BD$3&lt;='Gastos com Pessoal'!$F$513:$F$522)*OFFSET('Encargos e Benefícios'!$D$511,1,MATCH($B51,'Encargos e Benefícios'!$E$511:$AB$511,0),10,1)),0)
+_xlfn.IFNA(SUM((BD$3&gt;='Gastos com Pessoal'!$E$7:$E$506)*(BD$3&lt;='Gastos com Pessoal'!$F$7:$F$506)*(IF('Gastos com Pessoal'!$G$7:$G$506&lt;=BD$3,1,0))*OFFSET('Gastos com Pessoal'!$H$6,1,MATCH(1&amp;$B51,'Gastos com Pessoal'!$I$532:$AJ$532&amp;'Gastos com Pessoal'!$I$6:$AJ$6,0),500,1)),0)
+_xlfn.IFNA(SUM((BD$3&gt;='Gastos com Pessoal'!$E$7:$E$506)*(BD$3&lt;='Gastos com Pessoal'!$F$7:$F$506)*(IF('Gastos com Pessoal'!$M$7:$M$506&lt;=BD$3,1,0))*OFFSET('Gastos com Pessoal'!$H$6,1,MATCH(2&amp;$B51,'Gastos com Pessoal'!$I$532:$AJ$532&amp;'Gastos com Pessoal'!$I$6:$AJ$6,0),500,1)),0)
+_xlfn.IFNA(SUM((BD$3&gt;='Gastos com Pessoal'!$E$7:$E$506)*(BD$3&lt;='Gastos com Pessoal'!$F$7:$F$506)*(IF('Gastos com Pessoal'!$S$7:$S$506&lt;=BD$3,1,0))*OFFSET('Gastos com Pessoal'!$H$6,1,MATCH(3&amp;$B51,'Gastos com Pessoal'!$I$532:$AJ$532&amp;'Gastos com Pessoal'!$I$6:$AJ$6,0),500,1)),0)
+_xlfn.IFNA(SUM((BD$3&gt;='Gastos com Pessoal'!$E$7:$E$506)*(BD$3&lt;='Gastos com Pessoal'!$F$7:$F$506)*(IF('Gastos com Pessoal'!$Y$7:$Y$506&lt;=BD$3,1,0))*OFFSET('Gastos com Pessoal'!$H$6,1,MATCH(4&amp;$B51,'Gastos com Pessoal'!$I$532:$AJ$532&amp;'Gastos com Pessoal'!$I$6:$AJ$6,0),500,1)),0)
+_xlfn.IFNA(SUM((BD$3&gt;='Gastos com Pessoal'!$E$7:$E$506)*(BD$3&lt;='Gastos com Pessoal'!$F$7:$F$506)*(IF('Gastos com Pessoal'!$AE$7:$AE$506&lt;=BD$3,1,0))*OFFSET('Gastos com Pessoal'!$H$6,1,MATCH(5&amp;$B51,'Gastos com Pessoal'!$I$532:$AJ$532&amp;'Gastos com Pessoal'!$I$6:$AJ$6,0),500,1)),0)
+_xlfn.IFNA(SUM((BD$3&gt;='Gastos com Pessoal'!$E$513:$E$522)*(BD$3&lt;='Gastos com Pessoal'!$F$513:$F$522)*(IF('Gastos com Pessoal'!$G$513:$G$522&lt;=BD$3,1,0))*OFFSET('Gastos com Pessoal'!$H$512,1,MATCH(1&amp;$B51,'Gastos com Pessoal'!$I$532:$AJ$532&amp;'Gastos com Pessoal'!$I$512:$AJ$512,0),10,1)),0)
+_xlfn.IFNA(SUM((BD$3&gt;='Gastos com Pessoal'!$E$513:$E$522)*(BD$3&lt;='Gastos com Pessoal'!$F$513:$F$522)*(IF('Gastos com Pessoal'!$M$513:$M$522&lt;=BD$3,1,0))*OFFSET('Gastos com Pessoal'!$H$512,1,MATCH(2&amp;$B51,'Gastos com Pessoal'!$I$532:$AJ$532&amp;'Gastos com Pessoal'!$I$512:$AJ$512,0),10,1)),0)
+_xlfn.IFNA(SUM((BD$3&gt;='Gastos com Pessoal'!$E$513:$E$522)*(BD$3&lt;='Gastos com Pessoal'!$F$513:$F$522)*(IF('Gastos com Pessoal'!$S$513:$S$522&lt;=BD$3,1,0))*OFFSET('Gastos com Pessoal'!$H$512,1,MATCH(3&amp;$B51,'Gastos com Pessoal'!$I$532:$AJ$532&amp;'Gastos com Pessoal'!$I$512:$AJ$512,0),10,1)),0)
+_xlfn.IFNA(SUM((BD$3&gt;='Gastos com Pessoal'!$E$513:$E$522)*(BD$3&lt;='Gastos com Pessoal'!$F$513:$F$522)*(IF('Gastos com Pessoal'!$Y$513:$Y$522&lt;=BD$3,1,0))*OFFSET('Gastos com Pessoal'!$H$512,1,MATCH(4&amp;$B51,'Gastos com Pessoal'!$I$532:$AJ$532&amp;'Gastos com Pessoal'!$I$512:$AJ$512,0),10,1)),0)
+_xlfn.IFNA(SUM((BD$3&gt;='Gastos com Pessoal'!$E$513:$E$522)*(BD$3&lt;='Gastos com Pessoal'!$F$513:$F$522)*(IF('Gastos com Pessoal'!$AE$513:$AE$522&lt;=BD$3,1,0))*OFFSET('Gastos com Pessoal'!$H$512,1,MATCH(5&amp;$B51,'Gastos com Pessoal'!$I$532:$AJ$532&amp;'Gastos com Pessoal'!$I$512:$AJ$512,0),10,1)),0)</f>
        <v>0</v>
      </c>
      <c r="BE51" s="32">
        <f t="array" aca="1" ref="BE51" ca="1">_xlfn.IFNA(SUM((BE$3&gt;='Gastos com Pessoal'!$E$7:$E$506)*(BE$3&lt;='Gastos com Pessoal'!$F$7:$F$506)*OFFSET('Encargos e Benefícios'!$D$5,1,MATCH($B51,'Encargos e Benefícios'!$E$5:$AB$5,0),500,1)),0)
+_xlfn.IFNA(SUM((BE$3&gt;='Gastos com Pessoal'!$E$513:$E$522)*(BE$3&lt;='Gastos com Pessoal'!$F$513:$F$522)*OFFSET('Encargos e Benefícios'!$D$511,1,MATCH($B51,'Encargos e Benefícios'!$E$511:$AB$511,0),10,1)),0)
+_xlfn.IFNA(SUM((BE$3&gt;='Gastos com Pessoal'!$E$7:$E$506)*(BE$3&lt;='Gastos com Pessoal'!$F$7:$F$506)*(IF('Gastos com Pessoal'!$G$7:$G$506&lt;=BE$3,1,0))*OFFSET('Gastos com Pessoal'!$H$6,1,MATCH(1&amp;$B51,'Gastos com Pessoal'!$I$532:$AJ$532&amp;'Gastos com Pessoal'!$I$6:$AJ$6,0),500,1)),0)
+_xlfn.IFNA(SUM((BE$3&gt;='Gastos com Pessoal'!$E$7:$E$506)*(BE$3&lt;='Gastos com Pessoal'!$F$7:$F$506)*(IF('Gastos com Pessoal'!$M$7:$M$506&lt;=BE$3,1,0))*OFFSET('Gastos com Pessoal'!$H$6,1,MATCH(2&amp;$B51,'Gastos com Pessoal'!$I$532:$AJ$532&amp;'Gastos com Pessoal'!$I$6:$AJ$6,0),500,1)),0)
+_xlfn.IFNA(SUM((BE$3&gt;='Gastos com Pessoal'!$E$7:$E$506)*(BE$3&lt;='Gastos com Pessoal'!$F$7:$F$506)*(IF('Gastos com Pessoal'!$S$7:$S$506&lt;=BE$3,1,0))*OFFSET('Gastos com Pessoal'!$H$6,1,MATCH(3&amp;$B51,'Gastos com Pessoal'!$I$532:$AJ$532&amp;'Gastos com Pessoal'!$I$6:$AJ$6,0),500,1)),0)
+_xlfn.IFNA(SUM((BE$3&gt;='Gastos com Pessoal'!$E$7:$E$506)*(BE$3&lt;='Gastos com Pessoal'!$F$7:$F$506)*(IF('Gastos com Pessoal'!$Y$7:$Y$506&lt;=BE$3,1,0))*OFFSET('Gastos com Pessoal'!$H$6,1,MATCH(4&amp;$B51,'Gastos com Pessoal'!$I$532:$AJ$532&amp;'Gastos com Pessoal'!$I$6:$AJ$6,0),500,1)),0)
+_xlfn.IFNA(SUM((BE$3&gt;='Gastos com Pessoal'!$E$7:$E$506)*(BE$3&lt;='Gastos com Pessoal'!$F$7:$F$506)*(IF('Gastos com Pessoal'!$AE$7:$AE$506&lt;=BE$3,1,0))*OFFSET('Gastos com Pessoal'!$H$6,1,MATCH(5&amp;$B51,'Gastos com Pessoal'!$I$532:$AJ$532&amp;'Gastos com Pessoal'!$I$6:$AJ$6,0),500,1)),0)
+_xlfn.IFNA(SUM((BE$3&gt;='Gastos com Pessoal'!$E$513:$E$522)*(BE$3&lt;='Gastos com Pessoal'!$F$513:$F$522)*(IF('Gastos com Pessoal'!$G$513:$G$522&lt;=BE$3,1,0))*OFFSET('Gastos com Pessoal'!$H$512,1,MATCH(1&amp;$B51,'Gastos com Pessoal'!$I$532:$AJ$532&amp;'Gastos com Pessoal'!$I$512:$AJ$512,0),10,1)),0)
+_xlfn.IFNA(SUM((BE$3&gt;='Gastos com Pessoal'!$E$513:$E$522)*(BE$3&lt;='Gastos com Pessoal'!$F$513:$F$522)*(IF('Gastos com Pessoal'!$M$513:$M$522&lt;=BE$3,1,0))*OFFSET('Gastos com Pessoal'!$H$512,1,MATCH(2&amp;$B51,'Gastos com Pessoal'!$I$532:$AJ$532&amp;'Gastos com Pessoal'!$I$512:$AJ$512,0),10,1)),0)
+_xlfn.IFNA(SUM((BE$3&gt;='Gastos com Pessoal'!$E$513:$E$522)*(BE$3&lt;='Gastos com Pessoal'!$F$513:$F$522)*(IF('Gastos com Pessoal'!$S$513:$S$522&lt;=BE$3,1,0))*OFFSET('Gastos com Pessoal'!$H$512,1,MATCH(3&amp;$B51,'Gastos com Pessoal'!$I$532:$AJ$532&amp;'Gastos com Pessoal'!$I$512:$AJ$512,0),10,1)),0)
+_xlfn.IFNA(SUM((BE$3&gt;='Gastos com Pessoal'!$E$513:$E$522)*(BE$3&lt;='Gastos com Pessoal'!$F$513:$F$522)*(IF('Gastos com Pessoal'!$Y$513:$Y$522&lt;=BE$3,1,0))*OFFSET('Gastos com Pessoal'!$H$512,1,MATCH(4&amp;$B51,'Gastos com Pessoal'!$I$532:$AJ$532&amp;'Gastos com Pessoal'!$I$512:$AJ$512,0),10,1)),0)
+_xlfn.IFNA(SUM((BE$3&gt;='Gastos com Pessoal'!$E$513:$E$522)*(BE$3&lt;='Gastos com Pessoal'!$F$513:$F$522)*(IF('Gastos com Pessoal'!$AE$513:$AE$522&lt;=BE$3,1,0))*OFFSET('Gastos com Pessoal'!$H$512,1,MATCH(5&amp;$B51,'Gastos com Pessoal'!$I$532:$AJ$532&amp;'Gastos com Pessoal'!$I$512:$AJ$512,0),10,1)),0)</f>
        <v>0</v>
      </c>
      <c r="BF51" s="32">
        <f t="array" aca="1" ref="BF51" ca="1">_xlfn.IFNA(SUM((BF$3&gt;='Gastos com Pessoal'!$E$7:$E$506)*(BF$3&lt;='Gastos com Pessoal'!$F$7:$F$506)*OFFSET('Encargos e Benefícios'!$D$5,1,MATCH($B51,'Encargos e Benefícios'!$E$5:$AB$5,0),500,1)),0)
+_xlfn.IFNA(SUM((BF$3&gt;='Gastos com Pessoal'!$E$513:$E$522)*(BF$3&lt;='Gastos com Pessoal'!$F$513:$F$522)*OFFSET('Encargos e Benefícios'!$D$511,1,MATCH($B51,'Encargos e Benefícios'!$E$511:$AB$511,0),10,1)),0)
+_xlfn.IFNA(SUM((BF$3&gt;='Gastos com Pessoal'!$E$7:$E$506)*(BF$3&lt;='Gastos com Pessoal'!$F$7:$F$506)*(IF('Gastos com Pessoal'!$G$7:$G$506&lt;=BF$3,1,0))*OFFSET('Gastos com Pessoal'!$H$6,1,MATCH(1&amp;$B51,'Gastos com Pessoal'!$I$532:$AJ$532&amp;'Gastos com Pessoal'!$I$6:$AJ$6,0),500,1)),0)
+_xlfn.IFNA(SUM((BF$3&gt;='Gastos com Pessoal'!$E$7:$E$506)*(BF$3&lt;='Gastos com Pessoal'!$F$7:$F$506)*(IF('Gastos com Pessoal'!$M$7:$M$506&lt;=BF$3,1,0))*OFFSET('Gastos com Pessoal'!$H$6,1,MATCH(2&amp;$B51,'Gastos com Pessoal'!$I$532:$AJ$532&amp;'Gastos com Pessoal'!$I$6:$AJ$6,0),500,1)),0)
+_xlfn.IFNA(SUM((BF$3&gt;='Gastos com Pessoal'!$E$7:$E$506)*(BF$3&lt;='Gastos com Pessoal'!$F$7:$F$506)*(IF('Gastos com Pessoal'!$S$7:$S$506&lt;=BF$3,1,0))*OFFSET('Gastos com Pessoal'!$H$6,1,MATCH(3&amp;$B51,'Gastos com Pessoal'!$I$532:$AJ$532&amp;'Gastos com Pessoal'!$I$6:$AJ$6,0),500,1)),0)
+_xlfn.IFNA(SUM((BF$3&gt;='Gastos com Pessoal'!$E$7:$E$506)*(BF$3&lt;='Gastos com Pessoal'!$F$7:$F$506)*(IF('Gastos com Pessoal'!$Y$7:$Y$506&lt;=BF$3,1,0))*OFFSET('Gastos com Pessoal'!$H$6,1,MATCH(4&amp;$B51,'Gastos com Pessoal'!$I$532:$AJ$532&amp;'Gastos com Pessoal'!$I$6:$AJ$6,0),500,1)),0)
+_xlfn.IFNA(SUM((BF$3&gt;='Gastos com Pessoal'!$E$7:$E$506)*(BF$3&lt;='Gastos com Pessoal'!$F$7:$F$506)*(IF('Gastos com Pessoal'!$AE$7:$AE$506&lt;=BF$3,1,0))*OFFSET('Gastos com Pessoal'!$H$6,1,MATCH(5&amp;$B51,'Gastos com Pessoal'!$I$532:$AJ$532&amp;'Gastos com Pessoal'!$I$6:$AJ$6,0),500,1)),0)
+_xlfn.IFNA(SUM((BF$3&gt;='Gastos com Pessoal'!$E$513:$E$522)*(BF$3&lt;='Gastos com Pessoal'!$F$513:$F$522)*(IF('Gastos com Pessoal'!$G$513:$G$522&lt;=BF$3,1,0))*OFFSET('Gastos com Pessoal'!$H$512,1,MATCH(1&amp;$B51,'Gastos com Pessoal'!$I$532:$AJ$532&amp;'Gastos com Pessoal'!$I$512:$AJ$512,0),10,1)),0)
+_xlfn.IFNA(SUM((BF$3&gt;='Gastos com Pessoal'!$E$513:$E$522)*(BF$3&lt;='Gastos com Pessoal'!$F$513:$F$522)*(IF('Gastos com Pessoal'!$M$513:$M$522&lt;=BF$3,1,0))*OFFSET('Gastos com Pessoal'!$H$512,1,MATCH(2&amp;$B51,'Gastos com Pessoal'!$I$532:$AJ$532&amp;'Gastos com Pessoal'!$I$512:$AJ$512,0),10,1)),0)
+_xlfn.IFNA(SUM((BF$3&gt;='Gastos com Pessoal'!$E$513:$E$522)*(BF$3&lt;='Gastos com Pessoal'!$F$513:$F$522)*(IF('Gastos com Pessoal'!$S$513:$S$522&lt;=BF$3,1,0))*OFFSET('Gastos com Pessoal'!$H$512,1,MATCH(3&amp;$B51,'Gastos com Pessoal'!$I$532:$AJ$532&amp;'Gastos com Pessoal'!$I$512:$AJ$512,0),10,1)),0)
+_xlfn.IFNA(SUM((BF$3&gt;='Gastos com Pessoal'!$E$513:$E$522)*(BF$3&lt;='Gastos com Pessoal'!$F$513:$F$522)*(IF('Gastos com Pessoal'!$Y$513:$Y$522&lt;=BF$3,1,0))*OFFSET('Gastos com Pessoal'!$H$512,1,MATCH(4&amp;$B51,'Gastos com Pessoal'!$I$532:$AJ$532&amp;'Gastos com Pessoal'!$I$512:$AJ$512,0),10,1)),0)
+_xlfn.IFNA(SUM((BF$3&gt;='Gastos com Pessoal'!$E$513:$E$522)*(BF$3&lt;='Gastos com Pessoal'!$F$513:$F$522)*(IF('Gastos com Pessoal'!$AE$513:$AE$522&lt;=BF$3,1,0))*OFFSET('Gastos com Pessoal'!$H$512,1,MATCH(5&amp;$B51,'Gastos com Pessoal'!$I$532:$AJ$532&amp;'Gastos com Pessoal'!$I$512:$AJ$512,0),10,1)),0)</f>
        <v>0</v>
      </c>
      <c r="BG51" s="32">
        <f t="array" aca="1" ref="BG51" ca="1">_xlfn.IFNA(SUM((BG$3&gt;='Gastos com Pessoal'!$E$7:$E$506)*(BG$3&lt;='Gastos com Pessoal'!$F$7:$F$506)*OFFSET('Encargos e Benefícios'!$D$5,1,MATCH($B51,'Encargos e Benefícios'!$E$5:$AB$5,0),500,1)),0)
+_xlfn.IFNA(SUM((BG$3&gt;='Gastos com Pessoal'!$E$513:$E$522)*(BG$3&lt;='Gastos com Pessoal'!$F$513:$F$522)*OFFSET('Encargos e Benefícios'!$D$511,1,MATCH($B51,'Encargos e Benefícios'!$E$511:$AB$511,0),10,1)),0)
+_xlfn.IFNA(SUM((BG$3&gt;='Gastos com Pessoal'!$E$7:$E$506)*(BG$3&lt;='Gastos com Pessoal'!$F$7:$F$506)*(IF('Gastos com Pessoal'!$G$7:$G$506&lt;=BG$3,1,0))*OFFSET('Gastos com Pessoal'!$H$6,1,MATCH(1&amp;$B51,'Gastos com Pessoal'!$I$532:$AJ$532&amp;'Gastos com Pessoal'!$I$6:$AJ$6,0),500,1)),0)
+_xlfn.IFNA(SUM((BG$3&gt;='Gastos com Pessoal'!$E$7:$E$506)*(BG$3&lt;='Gastos com Pessoal'!$F$7:$F$506)*(IF('Gastos com Pessoal'!$M$7:$M$506&lt;=BG$3,1,0))*OFFSET('Gastos com Pessoal'!$H$6,1,MATCH(2&amp;$B51,'Gastos com Pessoal'!$I$532:$AJ$532&amp;'Gastos com Pessoal'!$I$6:$AJ$6,0),500,1)),0)
+_xlfn.IFNA(SUM((BG$3&gt;='Gastos com Pessoal'!$E$7:$E$506)*(BG$3&lt;='Gastos com Pessoal'!$F$7:$F$506)*(IF('Gastos com Pessoal'!$S$7:$S$506&lt;=BG$3,1,0))*OFFSET('Gastos com Pessoal'!$H$6,1,MATCH(3&amp;$B51,'Gastos com Pessoal'!$I$532:$AJ$532&amp;'Gastos com Pessoal'!$I$6:$AJ$6,0),500,1)),0)
+_xlfn.IFNA(SUM((BG$3&gt;='Gastos com Pessoal'!$E$7:$E$506)*(BG$3&lt;='Gastos com Pessoal'!$F$7:$F$506)*(IF('Gastos com Pessoal'!$Y$7:$Y$506&lt;=BG$3,1,0))*OFFSET('Gastos com Pessoal'!$H$6,1,MATCH(4&amp;$B51,'Gastos com Pessoal'!$I$532:$AJ$532&amp;'Gastos com Pessoal'!$I$6:$AJ$6,0),500,1)),0)
+_xlfn.IFNA(SUM((BG$3&gt;='Gastos com Pessoal'!$E$7:$E$506)*(BG$3&lt;='Gastos com Pessoal'!$F$7:$F$506)*(IF('Gastos com Pessoal'!$AE$7:$AE$506&lt;=BG$3,1,0))*OFFSET('Gastos com Pessoal'!$H$6,1,MATCH(5&amp;$B51,'Gastos com Pessoal'!$I$532:$AJ$532&amp;'Gastos com Pessoal'!$I$6:$AJ$6,0),500,1)),0)
+_xlfn.IFNA(SUM((BG$3&gt;='Gastos com Pessoal'!$E$513:$E$522)*(BG$3&lt;='Gastos com Pessoal'!$F$513:$F$522)*(IF('Gastos com Pessoal'!$G$513:$G$522&lt;=BG$3,1,0))*OFFSET('Gastos com Pessoal'!$H$512,1,MATCH(1&amp;$B51,'Gastos com Pessoal'!$I$532:$AJ$532&amp;'Gastos com Pessoal'!$I$512:$AJ$512,0),10,1)),0)
+_xlfn.IFNA(SUM((BG$3&gt;='Gastos com Pessoal'!$E$513:$E$522)*(BG$3&lt;='Gastos com Pessoal'!$F$513:$F$522)*(IF('Gastos com Pessoal'!$M$513:$M$522&lt;=BG$3,1,0))*OFFSET('Gastos com Pessoal'!$H$512,1,MATCH(2&amp;$B51,'Gastos com Pessoal'!$I$532:$AJ$532&amp;'Gastos com Pessoal'!$I$512:$AJ$512,0),10,1)),0)
+_xlfn.IFNA(SUM((BG$3&gt;='Gastos com Pessoal'!$E$513:$E$522)*(BG$3&lt;='Gastos com Pessoal'!$F$513:$F$522)*(IF('Gastos com Pessoal'!$S$513:$S$522&lt;=BG$3,1,0))*OFFSET('Gastos com Pessoal'!$H$512,1,MATCH(3&amp;$B51,'Gastos com Pessoal'!$I$532:$AJ$532&amp;'Gastos com Pessoal'!$I$512:$AJ$512,0),10,1)),0)
+_xlfn.IFNA(SUM((BG$3&gt;='Gastos com Pessoal'!$E$513:$E$522)*(BG$3&lt;='Gastos com Pessoal'!$F$513:$F$522)*(IF('Gastos com Pessoal'!$Y$513:$Y$522&lt;=BG$3,1,0))*OFFSET('Gastos com Pessoal'!$H$512,1,MATCH(4&amp;$B51,'Gastos com Pessoal'!$I$532:$AJ$532&amp;'Gastos com Pessoal'!$I$512:$AJ$512,0),10,1)),0)
+_xlfn.IFNA(SUM((BG$3&gt;='Gastos com Pessoal'!$E$513:$E$522)*(BG$3&lt;='Gastos com Pessoal'!$F$513:$F$522)*(IF('Gastos com Pessoal'!$AE$513:$AE$522&lt;=BG$3,1,0))*OFFSET('Gastos com Pessoal'!$H$512,1,MATCH(5&amp;$B51,'Gastos com Pessoal'!$I$532:$AJ$532&amp;'Gastos com Pessoal'!$I$512:$AJ$512,0),10,1)),0)</f>
        <v>0</v>
      </c>
      <c r="BH51" s="32">
        <f t="array" aca="1" ref="BH51" ca="1">_xlfn.IFNA(SUM((BH$3&gt;='Gastos com Pessoal'!$E$7:$E$506)*(BH$3&lt;='Gastos com Pessoal'!$F$7:$F$506)*OFFSET('Encargos e Benefícios'!$D$5,1,MATCH($B51,'Encargos e Benefícios'!$E$5:$AB$5,0),500,1)),0)
+_xlfn.IFNA(SUM((BH$3&gt;='Gastos com Pessoal'!$E$513:$E$522)*(BH$3&lt;='Gastos com Pessoal'!$F$513:$F$522)*OFFSET('Encargos e Benefícios'!$D$511,1,MATCH($B51,'Encargos e Benefícios'!$E$511:$AB$511,0),10,1)),0)
+_xlfn.IFNA(SUM((BH$3&gt;='Gastos com Pessoal'!$E$7:$E$506)*(BH$3&lt;='Gastos com Pessoal'!$F$7:$F$506)*(IF('Gastos com Pessoal'!$G$7:$G$506&lt;=BH$3,1,0))*OFFSET('Gastos com Pessoal'!$H$6,1,MATCH(1&amp;$B51,'Gastos com Pessoal'!$I$532:$AJ$532&amp;'Gastos com Pessoal'!$I$6:$AJ$6,0),500,1)),0)
+_xlfn.IFNA(SUM((BH$3&gt;='Gastos com Pessoal'!$E$7:$E$506)*(BH$3&lt;='Gastos com Pessoal'!$F$7:$F$506)*(IF('Gastos com Pessoal'!$M$7:$M$506&lt;=BH$3,1,0))*OFFSET('Gastos com Pessoal'!$H$6,1,MATCH(2&amp;$B51,'Gastos com Pessoal'!$I$532:$AJ$532&amp;'Gastos com Pessoal'!$I$6:$AJ$6,0),500,1)),0)
+_xlfn.IFNA(SUM((BH$3&gt;='Gastos com Pessoal'!$E$7:$E$506)*(BH$3&lt;='Gastos com Pessoal'!$F$7:$F$506)*(IF('Gastos com Pessoal'!$S$7:$S$506&lt;=BH$3,1,0))*OFFSET('Gastos com Pessoal'!$H$6,1,MATCH(3&amp;$B51,'Gastos com Pessoal'!$I$532:$AJ$532&amp;'Gastos com Pessoal'!$I$6:$AJ$6,0),500,1)),0)
+_xlfn.IFNA(SUM((BH$3&gt;='Gastos com Pessoal'!$E$7:$E$506)*(BH$3&lt;='Gastos com Pessoal'!$F$7:$F$506)*(IF('Gastos com Pessoal'!$Y$7:$Y$506&lt;=BH$3,1,0))*OFFSET('Gastos com Pessoal'!$H$6,1,MATCH(4&amp;$B51,'Gastos com Pessoal'!$I$532:$AJ$532&amp;'Gastos com Pessoal'!$I$6:$AJ$6,0),500,1)),0)
+_xlfn.IFNA(SUM((BH$3&gt;='Gastos com Pessoal'!$E$7:$E$506)*(BH$3&lt;='Gastos com Pessoal'!$F$7:$F$506)*(IF('Gastos com Pessoal'!$AE$7:$AE$506&lt;=BH$3,1,0))*OFFSET('Gastos com Pessoal'!$H$6,1,MATCH(5&amp;$B51,'Gastos com Pessoal'!$I$532:$AJ$532&amp;'Gastos com Pessoal'!$I$6:$AJ$6,0),500,1)),0)
+_xlfn.IFNA(SUM((BH$3&gt;='Gastos com Pessoal'!$E$513:$E$522)*(BH$3&lt;='Gastos com Pessoal'!$F$513:$F$522)*(IF('Gastos com Pessoal'!$G$513:$G$522&lt;=BH$3,1,0))*OFFSET('Gastos com Pessoal'!$H$512,1,MATCH(1&amp;$B51,'Gastos com Pessoal'!$I$532:$AJ$532&amp;'Gastos com Pessoal'!$I$512:$AJ$512,0),10,1)),0)
+_xlfn.IFNA(SUM((BH$3&gt;='Gastos com Pessoal'!$E$513:$E$522)*(BH$3&lt;='Gastos com Pessoal'!$F$513:$F$522)*(IF('Gastos com Pessoal'!$M$513:$M$522&lt;=BH$3,1,0))*OFFSET('Gastos com Pessoal'!$H$512,1,MATCH(2&amp;$B51,'Gastos com Pessoal'!$I$532:$AJ$532&amp;'Gastos com Pessoal'!$I$512:$AJ$512,0),10,1)),0)
+_xlfn.IFNA(SUM((BH$3&gt;='Gastos com Pessoal'!$E$513:$E$522)*(BH$3&lt;='Gastos com Pessoal'!$F$513:$F$522)*(IF('Gastos com Pessoal'!$S$513:$S$522&lt;=BH$3,1,0))*OFFSET('Gastos com Pessoal'!$H$512,1,MATCH(3&amp;$B51,'Gastos com Pessoal'!$I$532:$AJ$532&amp;'Gastos com Pessoal'!$I$512:$AJ$512,0),10,1)),0)
+_xlfn.IFNA(SUM((BH$3&gt;='Gastos com Pessoal'!$E$513:$E$522)*(BH$3&lt;='Gastos com Pessoal'!$F$513:$F$522)*(IF('Gastos com Pessoal'!$Y$513:$Y$522&lt;=BH$3,1,0))*OFFSET('Gastos com Pessoal'!$H$512,1,MATCH(4&amp;$B51,'Gastos com Pessoal'!$I$532:$AJ$532&amp;'Gastos com Pessoal'!$I$512:$AJ$512,0),10,1)),0)
+_xlfn.IFNA(SUM((BH$3&gt;='Gastos com Pessoal'!$E$513:$E$522)*(BH$3&lt;='Gastos com Pessoal'!$F$513:$F$522)*(IF('Gastos com Pessoal'!$AE$513:$AE$522&lt;=BH$3,1,0))*OFFSET('Gastos com Pessoal'!$H$512,1,MATCH(5&amp;$B51,'Gastos com Pessoal'!$I$532:$AJ$532&amp;'Gastos com Pessoal'!$I$512:$AJ$512,0),10,1)),0)</f>
        <v>0</v>
      </c>
      <c r="BI51" s="32">
        <f t="array" aca="1" ref="BI51" ca="1">_xlfn.IFNA(SUM((BI$3&gt;='Gastos com Pessoal'!$E$7:$E$506)*(BI$3&lt;='Gastos com Pessoal'!$F$7:$F$506)*OFFSET('Encargos e Benefícios'!$D$5,1,MATCH($B51,'Encargos e Benefícios'!$E$5:$AB$5,0),500,1)),0)
+_xlfn.IFNA(SUM((BI$3&gt;='Gastos com Pessoal'!$E$513:$E$522)*(BI$3&lt;='Gastos com Pessoal'!$F$513:$F$522)*OFFSET('Encargos e Benefícios'!$D$511,1,MATCH($B51,'Encargos e Benefícios'!$E$511:$AB$511,0),10,1)),0)
+_xlfn.IFNA(SUM((BI$3&gt;='Gastos com Pessoal'!$E$7:$E$506)*(BI$3&lt;='Gastos com Pessoal'!$F$7:$F$506)*(IF('Gastos com Pessoal'!$G$7:$G$506&lt;=BI$3,1,0))*OFFSET('Gastos com Pessoal'!$H$6,1,MATCH(1&amp;$B51,'Gastos com Pessoal'!$I$532:$AJ$532&amp;'Gastos com Pessoal'!$I$6:$AJ$6,0),500,1)),0)
+_xlfn.IFNA(SUM((BI$3&gt;='Gastos com Pessoal'!$E$7:$E$506)*(BI$3&lt;='Gastos com Pessoal'!$F$7:$F$506)*(IF('Gastos com Pessoal'!$M$7:$M$506&lt;=BI$3,1,0))*OFFSET('Gastos com Pessoal'!$H$6,1,MATCH(2&amp;$B51,'Gastos com Pessoal'!$I$532:$AJ$532&amp;'Gastos com Pessoal'!$I$6:$AJ$6,0),500,1)),0)
+_xlfn.IFNA(SUM((BI$3&gt;='Gastos com Pessoal'!$E$7:$E$506)*(BI$3&lt;='Gastos com Pessoal'!$F$7:$F$506)*(IF('Gastos com Pessoal'!$S$7:$S$506&lt;=BI$3,1,0))*OFFSET('Gastos com Pessoal'!$H$6,1,MATCH(3&amp;$B51,'Gastos com Pessoal'!$I$532:$AJ$532&amp;'Gastos com Pessoal'!$I$6:$AJ$6,0),500,1)),0)
+_xlfn.IFNA(SUM((BI$3&gt;='Gastos com Pessoal'!$E$7:$E$506)*(BI$3&lt;='Gastos com Pessoal'!$F$7:$F$506)*(IF('Gastos com Pessoal'!$Y$7:$Y$506&lt;=BI$3,1,0))*OFFSET('Gastos com Pessoal'!$H$6,1,MATCH(4&amp;$B51,'Gastos com Pessoal'!$I$532:$AJ$532&amp;'Gastos com Pessoal'!$I$6:$AJ$6,0),500,1)),0)
+_xlfn.IFNA(SUM((BI$3&gt;='Gastos com Pessoal'!$E$7:$E$506)*(BI$3&lt;='Gastos com Pessoal'!$F$7:$F$506)*(IF('Gastos com Pessoal'!$AE$7:$AE$506&lt;=BI$3,1,0))*OFFSET('Gastos com Pessoal'!$H$6,1,MATCH(5&amp;$B51,'Gastos com Pessoal'!$I$532:$AJ$532&amp;'Gastos com Pessoal'!$I$6:$AJ$6,0),500,1)),0)
+_xlfn.IFNA(SUM((BI$3&gt;='Gastos com Pessoal'!$E$513:$E$522)*(BI$3&lt;='Gastos com Pessoal'!$F$513:$F$522)*(IF('Gastos com Pessoal'!$G$513:$G$522&lt;=BI$3,1,0))*OFFSET('Gastos com Pessoal'!$H$512,1,MATCH(1&amp;$B51,'Gastos com Pessoal'!$I$532:$AJ$532&amp;'Gastos com Pessoal'!$I$512:$AJ$512,0),10,1)),0)
+_xlfn.IFNA(SUM((BI$3&gt;='Gastos com Pessoal'!$E$513:$E$522)*(BI$3&lt;='Gastos com Pessoal'!$F$513:$F$522)*(IF('Gastos com Pessoal'!$M$513:$M$522&lt;=BI$3,1,0))*OFFSET('Gastos com Pessoal'!$H$512,1,MATCH(2&amp;$B51,'Gastos com Pessoal'!$I$532:$AJ$532&amp;'Gastos com Pessoal'!$I$512:$AJ$512,0),10,1)),0)
+_xlfn.IFNA(SUM((BI$3&gt;='Gastos com Pessoal'!$E$513:$E$522)*(BI$3&lt;='Gastos com Pessoal'!$F$513:$F$522)*(IF('Gastos com Pessoal'!$S$513:$S$522&lt;=BI$3,1,0))*OFFSET('Gastos com Pessoal'!$H$512,1,MATCH(3&amp;$B51,'Gastos com Pessoal'!$I$532:$AJ$532&amp;'Gastos com Pessoal'!$I$512:$AJ$512,0),10,1)),0)
+_xlfn.IFNA(SUM((BI$3&gt;='Gastos com Pessoal'!$E$513:$E$522)*(BI$3&lt;='Gastos com Pessoal'!$F$513:$F$522)*(IF('Gastos com Pessoal'!$Y$513:$Y$522&lt;=BI$3,1,0))*OFFSET('Gastos com Pessoal'!$H$512,1,MATCH(4&amp;$B51,'Gastos com Pessoal'!$I$532:$AJ$532&amp;'Gastos com Pessoal'!$I$512:$AJ$512,0),10,1)),0)
+_xlfn.IFNA(SUM((BI$3&gt;='Gastos com Pessoal'!$E$513:$E$522)*(BI$3&lt;='Gastos com Pessoal'!$F$513:$F$522)*(IF('Gastos com Pessoal'!$AE$513:$AE$522&lt;=BI$3,1,0))*OFFSET('Gastos com Pessoal'!$H$512,1,MATCH(5&amp;$B51,'Gastos com Pessoal'!$I$532:$AJ$532&amp;'Gastos com Pessoal'!$I$512:$AJ$512,0),10,1)),0)</f>
        <v>0</v>
      </c>
      <c r="BJ51" s="32">
        <f t="array" aca="1" ref="BJ51" ca="1">_xlfn.IFNA(SUM((BJ$3&gt;='Gastos com Pessoal'!$E$7:$E$506)*(BJ$3&lt;='Gastos com Pessoal'!$F$7:$F$506)*OFFSET('Encargos e Benefícios'!$D$5,1,MATCH($B51,'Encargos e Benefícios'!$E$5:$AB$5,0),500,1)),0)
+_xlfn.IFNA(SUM((BJ$3&gt;='Gastos com Pessoal'!$E$513:$E$522)*(BJ$3&lt;='Gastos com Pessoal'!$F$513:$F$522)*OFFSET('Encargos e Benefícios'!$D$511,1,MATCH($B51,'Encargos e Benefícios'!$E$511:$AB$511,0),10,1)),0)
+_xlfn.IFNA(SUM((BJ$3&gt;='Gastos com Pessoal'!$E$7:$E$506)*(BJ$3&lt;='Gastos com Pessoal'!$F$7:$F$506)*(IF('Gastos com Pessoal'!$G$7:$G$506&lt;=BJ$3,1,0))*OFFSET('Gastos com Pessoal'!$H$6,1,MATCH(1&amp;$B51,'Gastos com Pessoal'!$I$532:$AJ$532&amp;'Gastos com Pessoal'!$I$6:$AJ$6,0),500,1)),0)
+_xlfn.IFNA(SUM((BJ$3&gt;='Gastos com Pessoal'!$E$7:$E$506)*(BJ$3&lt;='Gastos com Pessoal'!$F$7:$F$506)*(IF('Gastos com Pessoal'!$M$7:$M$506&lt;=BJ$3,1,0))*OFFSET('Gastos com Pessoal'!$H$6,1,MATCH(2&amp;$B51,'Gastos com Pessoal'!$I$532:$AJ$532&amp;'Gastos com Pessoal'!$I$6:$AJ$6,0),500,1)),0)
+_xlfn.IFNA(SUM((BJ$3&gt;='Gastos com Pessoal'!$E$7:$E$506)*(BJ$3&lt;='Gastos com Pessoal'!$F$7:$F$506)*(IF('Gastos com Pessoal'!$S$7:$S$506&lt;=BJ$3,1,0))*OFFSET('Gastos com Pessoal'!$H$6,1,MATCH(3&amp;$B51,'Gastos com Pessoal'!$I$532:$AJ$532&amp;'Gastos com Pessoal'!$I$6:$AJ$6,0),500,1)),0)
+_xlfn.IFNA(SUM((BJ$3&gt;='Gastos com Pessoal'!$E$7:$E$506)*(BJ$3&lt;='Gastos com Pessoal'!$F$7:$F$506)*(IF('Gastos com Pessoal'!$Y$7:$Y$506&lt;=BJ$3,1,0))*OFFSET('Gastos com Pessoal'!$H$6,1,MATCH(4&amp;$B51,'Gastos com Pessoal'!$I$532:$AJ$532&amp;'Gastos com Pessoal'!$I$6:$AJ$6,0),500,1)),0)
+_xlfn.IFNA(SUM((BJ$3&gt;='Gastos com Pessoal'!$E$7:$E$506)*(BJ$3&lt;='Gastos com Pessoal'!$F$7:$F$506)*(IF('Gastos com Pessoal'!$AE$7:$AE$506&lt;=BJ$3,1,0))*OFFSET('Gastos com Pessoal'!$H$6,1,MATCH(5&amp;$B51,'Gastos com Pessoal'!$I$532:$AJ$532&amp;'Gastos com Pessoal'!$I$6:$AJ$6,0),500,1)),0)
+_xlfn.IFNA(SUM((BJ$3&gt;='Gastos com Pessoal'!$E$513:$E$522)*(BJ$3&lt;='Gastos com Pessoal'!$F$513:$F$522)*(IF('Gastos com Pessoal'!$G$513:$G$522&lt;=BJ$3,1,0))*OFFSET('Gastos com Pessoal'!$H$512,1,MATCH(1&amp;$B51,'Gastos com Pessoal'!$I$532:$AJ$532&amp;'Gastos com Pessoal'!$I$512:$AJ$512,0),10,1)),0)
+_xlfn.IFNA(SUM((BJ$3&gt;='Gastos com Pessoal'!$E$513:$E$522)*(BJ$3&lt;='Gastos com Pessoal'!$F$513:$F$522)*(IF('Gastos com Pessoal'!$M$513:$M$522&lt;=BJ$3,1,0))*OFFSET('Gastos com Pessoal'!$H$512,1,MATCH(2&amp;$B51,'Gastos com Pessoal'!$I$532:$AJ$532&amp;'Gastos com Pessoal'!$I$512:$AJ$512,0),10,1)),0)
+_xlfn.IFNA(SUM((BJ$3&gt;='Gastos com Pessoal'!$E$513:$E$522)*(BJ$3&lt;='Gastos com Pessoal'!$F$513:$F$522)*(IF('Gastos com Pessoal'!$S$513:$S$522&lt;=BJ$3,1,0))*OFFSET('Gastos com Pessoal'!$H$512,1,MATCH(3&amp;$B51,'Gastos com Pessoal'!$I$532:$AJ$532&amp;'Gastos com Pessoal'!$I$512:$AJ$512,0),10,1)),0)
+_xlfn.IFNA(SUM((BJ$3&gt;='Gastos com Pessoal'!$E$513:$E$522)*(BJ$3&lt;='Gastos com Pessoal'!$F$513:$F$522)*(IF('Gastos com Pessoal'!$Y$513:$Y$522&lt;=BJ$3,1,0))*OFFSET('Gastos com Pessoal'!$H$512,1,MATCH(4&amp;$B51,'Gastos com Pessoal'!$I$532:$AJ$532&amp;'Gastos com Pessoal'!$I$512:$AJ$512,0),10,1)),0)
+_xlfn.IFNA(SUM((BJ$3&gt;='Gastos com Pessoal'!$E$513:$E$522)*(BJ$3&lt;='Gastos com Pessoal'!$F$513:$F$522)*(IF('Gastos com Pessoal'!$AE$513:$AE$522&lt;=BJ$3,1,0))*OFFSET('Gastos com Pessoal'!$H$512,1,MATCH(5&amp;$B51,'Gastos com Pessoal'!$I$532:$AJ$532&amp;'Gastos com Pessoal'!$I$512:$AJ$512,0),10,1)),0)</f>
        <v>0</v>
      </c>
      <c r="BK51" s="69">
        <f t="shared" ca="1" si="25"/>
        <v>45473.791999999994</v>
      </c>
      <c r="BL51" s="74">
        <f t="shared" ca="1" si="26"/>
        <v>7.9255219546109791E-4</v>
      </c>
    </row>
    <row r="52" spans="1:64" s="49" customFormat="1" ht="23.25" customHeight="1" x14ac:dyDescent="0.2">
      <c r="A52" s="18" t="s">
        <v>166</v>
      </c>
      <c r="B52" s="12" t="s">
        <v>167</v>
      </c>
      <c r="C52" s="32">
        <f t="array" aca="1" ref="C52" ca="1">_xlfn.IFNA(SUM((C$3&gt;='Gastos com Pessoal'!$E$7:$E$506)*(C$3&lt;='Gastos com Pessoal'!$F$7:$F$506)*OFFSET('Encargos e Benefícios'!$D$5,1,MATCH($B52,'Encargos e Benefícios'!$E$5:$AB$5,0),500,1)),0)
+_xlfn.IFNA(SUM((C$3&gt;='Gastos com Pessoal'!$E$513:$E$522)*(C$3&lt;='Gastos com Pessoal'!$F$513:$F$522)*OFFSET('Encargos e Benefícios'!$D$511,1,MATCH($B52,'Encargos e Benefícios'!$E$511:$AB$511,0),10,1)),0)
+_xlfn.IFNA(SUM((C$3&gt;='Gastos com Pessoal'!$E$7:$E$506)*(C$3&lt;='Gastos com Pessoal'!$F$7:$F$506)*(IF('Gastos com Pessoal'!$G$7:$G$506&lt;=C$3,1,0))*OFFSET('Gastos com Pessoal'!$H$6,1,MATCH(1&amp;$B52,'Gastos com Pessoal'!$I$532:$AJ$532&amp;'Gastos com Pessoal'!$I$6:$AJ$6,0),500,1)),0)
+_xlfn.IFNA(SUM((C$3&gt;='Gastos com Pessoal'!$E$7:$E$506)*(C$3&lt;='Gastos com Pessoal'!$F$7:$F$506)*(IF('Gastos com Pessoal'!$M$7:$M$506&lt;=C$3,1,0))*OFFSET('Gastos com Pessoal'!$H$6,1,MATCH(2&amp;$B52,'Gastos com Pessoal'!$I$532:$AJ$532&amp;'Gastos com Pessoal'!$I$6:$AJ$6,0),500,1)),0)
+_xlfn.IFNA(SUM((C$3&gt;='Gastos com Pessoal'!$E$7:$E$506)*(C$3&lt;='Gastos com Pessoal'!$F$7:$F$506)*(IF('Gastos com Pessoal'!$S$7:$S$506&lt;=C$3,1,0))*OFFSET('Gastos com Pessoal'!$H$6,1,MATCH(3&amp;$B52,'Gastos com Pessoal'!$I$532:$AJ$532&amp;'Gastos com Pessoal'!$I$6:$AJ$6,0),500,1)),0)
+_xlfn.IFNA(SUM((C$3&gt;='Gastos com Pessoal'!$E$7:$E$506)*(C$3&lt;='Gastos com Pessoal'!$F$7:$F$506)*(IF('Gastos com Pessoal'!$Y$7:$Y$506&lt;=C$3,1,0))*OFFSET('Gastos com Pessoal'!$H$6,1,MATCH(4&amp;$B52,'Gastos com Pessoal'!$I$532:$AJ$532&amp;'Gastos com Pessoal'!$I$6:$AJ$6,0),500,1)),0)
+_xlfn.IFNA(SUM((C$3&gt;='Gastos com Pessoal'!$E$7:$E$506)*(C$3&lt;='Gastos com Pessoal'!$F$7:$F$506)*(IF('Gastos com Pessoal'!$AE$7:$AE$506&lt;=C$3,1,0))*OFFSET('Gastos com Pessoal'!$H$6,1,MATCH(5&amp;$B52,'Gastos com Pessoal'!$I$532:$AJ$532&amp;'Gastos com Pessoal'!$I$6:$AJ$6,0),500,1)),0)
+_xlfn.IFNA(SUM((C$3&gt;='Gastos com Pessoal'!$E$513:$E$522)*(C$3&lt;='Gastos com Pessoal'!$F$513:$F$522)*(IF('Gastos com Pessoal'!$G$513:$G$522&lt;=C$3,1,0))*OFFSET('Gastos com Pessoal'!$H$512,1,MATCH(1&amp;$B52,'Gastos com Pessoal'!$I$532:$AJ$532&amp;'Gastos com Pessoal'!$I$512:$AJ$512,0),10,1)),0)
+_xlfn.IFNA(SUM((C$3&gt;='Gastos com Pessoal'!$E$513:$E$522)*(C$3&lt;='Gastos com Pessoal'!$F$513:$F$522)*(IF('Gastos com Pessoal'!$M$513:$M$522&lt;=C$3,1,0))*OFFSET('Gastos com Pessoal'!$H$512,1,MATCH(2&amp;$B52,'Gastos com Pessoal'!$I$532:$AJ$532&amp;'Gastos com Pessoal'!$I$512:$AJ$512,0),10,1)),0)
+_xlfn.IFNA(SUM((C$3&gt;='Gastos com Pessoal'!$E$513:$E$522)*(C$3&lt;='Gastos com Pessoal'!$F$513:$F$522)*(IF('Gastos com Pessoal'!$S$513:$S$522&lt;=C$3,1,0))*OFFSET('Gastos com Pessoal'!$H$512,1,MATCH(3&amp;$B52,'Gastos com Pessoal'!$I$532:$AJ$532&amp;'Gastos com Pessoal'!$I$512:$AJ$512,0),10,1)),0)
+_xlfn.IFNA(SUM((C$3&gt;='Gastos com Pessoal'!$E$513:$E$522)*(C$3&lt;='Gastos com Pessoal'!$F$513:$F$522)*(IF('Gastos com Pessoal'!$Y$513:$Y$522&lt;=C$3,1,0))*OFFSET('Gastos com Pessoal'!$H$512,1,MATCH(4&amp;$B52,'Gastos com Pessoal'!$I$532:$AJ$532&amp;'Gastos com Pessoal'!$I$512:$AJ$512,0),10,1)),0)
+_xlfn.IFNA(SUM((C$3&gt;='Gastos com Pessoal'!$E$513:$E$522)*(C$3&lt;='Gastos com Pessoal'!$F$513:$F$522)*(IF('Gastos com Pessoal'!$AE$513:$AE$522&lt;=C$3,1,0))*OFFSET('Gastos com Pessoal'!$H$512,1,MATCH(5&amp;$B52,'Gastos com Pessoal'!$I$532:$AJ$532&amp;'Gastos com Pessoal'!$I$512:$AJ$512,0),10,1)),0)</f>
        <v>10734.660000000007</v>
      </c>
      <c r="D52" s="32">
        <f t="array" aca="1" ref="D52" ca="1">_xlfn.IFNA(SUM((D$3&gt;='Gastos com Pessoal'!$E$7:$E$506)*(D$3&lt;='Gastos com Pessoal'!$F$7:$F$506)*OFFSET('Encargos e Benefícios'!$D$5,1,MATCH($B52,'Encargos e Benefícios'!$E$5:$AB$5,0),500,1)),0)
+_xlfn.IFNA(SUM((D$3&gt;='Gastos com Pessoal'!$E$513:$E$522)*(D$3&lt;='Gastos com Pessoal'!$F$513:$F$522)*OFFSET('Encargos e Benefícios'!$D$511,1,MATCH($B52,'Encargos e Benefícios'!$E$511:$AB$511,0),10,1)),0)
+_xlfn.IFNA(SUM((D$3&gt;='Gastos com Pessoal'!$E$7:$E$506)*(D$3&lt;='Gastos com Pessoal'!$F$7:$F$506)*(IF('Gastos com Pessoal'!$G$7:$G$506&lt;=D$3,1,0))*OFFSET('Gastos com Pessoal'!$H$6,1,MATCH(1&amp;$B52,'Gastos com Pessoal'!$I$532:$AJ$532&amp;'Gastos com Pessoal'!$I$6:$AJ$6,0),500,1)),0)
+_xlfn.IFNA(SUM((D$3&gt;='Gastos com Pessoal'!$E$7:$E$506)*(D$3&lt;='Gastos com Pessoal'!$F$7:$F$506)*(IF('Gastos com Pessoal'!$M$7:$M$506&lt;=D$3,1,0))*OFFSET('Gastos com Pessoal'!$H$6,1,MATCH(2&amp;$B52,'Gastos com Pessoal'!$I$532:$AJ$532&amp;'Gastos com Pessoal'!$I$6:$AJ$6,0),500,1)),0)
+_xlfn.IFNA(SUM((D$3&gt;='Gastos com Pessoal'!$E$7:$E$506)*(D$3&lt;='Gastos com Pessoal'!$F$7:$F$506)*(IF('Gastos com Pessoal'!$S$7:$S$506&lt;=D$3,1,0))*OFFSET('Gastos com Pessoal'!$H$6,1,MATCH(3&amp;$B52,'Gastos com Pessoal'!$I$532:$AJ$532&amp;'Gastos com Pessoal'!$I$6:$AJ$6,0),500,1)),0)
+_xlfn.IFNA(SUM((D$3&gt;='Gastos com Pessoal'!$E$7:$E$506)*(D$3&lt;='Gastos com Pessoal'!$F$7:$F$506)*(IF('Gastos com Pessoal'!$Y$7:$Y$506&lt;=D$3,1,0))*OFFSET('Gastos com Pessoal'!$H$6,1,MATCH(4&amp;$B52,'Gastos com Pessoal'!$I$532:$AJ$532&amp;'Gastos com Pessoal'!$I$6:$AJ$6,0),500,1)),0)
+_xlfn.IFNA(SUM((D$3&gt;='Gastos com Pessoal'!$E$7:$E$506)*(D$3&lt;='Gastos com Pessoal'!$F$7:$F$506)*(IF('Gastos com Pessoal'!$AE$7:$AE$506&lt;=D$3,1,0))*OFFSET('Gastos com Pessoal'!$H$6,1,MATCH(5&amp;$B52,'Gastos com Pessoal'!$I$532:$AJ$532&amp;'Gastos com Pessoal'!$I$6:$AJ$6,0),500,1)),0)
+_xlfn.IFNA(SUM((D$3&gt;='Gastos com Pessoal'!$E$513:$E$522)*(D$3&lt;='Gastos com Pessoal'!$F$513:$F$522)*(IF('Gastos com Pessoal'!$G$513:$G$522&lt;=D$3,1,0))*OFFSET('Gastos com Pessoal'!$H$512,1,MATCH(1&amp;$B52,'Gastos com Pessoal'!$I$532:$AJ$532&amp;'Gastos com Pessoal'!$I$512:$AJ$512,0),10,1)),0)
+_xlfn.IFNA(SUM((D$3&gt;='Gastos com Pessoal'!$E$513:$E$522)*(D$3&lt;='Gastos com Pessoal'!$F$513:$F$522)*(IF('Gastos com Pessoal'!$M$513:$M$522&lt;=D$3,1,0))*OFFSET('Gastos com Pessoal'!$H$512,1,MATCH(2&amp;$B52,'Gastos com Pessoal'!$I$532:$AJ$532&amp;'Gastos com Pessoal'!$I$512:$AJ$512,0),10,1)),0)
+_xlfn.IFNA(SUM((D$3&gt;='Gastos com Pessoal'!$E$513:$E$522)*(D$3&lt;='Gastos com Pessoal'!$F$513:$F$522)*(IF('Gastos com Pessoal'!$S$513:$S$522&lt;=D$3,1,0))*OFFSET('Gastos com Pessoal'!$H$512,1,MATCH(3&amp;$B52,'Gastos com Pessoal'!$I$532:$AJ$532&amp;'Gastos com Pessoal'!$I$512:$AJ$512,0),10,1)),0)
+_xlfn.IFNA(SUM((D$3&gt;='Gastos com Pessoal'!$E$513:$E$522)*(D$3&lt;='Gastos com Pessoal'!$F$513:$F$522)*(IF('Gastos com Pessoal'!$Y$513:$Y$522&lt;=D$3,1,0))*OFFSET('Gastos com Pessoal'!$H$512,1,MATCH(4&amp;$B52,'Gastos com Pessoal'!$I$532:$AJ$532&amp;'Gastos com Pessoal'!$I$512:$AJ$512,0),10,1)),0)
+_xlfn.IFNA(SUM((D$3&gt;='Gastos com Pessoal'!$E$513:$E$522)*(D$3&lt;='Gastos com Pessoal'!$F$513:$F$522)*(IF('Gastos com Pessoal'!$AE$513:$AE$522&lt;=D$3,1,0))*OFFSET('Gastos com Pessoal'!$H$512,1,MATCH(5&amp;$B52,'Gastos com Pessoal'!$I$532:$AJ$532&amp;'Gastos com Pessoal'!$I$512:$AJ$512,0),10,1)),0)</f>
        <v>11290.860000000008</v>
      </c>
      <c r="E52" s="32">
        <f t="array" aca="1" ref="E52" ca="1">_xlfn.IFNA(SUM((E$3&gt;='Gastos com Pessoal'!$E$7:$E$506)*(E$3&lt;='Gastos com Pessoal'!$F$7:$F$506)*OFFSET('Encargos e Benefícios'!$D$5,1,MATCH($B52,'Encargos e Benefícios'!$E$5:$AB$5,0),500,1)),0)
+_xlfn.IFNA(SUM((E$3&gt;='Gastos com Pessoal'!$E$513:$E$522)*(E$3&lt;='Gastos com Pessoal'!$F$513:$F$522)*OFFSET('Encargos e Benefícios'!$D$511,1,MATCH($B52,'Encargos e Benefícios'!$E$511:$AB$511,0),10,1)),0)
+_xlfn.IFNA(SUM((E$3&gt;='Gastos com Pessoal'!$E$7:$E$506)*(E$3&lt;='Gastos com Pessoal'!$F$7:$F$506)*(IF('Gastos com Pessoal'!$G$7:$G$506&lt;=E$3,1,0))*OFFSET('Gastos com Pessoal'!$H$6,1,MATCH(1&amp;$B52,'Gastos com Pessoal'!$I$532:$AJ$532&amp;'Gastos com Pessoal'!$I$6:$AJ$6,0),500,1)),0)
+_xlfn.IFNA(SUM((E$3&gt;='Gastos com Pessoal'!$E$7:$E$506)*(E$3&lt;='Gastos com Pessoal'!$F$7:$F$506)*(IF('Gastos com Pessoal'!$M$7:$M$506&lt;=E$3,1,0))*OFFSET('Gastos com Pessoal'!$H$6,1,MATCH(2&amp;$B52,'Gastos com Pessoal'!$I$532:$AJ$532&amp;'Gastos com Pessoal'!$I$6:$AJ$6,0),500,1)),0)
+_xlfn.IFNA(SUM((E$3&gt;='Gastos com Pessoal'!$E$7:$E$506)*(E$3&lt;='Gastos com Pessoal'!$F$7:$F$506)*(IF('Gastos com Pessoal'!$S$7:$S$506&lt;=E$3,1,0))*OFFSET('Gastos com Pessoal'!$H$6,1,MATCH(3&amp;$B52,'Gastos com Pessoal'!$I$532:$AJ$532&amp;'Gastos com Pessoal'!$I$6:$AJ$6,0),500,1)),0)
+_xlfn.IFNA(SUM((E$3&gt;='Gastos com Pessoal'!$E$7:$E$506)*(E$3&lt;='Gastos com Pessoal'!$F$7:$F$506)*(IF('Gastos com Pessoal'!$Y$7:$Y$506&lt;=E$3,1,0))*OFFSET('Gastos com Pessoal'!$H$6,1,MATCH(4&amp;$B52,'Gastos com Pessoal'!$I$532:$AJ$532&amp;'Gastos com Pessoal'!$I$6:$AJ$6,0),500,1)),0)
+_xlfn.IFNA(SUM((E$3&gt;='Gastos com Pessoal'!$E$7:$E$506)*(E$3&lt;='Gastos com Pessoal'!$F$7:$F$506)*(IF('Gastos com Pessoal'!$AE$7:$AE$506&lt;=E$3,1,0))*OFFSET('Gastos com Pessoal'!$H$6,1,MATCH(5&amp;$B52,'Gastos com Pessoal'!$I$532:$AJ$532&amp;'Gastos com Pessoal'!$I$6:$AJ$6,0),500,1)),0)
+_xlfn.IFNA(SUM((E$3&gt;='Gastos com Pessoal'!$E$513:$E$522)*(E$3&lt;='Gastos com Pessoal'!$F$513:$F$522)*(IF('Gastos com Pessoal'!$G$513:$G$522&lt;=E$3,1,0))*OFFSET('Gastos com Pessoal'!$H$512,1,MATCH(1&amp;$B52,'Gastos com Pessoal'!$I$532:$AJ$532&amp;'Gastos com Pessoal'!$I$512:$AJ$512,0),10,1)),0)
+_xlfn.IFNA(SUM((E$3&gt;='Gastos com Pessoal'!$E$513:$E$522)*(E$3&lt;='Gastos com Pessoal'!$F$513:$F$522)*(IF('Gastos com Pessoal'!$M$513:$M$522&lt;=E$3,1,0))*OFFSET('Gastos com Pessoal'!$H$512,1,MATCH(2&amp;$B52,'Gastos com Pessoal'!$I$532:$AJ$532&amp;'Gastos com Pessoal'!$I$512:$AJ$512,0),10,1)),0)
+_xlfn.IFNA(SUM((E$3&gt;='Gastos com Pessoal'!$E$513:$E$522)*(E$3&lt;='Gastos com Pessoal'!$F$513:$F$522)*(IF('Gastos com Pessoal'!$S$513:$S$522&lt;=E$3,1,0))*OFFSET('Gastos com Pessoal'!$H$512,1,MATCH(3&amp;$B52,'Gastos com Pessoal'!$I$532:$AJ$532&amp;'Gastos com Pessoal'!$I$512:$AJ$512,0),10,1)),0)
+_xlfn.IFNA(SUM((E$3&gt;='Gastos com Pessoal'!$E$513:$E$522)*(E$3&lt;='Gastos com Pessoal'!$F$513:$F$522)*(IF('Gastos com Pessoal'!$Y$513:$Y$522&lt;=E$3,1,0))*OFFSET('Gastos com Pessoal'!$H$512,1,MATCH(4&amp;$B52,'Gastos com Pessoal'!$I$532:$AJ$532&amp;'Gastos com Pessoal'!$I$512:$AJ$512,0),10,1)),0)
+_xlfn.IFNA(SUM((E$3&gt;='Gastos com Pessoal'!$E$513:$E$522)*(E$3&lt;='Gastos com Pessoal'!$F$513:$F$522)*(IF('Gastos com Pessoal'!$AE$513:$AE$522&lt;=E$3,1,0))*OFFSET('Gastos com Pessoal'!$H$512,1,MATCH(5&amp;$B52,'Gastos com Pessoal'!$I$532:$AJ$532&amp;'Gastos com Pessoal'!$I$512:$AJ$512,0),10,1)),0)</f>
        <v>11290.860000000008</v>
      </c>
      <c r="F52" s="32">
        <f t="array" aca="1" ref="F52" ca="1">_xlfn.IFNA(SUM((F$3&gt;='Gastos com Pessoal'!$E$7:$E$506)*(F$3&lt;='Gastos com Pessoal'!$F$7:$F$506)*OFFSET('Encargos e Benefícios'!$D$5,1,MATCH($B52,'Encargos e Benefícios'!$E$5:$AB$5,0),500,1)),0)
+_xlfn.IFNA(SUM((F$3&gt;='Gastos com Pessoal'!$E$513:$E$522)*(F$3&lt;='Gastos com Pessoal'!$F$513:$F$522)*OFFSET('Encargos e Benefícios'!$D$511,1,MATCH($B52,'Encargos e Benefícios'!$E$511:$AB$511,0),10,1)),0)
+_xlfn.IFNA(SUM((F$3&gt;='Gastos com Pessoal'!$E$7:$E$506)*(F$3&lt;='Gastos com Pessoal'!$F$7:$F$506)*(IF('Gastos com Pessoal'!$G$7:$G$506&lt;=F$3,1,0))*OFFSET('Gastos com Pessoal'!$H$6,1,MATCH(1&amp;$B52,'Gastos com Pessoal'!$I$532:$AJ$532&amp;'Gastos com Pessoal'!$I$6:$AJ$6,0),500,1)),0)
+_xlfn.IFNA(SUM((F$3&gt;='Gastos com Pessoal'!$E$7:$E$506)*(F$3&lt;='Gastos com Pessoal'!$F$7:$F$506)*(IF('Gastos com Pessoal'!$M$7:$M$506&lt;=F$3,1,0))*OFFSET('Gastos com Pessoal'!$H$6,1,MATCH(2&amp;$B52,'Gastos com Pessoal'!$I$532:$AJ$532&amp;'Gastos com Pessoal'!$I$6:$AJ$6,0),500,1)),0)
+_xlfn.IFNA(SUM((F$3&gt;='Gastos com Pessoal'!$E$7:$E$506)*(F$3&lt;='Gastos com Pessoal'!$F$7:$F$506)*(IF('Gastos com Pessoal'!$S$7:$S$506&lt;=F$3,1,0))*OFFSET('Gastos com Pessoal'!$H$6,1,MATCH(3&amp;$B52,'Gastos com Pessoal'!$I$532:$AJ$532&amp;'Gastos com Pessoal'!$I$6:$AJ$6,0),500,1)),0)
+_xlfn.IFNA(SUM((F$3&gt;='Gastos com Pessoal'!$E$7:$E$506)*(F$3&lt;='Gastos com Pessoal'!$F$7:$F$506)*(IF('Gastos com Pessoal'!$Y$7:$Y$506&lt;=F$3,1,0))*OFFSET('Gastos com Pessoal'!$H$6,1,MATCH(4&amp;$B52,'Gastos com Pessoal'!$I$532:$AJ$532&amp;'Gastos com Pessoal'!$I$6:$AJ$6,0),500,1)),0)
+_xlfn.IFNA(SUM((F$3&gt;='Gastos com Pessoal'!$E$7:$E$506)*(F$3&lt;='Gastos com Pessoal'!$F$7:$F$506)*(IF('Gastos com Pessoal'!$AE$7:$AE$506&lt;=F$3,1,0))*OFFSET('Gastos com Pessoal'!$H$6,1,MATCH(5&amp;$B52,'Gastos com Pessoal'!$I$532:$AJ$532&amp;'Gastos com Pessoal'!$I$6:$AJ$6,0),500,1)),0)
+_xlfn.IFNA(SUM((F$3&gt;='Gastos com Pessoal'!$E$513:$E$522)*(F$3&lt;='Gastos com Pessoal'!$F$513:$F$522)*(IF('Gastos com Pessoal'!$G$513:$G$522&lt;=F$3,1,0))*OFFSET('Gastos com Pessoal'!$H$512,1,MATCH(1&amp;$B52,'Gastos com Pessoal'!$I$532:$AJ$532&amp;'Gastos com Pessoal'!$I$512:$AJ$512,0),10,1)),0)
+_xlfn.IFNA(SUM((F$3&gt;='Gastos com Pessoal'!$E$513:$E$522)*(F$3&lt;='Gastos com Pessoal'!$F$513:$F$522)*(IF('Gastos com Pessoal'!$M$513:$M$522&lt;=F$3,1,0))*OFFSET('Gastos com Pessoal'!$H$512,1,MATCH(2&amp;$B52,'Gastos com Pessoal'!$I$532:$AJ$532&amp;'Gastos com Pessoal'!$I$512:$AJ$512,0),10,1)),0)
+_xlfn.IFNA(SUM((F$3&gt;='Gastos com Pessoal'!$E$513:$E$522)*(F$3&lt;='Gastos com Pessoal'!$F$513:$F$522)*(IF('Gastos com Pessoal'!$S$513:$S$522&lt;=F$3,1,0))*OFFSET('Gastos com Pessoal'!$H$512,1,MATCH(3&amp;$B52,'Gastos com Pessoal'!$I$532:$AJ$532&amp;'Gastos com Pessoal'!$I$512:$AJ$512,0),10,1)),0)
+_xlfn.IFNA(SUM((F$3&gt;='Gastos com Pessoal'!$E$513:$E$522)*(F$3&lt;='Gastos com Pessoal'!$F$513:$F$522)*(IF('Gastos com Pessoal'!$Y$513:$Y$522&lt;=F$3,1,0))*OFFSET('Gastos com Pessoal'!$H$512,1,MATCH(4&amp;$B52,'Gastos com Pessoal'!$I$532:$AJ$532&amp;'Gastos com Pessoal'!$I$512:$AJ$512,0),10,1)),0)
+_xlfn.IFNA(SUM((F$3&gt;='Gastos com Pessoal'!$E$513:$E$522)*(F$3&lt;='Gastos com Pessoal'!$F$513:$F$522)*(IF('Gastos com Pessoal'!$AE$513:$AE$522&lt;=F$3,1,0))*OFFSET('Gastos com Pessoal'!$H$512,1,MATCH(5&amp;$B52,'Gastos com Pessoal'!$I$532:$AJ$532&amp;'Gastos com Pessoal'!$I$512:$AJ$512,0),10,1)),0)</f>
        <v>11290.860000000008</v>
      </c>
      <c r="G52" s="32">
        <f t="array" aca="1" ref="G52" ca="1">_xlfn.IFNA(SUM((G$3&gt;='Gastos com Pessoal'!$E$7:$E$506)*(G$3&lt;='Gastos com Pessoal'!$F$7:$F$506)*OFFSET('Encargos e Benefícios'!$D$5,1,MATCH($B52,'Encargos e Benefícios'!$E$5:$AB$5,0),500,1)),0)
+_xlfn.IFNA(SUM((G$3&gt;='Gastos com Pessoal'!$E$513:$E$522)*(G$3&lt;='Gastos com Pessoal'!$F$513:$F$522)*OFFSET('Encargos e Benefícios'!$D$511,1,MATCH($B52,'Encargos e Benefícios'!$E$511:$AB$511,0),10,1)),0)
+_xlfn.IFNA(SUM((G$3&gt;='Gastos com Pessoal'!$E$7:$E$506)*(G$3&lt;='Gastos com Pessoal'!$F$7:$F$506)*(IF('Gastos com Pessoal'!$G$7:$G$506&lt;=G$3,1,0))*OFFSET('Gastos com Pessoal'!$H$6,1,MATCH(1&amp;$B52,'Gastos com Pessoal'!$I$532:$AJ$532&amp;'Gastos com Pessoal'!$I$6:$AJ$6,0),500,1)),0)
+_xlfn.IFNA(SUM((G$3&gt;='Gastos com Pessoal'!$E$7:$E$506)*(G$3&lt;='Gastos com Pessoal'!$F$7:$F$506)*(IF('Gastos com Pessoal'!$M$7:$M$506&lt;=G$3,1,0))*OFFSET('Gastos com Pessoal'!$H$6,1,MATCH(2&amp;$B52,'Gastos com Pessoal'!$I$532:$AJ$532&amp;'Gastos com Pessoal'!$I$6:$AJ$6,0),500,1)),0)
+_xlfn.IFNA(SUM((G$3&gt;='Gastos com Pessoal'!$E$7:$E$506)*(G$3&lt;='Gastos com Pessoal'!$F$7:$F$506)*(IF('Gastos com Pessoal'!$S$7:$S$506&lt;=G$3,1,0))*OFFSET('Gastos com Pessoal'!$H$6,1,MATCH(3&amp;$B52,'Gastos com Pessoal'!$I$532:$AJ$532&amp;'Gastos com Pessoal'!$I$6:$AJ$6,0),500,1)),0)
+_xlfn.IFNA(SUM((G$3&gt;='Gastos com Pessoal'!$E$7:$E$506)*(G$3&lt;='Gastos com Pessoal'!$F$7:$F$506)*(IF('Gastos com Pessoal'!$Y$7:$Y$506&lt;=G$3,1,0))*OFFSET('Gastos com Pessoal'!$H$6,1,MATCH(4&amp;$B52,'Gastos com Pessoal'!$I$532:$AJ$532&amp;'Gastos com Pessoal'!$I$6:$AJ$6,0),500,1)),0)
+_xlfn.IFNA(SUM((G$3&gt;='Gastos com Pessoal'!$E$7:$E$506)*(G$3&lt;='Gastos com Pessoal'!$F$7:$F$506)*(IF('Gastos com Pessoal'!$AE$7:$AE$506&lt;=G$3,1,0))*OFFSET('Gastos com Pessoal'!$H$6,1,MATCH(5&amp;$B52,'Gastos com Pessoal'!$I$532:$AJ$532&amp;'Gastos com Pessoal'!$I$6:$AJ$6,0),500,1)),0)
+_xlfn.IFNA(SUM((G$3&gt;='Gastos com Pessoal'!$E$513:$E$522)*(G$3&lt;='Gastos com Pessoal'!$F$513:$F$522)*(IF('Gastos com Pessoal'!$G$513:$G$522&lt;=G$3,1,0))*OFFSET('Gastos com Pessoal'!$H$512,1,MATCH(1&amp;$B52,'Gastos com Pessoal'!$I$532:$AJ$532&amp;'Gastos com Pessoal'!$I$512:$AJ$512,0),10,1)),0)
+_xlfn.IFNA(SUM((G$3&gt;='Gastos com Pessoal'!$E$513:$E$522)*(G$3&lt;='Gastos com Pessoal'!$F$513:$F$522)*(IF('Gastos com Pessoal'!$M$513:$M$522&lt;=G$3,1,0))*OFFSET('Gastos com Pessoal'!$H$512,1,MATCH(2&amp;$B52,'Gastos com Pessoal'!$I$532:$AJ$532&amp;'Gastos com Pessoal'!$I$512:$AJ$512,0),10,1)),0)
+_xlfn.IFNA(SUM((G$3&gt;='Gastos com Pessoal'!$E$513:$E$522)*(G$3&lt;='Gastos com Pessoal'!$F$513:$F$522)*(IF('Gastos com Pessoal'!$S$513:$S$522&lt;=G$3,1,0))*OFFSET('Gastos com Pessoal'!$H$512,1,MATCH(3&amp;$B52,'Gastos com Pessoal'!$I$532:$AJ$532&amp;'Gastos com Pessoal'!$I$512:$AJ$512,0),10,1)),0)
+_xlfn.IFNA(SUM((G$3&gt;='Gastos com Pessoal'!$E$513:$E$522)*(G$3&lt;='Gastos com Pessoal'!$F$513:$F$522)*(IF('Gastos com Pessoal'!$Y$513:$Y$522&lt;=G$3,1,0))*OFFSET('Gastos com Pessoal'!$H$512,1,MATCH(4&amp;$B52,'Gastos com Pessoal'!$I$532:$AJ$532&amp;'Gastos com Pessoal'!$I$512:$AJ$512,0),10,1)),0)
+_xlfn.IFNA(SUM((G$3&gt;='Gastos com Pessoal'!$E$513:$E$522)*(G$3&lt;='Gastos com Pessoal'!$F$513:$F$522)*(IF('Gastos com Pessoal'!$AE$513:$AE$522&lt;=G$3,1,0))*OFFSET('Gastos com Pessoal'!$H$512,1,MATCH(5&amp;$B52,'Gastos com Pessoal'!$I$532:$AJ$532&amp;'Gastos com Pessoal'!$I$512:$AJ$512,0),10,1)),0)</f>
        <v>11018.322000000006</v>
      </c>
      <c r="H52" s="32">
        <f t="array" aca="1" ref="H52" ca="1">_xlfn.IFNA(SUM((H$3&gt;='Gastos com Pessoal'!$E$7:$E$506)*(H$3&lt;='Gastos com Pessoal'!$F$7:$F$506)*OFFSET('Encargos e Benefícios'!$D$5,1,MATCH($B52,'Encargos e Benefícios'!$E$5:$AB$5,0),500,1)),0)
+_xlfn.IFNA(SUM((H$3&gt;='Gastos com Pessoal'!$E$513:$E$522)*(H$3&lt;='Gastos com Pessoal'!$F$513:$F$522)*OFFSET('Encargos e Benefícios'!$D$511,1,MATCH($B52,'Encargos e Benefícios'!$E$511:$AB$511,0),10,1)),0)
+_xlfn.IFNA(SUM((H$3&gt;='Gastos com Pessoal'!$E$7:$E$506)*(H$3&lt;='Gastos com Pessoal'!$F$7:$F$506)*(IF('Gastos com Pessoal'!$G$7:$G$506&lt;=H$3,1,0))*OFFSET('Gastos com Pessoal'!$H$6,1,MATCH(1&amp;$B52,'Gastos com Pessoal'!$I$532:$AJ$532&amp;'Gastos com Pessoal'!$I$6:$AJ$6,0),500,1)),0)
+_xlfn.IFNA(SUM((H$3&gt;='Gastos com Pessoal'!$E$7:$E$506)*(H$3&lt;='Gastos com Pessoal'!$F$7:$F$506)*(IF('Gastos com Pessoal'!$M$7:$M$506&lt;=H$3,1,0))*OFFSET('Gastos com Pessoal'!$H$6,1,MATCH(2&amp;$B52,'Gastos com Pessoal'!$I$532:$AJ$532&amp;'Gastos com Pessoal'!$I$6:$AJ$6,0),500,1)),0)
+_xlfn.IFNA(SUM((H$3&gt;='Gastos com Pessoal'!$E$7:$E$506)*(H$3&lt;='Gastos com Pessoal'!$F$7:$F$506)*(IF('Gastos com Pessoal'!$S$7:$S$506&lt;=H$3,1,0))*OFFSET('Gastos com Pessoal'!$H$6,1,MATCH(3&amp;$B52,'Gastos com Pessoal'!$I$532:$AJ$532&amp;'Gastos com Pessoal'!$I$6:$AJ$6,0),500,1)),0)
+_xlfn.IFNA(SUM((H$3&gt;='Gastos com Pessoal'!$E$7:$E$506)*(H$3&lt;='Gastos com Pessoal'!$F$7:$F$506)*(IF('Gastos com Pessoal'!$Y$7:$Y$506&lt;=H$3,1,0))*OFFSET('Gastos com Pessoal'!$H$6,1,MATCH(4&amp;$B52,'Gastos com Pessoal'!$I$532:$AJ$532&amp;'Gastos com Pessoal'!$I$6:$AJ$6,0),500,1)),0)
+_xlfn.IFNA(SUM((H$3&gt;='Gastos com Pessoal'!$E$7:$E$506)*(H$3&lt;='Gastos com Pessoal'!$F$7:$F$506)*(IF('Gastos com Pessoal'!$AE$7:$AE$506&lt;=H$3,1,0))*OFFSET('Gastos com Pessoal'!$H$6,1,MATCH(5&amp;$B52,'Gastos com Pessoal'!$I$532:$AJ$532&amp;'Gastos com Pessoal'!$I$6:$AJ$6,0),500,1)),0)
+_xlfn.IFNA(SUM((H$3&gt;='Gastos com Pessoal'!$E$513:$E$522)*(H$3&lt;='Gastos com Pessoal'!$F$513:$F$522)*(IF('Gastos com Pessoal'!$G$513:$G$522&lt;=H$3,1,0))*OFFSET('Gastos com Pessoal'!$H$512,1,MATCH(1&amp;$B52,'Gastos com Pessoal'!$I$532:$AJ$532&amp;'Gastos com Pessoal'!$I$512:$AJ$512,0),10,1)),0)
+_xlfn.IFNA(SUM((H$3&gt;='Gastos com Pessoal'!$E$513:$E$522)*(H$3&lt;='Gastos com Pessoal'!$F$513:$F$522)*(IF('Gastos com Pessoal'!$M$513:$M$522&lt;=H$3,1,0))*OFFSET('Gastos com Pessoal'!$H$512,1,MATCH(2&amp;$B52,'Gastos com Pessoal'!$I$532:$AJ$532&amp;'Gastos com Pessoal'!$I$512:$AJ$512,0),10,1)),0)
+_xlfn.IFNA(SUM((H$3&gt;='Gastos com Pessoal'!$E$513:$E$522)*(H$3&lt;='Gastos com Pessoal'!$F$513:$F$522)*(IF('Gastos com Pessoal'!$S$513:$S$522&lt;=H$3,1,0))*OFFSET('Gastos com Pessoal'!$H$512,1,MATCH(3&amp;$B52,'Gastos com Pessoal'!$I$532:$AJ$532&amp;'Gastos com Pessoal'!$I$512:$AJ$512,0),10,1)),0)
+_xlfn.IFNA(SUM((H$3&gt;='Gastos com Pessoal'!$E$513:$E$522)*(H$3&lt;='Gastos com Pessoal'!$F$513:$F$522)*(IF('Gastos com Pessoal'!$Y$513:$Y$522&lt;=H$3,1,0))*OFFSET('Gastos com Pessoal'!$H$512,1,MATCH(4&amp;$B52,'Gastos com Pessoal'!$I$532:$AJ$532&amp;'Gastos com Pessoal'!$I$512:$AJ$512,0),10,1)),0)
+_xlfn.IFNA(SUM((H$3&gt;='Gastos com Pessoal'!$E$513:$E$522)*(H$3&lt;='Gastos com Pessoal'!$F$513:$F$522)*(IF('Gastos com Pessoal'!$AE$513:$AE$522&lt;=H$3,1,0))*OFFSET('Gastos com Pessoal'!$H$512,1,MATCH(5&amp;$B52,'Gastos com Pessoal'!$I$532:$AJ$532&amp;'Gastos com Pessoal'!$I$512:$AJ$512,0),10,1)),0)</f>
        <v>11154.591000000009</v>
      </c>
      <c r="I52" s="32">
        <f t="array" aca="1" ref="I52" ca="1">_xlfn.IFNA(SUM((I$3&gt;='Gastos com Pessoal'!$E$7:$E$506)*(I$3&lt;='Gastos com Pessoal'!$F$7:$F$506)*OFFSET('Encargos e Benefícios'!$D$5,1,MATCH($B52,'Encargos e Benefícios'!$E$5:$AB$5,0),500,1)),0)
+_xlfn.IFNA(SUM((I$3&gt;='Gastos com Pessoal'!$E$513:$E$522)*(I$3&lt;='Gastos com Pessoal'!$F$513:$F$522)*OFFSET('Encargos e Benefícios'!$D$511,1,MATCH($B52,'Encargos e Benefícios'!$E$511:$AB$511,0),10,1)),0)
+_xlfn.IFNA(SUM((I$3&gt;='Gastos com Pessoal'!$E$7:$E$506)*(I$3&lt;='Gastos com Pessoal'!$F$7:$F$506)*(IF('Gastos com Pessoal'!$G$7:$G$506&lt;=I$3,1,0))*OFFSET('Gastos com Pessoal'!$H$6,1,MATCH(1&amp;$B52,'Gastos com Pessoal'!$I$532:$AJ$532&amp;'Gastos com Pessoal'!$I$6:$AJ$6,0),500,1)),0)
+_xlfn.IFNA(SUM((I$3&gt;='Gastos com Pessoal'!$E$7:$E$506)*(I$3&lt;='Gastos com Pessoal'!$F$7:$F$506)*(IF('Gastos com Pessoal'!$M$7:$M$506&lt;=I$3,1,0))*OFFSET('Gastos com Pessoal'!$H$6,1,MATCH(2&amp;$B52,'Gastos com Pessoal'!$I$532:$AJ$532&amp;'Gastos com Pessoal'!$I$6:$AJ$6,0),500,1)),0)
+_xlfn.IFNA(SUM((I$3&gt;='Gastos com Pessoal'!$E$7:$E$506)*(I$3&lt;='Gastos com Pessoal'!$F$7:$F$506)*(IF('Gastos com Pessoal'!$S$7:$S$506&lt;=I$3,1,0))*OFFSET('Gastos com Pessoal'!$H$6,1,MATCH(3&amp;$B52,'Gastos com Pessoal'!$I$532:$AJ$532&amp;'Gastos com Pessoal'!$I$6:$AJ$6,0),500,1)),0)
+_xlfn.IFNA(SUM((I$3&gt;='Gastos com Pessoal'!$E$7:$E$506)*(I$3&lt;='Gastos com Pessoal'!$F$7:$F$506)*(IF('Gastos com Pessoal'!$Y$7:$Y$506&lt;=I$3,1,0))*OFFSET('Gastos com Pessoal'!$H$6,1,MATCH(4&amp;$B52,'Gastos com Pessoal'!$I$532:$AJ$532&amp;'Gastos com Pessoal'!$I$6:$AJ$6,0),500,1)),0)
+_xlfn.IFNA(SUM((I$3&gt;='Gastos com Pessoal'!$E$7:$E$506)*(I$3&lt;='Gastos com Pessoal'!$F$7:$F$506)*(IF('Gastos com Pessoal'!$AE$7:$AE$506&lt;=I$3,1,0))*OFFSET('Gastos com Pessoal'!$H$6,1,MATCH(5&amp;$B52,'Gastos com Pessoal'!$I$532:$AJ$532&amp;'Gastos com Pessoal'!$I$6:$AJ$6,0),500,1)),0)
+_xlfn.IFNA(SUM((I$3&gt;='Gastos com Pessoal'!$E$513:$E$522)*(I$3&lt;='Gastos com Pessoal'!$F$513:$F$522)*(IF('Gastos com Pessoal'!$G$513:$G$522&lt;=I$3,1,0))*OFFSET('Gastos com Pessoal'!$H$512,1,MATCH(1&amp;$B52,'Gastos com Pessoal'!$I$532:$AJ$532&amp;'Gastos com Pessoal'!$I$512:$AJ$512,0),10,1)),0)
+_xlfn.IFNA(SUM((I$3&gt;='Gastos com Pessoal'!$E$513:$E$522)*(I$3&lt;='Gastos com Pessoal'!$F$513:$F$522)*(IF('Gastos com Pessoal'!$M$513:$M$522&lt;=I$3,1,0))*OFFSET('Gastos com Pessoal'!$H$512,1,MATCH(2&amp;$B52,'Gastos com Pessoal'!$I$532:$AJ$532&amp;'Gastos com Pessoal'!$I$512:$AJ$512,0),10,1)),0)
+_xlfn.IFNA(SUM((I$3&gt;='Gastos com Pessoal'!$E$513:$E$522)*(I$3&lt;='Gastos com Pessoal'!$F$513:$F$522)*(IF('Gastos com Pessoal'!$S$513:$S$522&lt;=I$3,1,0))*OFFSET('Gastos com Pessoal'!$H$512,1,MATCH(3&amp;$B52,'Gastos com Pessoal'!$I$532:$AJ$532&amp;'Gastos com Pessoal'!$I$512:$AJ$512,0),10,1)),0)
+_xlfn.IFNA(SUM((I$3&gt;='Gastos com Pessoal'!$E$513:$E$522)*(I$3&lt;='Gastos com Pessoal'!$F$513:$F$522)*(IF('Gastos com Pessoal'!$Y$513:$Y$522&lt;=I$3,1,0))*OFFSET('Gastos com Pessoal'!$H$512,1,MATCH(4&amp;$B52,'Gastos com Pessoal'!$I$532:$AJ$532&amp;'Gastos com Pessoal'!$I$512:$AJ$512,0),10,1)),0)
+_xlfn.IFNA(SUM((I$3&gt;='Gastos com Pessoal'!$E$513:$E$522)*(I$3&lt;='Gastos com Pessoal'!$F$513:$F$522)*(IF('Gastos com Pessoal'!$AE$513:$AE$522&lt;=I$3,1,0))*OFFSET('Gastos com Pessoal'!$H$512,1,MATCH(5&amp;$B52,'Gastos com Pessoal'!$I$532:$AJ$532&amp;'Gastos com Pessoal'!$I$512:$AJ$512,0),10,1)),0)</f>
        <v>11154.591000000009</v>
      </c>
      <c r="J52" s="32">
        <f t="array" aca="1" ref="J52" ca="1">_xlfn.IFNA(SUM((J$3&gt;='Gastos com Pessoal'!$E$7:$E$506)*(J$3&lt;='Gastos com Pessoal'!$F$7:$F$506)*OFFSET('Encargos e Benefícios'!$D$5,1,MATCH($B52,'Encargos e Benefícios'!$E$5:$AB$5,0),500,1)),0)
+_xlfn.IFNA(SUM((J$3&gt;='Gastos com Pessoal'!$E$513:$E$522)*(J$3&lt;='Gastos com Pessoal'!$F$513:$F$522)*OFFSET('Encargos e Benefícios'!$D$511,1,MATCH($B52,'Encargos e Benefícios'!$E$511:$AB$511,0),10,1)),0)
+_xlfn.IFNA(SUM((J$3&gt;='Gastos com Pessoal'!$E$7:$E$506)*(J$3&lt;='Gastos com Pessoal'!$F$7:$F$506)*(IF('Gastos com Pessoal'!$G$7:$G$506&lt;=J$3,1,0))*OFFSET('Gastos com Pessoal'!$H$6,1,MATCH(1&amp;$B52,'Gastos com Pessoal'!$I$532:$AJ$532&amp;'Gastos com Pessoal'!$I$6:$AJ$6,0),500,1)),0)
+_xlfn.IFNA(SUM((J$3&gt;='Gastos com Pessoal'!$E$7:$E$506)*(J$3&lt;='Gastos com Pessoal'!$F$7:$F$506)*(IF('Gastos com Pessoal'!$M$7:$M$506&lt;=J$3,1,0))*OFFSET('Gastos com Pessoal'!$H$6,1,MATCH(2&amp;$B52,'Gastos com Pessoal'!$I$532:$AJ$532&amp;'Gastos com Pessoal'!$I$6:$AJ$6,0),500,1)),0)
+_xlfn.IFNA(SUM((J$3&gt;='Gastos com Pessoal'!$E$7:$E$506)*(J$3&lt;='Gastos com Pessoal'!$F$7:$F$506)*(IF('Gastos com Pessoal'!$S$7:$S$506&lt;=J$3,1,0))*OFFSET('Gastos com Pessoal'!$H$6,1,MATCH(3&amp;$B52,'Gastos com Pessoal'!$I$532:$AJ$532&amp;'Gastos com Pessoal'!$I$6:$AJ$6,0),500,1)),0)
+_xlfn.IFNA(SUM((J$3&gt;='Gastos com Pessoal'!$E$7:$E$506)*(J$3&lt;='Gastos com Pessoal'!$F$7:$F$506)*(IF('Gastos com Pessoal'!$Y$7:$Y$506&lt;=J$3,1,0))*OFFSET('Gastos com Pessoal'!$H$6,1,MATCH(4&amp;$B52,'Gastos com Pessoal'!$I$532:$AJ$532&amp;'Gastos com Pessoal'!$I$6:$AJ$6,0),500,1)),0)
+_xlfn.IFNA(SUM((J$3&gt;='Gastos com Pessoal'!$E$7:$E$506)*(J$3&lt;='Gastos com Pessoal'!$F$7:$F$506)*(IF('Gastos com Pessoal'!$AE$7:$AE$506&lt;=J$3,1,0))*OFFSET('Gastos com Pessoal'!$H$6,1,MATCH(5&amp;$B52,'Gastos com Pessoal'!$I$532:$AJ$532&amp;'Gastos com Pessoal'!$I$6:$AJ$6,0),500,1)),0)
+_xlfn.IFNA(SUM((J$3&gt;='Gastos com Pessoal'!$E$513:$E$522)*(J$3&lt;='Gastos com Pessoal'!$F$513:$F$522)*(IF('Gastos com Pessoal'!$G$513:$G$522&lt;=J$3,1,0))*OFFSET('Gastos com Pessoal'!$H$512,1,MATCH(1&amp;$B52,'Gastos com Pessoal'!$I$532:$AJ$532&amp;'Gastos com Pessoal'!$I$512:$AJ$512,0),10,1)),0)
+_xlfn.IFNA(SUM((J$3&gt;='Gastos com Pessoal'!$E$513:$E$522)*(J$3&lt;='Gastos com Pessoal'!$F$513:$F$522)*(IF('Gastos com Pessoal'!$M$513:$M$522&lt;=J$3,1,0))*OFFSET('Gastos com Pessoal'!$H$512,1,MATCH(2&amp;$B52,'Gastos com Pessoal'!$I$532:$AJ$532&amp;'Gastos com Pessoal'!$I$512:$AJ$512,0),10,1)),0)
+_xlfn.IFNA(SUM((J$3&gt;='Gastos com Pessoal'!$E$513:$E$522)*(J$3&lt;='Gastos com Pessoal'!$F$513:$F$522)*(IF('Gastos com Pessoal'!$S$513:$S$522&lt;=J$3,1,0))*OFFSET('Gastos com Pessoal'!$H$512,1,MATCH(3&amp;$B52,'Gastos com Pessoal'!$I$532:$AJ$532&amp;'Gastos com Pessoal'!$I$512:$AJ$512,0),10,1)),0)
+_xlfn.IFNA(SUM((J$3&gt;='Gastos com Pessoal'!$E$513:$E$522)*(J$3&lt;='Gastos com Pessoal'!$F$513:$F$522)*(IF('Gastos com Pessoal'!$Y$513:$Y$522&lt;=J$3,1,0))*OFFSET('Gastos com Pessoal'!$H$512,1,MATCH(4&amp;$B52,'Gastos com Pessoal'!$I$532:$AJ$532&amp;'Gastos com Pessoal'!$I$512:$AJ$512,0),10,1)),0)
+_xlfn.IFNA(SUM((J$3&gt;='Gastos com Pessoal'!$E$513:$E$522)*(J$3&lt;='Gastos com Pessoal'!$F$513:$F$522)*(IF('Gastos com Pessoal'!$AE$513:$AE$522&lt;=J$3,1,0))*OFFSET('Gastos com Pessoal'!$H$512,1,MATCH(5&amp;$B52,'Gastos com Pessoal'!$I$532:$AJ$532&amp;'Gastos com Pessoal'!$I$512:$AJ$512,0),10,1)),0)</f>
        <v>11154.591000000009</v>
      </c>
      <c r="K52" s="32">
        <f t="array" aca="1" ref="K52" ca="1">_xlfn.IFNA(SUM((K$3&gt;='Gastos com Pessoal'!$E$7:$E$506)*(K$3&lt;='Gastos com Pessoal'!$F$7:$F$506)*OFFSET('Encargos e Benefícios'!$D$5,1,MATCH($B52,'Encargos e Benefícios'!$E$5:$AB$5,0),500,1)),0)
+_xlfn.IFNA(SUM((K$3&gt;='Gastos com Pessoal'!$E$513:$E$522)*(K$3&lt;='Gastos com Pessoal'!$F$513:$F$522)*OFFSET('Encargos e Benefícios'!$D$511,1,MATCH($B52,'Encargos e Benefícios'!$E$511:$AB$511,0),10,1)),0)
+_xlfn.IFNA(SUM((K$3&gt;='Gastos com Pessoal'!$E$7:$E$506)*(K$3&lt;='Gastos com Pessoal'!$F$7:$F$506)*(IF('Gastos com Pessoal'!$G$7:$G$506&lt;=K$3,1,0))*OFFSET('Gastos com Pessoal'!$H$6,1,MATCH(1&amp;$B52,'Gastos com Pessoal'!$I$532:$AJ$532&amp;'Gastos com Pessoal'!$I$6:$AJ$6,0),500,1)),0)
+_xlfn.IFNA(SUM((K$3&gt;='Gastos com Pessoal'!$E$7:$E$506)*(K$3&lt;='Gastos com Pessoal'!$F$7:$F$506)*(IF('Gastos com Pessoal'!$M$7:$M$506&lt;=K$3,1,0))*OFFSET('Gastos com Pessoal'!$H$6,1,MATCH(2&amp;$B52,'Gastos com Pessoal'!$I$532:$AJ$532&amp;'Gastos com Pessoal'!$I$6:$AJ$6,0),500,1)),0)
+_xlfn.IFNA(SUM((K$3&gt;='Gastos com Pessoal'!$E$7:$E$506)*(K$3&lt;='Gastos com Pessoal'!$F$7:$F$506)*(IF('Gastos com Pessoal'!$S$7:$S$506&lt;=K$3,1,0))*OFFSET('Gastos com Pessoal'!$H$6,1,MATCH(3&amp;$B52,'Gastos com Pessoal'!$I$532:$AJ$532&amp;'Gastos com Pessoal'!$I$6:$AJ$6,0),500,1)),0)
+_xlfn.IFNA(SUM((K$3&gt;='Gastos com Pessoal'!$E$7:$E$506)*(K$3&lt;='Gastos com Pessoal'!$F$7:$F$506)*(IF('Gastos com Pessoal'!$Y$7:$Y$506&lt;=K$3,1,0))*OFFSET('Gastos com Pessoal'!$H$6,1,MATCH(4&amp;$B52,'Gastos com Pessoal'!$I$532:$AJ$532&amp;'Gastos com Pessoal'!$I$6:$AJ$6,0),500,1)),0)
+_xlfn.IFNA(SUM((K$3&gt;='Gastos com Pessoal'!$E$7:$E$506)*(K$3&lt;='Gastos com Pessoal'!$F$7:$F$506)*(IF('Gastos com Pessoal'!$AE$7:$AE$506&lt;=K$3,1,0))*OFFSET('Gastos com Pessoal'!$H$6,1,MATCH(5&amp;$B52,'Gastos com Pessoal'!$I$532:$AJ$532&amp;'Gastos com Pessoal'!$I$6:$AJ$6,0),500,1)),0)
+_xlfn.IFNA(SUM((K$3&gt;='Gastos com Pessoal'!$E$513:$E$522)*(K$3&lt;='Gastos com Pessoal'!$F$513:$F$522)*(IF('Gastos com Pessoal'!$G$513:$G$522&lt;=K$3,1,0))*OFFSET('Gastos com Pessoal'!$H$512,1,MATCH(1&amp;$B52,'Gastos com Pessoal'!$I$532:$AJ$532&amp;'Gastos com Pessoal'!$I$512:$AJ$512,0),10,1)),0)
+_xlfn.IFNA(SUM((K$3&gt;='Gastos com Pessoal'!$E$513:$E$522)*(K$3&lt;='Gastos com Pessoal'!$F$513:$F$522)*(IF('Gastos com Pessoal'!$M$513:$M$522&lt;=K$3,1,0))*OFFSET('Gastos com Pessoal'!$H$512,1,MATCH(2&amp;$B52,'Gastos com Pessoal'!$I$532:$AJ$532&amp;'Gastos com Pessoal'!$I$512:$AJ$512,0),10,1)),0)
+_xlfn.IFNA(SUM((K$3&gt;='Gastos com Pessoal'!$E$513:$E$522)*(K$3&lt;='Gastos com Pessoal'!$F$513:$F$522)*(IF('Gastos com Pessoal'!$S$513:$S$522&lt;=K$3,1,0))*OFFSET('Gastos com Pessoal'!$H$512,1,MATCH(3&amp;$B52,'Gastos com Pessoal'!$I$532:$AJ$532&amp;'Gastos com Pessoal'!$I$512:$AJ$512,0),10,1)),0)
+_xlfn.IFNA(SUM((K$3&gt;='Gastos com Pessoal'!$E$513:$E$522)*(K$3&lt;='Gastos com Pessoal'!$F$513:$F$522)*(IF('Gastos com Pessoal'!$Y$513:$Y$522&lt;=K$3,1,0))*OFFSET('Gastos com Pessoal'!$H$512,1,MATCH(4&amp;$B52,'Gastos com Pessoal'!$I$532:$AJ$532&amp;'Gastos com Pessoal'!$I$512:$AJ$512,0),10,1)),0)
+_xlfn.IFNA(SUM((K$3&gt;='Gastos com Pessoal'!$E$513:$E$522)*(K$3&lt;='Gastos com Pessoal'!$F$513:$F$522)*(IF('Gastos com Pessoal'!$AE$513:$AE$522&lt;=K$3,1,0))*OFFSET('Gastos com Pessoal'!$H$512,1,MATCH(5&amp;$B52,'Gastos com Pessoal'!$I$532:$AJ$532&amp;'Gastos com Pessoal'!$I$512:$AJ$512,0),10,1)),0)</f>
        <v>11154.591000000009</v>
      </c>
      <c r="L52" s="32">
        <f t="array" aca="1" ref="L52" ca="1">_xlfn.IFNA(SUM((L$3&gt;='Gastos com Pessoal'!$E$7:$E$506)*(L$3&lt;='Gastos com Pessoal'!$F$7:$F$506)*OFFSET('Encargos e Benefícios'!$D$5,1,MATCH($B52,'Encargos e Benefícios'!$E$5:$AB$5,0),500,1)),0)
+_xlfn.IFNA(SUM((L$3&gt;='Gastos com Pessoal'!$E$513:$E$522)*(L$3&lt;='Gastos com Pessoal'!$F$513:$F$522)*OFFSET('Encargos e Benefícios'!$D$511,1,MATCH($B52,'Encargos e Benefícios'!$E$511:$AB$511,0),10,1)),0)
+_xlfn.IFNA(SUM((L$3&gt;='Gastos com Pessoal'!$E$7:$E$506)*(L$3&lt;='Gastos com Pessoal'!$F$7:$F$506)*(IF('Gastos com Pessoal'!$G$7:$G$506&lt;=L$3,1,0))*OFFSET('Gastos com Pessoal'!$H$6,1,MATCH(1&amp;$B52,'Gastos com Pessoal'!$I$532:$AJ$532&amp;'Gastos com Pessoal'!$I$6:$AJ$6,0),500,1)),0)
+_xlfn.IFNA(SUM((L$3&gt;='Gastos com Pessoal'!$E$7:$E$506)*(L$3&lt;='Gastos com Pessoal'!$F$7:$F$506)*(IF('Gastos com Pessoal'!$M$7:$M$506&lt;=L$3,1,0))*OFFSET('Gastos com Pessoal'!$H$6,1,MATCH(2&amp;$B52,'Gastos com Pessoal'!$I$532:$AJ$532&amp;'Gastos com Pessoal'!$I$6:$AJ$6,0),500,1)),0)
+_xlfn.IFNA(SUM((L$3&gt;='Gastos com Pessoal'!$E$7:$E$506)*(L$3&lt;='Gastos com Pessoal'!$F$7:$F$506)*(IF('Gastos com Pessoal'!$S$7:$S$506&lt;=L$3,1,0))*OFFSET('Gastos com Pessoal'!$H$6,1,MATCH(3&amp;$B52,'Gastos com Pessoal'!$I$532:$AJ$532&amp;'Gastos com Pessoal'!$I$6:$AJ$6,0),500,1)),0)
+_xlfn.IFNA(SUM((L$3&gt;='Gastos com Pessoal'!$E$7:$E$506)*(L$3&lt;='Gastos com Pessoal'!$F$7:$F$506)*(IF('Gastos com Pessoal'!$Y$7:$Y$506&lt;=L$3,1,0))*OFFSET('Gastos com Pessoal'!$H$6,1,MATCH(4&amp;$B52,'Gastos com Pessoal'!$I$532:$AJ$532&amp;'Gastos com Pessoal'!$I$6:$AJ$6,0),500,1)),0)
+_xlfn.IFNA(SUM((L$3&gt;='Gastos com Pessoal'!$E$7:$E$506)*(L$3&lt;='Gastos com Pessoal'!$F$7:$F$506)*(IF('Gastos com Pessoal'!$AE$7:$AE$506&lt;=L$3,1,0))*OFFSET('Gastos com Pessoal'!$H$6,1,MATCH(5&amp;$B52,'Gastos com Pessoal'!$I$532:$AJ$532&amp;'Gastos com Pessoal'!$I$6:$AJ$6,0),500,1)),0)
+_xlfn.IFNA(SUM((L$3&gt;='Gastos com Pessoal'!$E$513:$E$522)*(L$3&lt;='Gastos com Pessoal'!$F$513:$F$522)*(IF('Gastos com Pessoal'!$G$513:$G$522&lt;=L$3,1,0))*OFFSET('Gastos com Pessoal'!$H$512,1,MATCH(1&amp;$B52,'Gastos com Pessoal'!$I$532:$AJ$532&amp;'Gastos com Pessoal'!$I$512:$AJ$512,0),10,1)),0)
+_xlfn.IFNA(SUM((L$3&gt;='Gastos com Pessoal'!$E$513:$E$522)*(L$3&lt;='Gastos com Pessoal'!$F$513:$F$522)*(IF('Gastos com Pessoal'!$M$513:$M$522&lt;=L$3,1,0))*OFFSET('Gastos com Pessoal'!$H$512,1,MATCH(2&amp;$B52,'Gastos com Pessoal'!$I$532:$AJ$532&amp;'Gastos com Pessoal'!$I$512:$AJ$512,0),10,1)),0)
+_xlfn.IFNA(SUM((L$3&gt;='Gastos com Pessoal'!$E$513:$E$522)*(L$3&lt;='Gastos com Pessoal'!$F$513:$F$522)*(IF('Gastos com Pessoal'!$S$513:$S$522&lt;=L$3,1,0))*OFFSET('Gastos com Pessoal'!$H$512,1,MATCH(3&amp;$B52,'Gastos com Pessoal'!$I$532:$AJ$532&amp;'Gastos com Pessoal'!$I$512:$AJ$512,0),10,1)),0)
+_xlfn.IFNA(SUM((L$3&gt;='Gastos com Pessoal'!$E$513:$E$522)*(L$3&lt;='Gastos com Pessoal'!$F$513:$F$522)*(IF('Gastos com Pessoal'!$Y$513:$Y$522&lt;=L$3,1,0))*OFFSET('Gastos com Pessoal'!$H$512,1,MATCH(4&amp;$B52,'Gastos com Pessoal'!$I$532:$AJ$532&amp;'Gastos com Pessoal'!$I$512:$AJ$512,0),10,1)),0)
+_xlfn.IFNA(SUM((L$3&gt;='Gastos com Pessoal'!$E$513:$E$522)*(L$3&lt;='Gastos com Pessoal'!$F$513:$F$522)*(IF('Gastos com Pessoal'!$AE$513:$AE$522&lt;=L$3,1,0))*OFFSET('Gastos com Pessoal'!$H$512,1,MATCH(5&amp;$B52,'Gastos com Pessoal'!$I$532:$AJ$532&amp;'Gastos com Pessoal'!$I$512:$AJ$512,0),10,1)),0)</f>
        <v>11310.327000000012</v>
      </c>
      <c r="M52" s="32">
        <f t="array" aca="1" ref="M52" ca="1">_xlfn.IFNA(SUM((M$3&gt;='Gastos com Pessoal'!$E$7:$E$506)*(M$3&lt;='Gastos com Pessoal'!$F$7:$F$506)*OFFSET('Encargos e Benefícios'!$D$5,1,MATCH($B52,'Encargos e Benefícios'!$E$5:$AB$5,0),500,1)),0)
+_xlfn.IFNA(SUM((M$3&gt;='Gastos com Pessoal'!$E$513:$E$522)*(M$3&lt;='Gastos com Pessoal'!$F$513:$F$522)*OFFSET('Encargos e Benefícios'!$D$511,1,MATCH($B52,'Encargos e Benefícios'!$E$511:$AB$511,0),10,1)),0)
+_xlfn.IFNA(SUM((M$3&gt;='Gastos com Pessoal'!$E$7:$E$506)*(M$3&lt;='Gastos com Pessoal'!$F$7:$F$506)*(IF('Gastos com Pessoal'!$G$7:$G$506&lt;=M$3,1,0))*OFFSET('Gastos com Pessoal'!$H$6,1,MATCH(1&amp;$B52,'Gastos com Pessoal'!$I$532:$AJ$532&amp;'Gastos com Pessoal'!$I$6:$AJ$6,0),500,1)),0)
+_xlfn.IFNA(SUM((M$3&gt;='Gastos com Pessoal'!$E$7:$E$506)*(M$3&lt;='Gastos com Pessoal'!$F$7:$F$506)*(IF('Gastos com Pessoal'!$M$7:$M$506&lt;=M$3,1,0))*OFFSET('Gastos com Pessoal'!$H$6,1,MATCH(2&amp;$B52,'Gastos com Pessoal'!$I$532:$AJ$532&amp;'Gastos com Pessoal'!$I$6:$AJ$6,0),500,1)),0)
+_xlfn.IFNA(SUM((M$3&gt;='Gastos com Pessoal'!$E$7:$E$506)*(M$3&lt;='Gastos com Pessoal'!$F$7:$F$506)*(IF('Gastos com Pessoal'!$S$7:$S$506&lt;=M$3,1,0))*OFFSET('Gastos com Pessoal'!$H$6,1,MATCH(3&amp;$B52,'Gastos com Pessoal'!$I$532:$AJ$532&amp;'Gastos com Pessoal'!$I$6:$AJ$6,0),500,1)),0)
+_xlfn.IFNA(SUM((M$3&gt;='Gastos com Pessoal'!$E$7:$E$506)*(M$3&lt;='Gastos com Pessoal'!$F$7:$F$506)*(IF('Gastos com Pessoal'!$Y$7:$Y$506&lt;=M$3,1,0))*OFFSET('Gastos com Pessoal'!$H$6,1,MATCH(4&amp;$B52,'Gastos com Pessoal'!$I$532:$AJ$532&amp;'Gastos com Pessoal'!$I$6:$AJ$6,0),500,1)),0)
+_xlfn.IFNA(SUM((M$3&gt;='Gastos com Pessoal'!$E$7:$E$506)*(M$3&lt;='Gastos com Pessoal'!$F$7:$F$506)*(IF('Gastos com Pessoal'!$AE$7:$AE$506&lt;=M$3,1,0))*OFFSET('Gastos com Pessoal'!$H$6,1,MATCH(5&amp;$B52,'Gastos com Pessoal'!$I$532:$AJ$532&amp;'Gastos com Pessoal'!$I$6:$AJ$6,0),500,1)),0)
+_xlfn.IFNA(SUM((M$3&gt;='Gastos com Pessoal'!$E$513:$E$522)*(M$3&lt;='Gastos com Pessoal'!$F$513:$F$522)*(IF('Gastos com Pessoal'!$G$513:$G$522&lt;=M$3,1,0))*OFFSET('Gastos com Pessoal'!$H$512,1,MATCH(1&amp;$B52,'Gastos com Pessoal'!$I$532:$AJ$532&amp;'Gastos com Pessoal'!$I$512:$AJ$512,0),10,1)),0)
+_xlfn.IFNA(SUM((M$3&gt;='Gastos com Pessoal'!$E$513:$E$522)*(M$3&lt;='Gastos com Pessoal'!$F$513:$F$522)*(IF('Gastos com Pessoal'!$M$513:$M$522&lt;=M$3,1,0))*OFFSET('Gastos com Pessoal'!$H$512,1,MATCH(2&amp;$B52,'Gastos com Pessoal'!$I$532:$AJ$532&amp;'Gastos com Pessoal'!$I$512:$AJ$512,0),10,1)),0)
+_xlfn.IFNA(SUM((M$3&gt;='Gastos com Pessoal'!$E$513:$E$522)*(M$3&lt;='Gastos com Pessoal'!$F$513:$F$522)*(IF('Gastos com Pessoal'!$S$513:$S$522&lt;=M$3,1,0))*OFFSET('Gastos com Pessoal'!$H$512,1,MATCH(3&amp;$B52,'Gastos com Pessoal'!$I$532:$AJ$532&amp;'Gastos com Pessoal'!$I$512:$AJ$512,0),10,1)),0)
+_xlfn.IFNA(SUM((M$3&gt;='Gastos com Pessoal'!$E$513:$E$522)*(M$3&lt;='Gastos com Pessoal'!$F$513:$F$522)*(IF('Gastos com Pessoal'!$Y$513:$Y$522&lt;=M$3,1,0))*OFFSET('Gastos com Pessoal'!$H$512,1,MATCH(4&amp;$B52,'Gastos com Pessoal'!$I$532:$AJ$532&amp;'Gastos com Pessoal'!$I$512:$AJ$512,0),10,1)),0)
+_xlfn.IFNA(SUM((M$3&gt;='Gastos com Pessoal'!$E$513:$E$522)*(M$3&lt;='Gastos com Pessoal'!$F$513:$F$522)*(IF('Gastos com Pessoal'!$AE$513:$AE$522&lt;=M$3,1,0))*OFFSET('Gastos com Pessoal'!$H$512,1,MATCH(5&amp;$B52,'Gastos com Pessoal'!$I$532:$AJ$532&amp;'Gastos com Pessoal'!$I$512:$AJ$512,0),10,1)),0)</f>
        <v>11310.327000000012</v>
      </c>
      <c r="N52" s="32">
        <f t="array" aca="1" ref="N52" ca="1">_xlfn.IFNA(SUM((N$3&gt;='Gastos com Pessoal'!$E$7:$E$506)*(N$3&lt;='Gastos com Pessoal'!$F$7:$F$506)*OFFSET('Encargos e Benefícios'!$D$5,1,MATCH($B52,'Encargos e Benefícios'!$E$5:$AB$5,0),500,1)),0)
+_xlfn.IFNA(SUM((N$3&gt;='Gastos com Pessoal'!$E$513:$E$522)*(N$3&lt;='Gastos com Pessoal'!$F$513:$F$522)*OFFSET('Encargos e Benefícios'!$D$511,1,MATCH($B52,'Encargos e Benefícios'!$E$511:$AB$511,0),10,1)),0)
+_xlfn.IFNA(SUM((N$3&gt;='Gastos com Pessoal'!$E$7:$E$506)*(N$3&lt;='Gastos com Pessoal'!$F$7:$F$506)*(IF('Gastos com Pessoal'!$G$7:$G$506&lt;=N$3,1,0))*OFFSET('Gastos com Pessoal'!$H$6,1,MATCH(1&amp;$B52,'Gastos com Pessoal'!$I$532:$AJ$532&amp;'Gastos com Pessoal'!$I$6:$AJ$6,0),500,1)),0)
+_xlfn.IFNA(SUM((N$3&gt;='Gastos com Pessoal'!$E$7:$E$506)*(N$3&lt;='Gastos com Pessoal'!$F$7:$F$506)*(IF('Gastos com Pessoal'!$M$7:$M$506&lt;=N$3,1,0))*OFFSET('Gastos com Pessoal'!$H$6,1,MATCH(2&amp;$B52,'Gastos com Pessoal'!$I$532:$AJ$532&amp;'Gastos com Pessoal'!$I$6:$AJ$6,0),500,1)),0)
+_xlfn.IFNA(SUM((N$3&gt;='Gastos com Pessoal'!$E$7:$E$506)*(N$3&lt;='Gastos com Pessoal'!$F$7:$F$506)*(IF('Gastos com Pessoal'!$S$7:$S$506&lt;=N$3,1,0))*OFFSET('Gastos com Pessoal'!$H$6,1,MATCH(3&amp;$B52,'Gastos com Pessoal'!$I$532:$AJ$532&amp;'Gastos com Pessoal'!$I$6:$AJ$6,0),500,1)),0)
+_xlfn.IFNA(SUM((N$3&gt;='Gastos com Pessoal'!$E$7:$E$506)*(N$3&lt;='Gastos com Pessoal'!$F$7:$F$506)*(IF('Gastos com Pessoal'!$Y$7:$Y$506&lt;=N$3,1,0))*OFFSET('Gastos com Pessoal'!$H$6,1,MATCH(4&amp;$B52,'Gastos com Pessoal'!$I$532:$AJ$532&amp;'Gastos com Pessoal'!$I$6:$AJ$6,0),500,1)),0)
+_xlfn.IFNA(SUM((N$3&gt;='Gastos com Pessoal'!$E$7:$E$506)*(N$3&lt;='Gastos com Pessoal'!$F$7:$F$506)*(IF('Gastos com Pessoal'!$AE$7:$AE$506&lt;=N$3,1,0))*OFFSET('Gastos com Pessoal'!$H$6,1,MATCH(5&amp;$B52,'Gastos com Pessoal'!$I$532:$AJ$532&amp;'Gastos com Pessoal'!$I$6:$AJ$6,0),500,1)),0)
+_xlfn.IFNA(SUM((N$3&gt;='Gastos com Pessoal'!$E$513:$E$522)*(N$3&lt;='Gastos com Pessoal'!$F$513:$F$522)*(IF('Gastos com Pessoal'!$G$513:$G$522&lt;=N$3,1,0))*OFFSET('Gastos com Pessoal'!$H$512,1,MATCH(1&amp;$B52,'Gastos com Pessoal'!$I$532:$AJ$532&amp;'Gastos com Pessoal'!$I$512:$AJ$512,0),10,1)),0)
+_xlfn.IFNA(SUM((N$3&gt;='Gastos com Pessoal'!$E$513:$E$522)*(N$3&lt;='Gastos com Pessoal'!$F$513:$F$522)*(IF('Gastos com Pessoal'!$M$513:$M$522&lt;=N$3,1,0))*OFFSET('Gastos com Pessoal'!$H$512,1,MATCH(2&amp;$B52,'Gastos com Pessoal'!$I$532:$AJ$532&amp;'Gastos com Pessoal'!$I$512:$AJ$512,0),10,1)),0)
+_xlfn.IFNA(SUM((N$3&gt;='Gastos com Pessoal'!$E$513:$E$522)*(N$3&lt;='Gastos com Pessoal'!$F$513:$F$522)*(IF('Gastos com Pessoal'!$S$513:$S$522&lt;=N$3,1,0))*OFFSET('Gastos com Pessoal'!$H$512,1,MATCH(3&amp;$B52,'Gastos com Pessoal'!$I$532:$AJ$532&amp;'Gastos com Pessoal'!$I$512:$AJ$512,0),10,1)),0)
+_xlfn.IFNA(SUM((N$3&gt;='Gastos com Pessoal'!$E$513:$E$522)*(N$3&lt;='Gastos com Pessoal'!$F$513:$F$522)*(IF('Gastos com Pessoal'!$Y$513:$Y$522&lt;=N$3,1,0))*OFFSET('Gastos com Pessoal'!$H$512,1,MATCH(4&amp;$B52,'Gastos com Pessoal'!$I$532:$AJ$532&amp;'Gastos com Pessoal'!$I$512:$AJ$512,0),10,1)),0)
+_xlfn.IFNA(SUM((N$3&gt;='Gastos com Pessoal'!$E$513:$E$522)*(N$3&lt;='Gastos com Pessoal'!$F$513:$F$522)*(IF('Gastos com Pessoal'!$AE$513:$AE$522&lt;=N$3,1,0))*OFFSET('Gastos com Pessoal'!$H$512,1,MATCH(5&amp;$B52,'Gastos com Pessoal'!$I$532:$AJ$532&amp;'Gastos com Pessoal'!$I$512:$AJ$512,0),10,1)),0)</f>
        <v>11310.327000000012</v>
      </c>
      <c r="O52" s="32">
        <f t="array" aca="1" ref="O52" ca="1">_xlfn.IFNA(SUM((O$3&gt;='Gastos com Pessoal'!$E$7:$E$506)*(O$3&lt;='Gastos com Pessoal'!$F$7:$F$506)*OFFSET('Encargos e Benefícios'!$D$5,1,MATCH($B52,'Encargos e Benefícios'!$E$5:$AB$5,0),500,1)),0)
+_xlfn.IFNA(SUM((O$3&gt;='Gastos com Pessoal'!$E$513:$E$522)*(O$3&lt;='Gastos com Pessoal'!$F$513:$F$522)*OFFSET('Encargos e Benefícios'!$D$511,1,MATCH($B52,'Encargos e Benefícios'!$E$511:$AB$511,0),10,1)),0)
+_xlfn.IFNA(SUM((O$3&gt;='Gastos com Pessoal'!$E$7:$E$506)*(O$3&lt;='Gastos com Pessoal'!$F$7:$F$506)*(IF('Gastos com Pessoal'!$G$7:$G$506&lt;=O$3,1,0))*OFFSET('Gastos com Pessoal'!$H$6,1,MATCH(1&amp;$B52,'Gastos com Pessoal'!$I$532:$AJ$532&amp;'Gastos com Pessoal'!$I$6:$AJ$6,0),500,1)),0)
+_xlfn.IFNA(SUM((O$3&gt;='Gastos com Pessoal'!$E$7:$E$506)*(O$3&lt;='Gastos com Pessoal'!$F$7:$F$506)*(IF('Gastos com Pessoal'!$M$7:$M$506&lt;=O$3,1,0))*OFFSET('Gastos com Pessoal'!$H$6,1,MATCH(2&amp;$B52,'Gastos com Pessoal'!$I$532:$AJ$532&amp;'Gastos com Pessoal'!$I$6:$AJ$6,0),500,1)),0)
+_xlfn.IFNA(SUM((O$3&gt;='Gastos com Pessoal'!$E$7:$E$506)*(O$3&lt;='Gastos com Pessoal'!$F$7:$F$506)*(IF('Gastos com Pessoal'!$S$7:$S$506&lt;=O$3,1,0))*OFFSET('Gastos com Pessoal'!$H$6,1,MATCH(3&amp;$B52,'Gastos com Pessoal'!$I$532:$AJ$532&amp;'Gastos com Pessoal'!$I$6:$AJ$6,0),500,1)),0)
+_xlfn.IFNA(SUM((O$3&gt;='Gastos com Pessoal'!$E$7:$E$506)*(O$3&lt;='Gastos com Pessoal'!$F$7:$F$506)*(IF('Gastos com Pessoal'!$Y$7:$Y$506&lt;=O$3,1,0))*OFFSET('Gastos com Pessoal'!$H$6,1,MATCH(4&amp;$B52,'Gastos com Pessoal'!$I$532:$AJ$532&amp;'Gastos com Pessoal'!$I$6:$AJ$6,0),500,1)),0)
+_xlfn.IFNA(SUM((O$3&gt;='Gastos com Pessoal'!$E$7:$E$506)*(O$3&lt;='Gastos com Pessoal'!$F$7:$F$506)*(IF('Gastos com Pessoal'!$AE$7:$AE$506&lt;=O$3,1,0))*OFFSET('Gastos com Pessoal'!$H$6,1,MATCH(5&amp;$B52,'Gastos com Pessoal'!$I$532:$AJ$532&amp;'Gastos com Pessoal'!$I$6:$AJ$6,0),500,1)),0)
+_xlfn.IFNA(SUM((O$3&gt;='Gastos com Pessoal'!$E$513:$E$522)*(O$3&lt;='Gastos com Pessoal'!$F$513:$F$522)*(IF('Gastos com Pessoal'!$G$513:$G$522&lt;=O$3,1,0))*OFFSET('Gastos com Pessoal'!$H$512,1,MATCH(1&amp;$B52,'Gastos com Pessoal'!$I$532:$AJ$532&amp;'Gastos com Pessoal'!$I$512:$AJ$512,0),10,1)),0)
+_xlfn.IFNA(SUM((O$3&gt;='Gastos com Pessoal'!$E$513:$E$522)*(O$3&lt;='Gastos com Pessoal'!$F$513:$F$522)*(IF('Gastos com Pessoal'!$M$513:$M$522&lt;=O$3,1,0))*OFFSET('Gastos com Pessoal'!$H$512,1,MATCH(2&amp;$B52,'Gastos com Pessoal'!$I$532:$AJ$532&amp;'Gastos com Pessoal'!$I$512:$AJ$512,0),10,1)),0)
+_xlfn.IFNA(SUM((O$3&gt;='Gastos com Pessoal'!$E$513:$E$522)*(O$3&lt;='Gastos com Pessoal'!$F$513:$F$522)*(IF('Gastos com Pessoal'!$S$513:$S$522&lt;=O$3,1,0))*OFFSET('Gastos com Pessoal'!$H$512,1,MATCH(3&amp;$B52,'Gastos com Pessoal'!$I$532:$AJ$532&amp;'Gastos com Pessoal'!$I$512:$AJ$512,0),10,1)),0)
+_xlfn.IFNA(SUM((O$3&gt;='Gastos com Pessoal'!$E$513:$E$522)*(O$3&lt;='Gastos com Pessoal'!$F$513:$F$522)*(IF('Gastos com Pessoal'!$Y$513:$Y$522&lt;=O$3,1,0))*OFFSET('Gastos com Pessoal'!$H$512,1,MATCH(4&amp;$B52,'Gastos com Pessoal'!$I$532:$AJ$532&amp;'Gastos com Pessoal'!$I$512:$AJ$512,0),10,1)),0)
+_xlfn.IFNA(SUM((O$3&gt;='Gastos com Pessoal'!$E$513:$E$522)*(O$3&lt;='Gastos com Pessoal'!$F$513:$F$522)*(IF('Gastos com Pessoal'!$AE$513:$AE$522&lt;=O$3,1,0))*OFFSET('Gastos com Pessoal'!$H$512,1,MATCH(5&amp;$B52,'Gastos com Pessoal'!$I$532:$AJ$532&amp;'Gastos com Pessoal'!$I$512:$AJ$512,0),10,1)),0)</f>
        <v>11310.327000000012</v>
      </c>
      <c r="P52" s="32">
        <f t="array" aca="1" ref="P52" ca="1">_xlfn.IFNA(SUM((P$3&gt;='Gastos com Pessoal'!$E$7:$E$506)*(P$3&lt;='Gastos com Pessoal'!$F$7:$F$506)*OFFSET('Encargos e Benefícios'!$D$5,1,MATCH($B52,'Encargos e Benefícios'!$E$5:$AB$5,0),500,1)),0)
+_xlfn.IFNA(SUM((P$3&gt;='Gastos com Pessoal'!$E$513:$E$522)*(P$3&lt;='Gastos com Pessoal'!$F$513:$F$522)*OFFSET('Encargos e Benefícios'!$D$511,1,MATCH($B52,'Encargos e Benefícios'!$E$511:$AB$511,0),10,1)),0)
+_xlfn.IFNA(SUM((P$3&gt;='Gastos com Pessoal'!$E$7:$E$506)*(P$3&lt;='Gastos com Pessoal'!$F$7:$F$506)*(IF('Gastos com Pessoal'!$G$7:$G$506&lt;=P$3,1,0))*OFFSET('Gastos com Pessoal'!$H$6,1,MATCH(1&amp;$B52,'Gastos com Pessoal'!$I$532:$AJ$532&amp;'Gastos com Pessoal'!$I$6:$AJ$6,0),500,1)),0)
+_xlfn.IFNA(SUM((P$3&gt;='Gastos com Pessoal'!$E$7:$E$506)*(P$3&lt;='Gastos com Pessoal'!$F$7:$F$506)*(IF('Gastos com Pessoal'!$M$7:$M$506&lt;=P$3,1,0))*OFFSET('Gastos com Pessoal'!$H$6,1,MATCH(2&amp;$B52,'Gastos com Pessoal'!$I$532:$AJ$532&amp;'Gastos com Pessoal'!$I$6:$AJ$6,0),500,1)),0)
+_xlfn.IFNA(SUM((P$3&gt;='Gastos com Pessoal'!$E$7:$E$506)*(P$3&lt;='Gastos com Pessoal'!$F$7:$F$506)*(IF('Gastos com Pessoal'!$S$7:$S$506&lt;=P$3,1,0))*OFFSET('Gastos com Pessoal'!$H$6,1,MATCH(3&amp;$B52,'Gastos com Pessoal'!$I$532:$AJ$532&amp;'Gastos com Pessoal'!$I$6:$AJ$6,0),500,1)),0)
+_xlfn.IFNA(SUM((P$3&gt;='Gastos com Pessoal'!$E$7:$E$506)*(P$3&lt;='Gastos com Pessoal'!$F$7:$F$506)*(IF('Gastos com Pessoal'!$Y$7:$Y$506&lt;=P$3,1,0))*OFFSET('Gastos com Pessoal'!$H$6,1,MATCH(4&amp;$B52,'Gastos com Pessoal'!$I$532:$AJ$532&amp;'Gastos com Pessoal'!$I$6:$AJ$6,0),500,1)),0)
+_xlfn.IFNA(SUM((P$3&gt;='Gastos com Pessoal'!$E$7:$E$506)*(P$3&lt;='Gastos com Pessoal'!$F$7:$F$506)*(IF('Gastos com Pessoal'!$AE$7:$AE$506&lt;=P$3,1,0))*OFFSET('Gastos com Pessoal'!$H$6,1,MATCH(5&amp;$B52,'Gastos com Pessoal'!$I$532:$AJ$532&amp;'Gastos com Pessoal'!$I$6:$AJ$6,0),500,1)),0)
+_xlfn.IFNA(SUM((P$3&gt;='Gastos com Pessoal'!$E$513:$E$522)*(P$3&lt;='Gastos com Pessoal'!$F$513:$F$522)*(IF('Gastos com Pessoal'!$G$513:$G$522&lt;=P$3,1,0))*OFFSET('Gastos com Pessoal'!$H$512,1,MATCH(1&amp;$B52,'Gastos com Pessoal'!$I$532:$AJ$532&amp;'Gastos com Pessoal'!$I$512:$AJ$512,0),10,1)),0)
+_xlfn.IFNA(SUM((P$3&gt;='Gastos com Pessoal'!$E$513:$E$522)*(P$3&lt;='Gastos com Pessoal'!$F$513:$F$522)*(IF('Gastos com Pessoal'!$M$513:$M$522&lt;=P$3,1,0))*OFFSET('Gastos com Pessoal'!$H$512,1,MATCH(2&amp;$B52,'Gastos com Pessoal'!$I$532:$AJ$532&amp;'Gastos com Pessoal'!$I$512:$AJ$512,0),10,1)),0)
+_xlfn.IFNA(SUM((P$3&gt;='Gastos com Pessoal'!$E$513:$E$522)*(P$3&lt;='Gastos com Pessoal'!$F$513:$F$522)*(IF('Gastos com Pessoal'!$S$513:$S$522&lt;=P$3,1,0))*OFFSET('Gastos com Pessoal'!$H$512,1,MATCH(3&amp;$B52,'Gastos com Pessoal'!$I$532:$AJ$532&amp;'Gastos com Pessoal'!$I$512:$AJ$512,0),10,1)),0)
+_xlfn.IFNA(SUM((P$3&gt;='Gastos com Pessoal'!$E$513:$E$522)*(P$3&lt;='Gastos com Pessoal'!$F$513:$F$522)*(IF('Gastos com Pessoal'!$Y$513:$Y$522&lt;=P$3,1,0))*OFFSET('Gastos com Pessoal'!$H$512,1,MATCH(4&amp;$B52,'Gastos com Pessoal'!$I$532:$AJ$532&amp;'Gastos com Pessoal'!$I$512:$AJ$512,0),10,1)),0)
+_xlfn.IFNA(SUM((P$3&gt;='Gastos com Pessoal'!$E$513:$E$522)*(P$3&lt;='Gastos com Pessoal'!$F$513:$F$522)*(IF('Gastos com Pessoal'!$AE$513:$AE$522&lt;=P$3,1,0))*OFFSET('Gastos com Pessoal'!$H$512,1,MATCH(5&amp;$B52,'Gastos com Pessoal'!$I$532:$AJ$532&amp;'Gastos com Pessoal'!$I$512:$AJ$512,0),10,1)),0)</f>
        <v>0</v>
      </c>
      <c r="Q52" s="32">
        <f t="array" aca="1" ref="Q52" ca="1">_xlfn.IFNA(SUM((Q$3&gt;='Gastos com Pessoal'!$E$7:$E$506)*(Q$3&lt;='Gastos com Pessoal'!$F$7:$F$506)*OFFSET('Encargos e Benefícios'!$D$5,1,MATCH($B52,'Encargos e Benefícios'!$E$5:$AB$5,0),500,1)),0)
+_xlfn.IFNA(SUM((Q$3&gt;='Gastos com Pessoal'!$E$513:$E$522)*(Q$3&lt;='Gastos com Pessoal'!$F$513:$F$522)*OFFSET('Encargos e Benefícios'!$D$511,1,MATCH($B52,'Encargos e Benefícios'!$E$511:$AB$511,0),10,1)),0)
+_xlfn.IFNA(SUM((Q$3&gt;='Gastos com Pessoal'!$E$7:$E$506)*(Q$3&lt;='Gastos com Pessoal'!$F$7:$F$506)*(IF('Gastos com Pessoal'!$G$7:$G$506&lt;=Q$3,1,0))*OFFSET('Gastos com Pessoal'!$H$6,1,MATCH(1&amp;$B52,'Gastos com Pessoal'!$I$532:$AJ$532&amp;'Gastos com Pessoal'!$I$6:$AJ$6,0),500,1)),0)
+_xlfn.IFNA(SUM((Q$3&gt;='Gastos com Pessoal'!$E$7:$E$506)*(Q$3&lt;='Gastos com Pessoal'!$F$7:$F$506)*(IF('Gastos com Pessoal'!$M$7:$M$506&lt;=Q$3,1,0))*OFFSET('Gastos com Pessoal'!$H$6,1,MATCH(2&amp;$B52,'Gastos com Pessoal'!$I$532:$AJ$532&amp;'Gastos com Pessoal'!$I$6:$AJ$6,0),500,1)),0)
+_xlfn.IFNA(SUM((Q$3&gt;='Gastos com Pessoal'!$E$7:$E$506)*(Q$3&lt;='Gastos com Pessoal'!$F$7:$F$506)*(IF('Gastos com Pessoal'!$S$7:$S$506&lt;=Q$3,1,0))*OFFSET('Gastos com Pessoal'!$H$6,1,MATCH(3&amp;$B52,'Gastos com Pessoal'!$I$532:$AJ$532&amp;'Gastos com Pessoal'!$I$6:$AJ$6,0),500,1)),0)
+_xlfn.IFNA(SUM((Q$3&gt;='Gastos com Pessoal'!$E$7:$E$506)*(Q$3&lt;='Gastos com Pessoal'!$F$7:$F$506)*(IF('Gastos com Pessoal'!$Y$7:$Y$506&lt;=Q$3,1,0))*OFFSET('Gastos com Pessoal'!$H$6,1,MATCH(4&amp;$B52,'Gastos com Pessoal'!$I$532:$AJ$532&amp;'Gastos com Pessoal'!$I$6:$AJ$6,0),500,1)),0)
+_xlfn.IFNA(SUM((Q$3&gt;='Gastos com Pessoal'!$E$7:$E$506)*(Q$3&lt;='Gastos com Pessoal'!$F$7:$F$506)*(IF('Gastos com Pessoal'!$AE$7:$AE$506&lt;=Q$3,1,0))*OFFSET('Gastos com Pessoal'!$H$6,1,MATCH(5&amp;$B52,'Gastos com Pessoal'!$I$532:$AJ$532&amp;'Gastos com Pessoal'!$I$6:$AJ$6,0),500,1)),0)
+_xlfn.IFNA(SUM((Q$3&gt;='Gastos com Pessoal'!$E$513:$E$522)*(Q$3&lt;='Gastos com Pessoal'!$F$513:$F$522)*(IF('Gastos com Pessoal'!$G$513:$G$522&lt;=Q$3,1,0))*OFFSET('Gastos com Pessoal'!$H$512,1,MATCH(1&amp;$B52,'Gastos com Pessoal'!$I$532:$AJ$532&amp;'Gastos com Pessoal'!$I$512:$AJ$512,0),10,1)),0)
+_xlfn.IFNA(SUM((Q$3&gt;='Gastos com Pessoal'!$E$513:$E$522)*(Q$3&lt;='Gastos com Pessoal'!$F$513:$F$522)*(IF('Gastos com Pessoal'!$M$513:$M$522&lt;=Q$3,1,0))*OFFSET('Gastos com Pessoal'!$H$512,1,MATCH(2&amp;$B52,'Gastos com Pessoal'!$I$532:$AJ$532&amp;'Gastos com Pessoal'!$I$512:$AJ$512,0),10,1)),0)
+_xlfn.IFNA(SUM((Q$3&gt;='Gastos com Pessoal'!$E$513:$E$522)*(Q$3&lt;='Gastos com Pessoal'!$F$513:$F$522)*(IF('Gastos com Pessoal'!$S$513:$S$522&lt;=Q$3,1,0))*OFFSET('Gastos com Pessoal'!$H$512,1,MATCH(3&amp;$B52,'Gastos com Pessoal'!$I$532:$AJ$532&amp;'Gastos com Pessoal'!$I$512:$AJ$512,0),10,1)),0)
+_xlfn.IFNA(SUM((Q$3&gt;='Gastos com Pessoal'!$E$513:$E$522)*(Q$3&lt;='Gastos com Pessoal'!$F$513:$F$522)*(IF('Gastos com Pessoal'!$Y$513:$Y$522&lt;=Q$3,1,0))*OFFSET('Gastos com Pessoal'!$H$512,1,MATCH(4&amp;$B52,'Gastos com Pessoal'!$I$532:$AJ$532&amp;'Gastos com Pessoal'!$I$512:$AJ$512,0),10,1)),0)
+_xlfn.IFNA(SUM((Q$3&gt;='Gastos com Pessoal'!$E$513:$E$522)*(Q$3&lt;='Gastos com Pessoal'!$F$513:$F$522)*(IF('Gastos com Pessoal'!$AE$513:$AE$522&lt;=Q$3,1,0))*OFFSET('Gastos com Pessoal'!$H$512,1,MATCH(5&amp;$B52,'Gastos com Pessoal'!$I$532:$AJ$532&amp;'Gastos com Pessoal'!$I$512:$AJ$512,0),10,1)),0)</f>
        <v>0</v>
      </c>
      <c r="R52" s="32">
        <f t="array" aca="1" ref="R52" ca="1">_xlfn.IFNA(SUM((R$3&gt;='Gastos com Pessoal'!$E$7:$E$506)*(R$3&lt;='Gastos com Pessoal'!$F$7:$F$506)*OFFSET('Encargos e Benefícios'!$D$5,1,MATCH($B52,'Encargos e Benefícios'!$E$5:$AB$5,0),500,1)),0)
+_xlfn.IFNA(SUM((R$3&gt;='Gastos com Pessoal'!$E$513:$E$522)*(R$3&lt;='Gastos com Pessoal'!$F$513:$F$522)*OFFSET('Encargos e Benefícios'!$D$511,1,MATCH($B52,'Encargos e Benefícios'!$E$511:$AB$511,0),10,1)),0)
+_xlfn.IFNA(SUM((R$3&gt;='Gastos com Pessoal'!$E$7:$E$506)*(R$3&lt;='Gastos com Pessoal'!$F$7:$F$506)*(IF('Gastos com Pessoal'!$G$7:$G$506&lt;=R$3,1,0))*OFFSET('Gastos com Pessoal'!$H$6,1,MATCH(1&amp;$B52,'Gastos com Pessoal'!$I$532:$AJ$532&amp;'Gastos com Pessoal'!$I$6:$AJ$6,0),500,1)),0)
+_xlfn.IFNA(SUM((R$3&gt;='Gastos com Pessoal'!$E$7:$E$506)*(R$3&lt;='Gastos com Pessoal'!$F$7:$F$506)*(IF('Gastos com Pessoal'!$M$7:$M$506&lt;=R$3,1,0))*OFFSET('Gastos com Pessoal'!$H$6,1,MATCH(2&amp;$B52,'Gastos com Pessoal'!$I$532:$AJ$532&amp;'Gastos com Pessoal'!$I$6:$AJ$6,0),500,1)),0)
+_xlfn.IFNA(SUM((R$3&gt;='Gastos com Pessoal'!$E$7:$E$506)*(R$3&lt;='Gastos com Pessoal'!$F$7:$F$506)*(IF('Gastos com Pessoal'!$S$7:$S$506&lt;=R$3,1,0))*OFFSET('Gastos com Pessoal'!$H$6,1,MATCH(3&amp;$B52,'Gastos com Pessoal'!$I$532:$AJ$532&amp;'Gastos com Pessoal'!$I$6:$AJ$6,0),500,1)),0)
+_xlfn.IFNA(SUM((R$3&gt;='Gastos com Pessoal'!$E$7:$E$506)*(R$3&lt;='Gastos com Pessoal'!$F$7:$F$506)*(IF('Gastos com Pessoal'!$Y$7:$Y$506&lt;=R$3,1,0))*OFFSET('Gastos com Pessoal'!$H$6,1,MATCH(4&amp;$B52,'Gastos com Pessoal'!$I$532:$AJ$532&amp;'Gastos com Pessoal'!$I$6:$AJ$6,0),500,1)),0)
+_xlfn.IFNA(SUM((R$3&gt;='Gastos com Pessoal'!$E$7:$E$506)*(R$3&lt;='Gastos com Pessoal'!$F$7:$F$506)*(IF('Gastos com Pessoal'!$AE$7:$AE$506&lt;=R$3,1,0))*OFFSET('Gastos com Pessoal'!$H$6,1,MATCH(5&amp;$B52,'Gastos com Pessoal'!$I$532:$AJ$532&amp;'Gastos com Pessoal'!$I$6:$AJ$6,0),500,1)),0)
+_xlfn.IFNA(SUM((R$3&gt;='Gastos com Pessoal'!$E$513:$E$522)*(R$3&lt;='Gastos com Pessoal'!$F$513:$F$522)*(IF('Gastos com Pessoal'!$G$513:$G$522&lt;=R$3,1,0))*OFFSET('Gastos com Pessoal'!$H$512,1,MATCH(1&amp;$B52,'Gastos com Pessoal'!$I$532:$AJ$532&amp;'Gastos com Pessoal'!$I$512:$AJ$512,0),10,1)),0)
+_xlfn.IFNA(SUM((R$3&gt;='Gastos com Pessoal'!$E$513:$E$522)*(R$3&lt;='Gastos com Pessoal'!$F$513:$F$522)*(IF('Gastos com Pessoal'!$M$513:$M$522&lt;=R$3,1,0))*OFFSET('Gastos com Pessoal'!$H$512,1,MATCH(2&amp;$B52,'Gastos com Pessoal'!$I$532:$AJ$532&amp;'Gastos com Pessoal'!$I$512:$AJ$512,0),10,1)),0)
+_xlfn.IFNA(SUM((R$3&gt;='Gastos com Pessoal'!$E$513:$E$522)*(R$3&lt;='Gastos com Pessoal'!$F$513:$F$522)*(IF('Gastos com Pessoal'!$S$513:$S$522&lt;=R$3,1,0))*OFFSET('Gastos com Pessoal'!$H$512,1,MATCH(3&amp;$B52,'Gastos com Pessoal'!$I$532:$AJ$532&amp;'Gastos com Pessoal'!$I$512:$AJ$512,0),10,1)),0)
+_xlfn.IFNA(SUM((R$3&gt;='Gastos com Pessoal'!$E$513:$E$522)*(R$3&lt;='Gastos com Pessoal'!$F$513:$F$522)*(IF('Gastos com Pessoal'!$Y$513:$Y$522&lt;=R$3,1,0))*OFFSET('Gastos com Pessoal'!$H$512,1,MATCH(4&amp;$B52,'Gastos com Pessoal'!$I$532:$AJ$532&amp;'Gastos com Pessoal'!$I$512:$AJ$512,0),10,1)),0)
+_xlfn.IFNA(SUM((R$3&gt;='Gastos com Pessoal'!$E$513:$E$522)*(R$3&lt;='Gastos com Pessoal'!$F$513:$F$522)*(IF('Gastos com Pessoal'!$AE$513:$AE$522&lt;=R$3,1,0))*OFFSET('Gastos com Pessoal'!$H$512,1,MATCH(5&amp;$B52,'Gastos com Pessoal'!$I$532:$AJ$532&amp;'Gastos com Pessoal'!$I$512:$AJ$512,0),10,1)),0)</f>
        <v>0</v>
      </c>
      <c r="S52" s="32">
        <f t="array" aca="1" ref="S52" ca="1">_xlfn.IFNA(SUM((S$3&gt;='Gastos com Pessoal'!$E$7:$E$506)*(S$3&lt;='Gastos com Pessoal'!$F$7:$F$506)*OFFSET('Encargos e Benefícios'!$D$5,1,MATCH($B52,'Encargos e Benefícios'!$E$5:$AB$5,0),500,1)),0)
+_xlfn.IFNA(SUM((S$3&gt;='Gastos com Pessoal'!$E$513:$E$522)*(S$3&lt;='Gastos com Pessoal'!$F$513:$F$522)*OFFSET('Encargos e Benefícios'!$D$511,1,MATCH($B52,'Encargos e Benefícios'!$E$511:$AB$511,0),10,1)),0)
+_xlfn.IFNA(SUM((S$3&gt;='Gastos com Pessoal'!$E$7:$E$506)*(S$3&lt;='Gastos com Pessoal'!$F$7:$F$506)*(IF('Gastos com Pessoal'!$G$7:$G$506&lt;=S$3,1,0))*OFFSET('Gastos com Pessoal'!$H$6,1,MATCH(1&amp;$B52,'Gastos com Pessoal'!$I$532:$AJ$532&amp;'Gastos com Pessoal'!$I$6:$AJ$6,0),500,1)),0)
+_xlfn.IFNA(SUM((S$3&gt;='Gastos com Pessoal'!$E$7:$E$506)*(S$3&lt;='Gastos com Pessoal'!$F$7:$F$506)*(IF('Gastos com Pessoal'!$M$7:$M$506&lt;=S$3,1,0))*OFFSET('Gastos com Pessoal'!$H$6,1,MATCH(2&amp;$B52,'Gastos com Pessoal'!$I$532:$AJ$532&amp;'Gastos com Pessoal'!$I$6:$AJ$6,0),500,1)),0)
+_xlfn.IFNA(SUM((S$3&gt;='Gastos com Pessoal'!$E$7:$E$506)*(S$3&lt;='Gastos com Pessoal'!$F$7:$F$506)*(IF('Gastos com Pessoal'!$S$7:$S$506&lt;=S$3,1,0))*OFFSET('Gastos com Pessoal'!$H$6,1,MATCH(3&amp;$B52,'Gastos com Pessoal'!$I$532:$AJ$532&amp;'Gastos com Pessoal'!$I$6:$AJ$6,0),500,1)),0)
+_xlfn.IFNA(SUM((S$3&gt;='Gastos com Pessoal'!$E$7:$E$506)*(S$3&lt;='Gastos com Pessoal'!$F$7:$F$506)*(IF('Gastos com Pessoal'!$Y$7:$Y$506&lt;=S$3,1,0))*OFFSET('Gastos com Pessoal'!$H$6,1,MATCH(4&amp;$B52,'Gastos com Pessoal'!$I$532:$AJ$532&amp;'Gastos com Pessoal'!$I$6:$AJ$6,0),500,1)),0)
+_xlfn.IFNA(SUM((S$3&gt;='Gastos com Pessoal'!$E$7:$E$506)*(S$3&lt;='Gastos com Pessoal'!$F$7:$F$506)*(IF('Gastos com Pessoal'!$AE$7:$AE$506&lt;=S$3,1,0))*OFFSET('Gastos com Pessoal'!$H$6,1,MATCH(5&amp;$B52,'Gastos com Pessoal'!$I$532:$AJ$532&amp;'Gastos com Pessoal'!$I$6:$AJ$6,0),500,1)),0)
+_xlfn.IFNA(SUM((S$3&gt;='Gastos com Pessoal'!$E$513:$E$522)*(S$3&lt;='Gastos com Pessoal'!$F$513:$F$522)*(IF('Gastos com Pessoal'!$G$513:$G$522&lt;=S$3,1,0))*OFFSET('Gastos com Pessoal'!$H$512,1,MATCH(1&amp;$B52,'Gastos com Pessoal'!$I$532:$AJ$532&amp;'Gastos com Pessoal'!$I$512:$AJ$512,0),10,1)),0)
+_xlfn.IFNA(SUM((S$3&gt;='Gastos com Pessoal'!$E$513:$E$522)*(S$3&lt;='Gastos com Pessoal'!$F$513:$F$522)*(IF('Gastos com Pessoal'!$M$513:$M$522&lt;=S$3,1,0))*OFFSET('Gastos com Pessoal'!$H$512,1,MATCH(2&amp;$B52,'Gastos com Pessoal'!$I$532:$AJ$532&amp;'Gastos com Pessoal'!$I$512:$AJ$512,0),10,1)),0)
+_xlfn.IFNA(SUM((S$3&gt;='Gastos com Pessoal'!$E$513:$E$522)*(S$3&lt;='Gastos com Pessoal'!$F$513:$F$522)*(IF('Gastos com Pessoal'!$S$513:$S$522&lt;=S$3,1,0))*OFFSET('Gastos com Pessoal'!$H$512,1,MATCH(3&amp;$B52,'Gastos com Pessoal'!$I$532:$AJ$532&amp;'Gastos com Pessoal'!$I$512:$AJ$512,0),10,1)),0)
+_xlfn.IFNA(SUM((S$3&gt;='Gastos com Pessoal'!$E$513:$E$522)*(S$3&lt;='Gastos com Pessoal'!$F$513:$F$522)*(IF('Gastos com Pessoal'!$Y$513:$Y$522&lt;=S$3,1,0))*OFFSET('Gastos com Pessoal'!$H$512,1,MATCH(4&amp;$B52,'Gastos com Pessoal'!$I$532:$AJ$532&amp;'Gastos com Pessoal'!$I$512:$AJ$512,0),10,1)),0)
+_xlfn.IFNA(SUM((S$3&gt;='Gastos com Pessoal'!$E$513:$E$522)*(S$3&lt;='Gastos com Pessoal'!$F$513:$F$522)*(IF('Gastos com Pessoal'!$AE$513:$AE$522&lt;=S$3,1,0))*OFFSET('Gastos com Pessoal'!$H$512,1,MATCH(5&amp;$B52,'Gastos com Pessoal'!$I$532:$AJ$532&amp;'Gastos com Pessoal'!$I$512:$AJ$512,0),10,1)),0)</f>
        <v>0</v>
      </c>
      <c r="T52" s="32">
        <f t="array" aca="1" ref="T52" ca="1">_xlfn.IFNA(SUM((T$3&gt;='Gastos com Pessoal'!$E$7:$E$506)*(T$3&lt;='Gastos com Pessoal'!$F$7:$F$506)*OFFSET('Encargos e Benefícios'!$D$5,1,MATCH($B52,'Encargos e Benefícios'!$E$5:$AB$5,0),500,1)),0)
+_xlfn.IFNA(SUM((T$3&gt;='Gastos com Pessoal'!$E$513:$E$522)*(T$3&lt;='Gastos com Pessoal'!$F$513:$F$522)*OFFSET('Encargos e Benefícios'!$D$511,1,MATCH($B52,'Encargos e Benefícios'!$E$511:$AB$511,0),10,1)),0)
+_xlfn.IFNA(SUM((T$3&gt;='Gastos com Pessoal'!$E$7:$E$506)*(T$3&lt;='Gastos com Pessoal'!$F$7:$F$506)*(IF('Gastos com Pessoal'!$G$7:$G$506&lt;=T$3,1,0))*OFFSET('Gastos com Pessoal'!$H$6,1,MATCH(1&amp;$B52,'Gastos com Pessoal'!$I$532:$AJ$532&amp;'Gastos com Pessoal'!$I$6:$AJ$6,0),500,1)),0)
+_xlfn.IFNA(SUM((T$3&gt;='Gastos com Pessoal'!$E$7:$E$506)*(T$3&lt;='Gastos com Pessoal'!$F$7:$F$506)*(IF('Gastos com Pessoal'!$M$7:$M$506&lt;=T$3,1,0))*OFFSET('Gastos com Pessoal'!$H$6,1,MATCH(2&amp;$B52,'Gastos com Pessoal'!$I$532:$AJ$532&amp;'Gastos com Pessoal'!$I$6:$AJ$6,0),500,1)),0)
+_xlfn.IFNA(SUM((T$3&gt;='Gastos com Pessoal'!$E$7:$E$506)*(T$3&lt;='Gastos com Pessoal'!$F$7:$F$506)*(IF('Gastos com Pessoal'!$S$7:$S$506&lt;=T$3,1,0))*OFFSET('Gastos com Pessoal'!$H$6,1,MATCH(3&amp;$B52,'Gastos com Pessoal'!$I$532:$AJ$532&amp;'Gastos com Pessoal'!$I$6:$AJ$6,0),500,1)),0)
+_xlfn.IFNA(SUM((T$3&gt;='Gastos com Pessoal'!$E$7:$E$506)*(T$3&lt;='Gastos com Pessoal'!$F$7:$F$506)*(IF('Gastos com Pessoal'!$Y$7:$Y$506&lt;=T$3,1,0))*OFFSET('Gastos com Pessoal'!$H$6,1,MATCH(4&amp;$B52,'Gastos com Pessoal'!$I$532:$AJ$532&amp;'Gastos com Pessoal'!$I$6:$AJ$6,0),500,1)),0)
+_xlfn.IFNA(SUM((T$3&gt;='Gastos com Pessoal'!$E$7:$E$506)*(T$3&lt;='Gastos com Pessoal'!$F$7:$F$506)*(IF('Gastos com Pessoal'!$AE$7:$AE$506&lt;=T$3,1,0))*OFFSET('Gastos com Pessoal'!$H$6,1,MATCH(5&amp;$B52,'Gastos com Pessoal'!$I$532:$AJ$532&amp;'Gastos com Pessoal'!$I$6:$AJ$6,0),500,1)),0)
+_xlfn.IFNA(SUM((T$3&gt;='Gastos com Pessoal'!$E$513:$E$522)*(T$3&lt;='Gastos com Pessoal'!$F$513:$F$522)*(IF('Gastos com Pessoal'!$G$513:$G$522&lt;=T$3,1,0))*OFFSET('Gastos com Pessoal'!$H$512,1,MATCH(1&amp;$B52,'Gastos com Pessoal'!$I$532:$AJ$532&amp;'Gastos com Pessoal'!$I$512:$AJ$512,0),10,1)),0)
+_xlfn.IFNA(SUM((T$3&gt;='Gastos com Pessoal'!$E$513:$E$522)*(T$3&lt;='Gastos com Pessoal'!$F$513:$F$522)*(IF('Gastos com Pessoal'!$M$513:$M$522&lt;=T$3,1,0))*OFFSET('Gastos com Pessoal'!$H$512,1,MATCH(2&amp;$B52,'Gastos com Pessoal'!$I$532:$AJ$532&amp;'Gastos com Pessoal'!$I$512:$AJ$512,0),10,1)),0)
+_xlfn.IFNA(SUM((T$3&gt;='Gastos com Pessoal'!$E$513:$E$522)*(T$3&lt;='Gastos com Pessoal'!$F$513:$F$522)*(IF('Gastos com Pessoal'!$S$513:$S$522&lt;=T$3,1,0))*OFFSET('Gastos com Pessoal'!$H$512,1,MATCH(3&amp;$B52,'Gastos com Pessoal'!$I$532:$AJ$532&amp;'Gastos com Pessoal'!$I$512:$AJ$512,0),10,1)),0)
+_xlfn.IFNA(SUM((T$3&gt;='Gastos com Pessoal'!$E$513:$E$522)*(T$3&lt;='Gastos com Pessoal'!$F$513:$F$522)*(IF('Gastos com Pessoal'!$Y$513:$Y$522&lt;=T$3,1,0))*OFFSET('Gastos com Pessoal'!$H$512,1,MATCH(4&amp;$B52,'Gastos com Pessoal'!$I$532:$AJ$532&amp;'Gastos com Pessoal'!$I$512:$AJ$512,0),10,1)),0)
+_xlfn.IFNA(SUM((T$3&gt;='Gastos com Pessoal'!$E$513:$E$522)*(T$3&lt;='Gastos com Pessoal'!$F$513:$F$522)*(IF('Gastos com Pessoal'!$AE$513:$AE$522&lt;=T$3,1,0))*OFFSET('Gastos com Pessoal'!$H$512,1,MATCH(5&amp;$B52,'Gastos com Pessoal'!$I$532:$AJ$532&amp;'Gastos com Pessoal'!$I$512:$AJ$512,0),10,1)),0)</f>
        <v>0</v>
      </c>
      <c r="U52" s="32">
        <f t="array" aca="1" ref="U52" ca="1">_xlfn.IFNA(SUM((U$3&gt;='Gastos com Pessoal'!$E$7:$E$506)*(U$3&lt;='Gastos com Pessoal'!$F$7:$F$506)*OFFSET('Encargos e Benefícios'!$D$5,1,MATCH($B52,'Encargos e Benefícios'!$E$5:$AB$5,0),500,1)),0)
+_xlfn.IFNA(SUM((U$3&gt;='Gastos com Pessoal'!$E$513:$E$522)*(U$3&lt;='Gastos com Pessoal'!$F$513:$F$522)*OFFSET('Encargos e Benefícios'!$D$511,1,MATCH($B52,'Encargos e Benefícios'!$E$511:$AB$511,0),10,1)),0)
+_xlfn.IFNA(SUM((U$3&gt;='Gastos com Pessoal'!$E$7:$E$506)*(U$3&lt;='Gastos com Pessoal'!$F$7:$F$506)*(IF('Gastos com Pessoal'!$G$7:$G$506&lt;=U$3,1,0))*OFFSET('Gastos com Pessoal'!$H$6,1,MATCH(1&amp;$B52,'Gastos com Pessoal'!$I$532:$AJ$532&amp;'Gastos com Pessoal'!$I$6:$AJ$6,0),500,1)),0)
+_xlfn.IFNA(SUM((U$3&gt;='Gastos com Pessoal'!$E$7:$E$506)*(U$3&lt;='Gastos com Pessoal'!$F$7:$F$506)*(IF('Gastos com Pessoal'!$M$7:$M$506&lt;=U$3,1,0))*OFFSET('Gastos com Pessoal'!$H$6,1,MATCH(2&amp;$B52,'Gastos com Pessoal'!$I$532:$AJ$532&amp;'Gastos com Pessoal'!$I$6:$AJ$6,0),500,1)),0)
+_xlfn.IFNA(SUM((U$3&gt;='Gastos com Pessoal'!$E$7:$E$506)*(U$3&lt;='Gastos com Pessoal'!$F$7:$F$506)*(IF('Gastos com Pessoal'!$S$7:$S$506&lt;=U$3,1,0))*OFFSET('Gastos com Pessoal'!$H$6,1,MATCH(3&amp;$B52,'Gastos com Pessoal'!$I$532:$AJ$532&amp;'Gastos com Pessoal'!$I$6:$AJ$6,0),500,1)),0)
+_xlfn.IFNA(SUM((U$3&gt;='Gastos com Pessoal'!$E$7:$E$506)*(U$3&lt;='Gastos com Pessoal'!$F$7:$F$506)*(IF('Gastos com Pessoal'!$Y$7:$Y$506&lt;=U$3,1,0))*OFFSET('Gastos com Pessoal'!$H$6,1,MATCH(4&amp;$B52,'Gastos com Pessoal'!$I$532:$AJ$532&amp;'Gastos com Pessoal'!$I$6:$AJ$6,0),500,1)),0)
+_xlfn.IFNA(SUM((U$3&gt;='Gastos com Pessoal'!$E$7:$E$506)*(U$3&lt;='Gastos com Pessoal'!$F$7:$F$506)*(IF('Gastos com Pessoal'!$AE$7:$AE$506&lt;=U$3,1,0))*OFFSET('Gastos com Pessoal'!$H$6,1,MATCH(5&amp;$B52,'Gastos com Pessoal'!$I$532:$AJ$532&amp;'Gastos com Pessoal'!$I$6:$AJ$6,0),500,1)),0)
+_xlfn.IFNA(SUM((U$3&gt;='Gastos com Pessoal'!$E$513:$E$522)*(U$3&lt;='Gastos com Pessoal'!$F$513:$F$522)*(IF('Gastos com Pessoal'!$G$513:$G$522&lt;=U$3,1,0))*OFFSET('Gastos com Pessoal'!$H$512,1,MATCH(1&amp;$B52,'Gastos com Pessoal'!$I$532:$AJ$532&amp;'Gastos com Pessoal'!$I$512:$AJ$512,0),10,1)),0)
+_xlfn.IFNA(SUM((U$3&gt;='Gastos com Pessoal'!$E$513:$E$522)*(U$3&lt;='Gastos com Pessoal'!$F$513:$F$522)*(IF('Gastos com Pessoal'!$M$513:$M$522&lt;=U$3,1,0))*OFFSET('Gastos com Pessoal'!$H$512,1,MATCH(2&amp;$B52,'Gastos com Pessoal'!$I$532:$AJ$532&amp;'Gastos com Pessoal'!$I$512:$AJ$512,0),10,1)),0)
+_xlfn.IFNA(SUM((U$3&gt;='Gastos com Pessoal'!$E$513:$E$522)*(U$3&lt;='Gastos com Pessoal'!$F$513:$F$522)*(IF('Gastos com Pessoal'!$S$513:$S$522&lt;=U$3,1,0))*OFFSET('Gastos com Pessoal'!$H$512,1,MATCH(3&amp;$B52,'Gastos com Pessoal'!$I$532:$AJ$532&amp;'Gastos com Pessoal'!$I$512:$AJ$512,0),10,1)),0)
+_xlfn.IFNA(SUM((U$3&gt;='Gastos com Pessoal'!$E$513:$E$522)*(U$3&lt;='Gastos com Pessoal'!$F$513:$F$522)*(IF('Gastos com Pessoal'!$Y$513:$Y$522&lt;=U$3,1,0))*OFFSET('Gastos com Pessoal'!$H$512,1,MATCH(4&amp;$B52,'Gastos com Pessoal'!$I$532:$AJ$532&amp;'Gastos com Pessoal'!$I$512:$AJ$512,0),10,1)),0)
+_xlfn.IFNA(SUM((U$3&gt;='Gastos com Pessoal'!$E$513:$E$522)*(U$3&lt;='Gastos com Pessoal'!$F$513:$F$522)*(IF('Gastos com Pessoal'!$AE$513:$AE$522&lt;=U$3,1,0))*OFFSET('Gastos com Pessoal'!$H$512,1,MATCH(5&amp;$B52,'Gastos com Pessoal'!$I$532:$AJ$532&amp;'Gastos com Pessoal'!$I$512:$AJ$512,0),10,1)),0)</f>
        <v>0</v>
      </c>
      <c r="V52" s="32">
        <f t="array" aca="1" ref="V52" ca="1">_xlfn.IFNA(SUM((V$3&gt;='Gastos com Pessoal'!$E$7:$E$506)*(V$3&lt;='Gastos com Pessoal'!$F$7:$F$506)*OFFSET('Encargos e Benefícios'!$D$5,1,MATCH($B52,'Encargos e Benefícios'!$E$5:$AB$5,0),500,1)),0)
+_xlfn.IFNA(SUM((V$3&gt;='Gastos com Pessoal'!$E$513:$E$522)*(V$3&lt;='Gastos com Pessoal'!$F$513:$F$522)*OFFSET('Encargos e Benefícios'!$D$511,1,MATCH($B52,'Encargos e Benefícios'!$E$511:$AB$511,0),10,1)),0)
+_xlfn.IFNA(SUM((V$3&gt;='Gastos com Pessoal'!$E$7:$E$506)*(V$3&lt;='Gastos com Pessoal'!$F$7:$F$506)*(IF('Gastos com Pessoal'!$G$7:$G$506&lt;=V$3,1,0))*OFFSET('Gastos com Pessoal'!$H$6,1,MATCH(1&amp;$B52,'Gastos com Pessoal'!$I$532:$AJ$532&amp;'Gastos com Pessoal'!$I$6:$AJ$6,0),500,1)),0)
+_xlfn.IFNA(SUM((V$3&gt;='Gastos com Pessoal'!$E$7:$E$506)*(V$3&lt;='Gastos com Pessoal'!$F$7:$F$506)*(IF('Gastos com Pessoal'!$M$7:$M$506&lt;=V$3,1,0))*OFFSET('Gastos com Pessoal'!$H$6,1,MATCH(2&amp;$B52,'Gastos com Pessoal'!$I$532:$AJ$532&amp;'Gastos com Pessoal'!$I$6:$AJ$6,0),500,1)),0)
+_xlfn.IFNA(SUM((V$3&gt;='Gastos com Pessoal'!$E$7:$E$506)*(V$3&lt;='Gastos com Pessoal'!$F$7:$F$506)*(IF('Gastos com Pessoal'!$S$7:$S$506&lt;=V$3,1,0))*OFFSET('Gastos com Pessoal'!$H$6,1,MATCH(3&amp;$B52,'Gastos com Pessoal'!$I$532:$AJ$532&amp;'Gastos com Pessoal'!$I$6:$AJ$6,0),500,1)),0)
+_xlfn.IFNA(SUM((V$3&gt;='Gastos com Pessoal'!$E$7:$E$506)*(V$3&lt;='Gastos com Pessoal'!$F$7:$F$506)*(IF('Gastos com Pessoal'!$Y$7:$Y$506&lt;=V$3,1,0))*OFFSET('Gastos com Pessoal'!$H$6,1,MATCH(4&amp;$B52,'Gastos com Pessoal'!$I$532:$AJ$532&amp;'Gastos com Pessoal'!$I$6:$AJ$6,0),500,1)),0)
+_xlfn.IFNA(SUM((V$3&gt;='Gastos com Pessoal'!$E$7:$E$506)*(V$3&lt;='Gastos com Pessoal'!$F$7:$F$506)*(IF('Gastos com Pessoal'!$AE$7:$AE$506&lt;=V$3,1,0))*OFFSET('Gastos com Pessoal'!$H$6,1,MATCH(5&amp;$B52,'Gastos com Pessoal'!$I$532:$AJ$532&amp;'Gastos com Pessoal'!$I$6:$AJ$6,0),500,1)),0)
+_xlfn.IFNA(SUM((V$3&gt;='Gastos com Pessoal'!$E$513:$E$522)*(V$3&lt;='Gastos com Pessoal'!$F$513:$F$522)*(IF('Gastos com Pessoal'!$G$513:$G$522&lt;=V$3,1,0))*OFFSET('Gastos com Pessoal'!$H$512,1,MATCH(1&amp;$B52,'Gastos com Pessoal'!$I$532:$AJ$532&amp;'Gastos com Pessoal'!$I$512:$AJ$512,0),10,1)),0)
+_xlfn.IFNA(SUM((V$3&gt;='Gastos com Pessoal'!$E$513:$E$522)*(V$3&lt;='Gastos com Pessoal'!$F$513:$F$522)*(IF('Gastos com Pessoal'!$M$513:$M$522&lt;=V$3,1,0))*OFFSET('Gastos com Pessoal'!$H$512,1,MATCH(2&amp;$B52,'Gastos com Pessoal'!$I$532:$AJ$532&amp;'Gastos com Pessoal'!$I$512:$AJ$512,0),10,1)),0)
+_xlfn.IFNA(SUM((V$3&gt;='Gastos com Pessoal'!$E$513:$E$522)*(V$3&lt;='Gastos com Pessoal'!$F$513:$F$522)*(IF('Gastos com Pessoal'!$S$513:$S$522&lt;=V$3,1,0))*OFFSET('Gastos com Pessoal'!$H$512,1,MATCH(3&amp;$B52,'Gastos com Pessoal'!$I$532:$AJ$532&amp;'Gastos com Pessoal'!$I$512:$AJ$512,0),10,1)),0)
+_xlfn.IFNA(SUM((V$3&gt;='Gastos com Pessoal'!$E$513:$E$522)*(V$3&lt;='Gastos com Pessoal'!$F$513:$F$522)*(IF('Gastos com Pessoal'!$Y$513:$Y$522&lt;=V$3,1,0))*OFFSET('Gastos com Pessoal'!$H$512,1,MATCH(4&amp;$B52,'Gastos com Pessoal'!$I$532:$AJ$532&amp;'Gastos com Pessoal'!$I$512:$AJ$512,0),10,1)),0)
+_xlfn.IFNA(SUM((V$3&gt;='Gastos com Pessoal'!$E$513:$E$522)*(V$3&lt;='Gastos com Pessoal'!$F$513:$F$522)*(IF('Gastos com Pessoal'!$AE$513:$AE$522&lt;=V$3,1,0))*OFFSET('Gastos com Pessoal'!$H$512,1,MATCH(5&amp;$B52,'Gastos com Pessoal'!$I$532:$AJ$532&amp;'Gastos com Pessoal'!$I$512:$AJ$512,0),10,1)),0)</f>
        <v>0</v>
      </c>
      <c r="W52" s="32">
        <f t="array" aca="1" ref="W52" ca="1">_xlfn.IFNA(SUM((W$3&gt;='Gastos com Pessoal'!$E$7:$E$506)*(W$3&lt;='Gastos com Pessoal'!$F$7:$F$506)*OFFSET('Encargos e Benefícios'!$D$5,1,MATCH($B52,'Encargos e Benefícios'!$E$5:$AB$5,0),500,1)),0)
+_xlfn.IFNA(SUM((W$3&gt;='Gastos com Pessoal'!$E$513:$E$522)*(W$3&lt;='Gastos com Pessoal'!$F$513:$F$522)*OFFSET('Encargos e Benefícios'!$D$511,1,MATCH($B52,'Encargos e Benefícios'!$E$511:$AB$511,0),10,1)),0)
+_xlfn.IFNA(SUM((W$3&gt;='Gastos com Pessoal'!$E$7:$E$506)*(W$3&lt;='Gastos com Pessoal'!$F$7:$F$506)*(IF('Gastos com Pessoal'!$G$7:$G$506&lt;=W$3,1,0))*OFFSET('Gastos com Pessoal'!$H$6,1,MATCH(1&amp;$B52,'Gastos com Pessoal'!$I$532:$AJ$532&amp;'Gastos com Pessoal'!$I$6:$AJ$6,0),500,1)),0)
+_xlfn.IFNA(SUM((W$3&gt;='Gastos com Pessoal'!$E$7:$E$506)*(W$3&lt;='Gastos com Pessoal'!$F$7:$F$506)*(IF('Gastos com Pessoal'!$M$7:$M$506&lt;=W$3,1,0))*OFFSET('Gastos com Pessoal'!$H$6,1,MATCH(2&amp;$B52,'Gastos com Pessoal'!$I$532:$AJ$532&amp;'Gastos com Pessoal'!$I$6:$AJ$6,0),500,1)),0)
+_xlfn.IFNA(SUM((W$3&gt;='Gastos com Pessoal'!$E$7:$E$506)*(W$3&lt;='Gastos com Pessoal'!$F$7:$F$506)*(IF('Gastos com Pessoal'!$S$7:$S$506&lt;=W$3,1,0))*OFFSET('Gastos com Pessoal'!$H$6,1,MATCH(3&amp;$B52,'Gastos com Pessoal'!$I$532:$AJ$532&amp;'Gastos com Pessoal'!$I$6:$AJ$6,0),500,1)),0)
+_xlfn.IFNA(SUM((W$3&gt;='Gastos com Pessoal'!$E$7:$E$506)*(W$3&lt;='Gastos com Pessoal'!$F$7:$F$506)*(IF('Gastos com Pessoal'!$Y$7:$Y$506&lt;=W$3,1,0))*OFFSET('Gastos com Pessoal'!$H$6,1,MATCH(4&amp;$B52,'Gastos com Pessoal'!$I$532:$AJ$532&amp;'Gastos com Pessoal'!$I$6:$AJ$6,0),500,1)),0)
+_xlfn.IFNA(SUM((W$3&gt;='Gastos com Pessoal'!$E$7:$E$506)*(W$3&lt;='Gastos com Pessoal'!$F$7:$F$506)*(IF('Gastos com Pessoal'!$AE$7:$AE$506&lt;=W$3,1,0))*OFFSET('Gastos com Pessoal'!$H$6,1,MATCH(5&amp;$B52,'Gastos com Pessoal'!$I$532:$AJ$532&amp;'Gastos com Pessoal'!$I$6:$AJ$6,0),500,1)),0)
+_xlfn.IFNA(SUM((W$3&gt;='Gastos com Pessoal'!$E$513:$E$522)*(W$3&lt;='Gastos com Pessoal'!$F$513:$F$522)*(IF('Gastos com Pessoal'!$G$513:$G$522&lt;=W$3,1,0))*OFFSET('Gastos com Pessoal'!$H$512,1,MATCH(1&amp;$B52,'Gastos com Pessoal'!$I$532:$AJ$532&amp;'Gastos com Pessoal'!$I$512:$AJ$512,0),10,1)),0)
+_xlfn.IFNA(SUM((W$3&gt;='Gastos com Pessoal'!$E$513:$E$522)*(W$3&lt;='Gastos com Pessoal'!$F$513:$F$522)*(IF('Gastos com Pessoal'!$M$513:$M$522&lt;=W$3,1,0))*OFFSET('Gastos com Pessoal'!$H$512,1,MATCH(2&amp;$B52,'Gastos com Pessoal'!$I$532:$AJ$532&amp;'Gastos com Pessoal'!$I$512:$AJ$512,0),10,1)),0)
+_xlfn.IFNA(SUM((W$3&gt;='Gastos com Pessoal'!$E$513:$E$522)*(W$3&lt;='Gastos com Pessoal'!$F$513:$F$522)*(IF('Gastos com Pessoal'!$S$513:$S$522&lt;=W$3,1,0))*OFFSET('Gastos com Pessoal'!$H$512,1,MATCH(3&amp;$B52,'Gastos com Pessoal'!$I$532:$AJ$532&amp;'Gastos com Pessoal'!$I$512:$AJ$512,0),10,1)),0)
+_xlfn.IFNA(SUM((W$3&gt;='Gastos com Pessoal'!$E$513:$E$522)*(W$3&lt;='Gastos com Pessoal'!$F$513:$F$522)*(IF('Gastos com Pessoal'!$Y$513:$Y$522&lt;=W$3,1,0))*OFFSET('Gastos com Pessoal'!$H$512,1,MATCH(4&amp;$B52,'Gastos com Pessoal'!$I$532:$AJ$532&amp;'Gastos com Pessoal'!$I$512:$AJ$512,0),10,1)),0)
+_xlfn.IFNA(SUM((W$3&gt;='Gastos com Pessoal'!$E$513:$E$522)*(W$3&lt;='Gastos com Pessoal'!$F$513:$F$522)*(IF('Gastos com Pessoal'!$AE$513:$AE$522&lt;=W$3,1,0))*OFFSET('Gastos com Pessoal'!$H$512,1,MATCH(5&amp;$B52,'Gastos com Pessoal'!$I$532:$AJ$532&amp;'Gastos com Pessoal'!$I$512:$AJ$512,0),10,1)),0)</f>
        <v>0</v>
      </c>
      <c r="X52" s="32">
        <f t="array" aca="1" ref="X52" ca="1">_xlfn.IFNA(SUM((X$3&gt;='Gastos com Pessoal'!$E$7:$E$506)*(X$3&lt;='Gastos com Pessoal'!$F$7:$F$506)*OFFSET('Encargos e Benefícios'!$D$5,1,MATCH($B52,'Encargos e Benefícios'!$E$5:$AB$5,0),500,1)),0)
+_xlfn.IFNA(SUM((X$3&gt;='Gastos com Pessoal'!$E$513:$E$522)*(X$3&lt;='Gastos com Pessoal'!$F$513:$F$522)*OFFSET('Encargos e Benefícios'!$D$511,1,MATCH($B52,'Encargos e Benefícios'!$E$511:$AB$511,0),10,1)),0)
+_xlfn.IFNA(SUM((X$3&gt;='Gastos com Pessoal'!$E$7:$E$506)*(X$3&lt;='Gastos com Pessoal'!$F$7:$F$506)*(IF('Gastos com Pessoal'!$G$7:$G$506&lt;=X$3,1,0))*OFFSET('Gastos com Pessoal'!$H$6,1,MATCH(1&amp;$B52,'Gastos com Pessoal'!$I$532:$AJ$532&amp;'Gastos com Pessoal'!$I$6:$AJ$6,0),500,1)),0)
+_xlfn.IFNA(SUM((X$3&gt;='Gastos com Pessoal'!$E$7:$E$506)*(X$3&lt;='Gastos com Pessoal'!$F$7:$F$506)*(IF('Gastos com Pessoal'!$M$7:$M$506&lt;=X$3,1,0))*OFFSET('Gastos com Pessoal'!$H$6,1,MATCH(2&amp;$B52,'Gastos com Pessoal'!$I$532:$AJ$532&amp;'Gastos com Pessoal'!$I$6:$AJ$6,0),500,1)),0)
+_xlfn.IFNA(SUM((X$3&gt;='Gastos com Pessoal'!$E$7:$E$506)*(X$3&lt;='Gastos com Pessoal'!$F$7:$F$506)*(IF('Gastos com Pessoal'!$S$7:$S$506&lt;=X$3,1,0))*OFFSET('Gastos com Pessoal'!$H$6,1,MATCH(3&amp;$B52,'Gastos com Pessoal'!$I$532:$AJ$532&amp;'Gastos com Pessoal'!$I$6:$AJ$6,0),500,1)),0)
+_xlfn.IFNA(SUM((X$3&gt;='Gastos com Pessoal'!$E$7:$E$506)*(X$3&lt;='Gastos com Pessoal'!$F$7:$F$506)*(IF('Gastos com Pessoal'!$Y$7:$Y$506&lt;=X$3,1,0))*OFFSET('Gastos com Pessoal'!$H$6,1,MATCH(4&amp;$B52,'Gastos com Pessoal'!$I$532:$AJ$532&amp;'Gastos com Pessoal'!$I$6:$AJ$6,0),500,1)),0)
+_xlfn.IFNA(SUM((X$3&gt;='Gastos com Pessoal'!$E$7:$E$506)*(X$3&lt;='Gastos com Pessoal'!$F$7:$F$506)*(IF('Gastos com Pessoal'!$AE$7:$AE$506&lt;=X$3,1,0))*OFFSET('Gastos com Pessoal'!$H$6,1,MATCH(5&amp;$B52,'Gastos com Pessoal'!$I$532:$AJ$532&amp;'Gastos com Pessoal'!$I$6:$AJ$6,0),500,1)),0)
+_xlfn.IFNA(SUM((X$3&gt;='Gastos com Pessoal'!$E$513:$E$522)*(X$3&lt;='Gastos com Pessoal'!$F$513:$F$522)*(IF('Gastos com Pessoal'!$G$513:$G$522&lt;=X$3,1,0))*OFFSET('Gastos com Pessoal'!$H$512,1,MATCH(1&amp;$B52,'Gastos com Pessoal'!$I$532:$AJ$532&amp;'Gastos com Pessoal'!$I$512:$AJ$512,0),10,1)),0)
+_xlfn.IFNA(SUM((X$3&gt;='Gastos com Pessoal'!$E$513:$E$522)*(X$3&lt;='Gastos com Pessoal'!$F$513:$F$522)*(IF('Gastos com Pessoal'!$M$513:$M$522&lt;=X$3,1,0))*OFFSET('Gastos com Pessoal'!$H$512,1,MATCH(2&amp;$B52,'Gastos com Pessoal'!$I$532:$AJ$532&amp;'Gastos com Pessoal'!$I$512:$AJ$512,0),10,1)),0)
+_xlfn.IFNA(SUM((X$3&gt;='Gastos com Pessoal'!$E$513:$E$522)*(X$3&lt;='Gastos com Pessoal'!$F$513:$F$522)*(IF('Gastos com Pessoal'!$S$513:$S$522&lt;=X$3,1,0))*OFFSET('Gastos com Pessoal'!$H$512,1,MATCH(3&amp;$B52,'Gastos com Pessoal'!$I$532:$AJ$532&amp;'Gastos com Pessoal'!$I$512:$AJ$512,0),10,1)),0)
+_xlfn.IFNA(SUM((X$3&gt;='Gastos com Pessoal'!$E$513:$E$522)*(X$3&lt;='Gastos com Pessoal'!$F$513:$F$522)*(IF('Gastos com Pessoal'!$Y$513:$Y$522&lt;=X$3,1,0))*OFFSET('Gastos com Pessoal'!$H$512,1,MATCH(4&amp;$B52,'Gastos com Pessoal'!$I$532:$AJ$532&amp;'Gastos com Pessoal'!$I$512:$AJ$512,0),10,1)),0)
+_xlfn.IFNA(SUM((X$3&gt;='Gastos com Pessoal'!$E$513:$E$522)*(X$3&lt;='Gastos com Pessoal'!$F$513:$F$522)*(IF('Gastos com Pessoal'!$AE$513:$AE$522&lt;=X$3,1,0))*OFFSET('Gastos com Pessoal'!$H$512,1,MATCH(5&amp;$B52,'Gastos com Pessoal'!$I$532:$AJ$532&amp;'Gastos com Pessoal'!$I$512:$AJ$512,0),10,1)),0)</f>
        <v>0</v>
      </c>
      <c r="Y52" s="32">
        <f t="array" aca="1" ref="Y52" ca="1">_xlfn.IFNA(SUM((Y$3&gt;='Gastos com Pessoal'!$E$7:$E$506)*(Y$3&lt;='Gastos com Pessoal'!$F$7:$F$506)*OFFSET('Encargos e Benefícios'!$D$5,1,MATCH($B52,'Encargos e Benefícios'!$E$5:$AB$5,0),500,1)),0)
+_xlfn.IFNA(SUM((Y$3&gt;='Gastos com Pessoal'!$E$513:$E$522)*(Y$3&lt;='Gastos com Pessoal'!$F$513:$F$522)*OFFSET('Encargos e Benefícios'!$D$511,1,MATCH($B52,'Encargos e Benefícios'!$E$511:$AB$511,0),10,1)),0)
+_xlfn.IFNA(SUM((Y$3&gt;='Gastos com Pessoal'!$E$7:$E$506)*(Y$3&lt;='Gastos com Pessoal'!$F$7:$F$506)*(IF('Gastos com Pessoal'!$G$7:$G$506&lt;=Y$3,1,0))*OFFSET('Gastos com Pessoal'!$H$6,1,MATCH(1&amp;$B52,'Gastos com Pessoal'!$I$532:$AJ$532&amp;'Gastos com Pessoal'!$I$6:$AJ$6,0),500,1)),0)
+_xlfn.IFNA(SUM((Y$3&gt;='Gastos com Pessoal'!$E$7:$E$506)*(Y$3&lt;='Gastos com Pessoal'!$F$7:$F$506)*(IF('Gastos com Pessoal'!$M$7:$M$506&lt;=Y$3,1,0))*OFFSET('Gastos com Pessoal'!$H$6,1,MATCH(2&amp;$B52,'Gastos com Pessoal'!$I$532:$AJ$532&amp;'Gastos com Pessoal'!$I$6:$AJ$6,0),500,1)),0)
+_xlfn.IFNA(SUM((Y$3&gt;='Gastos com Pessoal'!$E$7:$E$506)*(Y$3&lt;='Gastos com Pessoal'!$F$7:$F$506)*(IF('Gastos com Pessoal'!$S$7:$S$506&lt;=Y$3,1,0))*OFFSET('Gastos com Pessoal'!$H$6,1,MATCH(3&amp;$B52,'Gastos com Pessoal'!$I$532:$AJ$532&amp;'Gastos com Pessoal'!$I$6:$AJ$6,0),500,1)),0)
+_xlfn.IFNA(SUM((Y$3&gt;='Gastos com Pessoal'!$E$7:$E$506)*(Y$3&lt;='Gastos com Pessoal'!$F$7:$F$506)*(IF('Gastos com Pessoal'!$Y$7:$Y$506&lt;=Y$3,1,0))*OFFSET('Gastos com Pessoal'!$H$6,1,MATCH(4&amp;$B52,'Gastos com Pessoal'!$I$532:$AJ$532&amp;'Gastos com Pessoal'!$I$6:$AJ$6,0),500,1)),0)
+_xlfn.IFNA(SUM((Y$3&gt;='Gastos com Pessoal'!$E$7:$E$506)*(Y$3&lt;='Gastos com Pessoal'!$F$7:$F$506)*(IF('Gastos com Pessoal'!$AE$7:$AE$506&lt;=Y$3,1,0))*OFFSET('Gastos com Pessoal'!$H$6,1,MATCH(5&amp;$B52,'Gastos com Pessoal'!$I$532:$AJ$532&amp;'Gastos com Pessoal'!$I$6:$AJ$6,0),500,1)),0)
+_xlfn.IFNA(SUM((Y$3&gt;='Gastos com Pessoal'!$E$513:$E$522)*(Y$3&lt;='Gastos com Pessoal'!$F$513:$F$522)*(IF('Gastos com Pessoal'!$G$513:$G$522&lt;=Y$3,1,0))*OFFSET('Gastos com Pessoal'!$H$512,1,MATCH(1&amp;$B52,'Gastos com Pessoal'!$I$532:$AJ$532&amp;'Gastos com Pessoal'!$I$512:$AJ$512,0),10,1)),0)
+_xlfn.IFNA(SUM((Y$3&gt;='Gastos com Pessoal'!$E$513:$E$522)*(Y$3&lt;='Gastos com Pessoal'!$F$513:$F$522)*(IF('Gastos com Pessoal'!$M$513:$M$522&lt;=Y$3,1,0))*OFFSET('Gastos com Pessoal'!$H$512,1,MATCH(2&amp;$B52,'Gastos com Pessoal'!$I$532:$AJ$532&amp;'Gastos com Pessoal'!$I$512:$AJ$512,0),10,1)),0)
+_xlfn.IFNA(SUM((Y$3&gt;='Gastos com Pessoal'!$E$513:$E$522)*(Y$3&lt;='Gastos com Pessoal'!$F$513:$F$522)*(IF('Gastos com Pessoal'!$S$513:$S$522&lt;=Y$3,1,0))*OFFSET('Gastos com Pessoal'!$H$512,1,MATCH(3&amp;$B52,'Gastos com Pessoal'!$I$532:$AJ$532&amp;'Gastos com Pessoal'!$I$512:$AJ$512,0),10,1)),0)
+_xlfn.IFNA(SUM((Y$3&gt;='Gastos com Pessoal'!$E$513:$E$522)*(Y$3&lt;='Gastos com Pessoal'!$F$513:$F$522)*(IF('Gastos com Pessoal'!$Y$513:$Y$522&lt;=Y$3,1,0))*OFFSET('Gastos com Pessoal'!$H$512,1,MATCH(4&amp;$B52,'Gastos com Pessoal'!$I$532:$AJ$532&amp;'Gastos com Pessoal'!$I$512:$AJ$512,0),10,1)),0)
+_xlfn.IFNA(SUM((Y$3&gt;='Gastos com Pessoal'!$E$513:$E$522)*(Y$3&lt;='Gastos com Pessoal'!$F$513:$F$522)*(IF('Gastos com Pessoal'!$AE$513:$AE$522&lt;=Y$3,1,0))*OFFSET('Gastos com Pessoal'!$H$512,1,MATCH(5&amp;$B52,'Gastos com Pessoal'!$I$532:$AJ$532&amp;'Gastos com Pessoal'!$I$512:$AJ$512,0),10,1)),0)</f>
        <v>0</v>
      </c>
      <c r="Z52" s="32">
        <f t="array" aca="1" ref="Z52" ca="1">_xlfn.IFNA(SUM((Z$3&gt;='Gastos com Pessoal'!$E$7:$E$506)*(Z$3&lt;='Gastos com Pessoal'!$F$7:$F$506)*OFFSET('Encargos e Benefícios'!$D$5,1,MATCH($B52,'Encargos e Benefícios'!$E$5:$AB$5,0),500,1)),0)
+_xlfn.IFNA(SUM((Z$3&gt;='Gastos com Pessoal'!$E$513:$E$522)*(Z$3&lt;='Gastos com Pessoal'!$F$513:$F$522)*OFFSET('Encargos e Benefícios'!$D$511,1,MATCH($B52,'Encargos e Benefícios'!$E$511:$AB$511,0),10,1)),0)
+_xlfn.IFNA(SUM((Z$3&gt;='Gastos com Pessoal'!$E$7:$E$506)*(Z$3&lt;='Gastos com Pessoal'!$F$7:$F$506)*(IF('Gastos com Pessoal'!$G$7:$G$506&lt;=Z$3,1,0))*OFFSET('Gastos com Pessoal'!$H$6,1,MATCH(1&amp;$B52,'Gastos com Pessoal'!$I$532:$AJ$532&amp;'Gastos com Pessoal'!$I$6:$AJ$6,0),500,1)),0)
+_xlfn.IFNA(SUM((Z$3&gt;='Gastos com Pessoal'!$E$7:$E$506)*(Z$3&lt;='Gastos com Pessoal'!$F$7:$F$506)*(IF('Gastos com Pessoal'!$M$7:$M$506&lt;=Z$3,1,0))*OFFSET('Gastos com Pessoal'!$H$6,1,MATCH(2&amp;$B52,'Gastos com Pessoal'!$I$532:$AJ$532&amp;'Gastos com Pessoal'!$I$6:$AJ$6,0),500,1)),0)
+_xlfn.IFNA(SUM((Z$3&gt;='Gastos com Pessoal'!$E$7:$E$506)*(Z$3&lt;='Gastos com Pessoal'!$F$7:$F$506)*(IF('Gastos com Pessoal'!$S$7:$S$506&lt;=Z$3,1,0))*OFFSET('Gastos com Pessoal'!$H$6,1,MATCH(3&amp;$B52,'Gastos com Pessoal'!$I$532:$AJ$532&amp;'Gastos com Pessoal'!$I$6:$AJ$6,0),500,1)),0)
+_xlfn.IFNA(SUM((Z$3&gt;='Gastos com Pessoal'!$E$7:$E$506)*(Z$3&lt;='Gastos com Pessoal'!$F$7:$F$506)*(IF('Gastos com Pessoal'!$Y$7:$Y$506&lt;=Z$3,1,0))*OFFSET('Gastos com Pessoal'!$H$6,1,MATCH(4&amp;$B52,'Gastos com Pessoal'!$I$532:$AJ$532&amp;'Gastos com Pessoal'!$I$6:$AJ$6,0),500,1)),0)
+_xlfn.IFNA(SUM((Z$3&gt;='Gastos com Pessoal'!$E$7:$E$506)*(Z$3&lt;='Gastos com Pessoal'!$F$7:$F$506)*(IF('Gastos com Pessoal'!$AE$7:$AE$506&lt;=Z$3,1,0))*OFFSET('Gastos com Pessoal'!$H$6,1,MATCH(5&amp;$B52,'Gastos com Pessoal'!$I$532:$AJ$532&amp;'Gastos com Pessoal'!$I$6:$AJ$6,0),500,1)),0)
+_xlfn.IFNA(SUM((Z$3&gt;='Gastos com Pessoal'!$E$513:$E$522)*(Z$3&lt;='Gastos com Pessoal'!$F$513:$F$522)*(IF('Gastos com Pessoal'!$G$513:$G$522&lt;=Z$3,1,0))*OFFSET('Gastos com Pessoal'!$H$512,1,MATCH(1&amp;$B52,'Gastos com Pessoal'!$I$532:$AJ$532&amp;'Gastos com Pessoal'!$I$512:$AJ$512,0),10,1)),0)
+_xlfn.IFNA(SUM((Z$3&gt;='Gastos com Pessoal'!$E$513:$E$522)*(Z$3&lt;='Gastos com Pessoal'!$F$513:$F$522)*(IF('Gastos com Pessoal'!$M$513:$M$522&lt;=Z$3,1,0))*OFFSET('Gastos com Pessoal'!$H$512,1,MATCH(2&amp;$B52,'Gastos com Pessoal'!$I$532:$AJ$532&amp;'Gastos com Pessoal'!$I$512:$AJ$512,0),10,1)),0)
+_xlfn.IFNA(SUM((Z$3&gt;='Gastos com Pessoal'!$E$513:$E$522)*(Z$3&lt;='Gastos com Pessoal'!$F$513:$F$522)*(IF('Gastos com Pessoal'!$S$513:$S$522&lt;=Z$3,1,0))*OFFSET('Gastos com Pessoal'!$H$512,1,MATCH(3&amp;$B52,'Gastos com Pessoal'!$I$532:$AJ$532&amp;'Gastos com Pessoal'!$I$512:$AJ$512,0),10,1)),0)
+_xlfn.IFNA(SUM((Z$3&gt;='Gastos com Pessoal'!$E$513:$E$522)*(Z$3&lt;='Gastos com Pessoal'!$F$513:$F$522)*(IF('Gastos com Pessoal'!$Y$513:$Y$522&lt;=Z$3,1,0))*OFFSET('Gastos com Pessoal'!$H$512,1,MATCH(4&amp;$B52,'Gastos com Pessoal'!$I$532:$AJ$532&amp;'Gastos com Pessoal'!$I$512:$AJ$512,0),10,1)),0)
+_xlfn.IFNA(SUM((Z$3&gt;='Gastos com Pessoal'!$E$513:$E$522)*(Z$3&lt;='Gastos com Pessoal'!$F$513:$F$522)*(IF('Gastos com Pessoal'!$AE$513:$AE$522&lt;=Z$3,1,0))*OFFSET('Gastos com Pessoal'!$H$512,1,MATCH(5&amp;$B52,'Gastos com Pessoal'!$I$532:$AJ$532&amp;'Gastos com Pessoal'!$I$512:$AJ$512,0),10,1)),0)</f>
        <v>0</v>
      </c>
      <c r="AA52" s="32">
        <f t="array" aca="1" ref="AA52" ca="1">_xlfn.IFNA(SUM((AA$3&gt;='Gastos com Pessoal'!$E$7:$E$506)*(AA$3&lt;='Gastos com Pessoal'!$F$7:$F$506)*OFFSET('Encargos e Benefícios'!$D$5,1,MATCH($B52,'Encargos e Benefícios'!$E$5:$AB$5,0),500,1)),0)
+_xlfn.IFNA(SUM((AA$3&gt;='Gastos com Pessoal'!$E$513:$E$522)*(AA$3&lt;='Gastos com Pessoal'!$F$513:$F$522)*OFFSET('Encargos e Benefícios'!$D$511,1,MATCH($B52,'Encargos e Benefícios'!$E$511:$AB$511,0),10,1)),0)
+_xlfn.IFNA(SUM((AA$3&gt;='Gastos com Pessoal'!$E$7:$E$506)*(AA$3&lt;='Gastos com Pessoal'!$F$7:$F$506)*(IF('Gastos com Pessoal'!$G$7:$G$506&lt;=AA$3,1,0))*OFFSET('Gastos com Pessoal'!$H$6,1,MATCH(1&amp;$B52,'Gastos com Pessoal'!$I$532:$AJ$532&amp;'Gastos com Pessoal'!$I$6:$AJ$6,0),500,1)),0)
+_xlfn.IFNA(SUM((AA$3&gt;='Gastos com Pessoal'!$E$7:$E$506)*(AA$3&lt;='Gastos com Pessoal'!$F$7:$F$506)*(IF('Gastos com Pessoal'!$M$7:$M$506&lt;=AA$3,1,0))*OFFSET('Gastos com Pessoal'!$H$6,1,MATCH(2&amp;$B52,'Gastos com Pessoal'!$I$532:$AJ$532&amp;'Gastos com Pessoal'!$I$6:$AJ$6,0),500,1)),0)
+_xlfn.IFNA(SUM((AA$3&gt;='Gastos com Pessoal'!$E$7:$E$506)*(AA$3&lt;='Gastos com Pessoal'!$F$7:$F$506)*(IF('Gastos com Pessoal'!$S$7:$S$506&lt;=AA$3,1,0))*OFFSET('Gastos com Pessoal'!$H$6,1,MATCH(3&amp;$B52,'Gastos com Pessoal'!$I$532:$AJ$532&amp;'Gastos com Pessoal'!$I$6:$AJ$6,0),500,1)),0)
+_xlfn.IFNA(SUM((AA$3&gt;='Gastos com Pessoal'!$E$7:$E$506)*(AA$3&lt;='Gastos com Pessoal'!$F$7:$F$506)*(IF('Gastos com Pessoal'!$Y$7:$Y$506&lt;=AA$3,1,0))*OFFSET('Gastos com Pessoal'!$H$6,1,MATCH(4&amp;$B52,'Gastos com Pessoal'!$I$532:$AJ$532&amp;'Gastos com Pessoal'!$I$6:$AJ$6,0),500,1)),0)
+_xlfn.IFNA(SUM((AA$3&gt;='Gastos com Pessoal'!$E$7:$E$506)*(AA$3&lt;='Gastos com Pessoal'!$F$7:$F$506)*(IF('Gastos com Pessoal'!$AE$7:$AE$506&lt;=AA$3,1,0))*OFFSET('Gastos com Pessoal'!$H$6,1,MATCH(5&amp;$B52,'Gastos com Pessoal'!$I$532:$AJ$532&amp;'Gastos com Pessoal'!$I$6:$AJ$6,0),500,1)),0)
+_xlfn.IFNA(SUM((AA$3&gt;='Gastos com Pessoal'!$E$513:$E$522)*(AA$3&lt;='Gastos com Pessoal'!$F$513:$F$522)*(IF('Gastos com Pessoal'!$G$513:$G$522&lt;=AA$3,1,0))*OFFSET('Gastos com Pessoal'!$H$512,1,MATCH(1&amp;$B52,'Gastos com Pessoal'!$I$532:$AJ$532&amp;'Gastos com Pessoal'!$I$512:$AJ$512,0),10,1)),0)
+_xlfn.IFNA(SUM((AA$3&gt;='Gastos com Pessoal'!$E$513:$E$522)*(AA$3&lt;='Gastos com Pessoal'!$F$513:$F$522)*(IF('Gastos com Pessoal'!$M$513:$M$522&lt;=AA$3,1,0))*OFFSET('Gastos com Pessoal'!$H$512,1,MATCH(2&amp;$B52,'Gastos com Pessoal'!$I$532:$AJ$532&amp;'Gastos com Pessoal'!$I$512:$AJ$512,0),10,1)),0)
+_xlfn.IFNA(SUM((AA$3&gt;='Gastos com Pessoal'!$E$513:$E$522)*(AA$3&lt;='Gastos com Pessoal'!$F$513:$F$522)*(IF('Gastos com Pessoal'!$S$513:$S$522&lt;=AA$3,1,0))*OFFSET('Gastos com Pessoal'!$H$512,1,MATCH(3&amp;$B52,'Gastos com Pessoal'!$I$532:$AJ$532&amp;'Gastos com Pessoal'!$I$512:$AJ$512,0),10,1)),0)
+_xlfn.IFNA(SUM((AA$3&gt;='Gastos com Pessoal'!$E$513:$E$522)*(AA$3&lt;='Gastos com Pessoal'!$F$513:$F$522)*(IF('Gastos com Pessoal'!$Y$513:$Y$522&lt;=AA$3,1,0))*OFFSET('Gastos com Pessoal'!$H$512,1,MATCH(4&amp;$B52,'Gastos com Pessoal'!$I$532:$AJ$532&amp;'Gastos com Pessoal'!$I$512:$AJ$512,0),10,1)),0)
+_xlfn.IFNA(SUM((AA$3&gt;='Gastos com Pessoal'!$E$513:$E$522)*(AA$3&lt;='Gastos com Pessoal'!$F$513:$F$522)*(IF('Gastos com Pessoal'!$AE$513:$AE$522&lt;=AA$3,1,0))*OFFSET('Gastos com Pessoal'!$H$512,1,MATCH(5&amp;$B52,'Gastos com Pessoal'!$I$532:$AJ$532&amp;'Gastos com Pessoal'!$I$512:$AJ$512,0),10,1)),0)</f>
        <v>0</v>
      </c>
      <c r="AB52" s="32">
        <f t="array" aca="1" ref="AB52" ca="1">_xlfn.IFNA(SUM((AB$3&gt;='Gastos com Pessoal'!$E$7:$E$506)*(AB$3&lt;='Gastos com Pessoal'!$F$7:$F$506)*OFFSET('Encargos e Benefícios'!$D$5,1,MATCH($B52,'Encargos e Benefícios'!$E$5:$AB$5,0),500,1)),0)
+_xlfn.IFNA(SUM((AB$3&gt;='Gastos com Pessoal'!$E$513:$E$522)*(AB$3&lt;='Gastos com Pessoal'!$F$513:$F$522)*OFFSET('Encargos e Benefícios'!$D$511,1,MATCH($B52,'Encargos e Benefícios'!$E$511:$AB$511,0),10,1)),0)
+_xlfn.IFNA(SUM((AB$3&gt;='Gastos com Pessoal'!$E$7:$E$506)*(AB$3&lt;='Gastos com Pessoal'!$F$7:$F$506)*(IF('Gastos com Pessoal'!$G$7:$G$506&lt;=AB$3,1,0))*OFFSET('Gastos com Pessoal'!$H$6,1,MATCH(1&amp;$B52,'Gastos com Pessoal'!$I$532:$AJ$532&amp;'Gastos com Pessoal'!$I$6:$AJ$6,0),500,1)),0)
+_xlfn.IFNA(SUM((AB$3&gt;='Gastos com Pessoal'!$E$7:$E$506)*(AB$3&lt;='Gastos com Pessoal'!$F$7:$F$506)*(IF('Gastos com Pessoal'!$M$7:$M$506&lt;=AB$3,1,0))*OFFSET('Gastos com Pessoal'!$H$6,1,MATCH(2&amp;$B52,'Gastos com Pessoal'!$I$532:$AJ$532&amp;'Gastos com Pessoal'!$I$6:$AJ$6,0),500,1)),0)
+_xlfn.IFNA(SUM((AB$3&gt;='Gastos com Pessoal'!$E$7:$E$506)*(AB$3&lt;='Gastos com Pessoal'!$F$7:$F$506)*(IF('Gastos com Pessoal'!$S$7:$S$506&lt;=AB$3,1,0))*OFFSET('Gastos com Pessoal'!$H$6,1,MATCH(3&amp;$B52,'Gastos com Pessoal'!$I$532:$AJ$532&amp;'Gastos com Pessoal'!$I$6:$AJ$6,0),500,1)),0)
+_xlfn.IFNA(SUM((AB$3&gt;='Gastos com Pessoal'!$E$7:$E$506)*(AB$3&lt;='Gastos com Pessoal'!$F$7:$F$506)*(IF('Gastos com Pessoal'!$Y$7:$Y$506&lt;=AB$3,1,0))*OFFSET('Gastos com Pessoal'!$H$6,1,MATCH(4&amp;$B52,'Gastos com Pessoal'!$I$532:$AJ$532&amp;'Gastos com Pessoal'!$I$6:$AJ$6,0),500,1)),0)
+_xlfn.IFNA(SUM((AB$3&gt;='Gastos com Pessoal'!$E$7:$E$506)*(AB$3&lt;='Gastos com Pessoal'!$F$7:$F$506)*(IF('Gastos com Pessoal'!$AE$7:$AE$506&lt;=AB$3,1,0))*OFFSET('Gastos com Pessoal'!$H$6,1,MATCH(5&amp;$B52,'Gastos com Pessoal'!$I$532:$AJ$532&amp;'Gastos com Pessoal'!$I$6:$AJ$6,0),500,1)),0)
+_xlfn.IFNA(SUM((AB$3&gt;='Gastos com Pessoal'!$E$513:$E$522)*(AB$3&lt;='Gastos com Pessoal'!$F$513:$F$522)*(IF('Gastos com Pessoal'!$G$513:$G$522&lt;=AB$3,1,0))*OFFSET('Gastos com Pessoal'!$H$512,1,MATCH(1&amp;$B52,'Gastos com Pessoal'!$I$532:$AJ$532&amp;'Gastos com Pessoal'!$I$512:$AJ$512,0),10,1)),0)
+_xlfn.IFNA(SUM((AB$3&gt;='Gastos com Pessoal'!$E$513:$E$522)*(AB$3&lt;='Gastos com Pessoal'!$F$513:$F$522)*(IF('Gastos com Pessoal'!$M$513:$M$522&lt;=AB$3,1,0))*OFFSET('Gastos com Pessoal'!$H$512,1,MATCH(2&amp;$B52,'Gastos com Pessoal'!$I$532:$AJ$532&amp;'Gastos com Pessoal'!$I$512:$AJ$512,0),10,1)),0)
+_xlfn.IFNA(SUM((AB$3&gt;='Gastos com Pessoal'!$E$513:$E$522)*(AB$3&lt;='Gastos com Pessoal'!$F$513:$F$522)*(IF('Gastos com Pessoal'!$S$513:$S$522&lt;=AB$3,1,0))*OFFSET('Gastos com Pessoal'!$H$512,1,MATCH(3&amp;$B52,'Gastos com Pessoal'!$I$532:$AJ$532&amp;'Gastos com Pessoal'!$I$512:$AJ$512,0),10,1)),0)
+_xlfn.IFNA(SUM((AB$3&gt;='Gastos com Pessoal'!$E$513:$E$522)*(AB$3&lt;='Gastos com Pessoal'!$F$513:$F$522)*(IF('Gastos com Pessoal'!$Y$513:$Y$522&lt;=AB$3,1,0))*OFFSET('Gastos com Pessoal'!$H$512,1,MATCH(4&amp;$B52,'Gastos com Pessoal'!$I$532:$AJ$532&amp;'Gastos com Pessoal'!$I$512:$AJ$512,0),10,1)),0)
+_xlfn.IFNA(SUM((AB$3&gt;='Gastos com Pessoal'!$E$513:$E$522)*(AB$3&lt;='Gastos com Pessoal'!$F$513:$F$522)*(IF('Gastos com Pessoal'!$AE$513:$AE$522&lt;=AB$3,1,0))*OFFSET('Gastos com Pessoal'!$H$512,1,MATCH(5&amp;$B52,'Gastos com Pessoal'!$I$532:$AJ$532&amp;'Gastos com Pessoal'!$I$512:$AJ$512,0),10,1)),0)</f>
        <v>0</v>
      </c>
      <c r="AC52" s="32">
        <f t="array" aca="1" ref="AC52" ca="1">_xlfn.IFNA(SUM((AC$3&gt;='Gastos com Pessoal'!$E$7:$E$506)*(AC$3&lt;='Gastos com Pessoal'!$F$7:$F$506)*OFFSET('Encargos e Benefícios'!$D$5,1,MATCH($B52,'Encargos e Benefícios'!$E$5:$AB$5,0),500,1)),0)
+_xlfn.IFNA(SUM((AC$3&gt;='Gastos com Pessoal'!$E$513:$E$522)*(AC$3&lt;='Gastos com Pessoal'!$F$513:$F$522)*OFFSET('Encargos e Benefícios'!$D$511,1,MATCH($B52,'Encargos e Benefícios'!$E$511:$AB$511,0),10,1)),0)
+_xlfn.IFNA(SUM((AC$3&gt;='Gastos com Pessoal'!$E$7:$E$506)*(AC$3&lt;='Gastos com Pessoal'!$F$7:$F$506)*(IF('Gastos com Pessoal'!$G$7:$G$506&lt;=AC$3,1,0))*OFFSET('Gastos com Pessoal'!$H$6,1,MATCH(1&amp;$B52,'Gastos com Pessoal'!$I$532:$AJ$532&amp;'Gastos com Pessoal'!$I$6:$AJ$6,0),500,1)),0)
+_xlfn.IFNA(SUM((AC$3&gt;='Gastos com Pessoal'!$E$7:$E$506)*(AC$3&lt;='Gastos com Pessoal'!$F$7:$F$506)*(IF('Gastos com Pessoal'!$M$7:$M$506&lt;=AC$3,1,0))*OFFSET('Gastos com Pessoal'!$H$6,1,MATCH(2&amp;$B52,'Gastos com Pessoal'!$I$532:$AJ$532&amp;'Gastos com Pessoal'!$I$6:$AJ$6,0),500,1)),0)
+_xlfn.IFNA(SUM((AC$3&gt;='Gastos com Pessoal'!$E$7:$E$506)*(AC$3&lt;='Gastos com Pessoal'!$F$7:$F$506)*(IF('Gastos com Pessoal'!$S$7:$S$506&lt;=AC$3,1,0))*OFFSET('Gastos com Pessoal'!$H$6,1,MATCH(3&amp;$B52,'Gastos com Pessoal'!$I$532:$AJ$532&amp;'Gastos com Pessoal'!$I$6:$AJ$6,0),500,1)),0)
+_xlfn.IFNA(SUM((AC$3&gt;='Gastos com Pessoal'!$E$7:$E$506)*(AC$3&lt;='Gastos com Pessoal'!$F$7:$F$506)*(IF('Gastos com Pessoal'!$Y$7:$Y$506&lt;=AC$3,1,0))*OFFSET('Gastos com Pessoal'!$H$6,1,MATCH(4&amp;$B52,'Gastos com Pessoal'!$I$532:$AJ$532&amp;'Gastos com Pessoal'!$I$6:$AJ$6,0),500,1)),0)
+_xlfn.IFNA(SUM((AC$3&gt;='Gastos com Pessoal'!$E$7:$E$506)*(AC$3&lt;='Gastos com Pessoal'!$F$7:$F$506)*(IF('Gastos com Pessoal'!$AE$7:$AE$506&lt;=AC$3,1,0))*OFFSET('Gastos com Pessoal'!$H$6,1,MATCH(5&amp;$B52,'Gastos com Pessoal'!$I$532:$AJ$532&amp;'Gastos com Pessoal'!$I$6:$AJ$6,0),500,1)),0)
+_xlfn.IFNA(SUM((AC$3&gt;='Gastos com Pessoal'!$E$513:$E$522)*(AC$3&lt;='Gastos com Pessoal'!$F$513:$F$522)*(IF('Gastos com Pessoal'!$G$513:$G$522&lt;=AC$3,1,0))*OFFSET('Gastos com Pessoal'!$H$512,1,MATCH(1&amp;$B52,'Gastos com Pessoal'!$I$532:$AJ$532&amp;'Gastos com Pessoal'!$I$512:$AJ$512,0),10,1)),0)
+_xlfn.IFNA(SUM((AC$3&gt;='Gastos com Pessoal'!$E$513:$E$522)*(AC$3&lt;='Gastos com Pessoal'!$F$513:$F$522)*(IF('Gastos com Pessoal'!$M$513:$M$522&lt;=AC$3,1,0))*OFFSET('Gastos com Pessoal'!$H$512,1,MATCH(2&amp;$B52,'Gastos com Pessoal'!$I$532:$AJ$532&amp;'Gastos com Pessoal'!$I$512:$AJ$512,0),10,1)),0)
+_xlfn.IFNA(SUM((AC$3&gt;='Gastos com Pessoal'!$E$513:$E$522)*(AC$3&lt;='Gastos com Pessoal'!$F$513:$F$522)*(IF('Gastos com Pessoal'!$S$513:$S$522&lt;=AC$3,1,0))*OFFSET('Gastos com Pessoal'!$H$512,1,MATCH(3&amp;$B52,'Gastos com Pessoal'!$I$532:$AJ$532&amp;'Gastos com Pessoal'!$I$512:$AJ$512,0),10,1)),0)
+_xlfn.IFNA(SUM((AC$3&gt;='Gastos com Pessoal'!$E$513:$E$522)*(AC$3&lt;='Gastos com Pessoal'!$F$513:$F$522)*(IF('Gastos com Pessoal'!$Y$513:$Y$522&lt;=AC$3,1,0))*OFFSET('Gastos com Pessoal'!$H$512,1,MATCH(4&amp;$B52,'Gastos com Pessoal'!$I$532:$AJ$532&amp;'Gastos com Pessoal'!$I$512:$AJ$512,0),10,1)),0)
+_xlfn.IFNA(SUM((AC$3&gt;='Gastos com Pessoal'!$E$513:$E$522)*(AC$3&lt;='Gastos com Pessoal'!$F$513:$F$522)*(IF('Gastos com Pessoal'!$AE$513:$AE$522&lt;=AC$3,1,0))*OFFSET('Gastos com Pessoal'!$H$512,1,MATCH(5&amp;$B52,'Gastos com Pessoal'!$I$532:$AJ$532&amp;'Gastos com Pessoal'!$I$512:$AJ$512,0),10,1)),0)</f>
        <v>0</v>
      </c>
      <c r="AD52" s="32">
        <f t="array" aca="1" ref="AD52" ca="1">_xlfn.IFNA(SUM((AD$3&gt;='Gastos com Pessoal'!$E$7:$E$506)*(AD$3&lt;='Gastos com Pessoal'!$F$7:$F$506)*OFFSET('Encargos e Benefícios'!$D$5,1,MATCH($B52,'Encargos e Benefícios'!$E$5:$AB$5,0),500,1)),0)
+_xlfn.IFNA(SUM((AD$3&gt;='Gastos com Pessoal'!$E$513:$E$522)*(AD$3&lt;='Gastos com Pessoal'!$F$513:$F$522)*OFFSET('Encargos e Benefícios'!$D$511,1,MATCH($B52,'Encargos e Benefícios'!$E$511:$AB$511,0),10,1)),0)
+_xlfn.IFNA(SUM((AD$3&gt;='Gastos com Pessoal'!$E$7:$E$506)*(AD$3&lt;='Gastos com Pessoal'!$F$7:$F$506)*(IF('Gastos com Pessoal'!$G$7:$G$506&lt;=AD$3,1,0))*OFFSET('Gastos com Pessoal'!$H$6,1,MATCH(1&amp;$B52,'Gastos com Pessoal'!$I$532:$AJ$532&amp;'Gastos com Pessoal'!$I$6:$AJ$6,0),500,1)),0)
+_xlfn.IFNA(SUM((AD$3&gt;='Gastos com Pessoal'!$E$7:$E$506)*(AD$3&lt;='Gastos com Pessoal'!$F$7:$F$506)*(IF('Gastos com Pessoal'!$M$7:$M$506&lt;=AD$3,1,0))*OFFSET('Gastos com Pessoal'!$H$6,1,MATCH(2&amp;$B52,'Gastos com Pessoal'!$I$532:$AJ$532&amp;'Gastos com Pessoal'!$I$6:$AJ$6,0),500,1)),0)
+_xlfn.IFNA(SUM((AD$3&gt;='Gastos com Pessoal'!$E$7:$E$506)*(AD$3&lt;='Gastos com Pessoal'!$F$7:$F$506)*(IF('Gastos com Pessoal'!$S$7:$S$506&lt;=AD$3,1,0))*OFFSET('Gastos com Pessoal'!$H$6,1,MATCH(3&amp;$B52,'Gastos com Pessoal'!$I$532:$AJ$532&amp;'Gastos com Pessoal'!$I$6:$AJ$6,0),500,1)),0)
+_xlfn.IFNA(SUM((AD$3&gt;='Gastos com Pessoal'!$E$7:$E$506)*(AD$3&lt;='Gastos com Pessoal'!$F$7:$F$506)*(IF('Gastos com Pessoal'!$Y$7:$Y$506&lt;=AD$3,1,0))*OFFSET('Gastos com Pessoal'!$H$6,1,MATCH(4&amp;$B52,'Gastos com Pessoal'!$I$532:$AJ$532&amp;'Gastos com Pessoal'!$I$6:$AJ$6,0),500,1)),0)
+_xlfn.IFNA(SUM((AD$3&gt;='Gastos com Pessoal'!$E$7:$E$506)*(AD$3&lt;='Gastos com Pessoal'!$F$7:$F$506)*(IF('Gastos com Pessoal'!$AE$7:$AE$506&lt;=AD$3,1,0))*OFFSET('Gastos com Pessoal'!$H$6,1,MATCH(5&amp;$B52,'Gastos com Pessoal'!$I$532:$AJ$532&amp;'Gastos com Pessoal'!$I$6:$AJ$6,0),500,1)),0)
+_xlfn.IFNA(SUM((AD$3&gt;='Gastos com Pessoal'!$E$513:$E$522)*(AD$3&lt;='Gastos com Pessoal'!$F$513:$F$522)*(IF('Gastos com Pessoal'!$G$513:$G$522&lt;=AD$3,1,0))*OFFSET('Gastos com Pessoal'!$H$512,1,MATCH(1&amp;$B52,'Gastos com Pessoal'!$I$532:$AJ$532&amp;'Gastos com Pessoal'!$I$512:$AJ$512,0),10,1)),0)
+_xlfn.IFNA(SUM((AD$3&gt;='Gastos com Pessoal'!$E$513:$E$522)*(AD$3&lt;='Gastos com Pessoal'!$F$513:$F$522)*(IF('Gastos com Pessoal'!$M$513:$M$522&lt;=AD$3,1,0))*OFFSET('Gastos com Pessoal'!$H$512,1,MATCH(2&amp;$B52,'Gastos com Pessoal'!$I$532:$AJ$532&amp;'Gastos com Pessoal'!$I$512:$AJ$512,0),10,1)),0)
+_xlfn.IFNA(SUM((AD$3&gt;='Gastos com Pessoal'!$E$513:$E$522)*(AD$3&lt;='Gastos com Pessoal'!$F$513:$F$522)*(IF('Gastos com Pessoal'!$S$513:$S$522&lt;=AD$3,1,0))*OFFSET('Gastos com Pessoal'!$H$512,1,MATCH(3&amp;$B52,'Gastos com Pessoal'!$I$532:$AJ$532&amp;'Gastos com Pessoal'!$I$512:$AJ$512,0),10,1)),0)
+_xlfn.IFNA(SUM((AD$3&gt;='Gastos com Pessoal'!$E$513:$E$522)*(AD$3&lt;='Gastos com Pessoal'!$F$513:$F$522)*(IF('Gastos com Pessoal'!$Y$513:$Y$522&lt;=AD$3,1,0))*OFFSET('Gastos com Pessoal'!$H$512,1,MATCH(4&amp;$B52,'Gastos com Pessoal'!$I$532:$AJ$532&amp;'Gastos com Pessoal'!$I$512:$AJ$512,0),10,1)),0)
+_xlfn.IFNA(SUM((AD$3&gt;='Gastos com Pessoal'!$E$513:$E$522)*(AD$3&lt;='Gastos com Pessoal'!$F$513:$F$522)*(IF('Gastos com Pessoal'!$AE$513:$AE$522&lt;=AD$3,1,0))*OFFSET('Gastos com Pessoal'!$H$512,1,MATCH(5&amp;$B52,'Gastos com Pessoal'!$I$532:$AJ$532&amp;'Gastos com Pessoal'!$I$512:$AJ$512,0),10,1)),0)</f>
        <v>0</v>
      </c>
      <c r="AE52" s="32">
        <f t="array" aca="1" ref="AE52" ca="1">_xlfn.IFNA(SUM((AE$3&gt;='Gastos com Pessoal'!$E$7:$E$506)*(AE$3&lt;='Gastos com Pessoal'!$F$7:$F$506)*OFFSET('Encargos e Benefícios'!$D$5,1,MATCH($B52,'Encargos e Benefícios'!$E$5:$AB$5,0),500,1)),0)
+_xlfn.IFNA(SUM((AE$3&gt;='Gastos com Pessoal'!$E$513:$E$522)*(AE$3&lt;='Gastos com Pessoal'!$F$513:$F$522)*OFFSET('Encargos e Benefícios'!$D$511,1,MATCH($B52,'Encargos e Benefícios'!$E$511:$AB$511,0),10,1)),0)
+_xlfn.IFNA(SUM((AE$3&gt;='Gastos com Pessoal'!$E$7:$E$506)*(AE$3&lt;='Gastos com Pessoal'!$F$7:$F$506)*(IF('Gastos com Pessoal'!$G$7:$G$506&lt;=AE$3,1,0))*OFFSET('Gastos com Pessoal'!$H$6,1,MATCH(1&amp;$B52,'Gastos com Pessoal'!$I$532:$AJ$532&amp;'Gastos com Pessoal'!$I$6:$AJ$6,0),500,1)),0)
+_xlfn.IFNA(SUM((AE$3&gt;='Gastos com Pessoal'!$E$7:$E$506)*(AE$3&lt;='Gastos com Pessoal'!$F$7:$F$506)*(IF('Gastos com Pessoal'!$M$7:$M$506&lt;=AE$3,1,0))*OFFSET('Gastos com Pessoal'!$H$6,1,MATCH(2&amp;$B52,'Gastos com Pessoal'!$I$532:$AJ$532&amp;'Gastos com Pessoal'!$I$6:$AJ$6,0),500,1)),0)
+_xlfn.IFNA(SUM((AE$3&gt;='Gastos com Pessoal'!$E$7:$E$506)*(AE$3&lt;='Gastos com Pessoal'!$F$7:$F$506)*(IF('Gastos com Pessoal'!$S$7:$S$506&lt;=AE$3,1,0))*OFFSET('Gastos com Pessoal'!$H$6,1,MATCH(3&amp;$B52,'Gastos com Pessoal'!$I$532:$AJ$532&amp;'Gastos com Pessoal'!$I$6:$AJ$6,0),500,1)),0)
+_xlfn.IFNA(SUM((AE$3&gt;='Gastos com Pessoal'!$E$7:$E$506)*(AE$3&lt;='Gastos com Pessoal'!$F$7:$F$506)*(IF('Gastos com Pessoal'!$Y$7:$Y$506&lt;=AE$3,1,0))*OFFSET('Gastos com Pessoal'!$H$6,1,MATCH(4&amp;$B52,'Gastos com Pessoal'!$I$532:$AJ$532&amp;'Gastos com Pessoal'!$I$6:$AJ$6,0),500,1)),0)
+_xlfn.IFNA(SUM((AE$3&gt;='Gastos com Pessoal'!$E$7:$E$506)*(AE$3&lt;='Gastos com Pessoal'!$F$7:$F$506)*(IF('Gastos com Pessoal'!$AE$7:$AE$506&lt;=AE$3,1,0))*OFFSET('Gastos com Pessoal'!$H$6,1,MATCH(5&amp;$B52,'Gastos com Pessoal'!$I$532:$AJ$532&amp;'Gastos com Pessoal'!$I$6:$AJ$6,0),500,1)),0)
+_xlfn.IFNA(SUM((AE$3&gt;='Gastos com Pessoal'!$E$513:$E$522)*(AE$3&lt;='Gastos com Pessoal'!$F$513:$F$522)*(IF('Gastos com Pessoal'!$G$513:$G$522&lt;=AE$3,1,0))*OFFSET('Gastos com Pessoal'!$H$512,1,MATCH(1&amp;$B52,'Gastos com Pessoal'!$I$532:$AJ$532&amp;'Gastos com Pessoal'!$I$512:$AJ$512,0),10,1)),0)
+_xlfn.IFNA(SUM((AE$3&gt;='Gastos com Pessoal'!$E$513:$E$522)*(AE$3&lt;='Gastos com Pessoal'!$F$513:$F$522)*(IF('Gastos com Pessoal'!$M$513:$M$522&lt;=AE$3,1,0))*OFFSET('Gastos com Pessoal'!$H$512,1,MATCH(2&amp;$B52,'Gastos com Pessoal'!$I$532:$AJ$532&amp;'Gastos com Pessoal'!$I$512:$AJ$512,0),10,1)),0)
+_xlfn.IFNA(SUM((AE$3&gt;='Gastos com Pessoal'!$E$513:$E$522)*(AE$3&lt;='Gastos com Pessoal'!$F$513:$F$522)*(IF('Gastos com Pessoal'!$S$513:$S$522&lt;=AE$3,1,0))*OFFSET('Gastos com Pessoal'!$H$512,1,MATCH(3&amp;$B52,'Gastos com Pessoal'!$I$532:$AJ$532&amp;'Gastos com Pessoal'!$I$512:$AJ$512,0),10,1)),0)
+_xlfn.IFNA(SUM((AE$3&gt;='Gastos com Pessoal'!$E$513:$E$522)*(AE$3&lt;='Gastos com Pessoal'!$F$513:$F$522)*(IF('Gastos com Pessoal'!$Y$513:$Y$522&lt;=AE$3,1,0))*OFFSET('Gastos com Pessoal'!$H$512,1,MATCH(4&amp;$B52,'Gastos com Pessoal'!$I$532:$AJ$532&amp;'Gastos com Pessoal'!$I$512:$AJ$512,0),10,1)),0)
+_xlfn.IFNA(SUM((AE$3&gt;='Gastos com Pessoal'!$E$513:$E$522)*(AE$3&lt;='Gastos com Pessoal'!$F$513:$F$522)*(IF('Gastos com Pessoal'!$AE$513:$AE$522&lt;=AE$3,1,0))*OFFSET('Gastos com Pessoal'!$H$512,1,MATCH(5&amp;$B52,'Gastos com Pessoal'!$I$532:$AJ$532&amp;'Gastos com Pessoal'!$I$512:$AJ$512,0),10,1)),0)</f>
        <v>0</v>
      </c>
      <c r="AF52" s="32">
        <f t="array" aca="1" ref="AF52" ca="1">_xlfn.IFNA(SUM((AF$3&gt;='Gastos com Pessoal'!$E$7:$E$506)*(AF$3&lt;='Gastos com Pessoal'!$F$7:$F$506)*OFFSET('Encargos e Benefícios'!$D$5,1,MATCH($B52,'Encargos e Benefícios'!$E$5:$AB$5,0),500,1)),0)
+_xlfn.IFNA(SUM((AF$3&gt;='Gastos com Pessoal'!$E$513:$E$522)*(AF$3&lt;='Gastos com Pessoal'!$F$513:$F$522)*OFFSET('Encargos e Benefícios'!$D$511,1,MATCH($B52,'Encargos e Benefícios'!$E$511:$AB$511,0),10,1)),0)
+_xlfn.IFNA(SUM((AF$3&gt;='Gastos com Pessoal'!$E$7:$E$506)*(AF$3&lt;='Gastos com Pessoal'!$F$7:$F$506)*(IF('Gastos com Pessoal'!$G$7:$G$506&lt;=AF$3,1,0))*OFFSET('Gastos com Pessoal'!$H$6,1,MATCH(1&amp;$B52,'Gastos com Pessoal'!$I$532:$AJ$532&amp;'Gastos com Pessoal'!$I$6:$AJ$6,0),500,1)),0)
+_xlfn.IFNA(SUM((AF$3&gt;='Gastos com Pessoal'!$E$7:$E$506)*(AF$3&lt;='Gastos com Pessoal'!$F$7:$F$506)*(IF('Gastos com Pessoal'!$M$7:$M$506&lt;=AF$3,1,0))*OFFSET('Gastos com Pessoal'!$H$6,1,MATCH(2&amp;$B52,'Gastos com Pessoal'!$I$532:$AJ$532&amp;'Gastos com Pessoal'!$I$6:$AJ$6,0),500,1)),0)
+_xlfn.IFNA(SUM((AF$3&gt;='Gastos com Pessoal'!$E$7:$E$506)*(AF$3&lt;='Gastos com Pessoal'!$F$7:$F$506)*(IF('Gastos com Pessoal'!$S$7:$S$506&lt;=AF$3,1,0))*OFFSET('Gastos com Pessoal'!$H$6,1,MATCH(3&amp;$B52,'Gastos com Pessoal'!$I$532:$AJ$532&amp;'Gastos com Pessoal'!$I$6:$AJ$6,0),500,1)),0)
+_xlfn.IFNA(SUM((AF$3&gt;='Gastos com Pessoal'!$E$7:$E$506)*(AF$3&lt;='Gastos com Pessoal'!$F$7:$F$506)*(IF('Gastos com Pessoal'!$Y$7:$Y$506&lt;=AF$3,1,0))*OFFSET('Gastos com Pessoal'!$H$6,1,MATCH(4&amp;$B52,'Gastos com Pessoal'!$I$532:$AJ$532&amp;'Gastos com Pessoal'!$I$6:$AJ$6,0),500,1)),0)
+_xlfn.IFNA(SUM((AF$3&gt;='Gastos com Pessoal'!$E$7:$E$506)*(AF$3&lt;='Gastos com Pessoal'!$F$7:$F$506)*(IF('Gastos com Pessoal'!$AE$7:$AE$506&lt;=AF$3,1,0))*OFFSET('Gastos com Pessoal'!$H$6,1,MATCH(5&amp;$B52,'Gastos com Pessoal'!$I$532:$AJ$532&amp;'Gastos com Pessoal'!$I$6:$AJ$6,0),500,1)),0)
+_xlfn.IFNA(SUM((AF$3&gt;='Gastos com Pessoal'!$E$513:$E$522)*(AF$3&lt;='Gastos com Pessoal'!$F$513:$F$522)*(IF('Gastos com Pessoal'!$G$513:$G$522&lt;=AF$3,1,0))*OFFSET('Gastos com Pessoal'!$H$512,1,MATCH(1&amp;$B52,'Gastos com Pessoal'!$I$532:$AJ$532&amp;'Gastos com Pessoal'!$I$512:$AJ$512,0),10,1)),0)
+_xlfn.IFNA(SUM((AF$3&gt;='Gastos com Pessoal'!$E$513:$E$522)*(AF$3&lt;='Gastos com Pessoal'!$F$513:$F$522)*(IF('Gastos com Pessoal'!$M$513:$M$522&lt;=AF$3,1,0))*OFFSET('Gastos com Pessoal'!$H$512,1,MATCH(2&amp;$B52,'Gastos com Pessoal'!$I$532:$AJ$532&amp;'Gastos com Pessoal'!$I$512:$AJ$512,0),10,1)),0)
+_xlfn.IFNA(SUM((AF$3&gt;='Gastos com Pessoal'!$E$513:$E$522)*(AF$3&lt;='Gastos com Pessoal'!$F$513:$F$522)*(IF('Gastos com Pessoal'!$S$513:$S$522&lt;=AF$3,1,0))*OFFSET('Gastos com Pessoal'!$H$512,1,MATCH(3&amp;$B52,'Gastos com Pessoal'!$I$532:$AJ$532&amp;'Gastos com Pessoal'!$I$512:$AJ$512,0),10,1)),0)
+_xlfn.IFNA(SUM((AF$3&gt;='Gastos com Pessoal'!$E$513:$E$522)*(AF$3&lt;='Gastos com Pessoal'!$F$513:$F$522)*(IF('Gastos com Pessoal'!$Y$513:$Y$522&lt;=AF$3,1,0))*OFFSET('Gastos com Pessoal'!$H$512,1,MATCH(4&amp;$B52,'Gastos com Pessoal'!$I$532:$AJ$532&amp;'Gastos com Pessoal'!$I$512:$AJ$512,0),10,1)),0)
+_xlfn.IFNA(SUM((AF$3&gt;='Gastos com Pessoal'!$E$513:$E$522)*(AF$3&lt;='Gastos com Pessoal'!$F$513:$F$522)*(IF('Gastos com Pessoal'!$AE$513:$AE$522&lt;=AF$3,1,0))*OFFSET('Gastos com Pessoal'!$H$512,1,MATCH(5&amp;$B52,'Gastos com Pessoal'!$I$532:$AJ$532&amp;'Gastos com Pessoal'!$I$512:$AJ$512,0),10,1)),0)</f>
        <v>0</v>
      </c>
      <c r="AG52" s="32">
        <f t="array" aca="1" ref="AG52" ca="1">_xlfn.IFNA(SUM((AG$3&gt;='Gastos com Pessoal'!$E$7:$E$506)*(AG$3&lt;='Gastos com Pessoal'!$F$7:$F$506)*OFFSET('Encargos e Benefícios'!$D$5,1,MATCH($B52,'Encargos e Benefícios'!$E$5:$AB$5,0),500,1)),0)
+_xlfn.IFNA(SUM((AG$3&gt;='Gastos com Pessoal'!$E$513:$E$522)*(AG$3&lt;='Gastos com Pessoal'!$F$513:$F$522)*OFFSET('Encargos e Benefícios'!$D$511,1,MATCH($B52,'Encargos e Benefícios'!$E$511:$AB$511,0),10,1)),0)
+_xlfn.IFNA(SUM((AG$3&gt;='Gastos com Pessoal'!$E$7:$E$506)*(AG$3&lt;='Gastos com Pessoal'!$F$7:$F$506)*(IF('Gastos com Pessoal'!$G$7:$G$506&lt;=AG$3,1,0))*OFFSET('Gastos com Pessoal'!$H$6,1,MATCH(1&amp;$B52,'Gastos com Pessoal'!$I$532:$AJ$532&amp;'Gastos com Pessoal'!$I$6:$AJ$6,0),500,1)),0)
+_xlfn.IFNA(SUM((AG$3&gt;='Gastos com Pessoal'!$E$7:$E$506)*(AG$3&lt;='Gastos com Pessoal'!$F$7:$F$506)*(IF('Gastos com Pessoal'!$M$7:$M$506&lt;=AG$3,1,0))*OFFSET('Gastos com Pessoal'!$H$6,1,MATCH(2&amp;$B52,'Gastos com Pessoal'!$I$532:$AJ$532&amp;'Gastos com Pessoal'!$I$6:$AJ$6,0),500,1)),0)
+_xlfn.IFNA(SUM((AG$3&gt;='Gastos com Pessoal'!$E$7:$E$506)*(AG$3&lt;='Gastos com Pessoal'!$F$7:$F$506)*(IF('Gastos com Pessoal'!$S$7:$S$506&lt;=AG$3,1,0))*OFFSET('Gastos com Pessoal'!$H$6,1,MATCH(3&amp;$B52,'Gastos com Pessoal'!$I$532:$AJ$532&amp;'Gastos com Pessoal'!$I$6:$AJ$6,0),500,1)),0)
+_xlfn.IFNA(SUM((AG$3&gt;='Gastos com Pessoal'!$E$7:$E$506)*(AG$3&lt;='Gastos com Pessoal'!$F$7:$F$506)*(IF('Gastos com Pessoal'!$Y$7:$Y$506&lt;=AG$3,1,0))*OFFSET('Gastos com Pessoal'!$H$6,1,MATCH(4&amp;$B52,'Gastos com Pessoal'!$I$532:$AJ$532&amp;'Gastos com Pessoal'!$I$6:$AJ$6,0),500,1)),0)
+_xlfn.IFNA(SUM((AG$3&gt;='Gastos com Pessoal'!$E$7:$E$506)*(AG$3&lt;='Gastos com Pessoal'!$F$7:$F$506)*(IF('Gastos com Pessoal'!$AE$7:$AE$506&lt;=AG$3,1,0))*OFFSET('Gastos com Pessoal'!$H$6,1,MATCH(5&amp;$B52,'Gastos com Pessoal'!$I$532:$AJ$532&amp;'Gastos com Pessoal'!$I$6:$AJ$6,0),500,1)),0)
+_xlfn.IFNA(SUM((AG$3&gt;='Gastos com Pessoal'!$E$513:$E$522)*(AG$3&lt;='Gastos com Pessoal'!$F$513:$F$522)*(IF('Gastos com Pessoal'!$G$513:$G$522&lt;=AG$3,1,0))*OFFSET('Gastos com Pessoal'!$H$512,1,MATCH(1&amp;$B52,'Gastos com Pessoal'!$I$532:$AJ$532&amp;'Gastos com Pessoal'!$I$512:$AJ$512,0),10,1)),0)
+_xlfn.IFNA(SUM((AG$3&gt;='Gastos com Pessoal'!$E$513:$E$522)*(AG$3&lt;='Gastos com Pessoal'!$F$513:$F$522)*(IF('Gastos com Pessoal'!$M$513:$M$522&lt;=AG$3,1,0))*OFFSET('Gastos com Pessoal'!$H$512,1,MATCH(2&amp;$B52,'Gastos com Pessoal'!$I$532:$AJ$532&amp;'Gastos com Pessoal'!$I$512:$AJ$512,0),10,1)),0)
+_xlfn.IFNA(SUM((AG$3&gt;='Gastos com Pessoal'!$E$513:$E$522)*(AG$3&lt;='Gastos com Pessoal'!$F$513:$F$522)*(IF('Gastos com Pessoal'!$S$513:$S$522&lt;=AG$3,1,0))*OFFSET('Gastos com Pessoal'!$H$512,1,MATCH(3&amp;$B52,'Gastos com Pessoal'!$I$532:$AJ$532&amp;'Gastos com Pessoal'!$I$512:$AJ$512,0),10,1)),0)
+_xlfn.IFNA(SUM((AG$3&gt;='Gastos com Pessoal'!$E$513:$E$522)*(AG$3&lt;='Gastos com Pessoal'!$F$513:$F$522)*(IF('Gastos com Pessoal'!$Y$513:$Y$522&lt;=AG$3,1,0))*OFFSET('Gastos com Pessoal'!$H$512,1,MATCH(4&amp;$B52,'Gastos com Pessoal'!$I$532:$AJ$532&amp;'Gastos com Pessoal'!$I$512:$AJ$512,0),10,1)),0)
+_xlfn.IFNA(SUM((AG$3&gt;='Gastos com Pessoal'!$E$513:$E$522)*(AG$3&lt;='Gastos com Pessoal'!$F$513:$F$522)*(IF('Gastos com Pessoal'!$AE$513:$AE$522&lt;=AG$3,1,0))*OFFSET('Gastos com Pessoal'!$H$512,1,MATCH(5&amp;$B52,'Gastos com Pessoal'!$I$532:$AJ$532&amp;'Gastos com Pessoal'!$I$512:$AJ$512,0),10,1)),0)</f>
        <v>0</v>
      </c>
      <c r="AH52" s="32">
        <f t="array" aca="1" ref="AH52" ca="1">_xlfn.IFNA(SUM((AH$3&gt;='Gastos com Pessoal'!$E$7:$E$506)*(AH$3&lt;='Gastos com Pessoal'!$F$7:$F$506)*OFFSET('Encargos e Benefícios'!$D$5,1,MATCH($B52,'Encargos e Benefícios'!$E$5:$AB$5,0),500,1)),0)
+_xlfn.IFNA(SUM((AH$3&gt;='Gastos com Pessoal'!$E$513:$E$522)*(AH$3&lt;='Gastos com Pessoal'!$F$513:$F$522)*OFFSET('Encargos e Benefícios'!$D$511,1,MATCH($B52,'Encargos e Benefícios'!$E$511:$AB$511,0),10,1)),0)
+_xlfn.IFNA(SUM((AH$3&gt;='Gastos com Pessoal'!$E$7:$E$506)*(AH$3&lt;='Gastos com Pessoal'!$F$7:$F$506)*(IF('Gastos com Pessoal'!$G$7:$G$506&lt;=AH$3,1,0))*OFFSET('Gastos com Pessoal'!$H$6,1,MATCH(1&amp;$B52,'Gastos com Pessoal'!$I$532:$AJ$532&amp;'Gastos com Pessoal'!$I$6:$AJ$6,0),500,1)),0)
+_xlfn.IFNA(SUM((AH$3&gt;='Gastos com Pessoal'!$E$7:$E$506)*(AH$3&lt;='Gastos com Pessoal'!$F$7:$F$506)*(IF('Gastos com Pessoal'!$M$7:$M$506&lt;=AH$3,1,0))*OFFSET('Gastos com Pessoal'!$H$6,1,MATCH(2&amp;$B52,'Gastos com Pessoal'!$I$532:$AJ$532&amp;'Gastos com Pessoal'!$I$6:$AJ$6,0),500,1)),0)
+_xlfn.IFNA(SUM((AH$3&gt;='Gastos com Pessoal'!$E$7:$E$506)*(AH$3&lt;='Gastos com Pessoal'!$F$7:$F$506)*(IF('Gastos com Pessoal'!$S$7:$S$506&lt;=AH$3,1,0))*OFFSET('Gastos com Pessoal'!$H$6,1,MATCH(3&amp;$B52,'Gastos com Pessoal'!$I$532:$AJ$532&amp;'Gastos com Pessoal'!$I$6:$AJ$6,0),500,1)),0)
+_xlfn.IFNA(SUM((AH$3&gt;='Gastos com Pessoal'!$E$7:$E$506)*(AH$3&lt;='Gastos com Pessoal'!$F$7:$F$506)*(IF('Gastos com Pessoal'!$Y$7:$Y$506&lt;=AH$3,1,0))*OFFSET('Gastos com Pessoal'!$H$6,1,MATCH(4&amp;$B52,'Gastos com Pessoal'!$I$532:$AJ$532&amp;'Gastos com Pessoal'!$I$6:$AJ$6,0),500,1)),0)
+_xlfn.IFNA(SUM((AH$3&gt;='Gastos com Pessoal'!$E$7:$E$506)*(AH$3&lt;='Gastos com Pessoal'!$F$7:$F$506)*(IF('Gastos com Pessoal'!$AE$7:$AE$506&lt;=AH$3,1,0))*OFFSET('Gastos com Pessoal'!$H$6,1,MATCH(5&amp;$B52,'Gastos com Pessoal'!$I$532:$AJ$532&amp;'Gastos com Pessoal'!$I$6:$AJ$6,0),500,1)),0)
+_xlfn.IFNA(SUM((AH$3&gt;='Gastos com Pessoal'!$E$513:$E$522)*(AH$3&lt;='Gastos com Pessoal'!$F$513:$F$522)*(IF('Gastos com Pessoal'!$G$513:$G$522&lt;=AH$3,1,0))*OFFSET('Gastos com Pessoal'!$H$512,1,MATCH(1&amp;$B52,'Gastos com Pessoal'!$I$532:$AJ$532&amp;'Gastos com Pessoal'!$I$512:$AJ$512,0),10,1)),0)
+_xlfn.IFNA(SUM((AH$3&gt;='Gastos com Pessoal'!$E$513:$E$522)*(AH$3&lt;='Gastos com Pessoal'!$F$513:$F$522)*(IF('Gastos com Pessoal'!$M$513:$M$522&lt;=AH$3,1,0))*OFFSET('Gastos com Pessoal'!$H$512,1,MATCH(2&amp;$B52,'Gastos com Pessoal'!$I$532:$AJ$532&amp;'Gastos com Pessoal'!$I$512:$AJ$512,0),10,1)),0)
+_xlfn.IFNA(SUM((AH$3&gt;='Gastos com Pessoal'!$E$513:$E$522)*(AH$3&lt;='Gastos com Pessoal'!$F$513:$F$522)*(IF('Gastos com Pessoal'!$S$513:$S$522&lt;=AH$3,1,0))*OFFSET('Gastos com Pessoal'!$H$512,1,MATCH(3&amp;$B52,'Gastos com Pessoal'!$I$532:$AJ$532&amp;'Gastos com Pessoal'!$I$512:$AJ$512,0),10,1)),0)
+_xlfn.IFNA(SUM((AH$3&gt;='Gastos com Pessoal'!$E$513:$E$522)*(AH$3&lt;='Gastos com Pessoal'!$F$513:$F$522)*(IF('Gastos com Pessoal'!$Y$513:$Y$522&lt;=AH$3,1,0))*OFFSET('Gastos com Pessoal'!$H$512,1,MATCH(4&amp;$B52,'Gastos com Pessoal'!$I$532:$AJ$532&amp;'Gastos com Pessoal'!$I$512:$AJ$512,0),10,1)),0)
+_xlfn.IFNA(SUM((AH$3&gt;='Gastos com Pessoal'!$E$513:$E$522)*(AH$3&lt;='Gastos com Pessoal'!$F$513:$F$522)*(IF('Gastos com Pessoal'!$AE$513:$AE$522&lt;=AH$3,1,0))*OFFSET('Gastos com Pessoal'!$H$512,1,MATCH(5&amp;$B52,'Gastos com Pessoal'!$I$532:$AJ$532&amp;'Gastos com Pessoal'!$I$512:$AJ$512,0),10,1)),0)</f>
        <v>0</v>
      </c>
      <c r="AI52" s="32">
        <f t="array" aca="1" ref="AI52" ca="1">_xlfn.IFNA(SUM((AI$3&gt;='Gastos com Pessoal'!$E$7:$E$506)*(AI$3&lt;='Gastos com Pessoal'!$F$7:$F$506)*OFFSET('Encargos e Benefícios'!$D$5,1,MATCH($B52,'Encargos e Benefícios'!$E$5:$AB$5,0),500,1)),0)
+_xlfn.IFNA(SUM((AI$3&gt;='Gastos com Pessoal'!$E$513:$E$522)*(AI$3&lt;='Gastos com Pessoal'!$F$513:$F$522)*OFFSET('Encargos e Benefícios'!$D$511,1,MATCH($B52,'Encargos e Benefícios'!$E$511:$AB$511,0),10,1)),0)
+_xlfn.IFNA(SUM((AI$3&gt;='Gastos com Pessoal'!$E$7:$E$506)*(AI$3&lt;='Gastos com Pessoal'!$F$7:$F$506)*(IF('Gastos com Pessoal'!$G$7:$G$506&lt;=AI$3,1,0))*OFFSET('Gastos com Pessoal'!$H$6,1,MATCH(1&amp;$B52,'Gastos com Pessoal'!$I$532:$AJ$532&amp;'Gastos com Pessoal'!$I$6:$AJ$6,0),500,1)),0)
+_xlfn.IFNA(SUM((AI$3&gt;='Gastos com Pessoal'!$E$7:$E$506)*(AI$3&lt;='Gastos com Pessoal'!$F$7:$F$506)*(IF('Gastos com Pessoal'!$M$7:$M$506&lt;=AI$3,1,0))*OFFSET('Gastos com Pessoal'!$H$6,1,MATCH(2&amp;$B52,'Gastos com Pessoal'!$I$532:$AJ$532&amp;'Gastos com Pessoal'!$I$6:$AJ$6,0),500,1)),0)
+_xlfn.IFNA(SUM((AI$3&gt;='Gastos com Pessoal'!$E$7:$E$506)*(AI$3&lt;='Gastos com Pessoal'!$F$7:$F$506)*(IF('Gastos com Pessoal'!$S$7:$S$506&lt;=AI$3,1,0))*OFFSET('Gastos com Pessoal'!$H$6,1,MATCH(3&amp;$B52,'Gastos com Pessoal'!$I$532:$AJ$532&amp;'Gastos com Pessoal'!$I$6:$AJ$6,0),500,1)),0)
+_xlfn.IFNA(SUM((AI$3&gt;='Gastos com Pessoal'!$E$7:$E$506)*(AI$3&lt;='Gastos com Pessoal'!$F$7:$F$506)*(IF('Gastos com Pessoal'!$Y$7:$Y$506&lt;=AI$3,1,0))*OFFSET('Gastos com Pessoal'!$H$6,1,MATCH(4&amp;$B52,'Gastos com Pessoal'!$I$532:$AJ$532&amp;'Gastos com Pessoal'!$I$6:$AJ$6,0),500,1)),0)
+_xlfn.IFNA(SUM((AI$3&gt;='Gastos com Pessoal'!$E$7:$E$506)*(AI$3&lt;='Gastos com Pessoal'!$F$7:$F$506)*(IF('Gastos com Pessoal'!$AE$7:$AE$506&lt;=AI$3,1,0))*OFFSET('Gastos com Pessoal'!$H$6,1,MATCH(5&amp;$B52,'Gastos com Pessoal'!$I$532:$AJ$532&amp;'Gastos com Pessoal'!$I$6:$AJ$6,0),500,1)),0)
+_xlfn.IFNA(SUM((AI$3&gt;='Gastos com Pessoal'!$E$513:$E$522)*(AI$3&lt;='Gastos com Pessoal'!$F$513:$F$522)*(IF('Gastos com Pessoal'!$G$513:$G$522&lt;=AI$3,1,0))*OFFSET('Gastos com Pessoal'!$H$512,1,MATCH(1&amp;$B52,'Gastos com Pessoal'!$I$532:$AJ$532&amp;'Gastos com Pessoal'!$I$512:$AJ$512,0),10,1)),0)
+_xlfn.IFNA(SUM((AI$3&gt;='Gastos com Pessoal'!$E$513:$E$522)*(AI$3&lt;='Gastos com Pessoal'!$F$513:$F$522)*(IF('Gastos com Pessoal'!$M$513:$M$522&lt;=AI$3,1,0))*OFFSET('Gastos com Pessoal'!$H$512,1,MATCH(2&amp;$B52,'Gastos com Pessoal'!$I$532:$AJ$532&amp;'Gastos com Pessoal'!$I$512:$AJ$512,0),10,1)),0)
+_xlfn.IFNA(SUM((AI$3&gt;='Gastos com Pessoal'!$E$513:$E$522)*(AI$3&lt;='Gastos com Pessoal'!$F$513:$F$522)*(IF('Gastos com Pessoal'!$S$513:$S$522&lt;=AI$3,1,0))*OFFSET('Gastos com Pessoal'!$H$512,1,MATCH(3&amp;$B52,'Gastos com Pessoal'!$I$532:$AJ$532&amp;'Gastos com Pessoal'!$I$512:$AJ$512,0),10,1)),0)
+_xlfn.IFNA(SUM((AI$3&gt;='Gastos com Pessoal'!$E$513:$E$522)*(AI$3&lt;='Gastos com Pessoal'!$F$513:$F$522)*(IF('Gastos com Pessoal'!$Y$513:$Y$522&lt;=AI$3,1,0))*OFFSET('Gastos com Pessoal'!$H$512,1,MATCH(4&amp;$B52,'Gastos com Pessoal'!$I$532:$AJ$532&amp;'Gastos com Pessoal'!$I$512:$AJ$512,0),10,1)),0)
+_xlfn.IFNA(SUM((AI$3&gt;='Gastos com Pessoal'!$E$513:$E$522)*(AI$3&lt;='Gastos com Pessoal'!$F$513:$F$522)*(IF('Gastos com Pessoal'!$AE$513:$AE$522&lt;=AI$3,1,0))*OFFSET('Gastos com Pessoal'!$H$512,1,MATCH(5&amp;$B52,'Gastos com Pessoal'!$I$532:$AJ$532&amp;'Gastos com Pessoal'!$I$512:$AJ$512,0),10,1)),0)</f>
        <v>0</v>
      </c>
      <c r="AJ52" s="32">
        <f t="array" aca="1" ref="AJ52" ca="1">_xlfn.IFNA(SUM((AJ$3&gt;='Gastos com Pessoal'!$E$7:$E$506)*(AJ$3&lt;='Gastos com Pessoal'!$F$7:$F$506)*OFFSET('Encargos e Benefícios'!$D$5,1,MATCH($B52,'Encargos e Benefícios'!$E$5:$AB$5,0),500,1)),0)
+_xlfn.IFNA(SUM((AJ$3&gt;='Gastos com Pessoal'!$E$513:$E$522)*(AJ$3&lt;='Gastos com Pessoal'!$F$513:$F$522)*OFFSET('Encargos e Benefícios'!$D$511,1,MATCH($B52,'Encargos e Benefícios'!$E$511:$AB$511,0),10,1)),0)
+_xlfn.IFNA(SUM((AJ$3&gt;='Gastos com Pessoal'!$E$7:$E$506)*(AJ$3&lt;='Gastos com Pessoal'!$F$7:$F$506)*(IF('Gastos com Pessoal'!$G$7:$G$506&lt;=AJ$3,1,0))*OFFSET('Gastos com Pessoal'!$H$6,1,MATCH(1&amp;$B52,'Gastos com Pessoal'!$I$532:$AJ$532&amp;'Gastos com Pessoal'!$I$6:$AJ$6,0),500,1)),0)
+_xlfn.IFNA(SUM((AJ$3&gt;='Gastos com Pessoal'!$E$7:$E$506)*(AJ$3&lt;='Gastos com Pessoal'!$F$7:$F$506)*(IF('Gastos com Pessoal'!$M$7:$M$506&lt;=AJ$3,1,0))*OFFSET('Gastos com Pessoal'!$H$6,1,MATCH(2&amp;$B52,'Gastos com Pessoal'!$I$532:$AJ$532&amp;'Gastos com Pessoal'!$I$6:$AJ$6,0),500,1)),0)
+_xlfn.IFNA(SUM((AJ$3&gt;='Gastos com Pessoal'!$E$7:$E$506)*(AJ$3&lt;='Gastos com Pessoal'!$F$7:$F$506)*(IF('Gastos com Pessoal'!$S$7:$S$506&lt;=AJ$3,1,0))*OFFSET('Gastos com Pessoal'!$H$6,1,MATCH(3&amp;$B52,'Gastos com Pessoal'!$I$532:$AJ$532&amp;'Gastos com Pessoal'!$I$6:$AJ$6,0),500,1)),0)
+_xlfn.IFNA(SUM((AJ$3&gt;='Gastos com Pessoal'!$E$7:$E$506)*(AJ$3&lt;='Gastos com Pessoal'!$F$7:$F$506)*(IF('Gastos com Pessoal'!$Y$7:$Y$506&lt;=AJ$3,1,0))*OFFSET('Gastos com Pessoal'!$H$6,1,MATCH(4&amp;$B52,'Gastos com Pessoal'!$I$532:$AJ$532&amp;'Gastos com Pessoal'!$I$6:$AJ$6,0),500,1)),0)
+_xlfn.IFNA(SUM((AJ$3&gt;='Gastos com Pessoal'!$E$7:$E$506)*(AJ$3&lt;='Gastos com Pessoal'!$F$7:$F$506)*(IF('Gastos com Pessoal'!$AE$7:$AE$506&lt;=AJ$3,1,0))*OFFSET('Gastos com Pessoal'!$H$6,1,MATCH(5&amp;$B52,'Gastos com Pessoal'!$I$532:$AJ$532&amp;'Gastos com Pessoal'!$I$6:$AJ$6,0),500,1)),0)
+_xlfn.IFNA(SUM((AJ$3&gt;='Gastos com Pessoal'!$E$513:$E$522)*(AJ$3&lt;='Gastos com Pessoal'!$F$513:$F$522)*(IF('Gastos com Pessoal'!$G$513:$G$522&lt;=AJ$3,1,0))*OFFSET('Gastos com Pessoal'!$H$512,1,MATCH(1&amp;$B52,'Gastos com Pessoal'!$I$532:$AJ$532&amp;'Gastos com Pessoal'!$I$512:$AJ$512,0),10,1)),0)
+_xlfn.IFNA(SUM((AJ$3&gt;='Gastos com Pessoal'!$E$513:$E$522)*(AJ$3&lt;='Gastos com Pessoal'!$F$513:$F$522)*(IF('Gastos com Pessoal'!$M$513:$M$522&lt;=AJ$3,1,0))*OFFSET('Gastos com Pessoal'!$H$512,1,MATCH(2&amp;$B52,'Gastos com Pessoal'!$I$532:$AJ$532&amp;'Gastos com Pessoal'!$I$512:$AJ$512,0),10,1)),0)
+_xlfn.IFNA(SUM((AJ$3&gt;='Gastos com Pessoal'!$E$513:$E$522)*(AJ$3&lt;='Gastos com Pessoal'!$F$513:$F$522)*(IF('Gastos com Pessoal'!$S$513:$S$522&lt;=AJ$3,1,0))*OFFSET('Gastos com Pessoal'!$H$512,1,MATCH(3&amp;$B52,'Gastos com Pessoal'!$I$532:$AJ$532&amp;'Gastos com Pessoal'!$I$512:$AJ$512,0),10,1)),0)
+_xlfn.IFNA(SUM((AJ$3&gt;='Gastos com Pessoal'!$E$513:$E$522)*(AJ$3&lt;='Gastos com Pessoal'!$F$513:$F$522)*(IF('Gastos com Pessoal'!$Y$513:$Y$522&lt;=AJ$3,1,0))*OFFSET('Gastos com Pessoal'!$H$512,1,MATCH(4&amp;$B52,'Gastos com Pessoal'!$I$532:$AJ$532&amp;'Gastos com Pessoal'!$I$512:$AJ$512,0),10,1)),0)
+_xlfn.IFNA(SUM((AJ$3&gt;='Gastos com Pessoal'!$E$513:$E$522)*(AJ$3&lt;='Gastos com Pessoal'!$F$513:$F$522)*(IF('Gastos com Pessoal'!$AE$513:$AE$522&lt;=AJ$3,1,0))*OFFSET('Gastos com Pessoal'!$H$512,1,MATCH(5&amp;$B52,'Gastos com Pessoal'!$I$532:$AJ$532&amp;'Gastos com Pessoal'!$I$512:$AJ$512,0),10,1)),0)</f>
        <v>0</v>
      </c>
      <c r="AK52" s="32">
        <f t="array" aca="1" ref="AK52" ca="1">_xlfn.IFNA(SUM((AK$3&gt;='Gastos com Pessoal'!$E$7:$E$506)*(AK$3&lt;='Gastos com Pessoal'!$F$7:$F$506)*OFFSET('Encargos e Benefícios'!$D$5,1,MATCH($B52,'Encargos e Benefícios'!$E$5:$AB$5,0),500,1)),0)
+_xlfn.IFNA(SUM((AK$3&gt;='Gastos com Pessoal'!$E$513:$E$522)*(AK$3&lt;='Gastos com Pessoal'!$F$513:$F$522)*OFFSET('Encargos e Benefícios'!$D$511,1,MATCH($B52,'Encargos e Benefícios'!$E$511:$AB$511,0),10,1)),0)
+_xlfn.IFNA(SUM((AK$3&gt;='Gastos com Pessoal'!$E$7:$E$506)*(AK$3&lt;='Gastos com Pessoal'!$F$7:$F$506)*(IF('Gastos com Pessoal'!$G$7:$G$506&lt;=AK$3,1,0))*OFFSET('Gastos com Pessoal'!$H$6,1,MATCH(1&amp;$B52,'Gastos com Pessoal'!$I$532:$AJ$532&amp;'Gastos com Pessoal'!$I$6:$AJ$6,0),500,1)),0)
+_xlfn.IFNA(SUM((AK$3&gt;='Gastos com Pessoal'!$E$7:$E$506)*(AK$3&lt;='Gastos com Pessoal'!$F$7:$F$506)*(IF('Gastos com Pessoal'!$M$7:$M$506&lt;=AK$3,1,0))*OFFSET('Gastos com Pessoal'!$H$6,1,MATCH(2&amp;$B52,'Gastos com Pessoal'!$I$532:$AJ$532&amp;'Gastos com Pessoal'!$I$6:$AJ$6,0),500,1)),0)
+_xlfn.IFNA(SUM((AK$3&gt;='Gastos com Pessoal'!$E$7:$E$506)*(AK$3&lt;='Gastos com Pessoal'!$F$7:$F$506)*(IF('Gastos com Pessoal'!$S$7:$S$506&lt;=AK$3,1,0))*OFFSET('Gastos com Pessoal'!$H$6,1,MATCH(3&amp;$B52,'Gastos com Pessoal'!$I$532:$AJ$532&amp;'Gastos com Pessoal'!$I$6:$AJ$6,0),500,1)),0)
+_xlfn.IFNA(SUM((AK$3&gt;='Gastos com Pessoal'!$E$7:$E$506)*(AK$3&lt;='Gastos com Pessoal'!$F$7:$F$506)*(IF('Gastos com Pessoal'!$Y$7:$Y$506&lt;=AK$3,1,0))*OFFSET('Gastos com Pessoal'!$H$6,1,MATCH(4&amp;$B52,'Gastos com Pessoal'!$I$532:$AJ$532&amp;'Gastos com Pessoal'!$I$6:$AJ$6,0),500,1)),0)
+_xlfn.IFNA(SUM((AK$3&gt;='Gastos com Pessoal'!$E$7:$E$506)*(AK$3&lt;='Gastos com Pessoal'!$F$7:$F$506)*(IF('Gastos com Pessoal'!$AE$7:$AE$506&lt;=AK$3,1,0))*OFFSET('Gastos com Pessoal'!$H$6,1,MATCH(5&amp;$B52,'Gastos com Pessoal'!$I$532:$AJ$532&amp;'Gastos com Pessoal'!$I$6:$AJ$6,0),500,1)),0)
+_xlfn.IFNA(SUM((AK$3&gt;='Gastos com Pessoal'!$E$513:$E$522)*(AK$3&lt;='Gastos com Pessoal'!$F$513:$F$522)*(IF('Gastos com Pessoal'!$G$513:$G$522&lt;=AK$3,1,0))*OFFSET('Gastos com Pessoal'!$H$512,1,MATCH(1&amp;$B52,'Gastos com Pessoal'!$I$532:$AJ$532&amp;'Gastos com Pessoal'!$I$512:$AJ$512,0),10,1)),0)
+_xlfn.IFNA(SUM((AK$3&gt;='Gastos com Pessoal'!$E$513:$E$522)*(AK$3&lt;='Gastos com Pessoal'!$F$513:$F$522)*(IF('Gastos com Pessoal'!$M$513:$M$522&lt;=AK$3,1,0))*OFFSET('Gastos com Pessoal'!$H$512,1,MATCH(2&amp;$B52,'Gastos com Pessoal'!$I$532:$AJ$532&amp;'Gastos com Pessoal'!$I$512:$AJ$512,0),10,1)),0)
+_xlfn.IFNA(SUM((AK$3&gt;='Gastos com Pessoal'!$E$513:$E$522)*(AK$3&lt;='Gastos com Pessoal'!$F$513:$F$522)*(IF('Gastos com Pessoal'!$S$513:$S$522&lt;=AK$3,1,0))*OFFSET('Gastos com Pessoal'!$H$512,1,MATCH(3&amp;$B52,'Gastos com Pessoal'!$I$532:$AJ$532&amp;'Gastos com Pessoal'!$I$512:$AJ$512,0),10,1)),0)
+_xlfn.IFNA(SUM((AK$3&gt;='Gastos com Pessoal'!$E$513:$E$522)*(AK$3&lt;='Gastos com Pessoal'!$F$513:$F$522)*(IF('Gastos com Pessoal'!$Y$513:$Y$522&lt;=AK$3,1,0))*OFFSET('Gastos com Pessoal'!$H$512,1,MATCH(4&amp;$B52,'Gastos com Pessoal'!$I$532:$AJ$532&amp;'Gastos com Pessoal'!$I$512:$AJ$512,0),10,1)),0)
+_xlfn.IFNA(SUM((AK$3&gt;='Gastos com Pessoal'!$E$513:$E$522)*(AK$3&lt;='Gastos com Pessoal'!$F$513:$F$522)*(IF('Gastos com Pessoal'!$AE$513:$AE$522&lt;=AK$3,1,0))*OFFSET('Gastos com Pessoal'!$H$512,1,MATCH(5&amp;$B52,'Gastos com Pessoal'!$I$532:$AJ$532&amp;'Gastos com Pessoal'!$I$512:$AJ$512,0),10,1)),0)</f>
        <v>0</v>
      </c>
      <c r="AL52" s="32">
        <f t="array" aca="1" ref="AL52" ca="1">_xlfn.IFNA(SUM((AL$3&gt;='Gastos com Pessoal'!$E$7:$E$506)*(AL$3&lt;='Gastos com Pessoal'!$F$7:$F$506)*OFFSET('Encargos e Benefícios'!$D$5,1,MATCH($B52,'Encargos e Benefícios'!$E$5:$AB$5,0),500,1)),0)
+_xlfn.IFNA(SUM((AL$3&gt;='Gastos com Pessoal'!$E$513:$E$522)*(AL$3&lt;='Gastos com Pessoal'!$F$513:$F$522)*OFFSET('Encargos e Benefícios'!$D$511,1,MATCH($B52,'Encargos e Benefícios'!$E$511:$AB$511,0),10,1)),0)
+_xlfn.IFNA(SUM((AL$3&gt;='Gastos com Pessoal'!$E$7:$E$506)*(AL$3&lt;='Gastos com Pessoal'!$F$7:$F$506)*(IF('Gastos com Pessoal'!$G$7:$G$506&lt;=AL$3,1,0))*OFFSET('Gastos com Pessoal'!$H$6,1,MATCH(1&amp;$B52,'Gastos com Pessoal'!$I$532:$AJ$532&amp;'Gastos com Pessoal'!$I$6:$AJ$6,0),500,1)),0)
+_xlfn.IFNA(SUM((AL$3&gt;='Gastos com Pessoal'!$E$7:$E$506)*(AL$3&lt;='Gastos com Pessoal'!$F$7:$F$506)*(IF('Gastos com Pessoal'!$M$7:$M$506&lt;=AL$3,1,0))*OFFSET('Gastos com Pessoal'!$H$6,1,MATCH(2&amp;$B52,'Gastos com Pessoal'!$I$532:$AJ$532&amp;'Gastos com Pessoal'!$I$6:$AJ$6,0),500,1)),0)
+_xlfn.IFNA(SUM((AL$3&gt;='Gastos com Pessoal'!$E$7:$E$506)*(AL$3&lt;='Gastos com Pessoal'!$F$7:$F$506)*(IF('Gastos com Pessoal'!$S$7:$S$506&lt;=AL$3,1,0))*OFFSET('Gastos com Pessoal'!$H$6,1,MATCH(3&amp;$B52,'Gastos com Pessoal'!$I$532:$AJ$532&amp;'Gastos com Pessoal'!$I$6:$AJ$6,0),500,1)),0)
+_xlfn.IFNA(SUM((AL$3&gt;='Gastos com Pessoal'!$E$7:$E$506)*(AL$3&lt;='Gastos com Pessoal'!$F$7:$F$506)*(IF('Gastos com Pessoal'!$Y$7:$Y$506&lt;=AL$3,1,0))*OFFSET('Gastos com Pessoal'!$H$6,1,MATCH(4&amp;$B52,'Gastos com Pessoal'!$I$532:$AJ$532&amp;'Gastos com Pessoal'!$I$6:$AJ$6,0),500,1)),0)
+_xlfn.IFNA(SUM((AL$3&gt;='Gastos com Pessoal'!$E$7:$E$506)*(AL$3&lt;='Gastos com Pessoal'!$F$7:$F$506)*(IF('Gastos com Pessoal'!$AE$7:$AE$506&lt;=AL$3,1,0))*OFFSET('Gastos com Pessoal'!$H$6,1,MATCH(5&amp;$B52,'Gastos com Pessoal'!$I$532:$AJ$532&amp;'Gastos com Pessoal'!$I$6:$AJ$6,0),500,1)),0)
+_xlfn.IFNA(SUM((AL$3&gt;='Gastos com Pessoal'!$E$513:$E$522)*(AL$3&lt;='Gastos com Pessoal'!$F$513:$F$522)*(IF('Gastos com Pessoal'!$G$513:$G$522&lt;=AL$3,1,0))*OFFSET('Gastos com Pessoal'!$H$512,1,MATCH(1&amp;$B52,'Gastos com Pessoal'!$I$532:$AJ$532&amp;'Gastos com Pessoal'!$I$512:$AJ$512,0),10,1)),0)
+_xlfn.IFNA(SUM((AL$3&gt;='Gastos com Pessoal'!$E$513:$E$522)*(AL$3&lt;='Gastos com Pessoal'!$F$513:$F$522)*(IF('Gastos com Pessoal'!$M$513:$M$522&lt;=AL$3,1,0))*OFFSET('Gastos com Pessoal'!$H$512,1,MATCH(2&amp;$B52,'Gastos com Pessoal'!$I$532:$AJ$532&amp;'Gastos com Pessoal'!$I$512:$AJ$512,0),10,1)),0)
+_xlfn.IFNA(SUM((AL$3&gt;='Gastos com Pessoal'!$E$513:$E$522)*(AL$3&lt;='Gastos com Pessoal'!$F$513:$F$522)*(IF('Gastos com Pessoal'!$S$513:$S$522&lt;=AL$3,1,0))*OFFSET('Gastos com Pessoal'!$H$512,1,MATCH(3&amp;$B52,'Gastos com Pessoal'!$I$532:$AJ$532&amp;'Gastos com Pessoal'!$I$512:$AJ$512,0),10,1)),0)
+_xlfn.IFNA(SUM((AL$3&gt;='Gastos com Pessoal'!$E$513:$E$522)*(AL$3&lt;='Gastos com Pessoal'!$F$513:$F$522)*(IF('Gastos com Pessoal'!$Y$513:$Y$522&lt;=AL$3,1,0))*OFFSET('Gastos com Pessoal'!$H$512,1,MATCH(4&amp;$B52,'Gastos com Pessoal'!$I$532:$AJ$532&amp;'Gastos com Pessoal'!$I$512:$AJ$512,0),10,1)),0)
+_xlfn.IFNA(SUM((AL$3&gt;='Gastos com Pessoal'!$E$513:$E$522)*(AL$3&lt;='Gastos com Pessoal'!$F$513:$F$522)*(IF('Gastos com Pessoal'!$AE$513:$AE$522&lt;=AL$3,1,0))*OFFSET('Gastos com Pessoal'!$H$512,1,MATCH(5&amp;$B52,'Gastos com Pessoal'!$I$532:$AJ$532&amp;'Gastos com Pessoal'!$I$512:$AJ$512,0),10,1)),0)</f>
        <v>0</v>
      </c>
      <c r="AM52" s="32">
        <f t="array" aca="1" ref="AM52" ca="1">_xlfn.IFNA(SUM((AM$3&gt;='Gastos com Pessoal'!$E$7:$E$506)*(AM$3&lt;='Gastos com Pessoal'!$F$7:$F$506)*OFFSET('Encargos e Benefícios'!$D$5,1,MATCH($B52,'Encargos e Benefícios'!$E$5:$AB$5,0),500,1)),0)
+_xlfn.IFNA(SUM((AM$3&gt;='Gastos com Pessoal'!$E$513:$E$522)*(AM$3&lt;='Gastos com Pessoal'!$F$513:$F$522)*OFFSET('Encargos e Benefícios'!$D$511,1,MATCH($B52,'Encargos e Benefícios'!$E$511:$AB$511,0),10,1)),0)
+_xlfn.IFNA(SUM((AM$3&gt;='Gastos com Pessoal'!$E$7:$E$506)*(AM$3&lt;='Gastos com Pessoal'!$F$7:$F$506)*(IF('Gastos com Pessoal'!$G$7:$G$506&lt;=AM$3,1,0))*OFFSET('Gastos com Pessoal'!$H$6,1,MATCH(1&amp;$B52,'Gastos com Pessoal'!$I$532:$AJ$532&amp;'Gastos com Pessoal'!$I$6:$AJ$6,0),500,1)),0)
+_xlfn.IFNA(SUM((AM$3&gt;='Gastos com Pessoal'!$E$7:$E$506)*(AM$3&lt;='Gastos com Pessoal'!$F$7:$F$506)*(IF('Gastos com Pessoal'!$M$7:$M$506&lt;=AM$3,1,0))*OFFSET('Gastos com Pessoal'!$H$6,1,MATCH(2&amp;$B52,'Gastos com Pessoal'!$I$532:$AJ$532&amp;'Gastos com Pessoal'!$I$6:$AJ$6,0),500,1)),0)
+_xlfn.IFNA(SUM((AM$3&gt;='Gastos com Pessoal'!$E$7:$E$506)*(AM$3&lt;='Gastos com Pessoal'!$F$7:$F$506)*(IF('Gastos com Pessoal'!$S$7:$S$506&lt;=AM$3,1,0))*OFFSET('Gastos com Pessoal'!$H$6,1,MATCH(3&amp;$B52,'Gastos com Pessoal'!$I$532:$AJ$532&amp;'Gastos com Pessoal'!$I$6:$AJ$6,0),500,1)),0)
+_xlfn.IFNA(SUM((AM$3&gt;='Gastos com Pessoal'!$E$7:$E$506)*(AM$3&lt;='Gastos com Pessoal'!$F$7:$F$506)*(IF('Gastos com Pessoal'!$Y$7:$Y$506&lt;=AM$3,1,0))*OFFSET('Gastos com Pessoal'!$H$6,1,MATCH(4&amp;$B52,'Gastos com Pessoal'!$I$532:$AJ$532&amp;'Gastos com Pessoal'!$I$6:$AJ$6,0),500,1)),0)
+_xlfn.IFNA(SUM((AM$3&gt;='Gastos com Pessoal'!$E$7:$E$506)*(AM$3&lt;='Gastos com Pessoal'!$F$7:$F$506)*(IF('Gastos com Pessoal'!$AE$7:$AE$506&lt;=AM$3,1,0))*OFFSET('Gastos com Pessoal'!$H$6,1,MATCH(5&amp;$B52,'Gastos com Pessoal'!$I$532:$AJ$532&amp;'Gastos com Pessoal'!$I$6:$AJ$6,0),500,1)),0)
+_xlfn.IFNA(SUM((AM$3&gt;='Gastos com Pessoal'!$E$513:$E$522)*(AM$3&lt;='Gastos com Pessoal'!$F$513:$F$522)*(IF('Gastos com Pessoal'!$G$513:$G$522&lt;=AM$3,1,0))*OFFSET('Gastos com Pessoal'!$H$512,1,MATCH(1&amp;$B52,'Gastos com Pessoal'!$I$532:$AJ$532&amp;'Gastos com Pessoal'!$I$512:$AJ$512,0),10,1)),0)
+_xlfn.IFNA(SUM((AM$3&gt;='Gastos com Pessoal'!$E$513:$E$522)*(AM$3&lt;='Gastos com Pessoal'!$F$513:$F$522)*(IF('Gastos com Pessoal'!$M$513:$M$522&lt;=AM$3,1,0))*OFFSET('Gastos com Pessoal'!$H$512,1,MATCH(2&amp;$B52,'Gastos com Pessoal'!$I$532:$AJ$532&amp;'Gastos com Pessoal'!$I$512:$AJ$512,0),10,1)),0)
+_xlfn.IFNA(SUM((AM$3&gt;='Gastos com Pessoal'!$E$513:$E$522)*(AM$3&lt;='Gastos com Pessoal'!$F$513:$F$522)*(IF('Gastos com Pessoal'!$S$513:$S$522&lt;=AM$3,1,0))*OFFSET('Gastos com Pessoal'!$H$512,1,MATCH(3&amp;$B52,'Gastos com Pessoal'!$I$532:$AJ$532&amp;'Gastos com Pessoal'!$I$512:$AJ$512,0),10,1)),0)
+_xlfn.IFNA(SUM((AM$3&gt;='Gastos com Pessoal'!$E$513:$E$522)*(AM$3&lt;='Gastos com Pessoal'!$F$513:$F$522)*(IF('Gastos com Pessoal'!$Y$513:$Y$522&lt;=AM$3,1,0))*OFFSET('Gastos com Pessoal'!$H$512,1,MATCH(4&amp;$B52,'Gastos com Pessoal'!$I$532:$AJ$532&amp;'Gastos com Pessoal'!$I$512:$AJ$512,0),10,1)),0)
+_xlfn.IFNA(SUM((AM$3&gt;='Gastos com Pessoal'!$E$513:$E$522)*(AM$3&lt;='Gastos com Pessoal'!$F$513:$F$522)*(IF('Gastos com Pessoal'!$AE$513:$AE$522&lt;=AM$3,1,0))*OFFSET('Gastos com Pessoal'!$H$512,1,MATCH(5&amp;$B52,'Gastos com Pessoal'!$I$532:$AJ$532&amp;'Gastos com Pessoal'!$I$512:$AJ$512,0),10,1)),0)</f>
        <v>0</v>
      </c>
      <c r="AN52" s="32">
        <f t="array" aca="1" ref="AN52" ca="1">_xlfn.IFNA(SUM((AN$3&gt;='Gastos com Pessoal'!$E$7:$E$506)*(AN$3&lt;='Gastos com Pessoal'!$F$7:$F$506)*OFFSET('Encargos e Benefícios'!$D$5,1,MATCH($B52,'Encargos e Benefícios'!$E$5:$AB$5,0),500,1)),0)
+_xlfn.IFNA(SUM((AN$3&gt;='Gastos com Pessoal'!$E$513:$E$522)*(AN$3&lt;='Gastos com Pessoal'!$F$513:$F$522)*OFFSET('Encargos e Benefícios'!$D$511,1,MATCH($B52,'Encargos e Benefícios'!$E$511:$AB$511,0),10,1)),0)
+_xlfn.IFNA(SUM((AN$3&gt;='Gastos com Pessoal'!$E$7:$E$506)*(AN$3&lt;='Gastos com Pessoal'!$F$7:$F$506)*(IF('Gastos com Pessoal'!$G$7:$G$506&lt;=AN$3,1,0))*OFFSET('Gastos com Pessoal'!$H$6,1,MATCH(1&amp;$B52,'Gastos com Pessoal'!$I$532:$AJ$532&amp;'Gastos com Pessoal'!$I$6:$AJ$6,0),500,1)),0)
+_xlfn.IFNA(SUM((AN$3&gt;='Gastos com Pessoal'!$E$7:$E$506)*(AN$3&lt;='Gastos com Pessoal'!$F$7:$F$506)*(IF('Gastos com Pessoal'!$M$7:$M$506&lt;=AN$3,1,0))*OFFSET('Gastos com Pessoal'!$H$6,1,MATCH(2&amp;$B52,'Gastos com Pessoal'!$I$532:$AJ$532&amp;'Gastos com Pessoal'!$I$6:$AJ$6,0),500,1)),0)
+_xlfn.IFNA(SUM((AN$3&gt;='Gastos com Pessoal'!$E$7:$E$506)*(AN$3&lt;='Gastos com Pessoal'!$F$7:$F$506)*(IF('Gastos com Pessoal'!$S$7:$S$506&lt;=AN$3,1,0))*OFFSET('Gastos com Pessoal'!$H$6,1,MATCH(3&amp;$B52,'Gastos com Pessoal'!$I$532:$AJ$532&amp;'Gastos com Pessoal'!$I$6:$AJ$6,0),500,1)),0)
+_xlfn.IFNA(SUM((AN$3&gt;='Gastos com Pessoal'!$E$7:$E$506)*(AN$3&lt;='Gastos com Pessoal'!$F$7:$F$506)*(IF('Gastos com Pessoal'!$Y$7:$Y$506&lt;=AN$3,1,0))*OFFSET('Gastos com Pessoal'!$H$6,1,MATCH(4&amp;$B52,'Gastos com Pessoal'!$I$532:$AJ$532&amp;'Gastos com Pessoal'!$I$6:$AJ$6,0),500,1)),0)
+_xlfn.IFNA(SUM((AN$3&gt;='Gastos com Pessoal'!$E$7:$E$506)*(AN$3&lt;='Gastos com Pessoal'!$F$7:$F$506)*(IF('Gastos com Pessoal'!$AE$7:$AE$506&lt;=AN$3,1,0))*OFFSET('Gastos com Pessoal'!$H$6,1,MATCH(5&amp;$B52,'Gastos com Pessoal'!$I$532:$AJ$532&amp;'Gastos com Pessoal'!$I$6:$AJ$6,0),500,1)),0)
+_xlfn.IFNA(SUM((AN$3&gt;='Gastos com Pessoal'!$E$513:$E$522)*(AN$3&lt;='Gastos com Pessoal'!$F$513:$F$522)*(IF('Gastos com Pessoal'!$G$513:$G$522&lt;=AN$3,1,0))*OFFSET('Gastos com Pessoal'!$H$512,1,MATCH(1&amp;$B52,'Gastos com Pessoal'!$I$532:$AJ$532&amp;'Gastos com Pessoal'!$I$512:$AJ$512,0),10,1)),0)
+_xlfn.IFNA(SUM((AN$3&gt;='Gastos com Pessoal'!$E$513:$E$522)*(AN$3&lt;='Gastos com Pessoal'!$F$513:$F$522)*(IF('Gastos com Pessoal'!$M$513:$M$522&lt;=AN$3,1,0))*OFFSET('Gastos com Pessoal'!$H$512,1,MATCH(2&amp;$B52,'Gastos com Pessoal'!$I$532:$AJ$532&amp;'Gastos com Pessoal'!$I$512:$AJ$512,0),10,1)),0)
+_xlfn.IFNA(SUM((AN$3&gt;='Gastos com Pessoal'!$E$513:$E$522)*(AN$3&lt;='Gastos com Pessoal'!$F$513:$F$522)*(IF('Gastos com Pessoal'!$S$513:$S$522&lt;=AN$3,1,0))*OFFSET('Gastos com Pessoal'!$H$512,1,MATCH(3&amp;$B52,'Gastos com Pessoal'!$I$532:$AJ$532&amp;'Gastos com Pessoal'!$I$512:$AJ$512,0),10,1)),0)
+_xlfn.IFNA(SUM((AN$3&gt;='Gastos com Pessoal'!$E$513:$E$522)*(AN$3&lt;='Gastos com Pessoal'!$F$513:$F$522)*(IF('Gastos com Pessoal'!$Y$513:$Y$522&lt;=AN$3,1,0))*OFFSET('Gastos com Pessoal'!$H$512,1,MATCH(4&amp;$B52,'Gastos com Pessoal'!$I$532:$AJ$532&amp;'Gastos com Pessoal'!$I$512:$AJ$512,0),10,1)),0)
+_xlfn.IFNA(SUM((AN$3&gt;='Gastos com Pessoal'!$E$513:$E$522)*(AN$3&lt;='Gastos com Pessoal'!$F$513:$F$522)*(IF('Gastos com Pessoal'!$AE$513:$AE$522&lt;=AN$3,1,0))*OFFSET('Gastos com Pessoal'!$H$512,1,MATCH(5&amp;$B52,'Gastos com Pessoal'!$I$532:$AJ$532&amp;'Gastos com Pessoal'!$I$512:$AJ$512,0),10,1)),0)</f>
        <v>0</v>
      </c>
      <c r="AO52" s="32">
        <f t="array" aca="1" ref="AO52" ca="1">_xlfn.IFNA(SUM((AO$3&gt;='Gastos com Pessoal'!$E$7:$E$506)*(AO$3&lt;='Gastos com Pessoal'!$F$7:$F$506)*OFFSET('Encargos e Benefícios'!$D$5,1,MATCH($B52,'Encargos e Benefícios'!$E$5:$AB$5,0),500,1)),0)
+_xlfn.IFNA(SUM((AO$3&gt;='Gastos com Pessoal'!$E$513:$E$522)*(AO$3&lt;='Gastos com Pessoal'!$F$513:$F$522)*OFFSET('Encargos e Benefícios'!$D$511,1,MATCH($B52,'Encargos e Benefícios'!$E$511:$AB$511,0),10,1)),0)
+_xlfn.IFNA(SUM((AO$3&gt;='Gastos com Pessoal'!$E$7:$E$506)*(AO$3&lt;='Gastos com Pessoal'!$F$7:$F$506)*(IF('Gastos com Pessoal'!$G$7:$G$506&lt;=AO$3,1,0))*OFFSET('Gastos com Pessoal'!$H$6,1,MATCH(1&amp;$B52,'Gastos com Pessoal'!$I$532:$AJ$532&amp;'Gastos com Pessoal'!$I$6:$AJ$6,0),500,1)),0)
+_xlfn.IFNA(SUM((AO$3&gt;='Gastos com Pessoal'!$E$7:$E$506)*(AO$3&lt;='Gastos com Pessoal'!$F$7:$F$506)*(IF('Gastos com Pessoal'!$M$7:$M$506&lt;=AO$3,1,0))*OFFSET('Gastos com Pessoal'!$H$6,1,MATCH(2&amp;$B52,'Gastos com Pessoal'!$I$532:$AJ$532&amp;'Gastos com Pessoal'!$I$6:$AJ$6,0),500,1)),0)
+_xlfn.IFNA(SUM((AO$3&gt;='Gastos com Pessoal'!$E$7:$E$506)*(AO$3&lt;='Gastos com Pessoal'!$F$7:$F$506)*(IF('Gastos com Pessoal'!$S$7:$S$506&lt;=AO$3,1,0))*OFFSET('Gastos com Pessoal'!$H$6,1,MATCH(3&amp;$B52,'Gastos com Pessoal'!$I$532:$AJ$532&amp;'Gastos com Pessoal'!$I$6:$AJ$6,0),500,1)),0)
+_xlfn.IFNA(SUM((AO$3&gt;='Gastos com Pessoal'!$E$7:$E$506)*(AO$3&lt;='Gastos com Pessoal'!$F$7:$F$506)*(IF('Gastos com Pessoal'!$Y$7:$Y$506&lt;=AO$3,1,0))*OFFSET('Gastos com Pessoal'!$H$6,1,MATCH(4&amp;$B52,'Gastos com Pessoal'!$I$532:$AJ$532&amp;'Gastos com Pessoal'!$I$6:$AJ$6,0),500,1)),0)
+_xlfn.IFNA(SUM((AO$3&gt;='Gastos com Pessoal'!$E$7:$E$506)*(AO$3&lt;='Gastos com Pessoal'!$F$7:$F$506)*(IF('Gastos com Pessoal'!$AE$7:$AE$506&lt;=AO$3,1,0))*OFFSET('Gastos com Pessoal'!$H$6,1,MATCH(5&amp;$B52,'Gastos com Pessoal'!$I$532:$AJ$532&amp;'Gastos com Pessoal'!$I$6:$AJ$6,0),500,1)),0)
+_xlfn.IFNA(SUM((AO$3&gt;='Gastos com Pessoal'!$E$513:$E$522)*(AO$3&lt;='Gastos com Pessoal'!$F$513:$F$522)*(IF('Gastos com Pessoal'!$G$513:$G$522&lt;=AO$3,1,0))*OFFSET('Gastos com Pessoal'!$H$512,1,MATCH(1&amp;$B52,'Gastos com Pessoal'!$I$532:$AJ$532&amp;'Gastos com Pessoal'!$I$512:$AJ$512,0),10,1)),0)
+_xlfn.IFNA(SUM((AO$3&gt;='Gastos com Pessoal'!$E$513:$E$522)*(AO$3&lt;='Gastos com Pessoal'!$F$513:$F$522)*(IF('Gastos com Pessoal'!$M$513:$M$522&lt;=AO$3,1,0))*OFFSET('Gastos com Pessoal'!$H$512,1,MATCH(2&amp;$B52,'Gastos com Pessoal'!$I$532:$AJ$532&amp;'Gastos com Pessoal'!$I$512:$AJ$512,0),10,1)),0)
+_xlfn.IFNA(SUM((AO$3&gt;='Gastos com Pessoal'!$E$513:$E$522)*(AO$3&lt;='Gastos com Pessoal'!$F$513:$F$522)*(IF('Gastos com Pessoal'!$S$513:$S$522&lt;=AO$3,1,0))*OFFSET('Gastos com Pessoal'!$H$512,1,MATCH(3&amp;$B52,'Gastos com Pessoal'!$I$532:$AJ$532&amp;'Gastos com Pessoal'!$I$512:$AJ$512,0),10,1)),0)
+_xlfn.IFNA(SUM((AO$3&gt;='Gastos com Pessoal'!$E$513:$E$522)*(AO$3&lt;='Gastos com Pessoal'!$F$513:$F$522)*(IF('Gastos com Pessoal'!$Y$513:$Y$522&lt;=AO$3,1,0))*OFFSET('Gastos com Pessoal'!$H$512,1,MATCH(4&amp;$B52,'Gastos com Pessoal'!$I$532:$AJ$532&amp;'Gastos com Pessoal'!$I$512:$AJ$512,0),10,1)),0)
+_xlfn.IFNA(SUM((AO$3&gt;='Gastos com Pessoal'!$E$513:$E$522)*(AO$3&lt;='Gastos com Pessoal'!$F$513:$F$522)*(IF('Gastos com Pessoal'!$AE$513:$AE$522&lt;=AO$3,1,0))*OFFSET('Gastos com Pessoal'!$H$512,1,MATCH(5&amp;$B52,'Gastos com Pessoal'!$I$532:$AJ$532&amp;'Gastos com Pessoal'!$I$512:$AJ$512,0),10,1)),0)</f>
        <v>0</v>
      </c>
      <c r="AP52" s="32">
        <f t="array" aca="1" ref="AP52" ca="1">_xlfn.IFNA(SUM((AP$3&gt;='Gastos com Pessoal'!$E$7:$E$506)*(AP$3&lt;='Gastos com Pessoal'!$F$7:$F$506)*OFFSET('Encargos e Benefícios'!$D$5,1,MATCH($B52,'Encargos e Benefícios'!$E$5:$AB$5,0),500,1)),0)
+_xlfn.IFNA(SUM((AP$3&gt;='Gastos com Pessoal'!$E$513:$E$522)*(AP$3&lt;='Gastos com Pessoal'!$F$513:$F$522)*OFFSET('Encargos e Benefícios'!$D$511,1,MATCH($B52,'Encargos e Benefícios'!$E$511:$AB$511,0),10,1)),0)
+_xlfn.IFNA(SUM((AP$3&gt;='Gastos com Pessoal'!$E$7:$E$506)*(AP$3&lt;='Gastos com Pessoal'!$F$7:$F$506)*(IF('Gastos com Pessoal'!$G$7:$G$506&lt;=AP$3,1,0))*OFFSET('Gastos com Pessoal'!$H$6,1,MATCH(1&amp;$B52,'Gastos com Pessoal'!$I$532:$AJ$532&amp;'Gastos com Pessoal'!$I$6:$AJ$6,0),500,1)),0)
+_xlfn.IFNA(SUM((AP$3&gt;='Gastos com Pessoal'!$E$7:$E$506)*(AP$3&lt;='Gastos com Pessoal'!$F$7:$F$506)*(IF('Gastos com Pessoal'!$M$7:$M$506&lt;=AP$3,1,0))*OFFSET('Gastos com Pessoal'!$H$6,1,MATCH(2&amp;$B52,'Gastos com Pessoal'!$I$532:$AJ$532&amp;'Gastos com Pessoal'!$I$6:$AJ$6,0),500,1)),0)
+_xlfn.IFNA(SUM((AP$3&gt;='Gastos com Pessoal'!$E$7:$E$506)*(AP$3&lt;='Gastos com Pessoal'!$F$7:$F$506)*(IF('Gastos com Pessoal'!$S$7:$S$506&lt;=AP$3,1,0))*OFFSET('Gastos com Pessoal'!$H$6,1,MATCH(3&amp;$B52,'Gastos com Pessoal'!$I$532:$AJ$532&amp;'Gastos com Pessoal'!$I$6:$AJ$6,0),500,1)),0)
+_xlfn.IFNA(SUM((AP$3&gt;='Gastos com Pessoal'!$E$7:$E$506)*(AP$3&lt;='Gastos com Pessoal'!$F$7:$F$506)*(IF('Gastos com Pessoal'!$Y$7:$Y$506&lt;=AP$3,1,0))*OFFSET('Gastos com Pessoal'!$H$6,1,MATCH(4&amp;$B52,'Gastos com Pessoal'!$I$532:$AJ$532&amp;'Gastos com Pessoal'!$I$6:$AJ$6,0),500,1)),0)
+_xlfn.IFNA(SUM((AP$3&gt;='Gastos com Pessoal'!$E$7:$E$506)*(AP$3&lt;='Gastos com Pessoal'!$F$7:$F$506)*(IF('Gastos com Pessoal'!$AE$7:$AE$506&lt;=AP$3,1,0))*OFFSET('Gastos com Pessoal'!$H$6,1,MATCH(5&amp;$B52,'Gastos com Pessoal'!$I$532:$AJ$532&amp;'Gastos com Pessoal'!$I$6:$AJ$6,0),500,1)),0)
+_xlfn.IFNA(SUM((AP$3&gt;='Gastos com Pessoal'!$E$513:$E$522)*(AP$3&lt;='Gastos com Pessoal'!$F$513:$F$522)*(IF('Gastos com Pessoal'!$G$513:$G$522&lt;=AP$3,1,0))*OFFSET('Gastos com Pessoal'!$H$512,1,MATCH(1&amp;$B52,'Gastos com Pessoal'!$I$532:$AJ$532&amp;'Gastos com Pessoal'!$I$512:$AJ$512,0),10,1)),0)
+_xlfn.IFNA(SUM((AP$3&gt;='Gastos com Pessoal'!$E$513:$E$522)*(AP$3&lt;='Gastos com Pessoal'!$F$513:$F$522)*(IF('Gastos com Pessoal'!$M$513:$M$522&lt;=AP$3,1,0))*OFFSET('Gastos com Pessoal'!$H$512,1,MATCH(2&amp;$B52,'Gastos com Pessoal'!$I$532:$AJ$532&amp;'Gastos com Pessoal'!$I$512:$AJ$512,0),10,1)),0)
+_xlfn.IFNA(SUM((AP$3&gt;='Gastos com Pessoal'!$E$513:$E$522)*(AP$3&lt;='Gastos com Pessoal'!$F$513:$F$522)*(IF('Gastos com Pessoal'!$S$513:$S$522&lt;=AP$3,1,0))*OFFSET('Gastos com Pessoal'!$H$512,1,MATCH(3&amp;$B52,'Gastos com Pessoal'!$I$532:$AJ$532&amp;'Gastos com Pessoal'!$I$512:$AJ$512,0),10,1)),0)
+_xlfn.IFNA(SUM((AP$3&gt;='Gastos com Pessoal'!$E$513:$E$522)*(AP$3&lt;='Gastos com Pessoal'!$F$513:$F$522)*(IF('Gastos com Pessoal'!$Y$513:$Y$522&lt;=AP$3,1,0))*OFFSET('Gastos com Pessoal'!$H$512,1,MATCH(4&amp;$B52,'Gastos com Pessoal'!$I$532:$AJ$532&amp;'Gastos com Pessoal'!$I$512:$AJ$512,0),10,1)),0)
+_xlfn.IFNA(SUM((AP$3&gt;='Gastos com Pessoal'!$E$513:$E$522)*(AP$3&lt;='Gastos com Pessoal'!$F$513:$F$522)*(IF('Gastos com Pessoal'!$AE$513:$AE$522&lt;=AP$3,1,0))*OFFSET('Gastos com Pessoal'!$H$512,1,MATCH(5&amp;$B52,'Gastos com Pessoal'!$I$532:$AJ$532&amp;'Gastos com Pessoal'!$I$512:$AJ$512,0),10,1)),0)</f>
        <v>0</v>
      </c>
      <c r="AQ52" s="32">
        <f t="array" aca="1" ref="AQ52" ca="1">_xlfn.IFNA(SUM((AQ$3&gt;='Gastos com Pessoal'!$E$7:$E$506)*(AQ$3&lt;='Gastos com Pessoal'!$F$7:$F$506)*OFFSET('Encargos e Benefícios'!$D$5,1,MATCH($B52,'Encargos e Benefícios'!$E$5:$AB$5,0),500,1)),0)
+_xlfn.IFNA(SUM((AQ$3&gt;='Gastos com Pessoal'!$E$513:$E$522)*(AQ$3&lt;='Gastos com Pessoal'!$F$513:$F$522)*OFFSET('Encargos e Benefícios'!$D$511,1,MATCH($B52,'Encargos e Benefícios'!$E$511:$AB$511,0),10,1)),0)
+_xlfn.IFNA(SUM((AQ$3&gt;='Gastos com Pessoal'!$E$7:$E$506)*(AQ$3&lt;='Gastos com Pessoal'!$F$7:$F$506)*(IF('Gastos com Pessoal'!$G$7:$G$506&lt;=AQ$3,1,0))*OFFSET('Gastos com Pessoal'!$H$6,1,MATCH(1&amp;$B52,'Gastos com Pessoal'!$I$532:$AJ$532&amp;'Gastos com Pessoal'!$I$6:$AJ$6,0),500,1)),0)
+_xlfn.IFNA(SUM((AQ$3&gt;='Gastos com Pessoal'!$E$7:$E$506)*(AQ$3&lt;='Gastos com Pessoal'!$F$7:$F$506)*(IF('Gastos com Pessoal'!$M$7:$M$506&lt;=AQ$3,1,0))*OFFSET('Gastos com Pessoal'!$H$6,1,MATCH(2&amp;$B52,'Gastos com Pessoal'!$I$532:$AJ$532&amp;'Gastos com Pessoal'!$I$6:$AJ$6,0),500,1)),0)
+_xlfn.IFNA(SUM((AQ$3&gt;='Gastos com Pessoal'!$E$7:$E$506)*(AQ$3&lt;='Gastos com Pessoal'!$F$7:$F$506)*(IF('Gastos com Pessoal'!$S$7:$S$506&lt;=AQ$3,1,0))*OFFSET('Gastos com Pessoal'!$H$6,1,MATCH(3&amp;$B52,'Gastos com Pessoal'!$I$532:$AJ$532&amp;'Gastos com Pessoal'!$I$6:$AJ$6,0),500,1)),0)
+_xlfn.IFNA(SUM((AQ$3&gt;='Gastos com Pessoal'!$E$7:$E$506)*(AQ$3&lt;='Gastos com Pessoal'!$F$7:$F$506)*(IF('Gastos com Pessoal'!$Y$7:$Y$506&lt;=AQ$3,1,0))*OFFSET('Gastos com Pessoal'!$H$6,1,MATCH(4&amp;$B52,'Gastos com Pessoal'!$I$532:$AJ$532&amp;'Gastos com Pessoal'!$I$6:$AJ$6,0),500,1)),0)
+_xlfn.IFNA(SUM((AQ$3&gt;='Gastos com Pessoal'!$E$7:$E$506)*(AQ$3&lt;='Gastos com Pessoal'!$F$7:$F$506)*(IF('Gastos com Pessoal'!$AE$7:$AE$506&lt;=AQ$3,1,0))*OFFSET('Gastos com Pessoal'!$H$6,1,MATCH(5&amp;$B52,'Gastos com Pessoal'!$I$532:$AJ$532&amp;'Gastos com Pessoal'!$I$6:$AJ$6,0),500,1)),0)
+_xlfn.IFNA(SUM((AQ$3&gt;='Gastos com Pessoal'!$E$513:$E$522)*(AQ$3&lt;='Gastos com Pessoal'!$F$513:$F$522)*(IF('Gastos com Pessoal'!$G$513:$G$522&lt;=AQ$3,1,0))*OFFSET('Gastos com Pessoal'!$H$512,1,MATCH(1&amp;$B52,'Gastos com Pessoal'!$I$532:$AJ$532&amp;'Gastos com Pessoal'!$I$512:$AJ$512,0),10,1)),0)
+_xlfn.IFNA(SUM((AQ$3&gt;='Gastos com Pessoal'!$E$513:$E$522)*(AQ$3&lt;='Gastos com Pessoal'!$F$513:$F$522)*(IF('Gastos com Pessoal'!$M$513:$M$522&lt;=AQ$3,1,0))*OFFSET('Gastos com Pessoal'!$H$512,1,MATCH(2&amp;$B52,'Gastos com Pessoal'!$I$532:$AJ$532&amp;'Gastos com Pessoal'!$I$512:$AJ$512,0),10,1)),0)
+_xlfn.IFNA(SUM((AQ$3&gt;='Gastos com Pessoal'!$E$513:$E$522)*(AQ$3&lt;='Gastos com Pessoal'!$F$513:$F$522)*(IF('Gastos com Pessoal'!$S$513:$S$522&lt;=AQ$3,1,0))*OFFSET('Gastos com Pessoal'!$H$512,1,MATCH(3&amp;$B52,'Gastos com Pessoal'!$I$532:$AJ$532&amp;'Gastos com Pessoal'!$I$512:$AJ$512,0),10,1)),0)
+_xlfn.IFNA(SUM((AQ$3&gt;='Gastos com Pessoal'!$E$513:$E$522)*(AQ$3&lt;='Gastos com Pessoal'!$F$513:$F$522)*(IF('Gastos com Pessoal'!$Y$513:$Y$522&lt;=AQ$3,1,0))*OFFSET('Gastos com Pessoal'!$H$512,1,MATCH(4&amp;$B52,'Gastos com Pessoal'!$I$532:$AJ$532&amp;'Gastos com Pessoal'!$I$512:$AJ$512,0),10,1)),0)
+_xlfn.IFNA(SUM((AQ$3&gt;='Gastos com Pessoal'!$E$513:$E$522)*(AQ$3&lt;='Gastos com Pessoal'!$F$513:$F$522)*(IF('Gastos com Pessoal'!$AE$513:$AE$522&lt;=AQ$3,1,0))*OFFSET('Gastos com Pessoal'!$H$512,1,MATCH(5&amp;$B52,'Gastos com Pessoal'!$I$532:$AJ$532&amp;'Gastos com Pessoal'!$I$512:$AJ$512,0),10,1)),0)</f>
        <v>0</v>
      </c>
      <c r="AR52" s="32">
        <f t="array" aca="1" ref="AR52" ca="1">_xlfn.IFNA(SUM((AR$3&gt;='Gastos com Pessoal'!$E$7:$E$506)*(AR$3&lt;='Gastos com Pessoal'!$F$7:$F$506)*OFFSET('Encargos e Benefícios'!$D$5,1,MATCH($B52,'Encargos e Benefícios'!$E$5:$AB$5,0),500,1)),0)
+_xlfn.IFNA(SUM((AR$3&gt;='Gastos com Pessoal'!$E$513:$E$522)*(AR$3&lt;='Gastos com Pessoal'!$F$513:$F$522)*OFFSET('Encargos e Benefícios'!$D$511,1,MATCH($B52,'Encargos e Benefícios'!$E$511:$AB$511,0),10,1)),0)
+_xlfn.IFNA(SUM((AR$3&gt;='Gastos com Pessoal'!$E$7:$E$506)*(AR$3&lt;='Gastos com Pessoal'!$F$7:$F$506)*(IF('Gastos com Pessoal'!$G$7:$G$506&lt;=AR$3,1,0))*OFFSET('Gastos com Pessoal'!$H$6,1,MATCH(1&amp;$B52,'Gastos com Pessoal'!$I$532:$AJ$532&amp;'Gastos com Pessoal'!$I$6:$AJ$6,0),500,1)),0)
+_xlfn.IFNA(SUM((AR$3&gt;='Gastos com Pessoal'!$E$7:$E$506)*(AR$3&lt;='Gastos com Pessoal'!$F$7:$F$506)*(IF('Gastos com Pessoal'!$M$7:$M$506&lt;=AR$3,1,0))*OFFSET('Gastos com Pessoal'!$H$6,1,MATCH(2&amp;$B52,'Gastos com Pessoal'!$I$532:$AJ$532&amp;'Gastos com Pessoal'!$I$6:$AJ$6,0),500,1)),0)
+_xlfn.IFNA(SUM((AR$3&gt;='Gastos com Pessoal'!$E$7:$E$506)*(AR$3&lt;='Gastos com Pessoal'!$F$7:$F$506)*(IF('Gastos com Pessoal'!$S$7:$S$506&lt;=AR$3,1,0))*OFFSET('Gastos com Pessoal'!$H$6,1,MATCH(3&amp;$B52,'Gastos com Pessoal'!$I$532:$AJ$532&amp;'Gastos com Pessoal'!$I$6:$AJ$6,0),500,1)),0)
+_xlfn.IFNA(SUM((AR$3&gt;='Gastos com Pessoal'!$E$7:$E$506)*(AR$3&lt;='Gastos com Pessoal'!$F$7:$F$506)*(IF('Gastos com Pessoal'!$Y$7:$Y$506&lt;=AR$3,1,0))*OFFSET('Gastos com Pessoal'!$H$6,1,MATCH(4&amp;$B52,'Gastos com Pessoal'!$I$532:$AJ$532&amp;'Gastos com Pessoal'!$I$6:$AJ$6,0),500,1)),0)
+_xlfn.IFNA(SUM((AR$3&gt;='Gastos com Pessoal'!$E$7:$E$506)*(AR$3&lt;='Gastos com Pessoal'!$F$7:$F$506)*(IF('Gastos com Pessoal'!$AE$7:$AE$506&lt;=AR$3,1,0))*OFFSET('Gastos com Pessoal'!$H$6,1,MATCH(5&amp;$B52,'Gastos com Pessoal'!$I$532:$AJ$532&amp;'Gastos com Pessoal'!$I$6:$AJ$6,0),500,1)),0)
+_xlfn.IFNA(SUM((AR$3&gt;='Gastos com Pessoal'!$E$513:$E$522)*(AR$3&lt;='Gastos com Pessoal'!$F$513:$F$522)*(IF('Gastos com Pessoal'!$G$513:$G$522&lt;=AR$3,1,0))*OFFSET('Gastos com Pessoal'!$H$512,1,MATCH(1&amp;$B52,'Gastos com Pessoal'!$I$532:$AJ$532&amp;'Gastos com Pessoal'!$I$512:$AJ$512,0),10,1)),0)
+_xlfn.IFNA(SUM((AR$3&gt;='Gastos com Pessoal'!$E$513:$E$522)*(AR$3&lt;='Gastos com Pessoal'!$F$513:$F$522)*(IF('Gastos com Pessoal'!$M$513:$M$522&lt;=AR$3,1,0))*OFFSET('Gastos com Pessoal'!$H$512,1,MATCH(2&amp;$B52,'Gastos com Pessoal'!$I$532:$AJ$532&amp;'Gastos com Pessoal'!$I$512:$AJ$512,0),10,1)),0)
+_xlfn.IFNA(SUM((AR$3&gt;='Gastos com Pessoal'!$E$513:$E$522)*(AR$3&lt;='Gastos com Pessoal'!$F$513:$F$522)*(IF('Gastos com Pessoal'!$S$513:$S$522&lt;=AR$3,1,0))*OFFSET('Gastos com Pessoal'!$H$512,1,MATCH(3&amp;$B52,'Gastos com Pessoal'!$I$532:$AJ$532&amp;'Gastos com Pessoal'!$I$512:$AJ$512,0),10,1)),0)
+_xlfn.IFNA(SUM((AR$3&gt;='Gastos com Pessoal'!$E$513:$E$522)*(AR$3&lt;='Gastos com Pessoal'!$F$513:$F$522)*(IF('Gastos com Pessoal'!$Y$513:$Y$522&lt;=AR$3,1,0))*OFFSET('Gastos com Pessoal'!$H$512,1,MATCH(4&amp;$B52,'Gastos com Pessoal'!$I$532:$AJ$532&amp;'Gastos com Pessoal'!$I$512:$AJ$512,0),10,1)),0)
+_xlfn.IFNA(SUM((AR$3&gt;='Gastos com Pessoal'!$E$513:$E$522)*(AR$3&lt;='Gastos com Pessoal'!$F$513:$F$522)*(IF('Gastos com Pessoal'!$AE$513:$AE$522&lt;=AR$3,1,0))*OFFSET('Gastos com Pessoal'!$H$512,1,MATCH(5&amp;$B52,'Gastos com Pessoal'!$I$532:$AJ$532&amp;'Gastos com Pessoal'!$I$512:$AJ$512,0),10,1)),0)</f>
        <v>0</v>
      </c>
      <c r="AS52" s="32">
        <f t="array" aca="1" ref="AS52" ca="1">_xlfn.IFNA(SUM((AS$3&gt;='Gastos com Pessoal'!$E$7:$E$506)*(AS$3&lt;='Gastos com Pessoal'!$F$7:$F$506)*OFFSET('Encargos e Benefícios'!$D$5,1,MATCH($B52,'Encargos e Benefícios'!$E$5:$AB$5,0),500,1)),0)
+_xlfn.IFNA(SUM((AS$3&gt;='Gastos com Pessoal'!$E$513:$E$522)*(AS$3&lt;='Gastos com Pessoal'!$F$513:$F$522)*OFFSET('Encargos e Benefícios'!$D$511,1,MATCH($B52,'Encargos e Benefícios'!$E$511:$AB$511,0),10,1)),0)
+_xlfn.IFNA(SUM((AS$3&gt;='Gastos com Pessoal'!$E$7:$E$506)*(AS$3&lt;='Gastos com Pessoal'!$F$7:$F$506)*(IF('Gastos com Pessoal'!$G$7:$G$506&lt;=AS$3,1,0))*OFFSET('Gastos com Pessoal'!$H$6,1,MATCH(1&amp;$B52,'Gastos com Pessoal'!$I$532:$AJ$532&amp;'Gastos com Pessoal'!$I$6:$AJ$6,0),500,1)),0)
+_xlfn.IFNA(SUM((AS$3&gt;='Gastos com Pessoal'!$E$7:$E$506)*(AS$3&lt;='Gastos com Pessoal'!$F$7:$F$506)*(IF('Gastos com Pessoal'!$M$7:$M$506&lt;=AS$3,1,0))*OFFSET('Gastos com Pessoal'!$H$6,1,MATCH(2&amp;$B52,'Gastos com Pessoal'!$I$532:$AJ$532&amp;'Gastos com Pessoal'!$I$6:$AJ$6,0),500,1)),0)
+_xlfn.IFNA(SUM((AS$3&gt;='Gastos com Pessoal'!$E$7:$E$506)*(AS$3&lt;='Gastos com Pessoal'!$F$7:$F$506)*(IF('Gastos com Pessoal'!$S$7:$S$506&lt;=AS$3,1,0))*OFFSET('Gastos com Pessoal'!$H$6,1,MATCH(3&amp;$B52,'Gastos com Pessoal'!$I$532:$AJ$532&amp;'Gastos com Pessoal'!$I$6:$AJ$6,0),500,1)),0)
+_xlfn.IFNA(SUM((AS$3&gt;='Gastos com Pessoal'!$E$7:$E$506)*(AS$3&lt;='Gastos com Pessoal'!$F$7:$F$506)*(IF('Gastos com Pessoal'!$Y$7:$Y$506&lt;=AS$3,1,0))*OFFSET('Gastos com Pessoal'!$H$6,1,MATCH(4&amp;$B52,'Gastos com Pessoal'!$I$532:$AJ$532&amp;'Gastos com Pessoal'!$I$6:$AJ$6,0),500,1)),0)
+_xlfn.IFNA(SUM((AS$3&gt;='Gastos com Pessoal'!$E$7:$E$506)*(AS$3&lt;='Gastos com Pessoal'!$F$7:$F$506)*(IF('Gastos com Pessoal'!$AE$7:$AE$506&lt;=AS$3,1,0))*OFFSET('Gastos com Pessoal'!$H$6,1,MATCH(5&amp;$B52,'Gastos com Pessoal'!$I$532:$AJ$532&amp;'Gastos com Pessoal'!$I$6:$AJ$6,0),500,1)),0)
+_xlfn.IFNA(SUM((AS$3&gt;='Gastos com Pessoal'!$E$513:$E$522)*(AS$3&lt;='Gastos com Pessoal'!$F$513:$F$522)*(IF('Gastos com Pessoal'!$G$513:$G$522&lt;=AS$3,1,0))*OFFSET('Gastos com Pessoal'!$H$512,1,MATCH(1&amp;$B52,'Gastos com Pessoal'!$I$532:$AJ$532&amp;'Gastos com Pessoal'!$I$512:$AJ$512,0),10,1)),0)
+_xlfn.IFNA(SUM((AS$3&gt;='Gastos com Pessoal'!$E$513:$E$522)*(AS$3&lt;='Gastos com Pessoal'!$F$513:$F$522)*(IF('Gastos com Pessoal'!$M$513:$M$522&lt;=AS$3,1,0))*OFFSET('Gastos com Pessoal'!$H$512,1,MATCH(2&amp;$B52,'Gastos com Pessoal'!$I$532:$AJ$532&amp;'Gastos com Pessoal'!$I$512:$AJ$512,0),10,1)),0)
+_xlfn.IFNA(SUM((AS$3&gt;='Gastos com Pessoal'!$E$513:$E$522)*(AS$3&lt;='Gastos com Pessoal'!$F$513:$F$522)*(IF('Gastos com Pessoal'!$S$513:$S$522&lt;=AS$3,1,0))*OFFSET('Gastos com Pessoal'!$H$512,1,MATCH(3&amp;$B52,'Gastos com Pessoal'!$I$532:$AJ$532&amp;'Gastos com Pessoal'!$I$512:$AJ$512,0),10,1)),0)
+_xlfn.IFNA(SUM((AS$3&gt;='Gastos com Pessoal'!$E$513:$E$522)*(AS$3&lt;='Gastos com Pessoal'!$F$513:$F$522)*(IF('Gastos com Pessoal'!$Y$513:$Y$522&lt;=AS$3,1,0))*OFFSET('Gastos com Pessoal'!$H$512,1,MATCH(4&amp;$B52,'Gastos com Pessoal'!$I$532:$AJ$532&amp;'Gastos com Pessoal'!$I$512:$AJ$512,0),10,1)),0)
+_xlfn.IFNA(SUM((AS$3&gt;='Gastos com Pessoal'!$E$513:$E$522)*(AS$3&lt;='Gastos com Pessoal'!$F$513:$F$522)*(IF('Gastos com Pessoal'!$AE$513:$AE$522&lt;=AS$3,1,0))*OFFSET('Gastos com Pessoal'!$H$512,1,MATCH(5&amp;$B52,'Gastos com Pessoal'!$I$532:$AJ$532&amp;'Gastos com Pessoal'!$I$512:$AJ$512,0),10,1)),0)</f>
        <v>0</v>
      </c>
      <c r="AT52" s="32">
        <f t="array" aca="1" ref="AT52" ca="1">_xlfn.IFNA(SUM((AT$3&gt;='Gastos com Pessoal'!$E$7:$E$506)*(AT$3&lt;='Gastos com Pessoal'!$F$7:$F$506)*OFFSET('Encargos e Benefícios'!$D$5,1,MATCH($B52,'Encargos e Benefícios'!$E$5:$AB$5,0),500,1)),0)
+_xlfn.IFNA(SUM((AT$3&gt;='Gastos com Pessoal'!$E$513:$E$522)*(AT$3&lt;='Gastos com Pessoal'!$F$513:$F$522)*OFFSET('Encargos e Benefícios'!$D$511,1,MATCH($B52,'Encargos e Benefícios'!$E$511:$AB$511,0),10,1)),0)
+_xlfn.IFNA(SUM((AT$3&gt;='Gastos com Pessoal'!$E$7:$E$506)*(AT$3&lt;='Gastos com Pessoal'!$F$7:$F$506)*(IF('Gastos com Pessoal'!$G$7:$G$506&lt;=AT$3,1,0))*OFFSET('Gastos com Pessoal'!$H$6,1,MATCH(1&amp;$B52,'Gastos com Pessoal'!$I$532:$AJ$532&amp;'Gastos com Pessoal'!$I$6:$AJ$6,0),500,1)),0)
+_xlfn.IFNA(SUM((AT$3&gt;='Gastos com Pessoal'!$E$7:$E$506)*(AT$3&lt;='Gastos com Pessoal'!$F$7:$F$506)*(IF('Gastos com Pessoal'!$M$7:$M$506&lt;=AT$3,1,0))*OFFSET('Gastos com Pessoal'!$H$6,1,MATCH(2&amp;$B52,'Gastos com Pessoal'!$I$532:$AJ$532&amp;'Gastos com Pessoal'!$I$6:$AJ$6,0),500,1)),0)
+_xlfn.IFNA(SUM((AT$3&gt;='Gastos com Pessoal'!$E$7:$E$506)*(AT$3&lt;='Gastos com Pessoal'!$F$7:$F$506)*(IF('Gastos com Pessoal'!$S$7:$S$506&lt;=AT$3,1,0))*OFFSET('Gastos com Pessoal'!$H$6,1,MATCH(3&amp;$B52,'Gastos com Pessoal'!$I$532:$AJ$532&amp;'Gastos com Pessoal'!$I$6:$AJ$6,0),500,1)),0)
+_xlfn.IFNA(SUM((AT$3&gt;='Gastos com Pessoal'!$E$7:$E$506)*(AT$3&lt;='Gastos com Pessoal'!$F$7:$F$506)*(IF('Gastos com Pessoal'!$Y$7:$Y$506&lt;=AT$3,1,0))*OFFSET('Gastos com Pessoal'!$H$6,1,MATCH(4&amp;$B52,'Gastos com Pessoal'!$I$532:$AJ$532&amp;'Gastos com Pessoal'!$I$6:$AJ$6,0),500,1)),0)
+_xlfn.IFNA(SUM((AT$3&gt;='Gastos com Pessoal'!$E$7:$E$506)*(AT$3&lt;='Gastos com Pessoal'!$F$7:$F$506)*(IF('Gastos com Pessoal'!$AE$7:$AE$506&lt;=AT$3,1,0))*OFFSET('Gastos com Pessoal'!$H$6,1,MATCH(5&amp;$B52,'Gastos com Pessoal'!$I$532:$AJ$532&amp;'Gastos com Pessoal'!$I$6:$AJ$6,0),500,1)),0)
+_xlfn.IFNA(SUM((AT$3&gt;='Gastos com Pessoal'!$E$513:$E$522)*(AT$3&lt;='Gastos com Pessoal'!$F$513:$F$522)*(IF('Gastos com Pessoal'!$G$513:$G$522&lt;=AT$3,1,0))*OFFSET('Gastos com Pessoal'!$H$512,1,MATCH(1&amp;$B52,'Gastos com Pessoal'!$I$532:$AJ$532&amp;'Gastos com Pessoal'!$I$512:$AJ$512,0),10,1)),0)
+_xlfn.IFNA(SUM((AT$3&gt;='Gastos com Pessoal'!$E$513:$E$522)*(AT$3&lt;='Gastos com Pessoal'!$F$513:$F$522)*(IF('Gastos com Pessoal'!$M$513:$M$522&lt;=AT$3,1,0))*OFFSET('Gastos com Pessoal'!$H$512,1,MATCH(2&amp;$B52,'Gastos com Pessoal'!$I$532:$AJ$532&amp;'Gastos com Pessoal'!$I$512:$AJ$512,0),10,1)),0)
+_xlfn.IFNA(SUM((AT$3&gt;='Gastos com Pessoal'!$E$513:$E$522)*(AT$3&lt;='Gastos com Pessoal'!$F$513:$F$522)*(IF('Gastos com Pessoal'!$S$513:$S$522&lt;=AT$3,1,0))*OFFSET('Gastos com Pessoal'!$H$512,1,MATCH(3&amp;$B52,'Gastos com Pessoal'!$I$532:$AJ$532&amp;'Gastos com Pessoal'!$I$512:$AJ$512,0),10,1)),0)
+_xlfn.IFNA(SUM((AT$3&gt;='Gastos com Pessoal'!$E$513:$E$522)*(AT$3&lt;='Gastos com Pessoal'!$F$513:$F$522)*(IF('Gastos com Pessoal'!$Y$513:$Y$522&lt;=AT$3,1,0))*OFFSET('Gastos com Pessoal'!$H$512,1,MATCH(4&amp;$B52,'Gastos com Pessoal'!$I$532:$AJ$532&amp;'Gastos com Pessoal'!$I$512:$AJ$512,0),10,1)),0)
+_xlfn.IFNA(SUM((AT$3&gt;='Gastos com Pessoal'!$E$513:$E$522)*(AT$3&lt;='Gastos com Pessoal'!$F$513:$F$522)*(IF('Gastos com Pessoal'!$AE$513:$AE$522&lt;=AT$3,1,0))*OFFSET('Gastos com Pessoal'!$H$512,1,MATCH(5&amp;$B52,'Gastos com Pessoal'!$I$532:$AJ$532&amp;'Gastos com Pessoal'!$I$512:$AJ$512,0),10,1)),0)</f>
        <v>0</v>
      </c>
      <c r="AU52" s="32">
        <f t="array" aca="1" ref="AU52" ca="1">_xlfn.IFNA(SUM((AU$3&gt;='Gastos com Pessoal'!$E$7:$E$506)*(AU$3&lt;='Gastos com Pessoal'!$F$7:$F$506)*OFFSET('Encargos e Benefícios'!$D$5,1,MATCH($B52,'Encargos e Benefícios'!$E$5:$AB$5,0),500,1)),0)
+_xlfn.IFNA(SUM((AU$3&gt;='Gastos com Pessoal'!$E$513:$E$522)*(AU$3&lt;='Gastos com Pessoal'!$F$513:$F$522)*OFFSET('Encargos e Benefícios'!$D$511,1,MATCH($B52,'Encargos e Benefícios'!$E$511:$AB$511,0),10,1)),0)
+_xlfn.IFNA(SUM((AU$3&gt;='Gastos com Pessoal'!$E$7:$E$506)*(AU$3&lt;='Gastos com Pessoal'!$F$7:$F$506)*(IF('Gastos com Pessoal'!$G$7:$G$506&lt;=AU$3,1,0))*OFFSET('Gastos com Pessoal'!$H$6,1,MATCH(1&amp;$B52,'Gastos com Pessoal'!$I$532:$AJ$532&amp;'Gastos com Pessoal'!$I$6:$AJ$6,0),500,1)),0)
+_xlfn.IFNA(SUM((AU$3&gt;='Gastos com Pessoal'!$E$7:$E$506)*(AU$3&lt;='Gastos com Pessoal'!$F$7:$F$506)*(IF('Gastos com Pessoal'!$M$7:$M$506&lt;=AU$3,1,0))*OFFSET('Gastos com Pessoal'!$H$6,1,MATCH(2&amp;$B52,'Gastos com Pessoal'!$I$532:$AJ$532&amp;'Gastos com Pessoal'!$I$6:$AJ$6,0),500,1)),0)
+_xlfn.IFNA(SUM((AU$3&gt;='Gastos com Pessoal'!$E$7:$E$506)*(AU$3&lt;='Gastos com Pessoal'!$F$7:$F$506)*(IF('Gastos com Pessoal'!$S$7:$S$506&lt;=AU$3,1,0))*OFFSET('Gastos com Pessoal'!$H$6,1,MATCH(3&amp;$B52,'Gastos com Pessoal'!$I$532:$AJ$532&amp;'Gastos com Pessoal'!$I$6:$AJ$6,0),500,1)),0)
+_xlfn.IFNA(SUM((AU$3&gt;='Gastos com Pessoal'!$E$7:$E$506)*(AU$3&lt;='Gastos com Pessoal'!$F$7:$F$506)*(IF('Gastos com Pessoal'!$Y$7:$Y$506&lt;=AU$3,1,0))*OFFSET('Gastos com Pessoal'!$H$6,1,MATCH(4&amp;$B52,'Gastos com Pessoal'!$I$532:$AJ$532&amp;'Gastos com Pessoal'!$I$6:$AJ$6,0),500,1)),0)
+_xlfn.IFNA(SUM((AU$3&gt;='Gastos com Pessoal'!$E$7:$E$506)*(AU$3&lt;='Gastos com Pessoal'!$F$7:$F$506)*(IF('Gastos com Pessoal'!$AE$7:$AE$506&lt;=AU$3,1,0))*OFFSET('Gastos com Pessoal'!$H$6,1,MATCH(5&amp;$B52,'Gastos com Pessoal'!$I$532:$AJ$532&amp;'Gastos com Pessoal'!$I$6:$AJ$6,0),500,1)),0)
+_xlfn.IFNA(SUM((AU$3&gt;='Gastos com Pessoal'!$E$513:$E$522)*(AU$3&lt;='Gastos com Pessoal'!$F$513:$F$522)*(IF('Gastos com Pessoal'!$G$513:$G$522&lt;=AU$3,1,0))*OFFSET('Gastos com Pessoal'!$H$512,1,MATCH(1&amp;$B52,'Gastos com Pessoal'!$I$532:$AJ$532&amp;'Gastos com Pessoal'!$I$512:$AJ$512,0),10,1)),0)
+_xlfn.IFNA(SUM((AU$3&gt;='Gastos com Pessoal'!$E$513:$E$522)*(AU$3&lt;='Gastos com Pessoal'!$F$513:$F$522)*(IF('Gastos com Pessoal'!$M$513:$M$522&lt;=AU$3,1,0))*OFFSET('Gastos com Pessoal'!$H$512,1,MATCH(2&amp;$B52,'Gastos com Pessoal'!$I$532:$AJ$532&amp;'Gastos com Pessoal'!$I$512:$AJ$512,0),10,1)),0)
+_xlfn.IFNA(SUM((AU$3&gt;='Gastos com Pessoal'!$E$513:$E$522)*(AU$3&lt;='Gastos com Pessoal'!$F$513:$F$522)*(IF('Gastos com Pessoal'!$S$513:$S$522&lt;=AU$3,1,0))*OFFSET('Gastos com Pessoal'!$H$512,1,MATCH(3&amp;$B52,'Gastos com Pessoal'!$I$532:$AJ$532&amp;'Gastos com Pessoal'!$I$512:$AJ$512,0),10,1)),0)
+_xlfn.IFNA(SUM((AU$3&gt;='Gastos com Pessoal'!$E$513:$E$522)*(AU$3&lt;='Gastos com Pessoal'!$F$513:$F$522)*(IF('Gastos com Pessoal'!$Y$513:$Y$522&lt;=AU$3,1,0))*OFFSET('Gastos com Pessoal'!$H$512,1,MATCH(4&amp;$B52,'Gastos com Pessoal'!$I$532:$AJ$532&amp;'Gastos com Pessoal'!$I$512:$AJ$512,0),10,1)),0)
+_xlfn.IFNA(SUM((AU$3&gt;='Gastos com Pessoal'!$E$513:$E$522)*(AU$3&lt;='Gastos com Pessoal'!$F$513:$F$522)*(IF('Gastos com Pessoal'!$AE$513:$AE$522&lt;=AU$3,1,0))*OFFSET('Gastos com Pessoal'!$H$512,1,MATCH(5&amp;$B52,'Gastos com Pessoal'!$I$532:$AJ$532&amp;'Gastos com Pessoal'!$I$512:$AJ$512,0),10,1)),0)</f>
        <v>0</v>
      </c>
      <c r="AV52" s="32">
        <f t="array" aca="1" ref="AV52" ca="1">_xlfn.IFNA(SUM((AV$3&gt;='Gastos com Pessoal'!$E$7:$E$506)*(AV$3&lt;='Gastos com Pessoal'!$F$7:$F$506)*OFFSET('Encargos e Benefícios'!$D$5,1,MATCH($B52,'Encargos e Benefícios'!$E$5:$AB$5,0),500,1)),0)
+_xlfn.IFNA(SUM((AV$3&gt;='Gastos com Pessoal'!$E$513:$E$522)*(AV$3&lt;='Gastos com Pessoal'!$F$513:$F$522)*OFFSET('Encargos e Benefícios'!$D$511,1,MATCH($B52,'Encargos e Benefícios'!$E$511:$AB$511,0),10,1)),0)
+_xlfn.IFNA(SUM((AV$3&gt;='Gastos com Pessoal'!$E$7:$E$506)*(AV$3&lt;='Gastos com Pessoal'!$F$7:$F$506)*(IF('Gastos com Pessoal'!$G$7:$G$506&lt;=AV$3,1,0))*OFFSET('Gastos com Pessoal'!$H$6,1,MATCH(1&amp;$B52,'Gastos com Pessoal'!$I$532:$AJ$532&amp;'Gastos com Pessoal'!$I$6:$AJ$6,0),500,1)),0)
+_xlfn.IFNA(SUM((AV$3&gt;='Gastos com Pessoal'!$E$7:$E$506)*(AV$3&lt;='Gastos com Pessoal'!$F$7:$F$506)*(IF('Gastos com Pessoal'!$M$7:$M$506&lt;=AV$3,1,0))*OFFSET('Gastos com Pessoal'!$H$6,1,MATCH(2&amp;$B52,'Gastos com Pessoal'!$I$532:$AJ$532&amp;'Gastos com Pessoal'!$I$6:$AJ$6,0),500,1)),0)
+_xlfn.IFNA(SUM((AV$3&gt;='Gastos com Pessoal'!$E$7:$E$506)*(AV$3&lt;='Gastos com Pessoal'!$F$7:$F$506)*(IF('Gastos com Pessoal'!$S$7:$S$506&lt;=AV$3,1,0))*OFFSET('Gastos com Pessoal'!$H$6,1,MATCH(3&amp;$B52,'Gastos com Pessoal'!$I$532:$AJ$532&amp;'Gastos com Pessoal'!$I$6:$AJ$6,0),500,1)),0)
+_xlfn.IFNA(SUM((AV$3&gt;='Gastos com Pessoal'!$E$7:$E$506)*(AV$3&lt;='Gastos com Pessoal'!$F$7:$F$506)*(IF('Gastos com Pessoal'!$Y$7:$Y$506&lt;=AV$3,1,0))*OFFSET('Gastos com Pessoal'!$H$6,1,MATCH(4&amp;$B52,'Gastos com Pessoal'!$I$532:$AJ$532&amp;'Gastos com Pessoal'!$I$6:$AJ$6,0),500,1)),0)
+_xlfn.IFNA(SUM((AV$3&gt;='Gastos com Pessoal'!$E$7:$E$506)*(AV$3&lt;='Gastos com Pessoal'!$F$7:$F$506)*(IF('Gastos com Pessoal'!$AE$7:$AE$506&lt;=AV$3,1,0))*OFFSET('Gastos com Pessoal'!$H$6,1,MATCH(5&amp;$B52,'Gastos com Pessoal'!$I$532:$AJ$532&amp;'Gastos com Pessoal'!$I$6:$AJ$6,0),500,1)),0)
+_xlfn.IFNA(SUM((AV$3&gt;='Gastos com Pessoal'!$E$513:$E$522)*(AV$3&lt;='Gastos com Pessoal'!$F$513:$F$522)*(IF('Gastos com Pessoal'!$G$513:$G$522&lt;=AV$3,1,0))*OFFSET('Gastos com Pessoal'!$H$512,1,MATCH(1&amp;$B52,'Gastos com Pessoal'!$I$532:$AJ$532&amp;'Gastos com Pessoal'!$I$512:$AJ$512,0),10,1)),0)
+_xlfn.IFNA(SUM((AV$3&gt;='Gastos com Pessoal'!$E$513:$E$522)*(AV$3&lt;='Gastos com Pessoal'!$F$513:$F$522)*(IF('Gastos com Pessoal'!$M$513:$M$522&lt;=AV$3,1,0))*OFFSET('Gastos com Pessoal'!$H$512,1,MATCH(2&amp;$B52,'Gastos com Pessoal'!$I$532:$AJ$532&amp;'Gastos com Pessoal'!$I$512:$AJ$512,0),10,1)),0)
+_xlfn.IFNA(SUM((AV$3&gt;='Gastos com Pessoal'!$E$513:$E$522)*(AV$3&lt;='Gastos com Pessoal'!$F$513:$F$522)*(IF('Gastos com Pessoal'!$S$513:$S$522&lt;=AV$3,1,0))*OFFSET('Gastos com Pessoal'!$H$512,1,MATCH(3&amp;$B52,'Gastos com Pessoal'!$I$532:$AJ$532&amp;'Gastos com Pessoal'!$I$512:$AJ$512,0),10,1)),0)
+_xlfn.IFNA(SUM((AV$3&gt;='Gastos com Pessoal'!$E$513:$E$522)*(AV$3&lt;='Gastos com Pessoal'!$F$513:$F$522)*(IF('Gastos com Pessoal'!$Y$513:$Y$522&lt;=AV$3,1,0))*OFFSET('Gastos com Pessoal'!$H$512,1,MATCH(4&amp;$B52,'Gastos com Pessoal'!$I$532:$AJ$532&amp;'Gastos com Pessoal'!$I$512:$AJ$512,0),10,1)),0)
+_xlfn.IFNA(SUM((AV$3&gt;='Gastos com Pessoal'!$E$513:$E$522)*(AV$3&lt;='Gastos com Pessoal'!$F$513:$F$522)*(IF('Gastos com Pessoal'!$AE$513:$AE$522&lt;=AV$3,1,0))*OFFSET('Gastos com Pessoal'!$H$512,1,MATCH(5&amp;$B52,'Gastos com Pessoal'!$I$532:$AJ$532&amp;'Gastos com Pessoal'!$I$512:$AJ$512,0),10,1)),0)</f>
        <v>0</v>
      </c>
      <c r="AW52" s="32">
        <f t="array" aca="1" ref="AW52" ca="1">_xlfn.IFNA(SUM((AW$3&gt;='Gastos com Pessoal'!$E$7:$E$506)*(AW$3&lt;='Gastos com Pessoal'!$F$7:$F$506)*OFFSET('Encargos e Benefícios'!$D$5,1,MATCH($B52,'Encargos e Benefícios'!$E$5:$AB$5,0),500,1)),0)
+_xlfn.IFNA(SUM((AW$3&gt;='Gastos com Pessoal'!$E$513:$E$522)*(AW$3&lt;='Gastos com Pessoal'!$F$513:$F$522)*OFFSET('Encargos e Benefícios'!$D$511,1,MATCH($B52,'Encargos e Benefícios'!$E$511:$AB$511,0),10,1)),0)
+_xlfn.IFNA(SUM((AW$3&gt;='Gastos com Pessoal'!$E$7:$E$506)*(AW$3&lt;='Gastos com Pessoal'!$F$7:$F$506)*(IF('Gastos com Pessoal'!$G$7:$G$506&lt;=AW$3,1,0))*OFFSET('Gastos com Pessoal'!$H$6,1,MATCH(1&amp;$B52,'Gastos com Pessoal'!$I$532:$AJ$532&amp;'Gastos com Pessoal'!$I$6:$AJ$6,0),500,1)),0)
+_xlfn.IFNA(SUM((AW$3&gt;='Gastos com Pessoal'!$E$7:$E$506)*(AW$3&lt;='Gastos com Pessoal'!$F$7:$F$506)*(IF('Gastos com Pessoal'!$M$7:$M$506&lt;=AW$3,1,0))*OFFSET('Gastos com Pessoal'!$H$6,1,MATCH(2&amp;$B52,'Gastos com Pessoal'!$I$532:$AJ$532&amp;'Gastos com Pessoal'!$I$6:$AJ$6,0),500,1)),0)
+_xlfn.IFNA(SUM((AW$3&gt;='Gastos com Pessoal'!$E$7:$E$506)*(AW$3&lt;='Gastos com Pessoal'!$F$7:$F$506)*(IF('Gastos com Pessoal'!$S$7:$S$506&lt;=AW$3,1,0))*OFFSET('Gastos com Pessoal'!$H$6,1,MATCH(3&amp;$B52,'Gastos com Pessoal'!$I$532:$AJ$532&amp;'Gastos com Pessoal'!$I$6:$AJ$6,0),500,1)),0)
+_xlfn.IFNA(SUM((AW$3&gt;='Gastos com Pessoal'!$E$7:$E$506)*(AW$3&lt;='Gastos com Pessoal'!$F$7:$F$506)*(IF('Gastos com Pessoal'!$Y$7:$Y$506&lt;=AW$3,1,0))*OFFSET('Gastos com Pessoal'!$H$6,1,MATCH(4&amp;$B52,'Gastos com Pessoal'!$I$532:$AJ$532&amp;'Gastos com Pessoal'!$I$6:$AJ$6,0),500,1)),0)
+_xlfn.IFNA(SUM((AW$3&gt;='Gastos com Pessoal'!$E$7:$E$506)*(AW$3&lt;='Gastos com Pessoal'!$F$7:$F$506)*(IF('Gastos com Pessoal'!$AE$7:$AE$506&lt;=AW$3,1,0))*OFFSET('Gastos com Pessoal'!$H$6,1,MATCH(5&amp;$B52,'Gastos com Pessoal'!$I$532:$AJ$532&amp;'Gastos com Pessoal'!$I$6:$AJ$6,0),500,1)),0)
+_xlfn.IFNA(SUM((AW$3&gt;='Gastos com Pessoal'!$E$513:$E$522)*(AW$3&lt;='Gastos com Pessoal'!$F$513:$F$522)*(IF('Gastos com Pessoal'!$G$513:$G$522&lt;=AW$3,1,0))*OFFSET('Gastos com Pessoal'!$H$512,1,MATCH(1&amp;$B52,'Gastos com Pessoal'!$I$532:$AJ$532&amp;'Gastos com Pessoal'!$I$512:$AJ$512,0),10,1)),0)
+_xlfn.IFNA(SUM((AW$3&gt;='Gastos com Pessoal'!$E$513:$E$522)*(AW$3&lt;='Gastos com Pessoal'!$F$513:$F$522)*(IF('Gastos com Pessoal'!$M$513:$M$522&lt;=AW$3,1,0))*OFFSET('Gastos com Pessoal'!$H$512,1,MATCH(2&amp;$B52,'Gastos com Pessoal'!$I$532:$AJ$532&amp;'Gastos com Pessoal'!$I$512:$AJ$512,0),10,1)),0)
+_xlfn.IFNA(SUM((AW$3&gt;='Gastos com Pessoal'!$E$513:$E$522)*(AW$3&lt;='Gastos com Pessoal'!$F$513:$F$522)*(IF('Gastos com Pessoal'!$S$513:$S$522&lt;=AW$3,1,0))*OFFSET('Gastos com Pessoal'!$H$512,1,MATCH(3&amp;$B52,'Gastos com Pessoal'!$I$532:$AJ$532&amp;'Gastos com Pessoal'!$I$512:$AJ$512,0),10,1)),0)
+_xlfn.IFNA(SUM((AW$3&gt;='Gastos com Pessoal'!$E$513:$E$522)*(AW$3&lt;='Gastos com Pessoal'!$F$513:$F$522)*(IF('Gastos com Pessoal'!$Y$513:$Y$522&lt;=AW$3,1,0))*OFFSET('Gastos com Pessoal'!$H$512,1,MATCH(4&amp;$B52,'Gastos com Pessoal'!$I$532:$AJ$532&amp;'Gastos com Pessoal'!$I$512:$AJ$512,0),10,1)),0)
+_xlfn.IFNA(SUM((AW$3&gt;='Gastos com Pessoal'!$E$513:$E$522)*(AW$3&lt;='Gastos com Pessoal'!$F$513:$F$522)*(IF('Gastos com Pessoal'!$AE$513:$AE$522&lt;=AW$3,1,0))*OFFSET('Gastos com Pessoal'!$H$512,1,MATCH(5&amp;$B52,'Gastos com Pessoal'!$I$532:$AJ$532&amp;'Gastos com Pessoal'!$I$512:$AJ$512,0),10,1)),0)</f>
        <v>0</v>
      </c>
      <c r="AX52" s="32">
        <f t="array" aca="1" ref="AX52" ca="1">_xlfn.IFNA(SUM((AX$3&gt;='Gastos com Pessoal'!$E$7:$E$506)*(AX$3&lt;='Gastos com Pessoal'!$F$7:$F$506)*OFFSET('Encargos e Benefícios'!$D$5,1,MATCH($B52,'Encargos e Benefícios'!$E$5:$AB$5,0),500,1)),0)
+_xlfn.IFNA(SUM((AX$3&gt;='Gastos com Pessoal'!$E$513:$E$522)*(AX$3&lt;='Gastos com Pessoal'!$F$513:$F$522)*OFFSET('Encargos e Benefícios'!$D$511,1,MATCH($B52,'Encargos e Benefícios'!$E$511:$AB$511,0),10,1)),0)
+_xlfn.IFNA(SUM((AX$3&gt;='Gastos com Pessoal'!$E$7:$E$506)*(AX$3&lt;='Gastos com Pessoal'!$F$7:$F$506)*(IF('Gastos com Pessoal'!$G$7:$G$506&lt;=AX$3,1,0))*OFFSET('Gastos com Pessoal'!$H$6,1,MATCH(1&amp;$B52,'Gastos com Pessoal'!$I$532:$AJ$532&amp;'Gastos com Pessoal'!$I$6:$AJ$6,0),500,1)),0)
+_xlfn.IFNA(SUM((AX$3&gt;='Gastos com Pessoal'!$E$7:$E$506)*(AX$3&lt;='Gastos com Pessoal'!$F$7:$F$506)*(IF('Gastos com Pessoal'!$M$7:$M$506&lt;=AX$3,1,0))*OFFSET('Gastos com Pessoal'!$H$6,1,MATCH(2&amp;$B52,'Gastos com Pessoal'!$I$532:$AJ$532&amp;'Gastos com Pessoal'!$I$6:$AJ$6,0),500,1)),0)
+_xlfn.IFNA(SUM((AX$3&gt;='Gastos com Pessoal'!$E$7:$E$506)*(AX$3&lt;='Gastos com Pessoal'!$F$7:$F$506)*(IF('Gastos com Pessoal'!$S$7:$S$506&lt;=AX$3,1,0))*OFFSET('Gastos com Pessoal'!$H$6,1,MATCH(3&amp;$B52,'Gastos com Pessoal'!$I$532:$AJ$532&amp;'Gastos com Pessoal'!$I$6:$AJ$6,0),500,1)),0)
+_xlfn.IFNA(SUM((AX$3&gt;='Gastos com Pessoal'!$E$7:$E$506)*(AX$3&lt;='Gastos com Pessoal'!$F$7:$F$506)*(IF('Gastos com Pessoal'!$Y$7:$Y$506&lt;=AX$3,1,0))*OFFSET('Gastos com Pessoal'!$H$6,1,MATCH(4&amp;$B52,'Gastos com Pessoal'!$I$532:$AJ$532&amp;'Gastos com Pessoal'!$I$6:$AJ$6,0),500,1)),0)
+_xlfn.IFNA(SUM((AX$3&gt;='Gastos com Pessoal'!$E$7:$E$506)*(AX$3&lt;='Gastos com Pessoal'!$F$7:$F$506)*(IF('Gastos com Pessoal'!$AE$7:$AE$506&lt;=AX$3,1,0))*OFFSET('Gastos com Pessoal'!$H$6,1,MATCH(5&amp;$B52,'Gastos com Pessoal'!$I$532:$AJ$532&amp;'Gastos com Pessoal'!$I$6:$AJ$6,0),500,1)),0)
+_xlfn.IFNA(SUM((AX$3&gt;='Gastos com Pessoal'!$E$513:$E$522)*(AX$3&lt;='Gastos com Pessoal'!$F$513:$F$522)*(IF('Gastos com Pessoal'!$G$513:$G$522&lt;=AX$3,1,0))*OFFSET('Gastos com Pessoal'!$H$512,1,MATCH(1&amp;$B52,'Gastos com Pessoal'!$I$532:$AJ$532&amp;'Gastos com Pessoal'!$I$512:$AJ$512,0),10,1)),0)
+_xlfn.IFNA(SUM((AX$3&gt;='Gastos com Pessoal'!$E$513:$E$522)*(AX$3&lt;='Gastos com Pessoal'!$F$513:$F$522)*(IF('Gastos com Pessoal'!$M$513:$M$522&lt;=AX$3,1,0))*OFFSET('Gastos com Pessoal'!$H$512,1,MATCH(2&amp;$B52,'Gastos com Pessoal'!$I$532:$AJ$532&amp;'Gastos com Pessoal'!$I$512:$AJ$512,0),10,1)),0)
+_xlfn.IFNA(SUM((AX$3&gt;='Gastos com Pessoal'!$E$513:$E$522)*(AX$3&lt;='Gastos com Pessoal'!$F$513:$F$522)*(IF('Gastos com Pessoal'!$S$513:$S$522&lt;=AX$3,1,0))*OFFSET('Gastos com Pessoal'!$H$512,1,MATCH(3&amp;$B52,'Gastos com Pessoal'!$I$532:$AJ$532&amp;'Gastos com Pessoal'!$I$512:$AJ$512,0),10,1)),0)
+_xlfn.IFNA(SUM((AX$3&gt;='Gastos com Pessoal'!$E$513:$E$522)*(AX$3&lt;='Gastos com Pessoal'!$F$513:$F$522)*(IF('Gastos com Pessoal'!$Y$513:$Y$522&lt;=AX$3,1,0))*OFFSET('Gastos com Pessoal'!$H$512,1,MATCH(4&amp;$B52,'Gastos com Pessoal'!$I$532:$AJ$532&amp;'Gastos com Pessoal'!$I$512:$AJ$512,0),10,1)),0)
+_xlfn.IFNA(SUM((AX$3&gt;='Gastos com Pessoal'!$E$513:$E$522)*(AX$3&lt;='Gastos com Pessoal'!$F$513:$F$522)*(IF('Gastos com Pessoal'!$AE$513:$AE$522&lt;=AX$3,1,0))*OFFSET('Gastos com Pessoal'!$H$512,1,MATCH(5&amp;$B52,'Gastos com Pessoal'!$I$532:$AJ$532&amp;'Gastos com Pessoal'!$I$512:$AJ$512,0),10,1)),0)</f>
        <v>0</v>
      </c>
      <c r="AY52" s="32">
        <f t="array" aca="1" ref="AY52" ca="1">_xlfn.IFNA(SUM((AY$3&gt;='Gastos com Pessoal'!$E$7:$E$506)*(AY$3&lt;='Gastos com Pessoal'!$F$7:$F$506)*OFFSET('Encargos e Benefícios'!$D$5,1,MATCH($B52,'Encargos e Benefícios'!$E$5:$AB$5,0),500,1)),0)
+_xlfn.IFNA(SUM((AY$3&gt;='Gastos com Pessoal'!$E$513:$E$522)*(AY$3&lt;='Gastos com Pessoal'!$F$513:$F$522)*OFFSET('Encargos e Benefícios'!$D$511,1,MATCH($B52,'Encargos e Benefícios'!$E$511:$AB$511,0),10,1)),0)
+_xlfn.IFNA(SUM((AY$3&gt;='Gastos com Pessoal'!$E$7:$E$506)*(AY$3&lt;='Gastos com Pessoal'!$F$7:$F$506)*(IF('Gastos com Pessoal'!$G$7:$G$506&lt;=AY$3,1,0))*OFFSET('Gastos com Pessoal'!$H$6,1,MATCH(1&amp;$B52,'Gastos com Pessoal'!$I$532:$AJ$532&amp;'Gastos com Pessoal'!$I$6:$AJ$6,0),500,1)),0)
+_xlfn.IFNA(SUM((AY$3&gt;='Gastos com Pessoal'!$E$7:$E$506)*(AY$3&lt;='Gastos com Pessoal'!$F$7:$F$506)*(IF('Gastos com Pessoal'!$M$7:$M$506&lt;=AY$3,1,0))*OFFSET('Gastos com Pessoal'!$H$6,1,MATCH(2&amp;$B52,'Gastos com Pessoal'!$I$532:$AJ$532&amp;'Gastos com Pessoal'!$I$6:$AJ$6,0),500,1)),0)
+_xlfn.IFNA(SUM((AY$3&gt;='Gastos com Pessoal'!$E$7:$E$506)*(AY$3&lt;='Gastos com Pessoal'!$F$7:$F$506)*(IF('Gastos com Pessoal'!$S$7:$S$506&lt;=AY$3,1,0))*OFFSET('Gastos com Pessoal'!$H$6,1,MATCH(3&amp;$B52,'Gastos com Pessoal'!$I$532:$AJ$532&amp;'Gastos com Pessoal'!$I$6:$AJ$6,0),500,1)),0)
+_xlfn.IFNA(SUM((AY$3&gt;='Gastos com Pessoal'!$E$7:$E$506)*(AY$3&lt;='Gastos com Pessoal'!$F$7:$F$506)*(IF('Gastos com Pessoal'!$Y$7:$Y$506&lt;=AY$3,1,0))*OFFSET('Gastos com Pessoal'!$H$6,1,MATCH(4&amp;$B52,'Gastos com Pessoal'!$I$532:$AJ$532&amp;'Gastos com Pessoal'!$I$6:$AJ$6,0),500,1)),0)
+_xlfn.IFNA(SUM((AY$3&gt;='Gastos com Pessoal'!$E$7:$E$506)*(AY$3&lt;='Gastos com Pessoal'!$F$7:$F$506)*(IF('Gastos com Pessoal'!$AE$7:$AE$506&lt;=AY$3,1,0))*OFFSET('Gastos com Pessoal'!$H$6,1,MATCH(5&amp;$B52,'Gastos com Pessoal'!$I$532:$AJ$532&amp;'Gastos com Pessoal'!$I$6:$AJ$6,0),500,1)),0)
+_xlfn.IFNA(SUM((AY$3&gt;='Gastos com Pessoal'!$E$513:$E$522)*(AY$3&lt;='Gastos com Pessoal'!$F$513:$F$522)*(IF('Gastos com Pessoal'!$G$513:$G$522&lt;=AY$3,1,0))*OFFSET('Gastos com Pessoal'!$H$512,1,MATCH(1&amp;$B52,'Gastos com Pessoal'!$I$532:$AJ$532&amp;'Gastos com Pessoal'!$I$512:$AJ$512,0),10,1)),0)
+_xlfn.IFNA(SUM((AY$3&gt;='Gastos com Pessoal'!$E$513:$E$522)*(AY$3&lt;='Gastos com Pessoal'!$F$513:$F$522)*(IF('Gastos com Pessoal'!$M$513:$M$522&lt;=AY$3,1,0))*OFFSET('Gastos com Pessoal'!$H$512,1,MATCH(2&amp;$B52,'Gastos com Pessoal'!$I$532:$AJ$532&amp;'Gastos com Pessoal'!$I$512:$AJ$512,0),10,1)),0)
+_xlfn.IFNA(SUM((AY$3&gt;='Gastos com Pessoal'!$E$513:$E$522)*(AY$3&lt;='Gastos com Pessoal'!$F$513:$F$522)*(IF('Gastos com Pessoal'!$S$513:$S$522&lt;=AY$3,1,0))*OFFSET('Gastos com Pessoal'!$H$512,1,MATCH(3&amp;$B52,'Gastos com Pessoal'!$I$532:$AJ$532&amp;'Gastos com Pessoal'!$I$512:$AJ$512,0),10,1)),0)
+_xlfn.IFNA(SUM((AY$3&gt;='Gastos com Pessoal'!$E$513:$E$522)*(AY$3&lt;='Gastos com Pessoal'!$F$513:$F$522)*(IF('Gastos com Pessoal'!$Y$513:$Y$522&lt;=AY$3,1,0))*OFFSET('Gastos com Pessoal'!$H$512,1,MATCH(4&amp;$B52,'Gastos com Pessoal'!$I$532:$AJ$532&amp;'Gastos com Pessoal'!$I$512:$AJ$512,0),10,1)),0)
+_xlfn.IFNA(SUM((AY$3&gt;='Gastos com Pessoal'!$E$513:$E$522)*(AY$3&lt;='Gastos com Pessoal'!$F$513:$F$522)*(IF('Gastos com Pessoal'!$AE$513:$AE$522&lt;=AY$3,1,0))*OFFSET('Gastos com Pessoal'!$H$512,1,MATCH(5&amp;$B52,'Gastos com Pessoal'!$I$532:$AJ$532&amp;'Gastos com Pessoal'!$I$512:$AJ$512,0),10,1)),0)</f>
        <v>0</v>
      </c>
      <c r="AZ52" s="32">
        <f t="array" aca="1" ref="AZ52" ca="1">_xlfn.IFNA(SUM((AZ$3&gt;='Gastos com Pessoal'!$E$7:$E$506)*(AZ$3&lt;='Gastos com Pessoal'!$F$7:$F$506)*OFFSET('Encargos e Benefícios'!$D$5,1,MATCH($B52,'Encargos e Benefícios'!$E$5:$AB$5,0),500,1)),0)
+_xlfn.IFNA(SUM((AZ$3&gt;='Gastos com Pessoal'!$E$513:$E$522)*(AZ$3&lt;='Gastos com Pessoal'!$F$513:$F$522)*OFFSET('Encargos e Benefícios'!$D$511,1,MATCH($B52,'Encargos e Benefícios'!$E$511:$AB$511,0),10,1)),0)
+_xlfn.IFNA(SUM((AZ$3&gt;='Gastos com Pessoal'!$E$7:$E$506)*(AZ$3&lt;='Gastos com Pessoal'!$F$7:$F$506)*(IF('Gastos com Pessoal'!$G$7:$G$506&lt;=AZ$3,1,0))*OFFSET('Gastos com Pessoal'!$H$6,1,MATCH(1&amp;$B52,'Gastos com Pessoal'!$I$532:$AJ$532&amp;'Gastos com Pessoal'!$I$6:$AJ$6,0),500,1)),0)
+_xlfn.IFNA(SUM((AZ$3&gt;='Gastos com Pessoal'!$E$7:$E$506)*(AZ$3&lt;='Gastos com Pessoal'!$F$7:$F$506)*(IF('Gastos com Pessoal'!$M$7:$M$506&lt;=AZ$3,1,0))*OFFSET('Gastos com Pessoal'!$H$6,1,MATCH(2&amp;$B52,'Gastos com Pessoal'!$I$532:$AJ$532&amp;'Gastos com Pessoal'!$I$6:$AJ$6,0),500,1)),0)
+_xlfn.IFNA(SUM((AZ$3&gt;='Gastos com Pessoal'!$E$7:$E$506)*(AZ$3&lt;='Gastos com Pessoal'!$F$7:$F$506)*(IF('Gastos com Pessoal'!$S$7:$S$506&lt;=AZ$3,1,0))*OFFSET('Gastos com Pessoal'!$H$6,1,MATCH(3&amp;$B52,'Gastos com Pessoal'!$I$532:$AJ$532&amp;'Gastos com Pessoal'!$I$6:$AJ$6,0),500,1)),0)
+_xlfn.IFNA(SUM((AZ$3&gt;='Gastos com Pessoal'!$E$7:$E$506)*(AZ$3&lt;='Gastos com Pessoal'!$F$7:$F$506)*(IF('Gastos com Pessoal'!$Y$7:$Y$506&lt;=AZ$3,1,0))*OFFSET('Gastos com Pessoal'!$H$6,1,MATCH(4&amp;$B52,'Gastos com Pessoal'!$I$532:$AJ$532&amp;'Gastos com Pessoal'!$I$6:$AJ$6,0),500,1)),0)
+_xlfn.IFNA(SUM((AZ$3&gt;='Gastos com Pessoal'!$E$7:$E$506)*(AZ$3&lt;='Gastos com Pessoal'!$F$7:$F$506)*(IF('Gastos com Pessoal'!$AE$7:$AE$506&lt;=AZ$3,1,0))*OFFSET('Gastos com Pessoal'!$H$6,1,MATCH(5&amp;$B52,'Gastos com Pessoal'!$I$532:$AJ$532&amp;'Gastos com Pessoal'!$I$6:$AJ$6,0),500,1)),0)
+_xlfn.IFNA(SUM((AZ$3&gt;='Gastos com Pessoal'!$E$513:$E$522)*(AZ$3&lt;='Gastos com Pessoal'!$F$513:$F$522)*(IF('Gastos com Pessoal'!$G$513:$G$522&lt;=AZ$3,1,0))*OFFSET('Gastos com Pessoal'!$H$512,1,MATCH(1&amp;$B52,'Gastos com Pessoal'!$I$532:$AJ$532&amp;'Gastos com Pessoal'!$I$512:$AJ$512,0),10,1)),0)
+_xlfn.IFNA(SUM((AZ$3&gt;='Gastos com Pessoal'!$E$513:$E$522)*(AZ$3&lt;='Gastos com Pessoal'!$F$513:$F$522)*(IF('Gastos com Pessoal'!$M$513:$M$522&lt;=AZ$3,1,0))*OFFSET('Gastos com Pessoal'!$H$512,1,MATCH(2&amp;$B52,'Gastos com Pessoal'!$I$532:$AJ$532&amp;'Gastos com Pessoal'!$I$512:$AJ$512,0),10,1)),0)
+_xlfn.IFNA(SUM((AZ$3&gt;='Gastos com Pessoal'!$E$513:$E$522)*(AZ$3&lt;='Gastos com Pessoal'!$F$513:$F$522)*(IF('Gastos com Pessoal'!$S$513:$S$522&lt;=AZ$3,1,0))*OFFSET('Gastos com Pessoal'!$H$512,1,MATCH(3&amp;$B52,'Gastos com Pessoal'!$I$532:$AJ$532&amp;'Gastos com Pessoal'!$I$512:$AJ$512,0),10,1)),0)
+_xlfn.IFNA(SUM((AZ$3&gt;='Gastos com Pessoal'!$E$513:$E$522)*(AZ$3&lt;='Gastos com Pessoal'!$F$513:$F$522)*(IF('Gastos com Pessoal'!$Y$513:$Y$522&lt;=AZ$3,1,0))*OFFSET('Gastos com Pessoal'!$H$512,1,MATCH(4&amp;$B52,'Gastos com Pessoal'!$I$532:$AJ$532&amp;'Gastos com Pessoal'!$I$512:$AJ$512,0),10,1)),0)
+_xlfn.IFNA(SUM((AZ$3&gt;='Gastos com Pessoal'!$E$513:$E$522)*(AZ$3&lt;='Gastos com Pessoal'!$F$513:$F$522)*(IF('Gastos com Pessoal'!$AE$513:$AE$522&lt;=AZ$3,1,0))*OFFSET('Gastos com Pessoal'!$H$512,1,MATCH(5&amp;$B52,'Gastos com Pessoal'!$I$532:$AJ$532&amp;'Gastos com Pessoal'!$I$512:$AJ$512,0),10,1)),0)</f>
        <v>0</v>
      </c>
      <c r="BA52" s="32">
        <f t="array" aca="1" ref="BA52" ca="1">_xlfn.IFNA(SUM((BA$3&gt;='Gastos com Pessoal'!$E$7:$E$506)*(BA$3&lt;='Gastos com Pessoal'!$F$7:$F$506)*OFFSET('Encargos e Benefícios'!$D$5,1,MATCH($B52,'Encargos e Benefícios'!$E$5:$AB$5,0),500,1)),0)
+_xlfn.IFNA(SUM((BA$3&gt;='Gastos com Pessoal'!$E$513:$E$522)*(BA$3&lt;='Gastos com Pessoal'!$F$513:$F$522)*OFFSET('Encargos e Benefícios'!$D$511,1,MATCH($B52,'Encargos e Benefícios'!$E$511:$AB$511,0),10,1)),0)
+_xlfn.IFNA(SUM((BA$3&gt;='Gastos com Pessoal'!$E$7:$E$506)*(BA$3&lt;='Gastos com Pessoal'!$F$7:$F$506)*(IF('Gastos com Pessoal'!$G$7:$G$506&lt;=BA$3,1,0))*OFFSET('Gastos com Pessoal'!$H$6,1,MATCH(1&amp;$B52,'Gastos com Pessoal'!$I$532:$AJ$532&amp;'Gastos com Pessoal'!$I$6:$AJ$6,0),500,1)),0)
+_xlfn.IFNA(SUM((BA$3&gt;='Gastos com Pessoal'!$E$7:$E$506)*(BA$3&lt;='Gastos com Pessoal'!$F$7:$F$506)*(IF('Gastos com Pessoal'!$M$7:$M$506&lt;=BA$3,1,0))*OFFSET('Gastos com Pessoal'!$H$6,1,MATCH(2&amp;$B52,'Gastos com Pessoal'!$I$532:$AJ$532&amp;'Gastos com Pessoal'!$I$6:$AJ$6,0),500,1)),0)
+_xlfn.IFNA(SUM((BA$3&gt;='Gastos com Pessoal'!$E$7:$E$506)*(BA$3&lt;='Gastos com Pessoal'!$F$7:$F$506)*(IF('Gastos com Pessoal'!$S$7:$S$506&lt;=BA$3,1,0))*OFFSET('Gastos com Pessoal'!$H$6,1,MATCH(3&amp;$B52,'Gastos com Pessoal'!$I$532:$AJ$532&amp;'Gastos com Pessoal'!$I$6:$AJ$6,0),500,1)),0)
+_xlfn.IFNA(SUM((BA$3&gt;='Gastos com Pessoal'!$E$7:$E$506)*(BA$3&lt;='Gastos com Pessoal'!$F$7:$F$506)*(IF('Gastos com Pessoal'!$Y$7:$Y$506&lt;=BA$3,1,0))*OFFSET('Gastos com Pessoal'!$H$6,1,MATCH(4&amp;$B52,'Gastos com Pessoal'!$I$532:$AJ$532&amp;'Gastos com Pessoal'!$I$6:$AJ$6,0),500,1)),0)
+_xlfn.IFNA(SUM((BA$3&gt;='Gastos com Pessoal'!$E$7:$E$506)*(BA$3&lt;='Gastos com Pessoal'!$F$7:$F$506)*(IF('Gastos com Pessoal'!$AE$7:$AE$506&lt;=BA$3,1,0))*OFFSET('Gastos com Pessoal'!$H$6,1,MATCH(5&amp;$B52,'Gastos com Pessoal'!$I$532:$AJ$532&amp;'Gastos com Pessoal'!$I$6:$AJ$6,0),500,1)),0)
+_xlfn.IFNA(SUM((BA$3&gt;='Gastos com Pessoal'!$E$513:$E$522)*(BA$3&lt;='Gastos com Pessoal'!$F$513:$F$522)*(IF('Gastos com Pessoal'!$G$513:$G$522&lt;=BA$3,1,0))*OFFSET('Gastos com Pessoal'!$H$512,1,MATCH(1&amp;$B52,'Gastos com Pessoal'!$I$532:$AJ$532&amp;'Gastos com Pessoal'!$I$512:$AJ$512,0),10,1)),0)
+_xlfn.IFNA(SUM((BA$3&gt;='Gastos com Pessoal'!$E$513:$E$522)*(BA$3&lt;='Gastos com Pessoal'!$F$513:$F$522)*(IF('Gastos com Pessoal'!$M$513:$M$522&lt;=BA$3,1,0))*OFFSET('Gastos com Pessoal'!$H$512,1,MATCH(2&amp;$B52,'Gastos com Pessoal'!$I$532:$AJ$532&amp;'Gastos com Pessoal'!$I$512:$AJ$512,0),10,1)),0)
+_xlfn.IFNA(SUM((BA$3&gt;='Gastos com Pessoal'!$E$513:$E$522)*(BA$3&lt;='Gastos com Pessoal'!$F$513:$F$522)*(IF('Gastos com Pessoal'!$S$513:$S$522&lt;=BA$3,1,0))*OFFSET('Gastos com Pessoal'!$H$512,1,MATCH(3&amp;$B52,'Gastos com Pessoal'!$I$532:$AJ$532&amp;'Gastos com Pessoal'!$I$512:$AJ$512,0),10,1)),0)
+_xlfn.IFNA(SUM((BA$3&gt;='Gastos com Pessoal'!$E$513:$E$522)*(BA$3&lt;='Gastos com Pessoal'!$F$513:$F$522)*(IF('Gastos com Pessoal'!$Y$513:$Y$522&lt;=BA$3,1,0))*OFFSET('Gastos com Pessoal'!$H$512,1,MATCH(4&amp;$B52,'Gastos com Pessoal'!$I$532:$AJ$532&amp;'Gastos com Pessoal'!$I$512:$AJ$512,0),10,1)),0)
+_xlfn.IFNA(SUM((BA$3&gt;='Gastos com Pessoal'!$E$513:$E$522)*(BA$3&lt;='Gastos com Pessoal'!$F$513:$F$522)*(IF('Gastos com Pessoal'!$AE$513:$AE$522&lt;=BA$3,1,0))*OFFSET('Gastos com Pessoal'!$H$512,1,MATCH(5&amp;$B52,'Gastos com Pessoal'!$I$532:$AJ$532&amp;'Gastos com Pessoal'!$I$512:$AJ$512,0),10,1)),0)</f>
        <v>0</v>
      </c>
      <c r="BB52" s="32">
        <f t="array" aca="1" ref="BB52" ca="1">_xlfn.IFNA(SUM((BB$3&gt;='Gastos com Pessoal'!$E$7:$E$506)*(BB$3&lt;='Gastos com Pessoal'!$F$7:$F$506)*OFFSET('Encargos e Benefícios'!$D$5,1,MATCH($B52,'Encargos e Benefícios'!$E$5:$AB$5,0),500,1)),0)
+_xlfn.IFNA(SUM((BB$3&gt;='Gastos com Pessoal'!$E$513:$E$522)*(BB$3&lt;='Gastos com Pessoal'!$F$513:$F$522)*OFFSET('Encargos e Benefícios'!$D$511,1,MATCH($B52,'Encargos e Benefícios'!$E$511:$AB$511,0),10,1)),0)
+_xlfn.IFNA(SUM((BB$3&gt;='Gastos com Pessoal'!$E$7:$E$506)*(BB$3&lt;='Gastos com Pessoal'!$F$7:$F$506)*(IF('Gastos com Pessoal'!$G$7:$G$506&lt;=BB$3,1,0))*OFFSET('Gastos com Pessoal'!$H$6,1,MATCH(1&amp;$B52,'Gastos com Pessoal'!$I$532:$AJ$532&amp;'Gastos com Pessoal'!$I$6:$AJ$6,0),500,1)),0)
+_xlfn.IFNA(SUM((BB$3&gt;='Gastos com Pessoal'!$E$7:$E$506)*(BB$3&lt;='Gastos com Pessoal'!$F$7:$F$506)*(IF('Gastos com Pessoal'!$M$7:$M$506&lt;=BB$3,1,0))*OFFSET('Gastos com Pessoal'!$H$6,1,MATCH(2&amp;$B52,'Gastos com Pessoal'!$I$532:$AJ$532&amp;'Gastos com Pessoal'!$I$6:$AJ$6,0),500,1)),0)
+_xlfn.IFNA(SUM((BB$3&gt;='Gastos com Pessoal'!$E$7:$E$506)*(BB$3&lt;='Gastos com Pessoal'!$F$7:$F$506)*(IF('Gastos com Pessoal'!$S$7:$S$506&lt;=BB$3,1,0))*OFFSET('Gastos com Pessoal'!$H$6,1,MATCH(3&amp;$B52,'Gastos com Pessoal'!$I$532:$AJ$532&amp;'Gastos com Pessoal'!$I$6:$AJ$6,0),500,1)),0)
+_xlfn.IFNA(SUM((BB$3&gt;='Gastos com Pessoal'!$E$7:$E$506)*(BB$3&lt;='Gastos com Pessoal'!$F$7:$F$506)*(IF('Gastos com Pessoal'!$Y$7:$Y$506&lt;=BB$3,1,0))*OFFSET('Gastos com Pessoal'!$H$6,1,MATCH(4&amp;$B52,'Gastos com Pessoal'!$I$532:$AJ$532&amp;'Gastos com Pessoal'!$I$6:$AJ$6,0),500,1)),0)
+_xlfn.IFNA(SUM((BB$3&gt;='Gastos com Pessoal'!$E$7:$E$506)*(BB$3&lt;='Gastos com Pessoal'!$F$7:$F$506)*(IF('Gastos com Pessoal'!$AE$7:$AE$506&lt;=BB$3,1,0))*OFFSET('Gastos com Pessoal'!$H$6,1,MATCH(5&amp;$B52,'Gastos com Pessoal'!$I$532:$AJ$532&amp;'Gastos com Pessoal'!$I$6:$AJ$6,0),500,1)),0)
+_xlfn.IFNA(SUM((BB$3&gt;='Gastos com Pessoal'!$E$513:$E$522)*(BB$3&lt;='Gastos com Pessoal'!$F$513:$F$522)*(IF('Gastos com Pessoal'!$G$513:$G$522&lt;=BB$3,1,0))*OFFSET('Gastos com Pessoal'!$H$512,1,MATCH(1&amp;$B52,'Gastos com Pessoal'!$I$532:$AJ$532&amp;'Gastos com Pessoal'!$I$512:$AJ$512,0),10,1)),0)
+_xlfn.IFNA(SUM((BB$3&gt;='Gastos com Pessoal'!$E$513:$E$522)*(BB$3&lt;='Gastos com Pessoal'!$F$513:$F$522)*(IF('Gastos com Pessoal'!$M$513:$M$522&lt;=BB$3,1,0))*OFFSET('Gastos com Pessoal'!$H$512,1,MATCH(2&amp;$B52,'Gastos com Pessoal'!$I$532:$AJ$532&amp;'Gastos com Pessoal'!$I$512:$AJ$512,0),10,1)),0)
+_xlfn.IFNA(SUM((BB$3&gt;='Gastos com Pessoal'!$E$513:$E$522)*(BB$3&lt;='Gastos com Pessoal'!$F$513:$F$522)*(IF('Gastos com Pessoal'!$S$513:$S$522&lt;=BB$3,1,0))*OFFSET('Gastos com Pessoal'!$H$512,1,MATCH(3&amp;$B52,'Gastos com Pessoal'!$I$532:$AJ$532&amp;'Gastos com Pessoal'!$I$512:$AJ$512,0),10,1)),0)
+_xlfn.IFNA(SUM((BB$3&gt;='Gastos com Pessoal'!$E$513:$E$522)*(BB$3&lt;='Gastos com Pessoal'!$F$513:$F$522)*(IF('Gastos com Pessoal'!$Y$513:$Y$522&lt;=BB$3,1,0))*OFFSET('Gastos com Pessoal'!$H$512,1,MATCH(4&amp;$B52,'Gastos com Pessoal'!$I$532:$AJ$532&amp;'Gastos com Pessoal'!$I$512:$AJ$512,0),10,1)),0)
+_xlfn.IFNA(SUM((BB$3&gt;='Gastos com Pessoal'!$E$513:$E$522)*(BB$3&lt;='Gastos com Pessoal'!$F$513:$F$522)*(IF('Gastos com Pessoal'!$AE$513:$AE$522&lt;=BB$3,1,0))*OFFSET('Gastos com Pessoal'!$H$512,1,MATCH(5&amp;$B52,'Gastos com Pessoal'!$I$532:$AJ$532&amp;'Gastos com Pessoal'!$I$512:$AJ$512,0),10,1)),0)</f>
        <v>0</v>
      </c>
      <c r="BC52" s="32">
        <f t="array" aca="1" ref="BC52" ca="1">_xlfn.IFNA(SUM((BC$3&gt;='Gastos com Pessoal'!$E$7:$E$506)*(BC$3&lt;='Gastos com Pessoal'!$F$7:$F$506)*OFFSET('Encargos e Benefícios'!$D$5,1,MATCH($B52,'Encargos e Benefícios'!$E$5:$AB$5,0),500,1)),0)
+_xlfn.IFNA(SUM((BC$3&gt;='Gastos com Pessoal'!$E$513:$E$522)*(BC$3&lt;='Gastos com Pessoal'!$F$513:$F$522)*OFFSET('Encargos e Benefícios'!$D$511,1,MATCH($B52,'Encargos e Benefícios'!$E$511:$AB$511,0),10,1)),0)
+_xlfn.IFNA(SUM((BC$3&gt;='Gastos com Pessoal'!$E$7:$E$506)*(BC$3&lt;='Gastos com Pessoal'!$F$7:$F$506)*(IF('Gastos com Pessoal'!$G$7:$G$506&lt;=BC$3,1,0))*OFFSET('Gastos com Pessoal'!$H$6,1,MATCH(1&amp;$B52,'Gastos com Pessoal'!$I$532:$AJ$532&amp;'Gastos com Pessoal'!$I$6:$AJ$6,0),500,1)),0)
+_xlfn.IFNA(SUM((BC$3&gt;='Gastos com Pessoal'!$E$7:$E$506)*(BC$3&lt;='Gastos com Pessoal'!$F$7:$F$506)*(IF('Gastos com Pessoal'!$M$7:$M$506&lt;=BC$3,1,0))*OFFSET('Gastos com Pessoal'!$H$6,1,MATCH(2&amp;$B52,'Gastos com Pessoal'!$I$532:$AJ$532&amp;'Gastos com Pessoal'!$I$6:$AJ$6,0),500,1)),0)
+_xlfn.IFNA(SUM((BC$3&gt;='Gastos com Pessoal'!$E$7:$E$506)*(BC$3&lt;='Gastos com Pessoal'!$F$7:$F$506)*(IF('Gastos com Pessoal'!$S$7:$S$506&lt;=BC$3,1,0))*OFFSET('Gastos com Pessoal'!$H$6,1,MATCH(3&amp;$B52,'Gastos com Pessoal'!$I$532:$AJ$532&amp;'Gastos com Pessoal'!$I$6:$AJ$6,0),500,1)),0)
+_xlfn.IFNA(SUM((BC$3&gt;='Gastos com Pessoal'!$E$7:$E$506)*(BC$3&lt;='Gastos com Pessoal'!$F$7:$F$506)*(IF('Gastos com Pessoal'!$Y$7:$Y$506&lt;=BC$3,1,0))*OFFSET('Gastos com Pessoal'!$H$6,1,MATCH(4&amp;$B52,'Gastos com Pessoal'!$I$532:$AJ$532&amp;'Gastos com Pessoal'!$I$6:$AJ$6,0),500,1)),0)
+_xlfn.IFNA(SUM((BC$3&gt;='Gastos com Pessoal'!$E$7:$E$506)*(BC$3&lt;='Gastos com Pessoal'!$F$7:$F$506)*(IF('Gastos com Pessoal'!$AE$7:$AE$506&lt;=BC$3,1,0))*OFFSET('Gastos com Pessoal'!$H$6,1,MATCH(5&amp;$B52,'Gastos com Pessoal'!$I$532:$AJ$532&amp;'Gastos com Pessoal'!$I$6:$AJ$6,0),500,1)),0)
+_xlfn.IFNA(SUM((BC$3&gt;='Gastos com Pessoal'!$E$513:$E$522)*(BC$3&lt;='Gastos com Pessoal'!$F$513:$F$522)*(IF('Gastos com Pessoal'!$G$513:$G$522&lt;=BC$3,1,0))*OFFSET('Gastos com Pessoal'!$H$512,1,MATCH(1&amp;$B52,'Gastos com Pessoal'!$I$532:$AJ$532&amp;'Gastos com Pessoal'!$I$512:$AJ$512,0),10,1)),0)
+_xlfn.IFNA(SUM((BC$3&gt;='Gastos com Pessoal'!$E$513:$E$522)*(BC$3&lt;='Gastos com Pessoal'!$F$513:$F$522)*(IF('Gastos com Pessoal'!$M$513:$M$522&lt;=BC$3,1,0))*OFFSET('Gastos com Pessoal'!$H$512,1,MATCH(2&amp;$B52,'Gastos com Pessoal'!$I$532:$AJ$532&amp;'Gastos com Pessoal'!$I$512:$AJ$512,0),10,1)),0)
+_xlfn.IFNA(SUM((BC$3&gt;='Gastos com Pessoal'!$E$513:$E$522)*(BC$3&lt;='Gastos com Pessoal'!$F$513:$F$522)*(IF('Gastos com Pessoal'!$S$513:$S$522&lt;=BC$3,1,0))*OFFSET('Gastos com Pessoal'!$H$512,1,MATCH(3&amp;$B52,'Gastos com Pessoal'!$I$532:$AJ$532&amp;'Gastos com Pessoal'!$I$512:$AJ$512,0),10,1)),0)
+_xlfn.IFNA(SUM((BC$3&gt;='Gastos com Pessoal'!$E$513:$E$522)*(BC$3&lt;='Gastos com Pessoal'!$F$513:$F$522)*(IF('Gastos com Pessoal'!$Y$513:$Y$522&lt;=BC$3,1,0))*OFFSET('Gastos com Pessoal'!$H$512,1,MATCH(4&amp;$B52,'Gastos com Pessoal'!$I$532:$AJ$532&amp;'Gastos com Pessoal'!$I$512:$AJ$512,0),10,1)),0)
+_xlfn.IFNA(SUM((BC$3&gt;='Gastos com Pessoal'!$E$513:$E$522)*(BC$3&lt;='Gastos com Pessoal'!$F$513:$F$522)*(IF('Gastos com Pessoal'!$AE$513:$AE$522&lt;=BC$3,1,0))*OFFSET('Gastos com Pessoal'!$H$512,1,MATCH(5&amp;$B52,'Gastos com Pessoal'!$I$532:$AJ$532&amp;'Gastos com Pessoal'!$I$512:$AJ$512,0),10,1)),0)</f>
        <v>0</v>
      </c>
      <c r="BD52" s="32">
        <f t="array" aca="1" ref="BD52" ca="1">_xlfn.IFNA(SUM((BD$3&gt;='Gastos com Pessoal'!$E$7:$E$506)*(BD$3&lt;='Gastos com Pessoal'!$F$7:$F$506)*OFFSET('Encargos e Benefícios'!$D$5,1,MATCH($B52,'Encargos e Benefícios'!$E$5:$AB$5,0),500,1)),0)
+_xlfn.IFNA(SUM((BD$3&gt;='Gastos com Pessoal'!$E$513:$E$522)*(BD$3&lt;='Gastos com Pessoal'!$F$513:$F$522)*OFFSET('Encargos e Benefícios'!$D$511,1,MATCH($B52,'Encargos e Benefícios'!$E$511:$AB$511,0),10,1)),0)
+_xlfn.IFNA(SUM((BD$3&gt;='Gastos com Pessoal'!$E$7:$E$506)*(BD$3&lt;='Gastos com Pessoal'!$F$7:$F$506)*(IF('Gastos com Pessoal'!$G$7:$G$506&lt;=BD$3,1,0))*OFFSET('Gastos com Pessoal'!$H$6,1,MATCH(1&amp;$B52,'Gastos com Pessoal'!$I$532:$AJ$532&amp;'Gastos com Pessoal'!$I$6:$AJ$6,0),500,1)),0)
+_xlfn.IFNA(SUM((BD$3&gt;='Gastos com Pessoal'!$E$7:$E$506)*(BD$3&lt;='Gastos com Pessoal'!$F$7:$F$506)*(IF('Gastos com Pessoal'!$M$7:$M$506&lt;=BD$3,1,0))*OFFSET('Gastos com Pessoal'!$H$6,1,MATCH(2&amp;$B52,'Gastos com Pessoal'!$I$532:$AJ$532&amp;'Gastos com Pessoal'!$I$6:$AJ$6,0),500,1)),0)
+_xlfn.IFNA(SUM((BD$3&gt;='Gastos com Pessoal'!$E$7:$E$506)*(BD$3&lt;='Gastos com Pessoal'!$F$7:$F$506)*(IF('Gastos com Pessoal'!$S$7:$S$506&lt;=BD$3,1,0))*OFFSET('Gastos com Pessoal'!$H$6,1,MATCH(3&amp;$B52,'Gastos com Pessoal'!$I$532:$AJ$532&amp;'Gastos com Pessoal'!$I$6:$AJ$6,0),500,1)),0)
+_xlfn.IFNA(SUM((BD$3&gt;='Gastos com Pessoal'!$E$7:$E$506)*(BD$3&lt;='Gastos com Pessoal'!$F$7:$F$506)*(IF('Gastos com Pessoal'!$Y$7:$Y$506&lt;=BD$3,1,0))*OFFSET('Gastos com Pessoal'!$H$6,1,MATCH(4&amp;$B52,'Gastos com Pessoal'!$I$532:$AJ$532&amp;'Gastos com Pessoal'!$I$6:$AJ$6,0),500,1)),0)
+_xlfn.IFNA(SUM((BD$3&gt;='Gastos com Pessoal'!$E$7:$E$506)*(BD$3&lt;='Gastos com Pessoal'!$F$7:$F$506)*(IF('Gastos com Pessoal'!$AE$7:$AE$506&lt;=BD$3,1,0))*OFFSET('Gastos com Pessoal'!$H$6,1,MATCH(5&amp;$B52,'Gastos com Pessoal'!$I$532:$AJ$532&amp;'Gastos com Pessoal'!$I$6:$AJ$6,0),500,1)),0)
+_xlfn.IFNA(SUM((BD$3&gt;='Gastos com Pessoal'!$E$513:$E$522)*(BD$3&lt;='Gastos com Pessoal'!$F$513:$F$522)*(IF('Gastos com Pessoal'!$G$513:$G$522&lt;=BD$3,1,0))*OFFSET('Gastos com Pessoal'!$H$512,1,MATCH(1&amp;$B52,'Gastos com Pessoal'!$I$532:$AJ$532&amp;'Gastos com Pessoal'!$I$512:$AJ$512,0),10,1)),0)
+_xlfn.IFNA(SUM((BD$3&gt;='Gastos com Pessoal'!$E$513:$E$522)*(BD$3&lt;='Gastos com Pessoal'!$F$513:$F$522)*(IF('Gastos com Pessoal'!$M$513:$M$522&lt;=BD$3,1,0))*OFFSET('Gastos com Pessoal'!$H$512,1,MATCH(2&amp;$B52,'Gastos com Pessoal'!$I$532:$AJ$532&amp;'Gastos com Pessoal'!$I$512:$AJ$512,0),10,1)),0)
+_xlfn.IFNA(SUM((BD$3&gt;='Gastos com Pessoal'!$E$513:$E$522)*(BD$3&lt;='Gastos com Pessoal'!$F$513:$F$522)*(IF('Gastos com Pessoal'!$S$513:$S$522&lt;=BD$3,1,0))*OFFSET('Gastos com Pessoal'!$H$512,1,MATCH(3&amp;$B52,'Gastos com Pessoal'!$I$532:$AJ$532&amp;'Gastos com Pessoal'!$I$512:$AJ$512,0),10,1)),0)
+_xlfn.IFNA(SUM((BD$3&gt;='Gastos com Pessoal'!$E$513:$E$522)*(BD$3&lt;='Gastos com Pessoal'!$F$513:$F$522)*(IF('Gastos com Pessoal'!$Y$513:$Y$522&lt;=BD$3,1,0))*OFFSET('Gastos com Pessoal'!$H$512,1,MATCH(4&amp;$B52,'Gastos com Pessoal'!$I$532:$AJ$532&amp;'Gastos com Pessoal'!$I$512:$AJ$512,0),10,1)),0)
+_xlfn.IFNA(SUM((BD$3&gt;='Gastos com Pessoal'!$E$513:$E$522)*(BD$3&lt;='Gastos com Pessoal'!$F$513:$F$522)*(IF('Gastos com Pessoal'!$AE$513:$AE$522&lt;=BD$3,1,0))*OFFSET('Gastos com Pessoal'!$H$512,1,MATCH(5&amp;$B52,'Gastos com Pessoal'!$I$532:$AJ$532&amp;'Gastos com Pessoal'!$I$512:$AJ$512,0),10,1)),0)</f>
        <v>0</v>
      </c>
      <c r="BE52" s="32">
        <f t="array" aca="1" ref="BE52" ca="1">_xlfn.IFNA(SUM((BE$3&gt;='Gastos com Pessoal'!$E$7:$E$506)*(BE$3&lt;='Gastos com Pessoal'!$F$7:$F$506)*OFFSET('Encargos e Benefícios'!$D$5,1,MATCH($B52,'Encargos e Benefícios'!$E$5:$AB$5,0),500,1)),0)
+_xlfn.IFNA(SUM((BE$3&gt;='Gastos com Pessoal'!$E$513:$E$522)*(BE$3&lt;='Gastos com Pessoal'!$F$513:$F$522)*OFFSET('Encargos e Benefícios'!$D$511,1,MATCH($B52,'Encargos e Benefícios'!$E$511:$AB$511,0),10,1)),0)
+_xlfn.IFNA(SUM((BE$3&gt;='Gastos com Pessoal'!$E$7:$E$506)*(BE$3&lt;='Gastos com Pessoal'!$F$7:$F$506)*(IF('Gastos com Pessoal'!$G$7:$G$506&lt;=BE$3,1,0))*OFFSET('Gastos com Pessoal'!$H$6,1,MATCH(1&amp;$B52,'Gastos com Pessoal'!$I$532:$AJ$532&amp;'Gastos com Pessoal'!$I$6:$AJ$6,0),500,1)),0)
+_xlfn.IFNA(SUM((BE$3&gt;='Gastos com Pessoal'!$E$7:$E$506)*(BE$3&lt;='Gastos com Pessoal'!$F$7:$F$506)*(IF('Gastos com Pessoal'!$M$7:$M$506&lt;=BE$3,1,0))*OFFSET('Gastos com Pessoal'!$H$6,1,MATCH(2&amp;$B52,'Gastos com Pessoal'!$I$532:$AJ$532&amp;'Gastos com Pessoal'!$I$6:$AJ$6,0),500,1)),0)
+_xlfn.IFNA(SUM((BE$3&gt;='Gastos com Pessoal'!$E$7:$E$506)*(BE$3&lt;='Gastos com Pessoal'!$F$7:$F$506)*(IF('Gastos com Pessoal'!$S$7:$S$506&lt;=BE$3,1,0))*OFFSET('Gastos com Pessoal'!$H$6,1,MATCH(3&amp;$B52,'Gastos com Pessoal'!$I$532:$AJ$532&amp;'Gastos com Pessoal'!$I$6:$AJ$6,0),500,1)),0)
+_xlfn.IFNA(SUM((BE$3&gt;='Gastos com Pessoal'!$E$7:$E$506)*(BE$3&lt;='Gastos com Pessoal'!$F$7:$F$506)*(IF('Gastos com Pessoal'!$Y$7:$Y$506&lt;=BE$3,1,0))*OFFSET('Gastos com Pessoal'!$H$6,1,MATCH(4&amp;$B52,'Gastos com Pessoal'!$I$532:$AJ$532&amp;'Gastos com Pessoal'!$I$6:$AJ$6,0),500,1)),0)
+_xlfn.IFNA(SUM((BE$3&gt;='Gastos com Pessoal'!$E$7:$E$506)*(BE$3&lt;='Gastos com Pessoal'!$F$7:$F$506)*(IF('Gastos com Pessoal'!$AE$7:$AE$506&lt;=BE$3,1,0))*OFFSET('Gastos com Pessoal'!$H$6,1,MATCH(5&amp;$B52,'Gastos com Pessoal'!$I$532:$AJ$532&amp;'Gastos com Pessoal'!$I$6:$AJ$6,0),500,1)),0)
+_xlfn.IFNA(SUM((BE$3&gt;='Gastos com Pessoal'!$E$513:$E$522)*(BE$3&lt;='Gastos com Pessoal'!$F$513:$F$522)*(IF('Gastos com Pessoal'!$G$513:$G$522&lt;=BE$3,1,0))*OFFSET('Gastos com Pessoal'!$H$512,1,MATCH(1&amp;$B52,'Gastos com Pessoal'!$I$532:$AJ$532&amp;'Gastos com Pessoal'!$I$512:$AJ$512,0),10,1)),0)
+_xlfn.IFNA(SUM((BE$3&gt;='Gastos com Pessoal'!$E$513:$E$522)*(BE$3&lt;='Gastos com Pessoal'!$F$513:$F$522)*(IF('Gastos com Pessoal'!$M$513:$M$522&lt;=BE$3,1,0))*OFFSET('Gastos com Pessoal'!$H$512,1,MATCH(2&amp;$B52,'Gastos com Pessoal'!$I$532:$AJ$532&amp;'Gastos com Pessoal'!$I$512:$AJ$512,0),10,1)),0)
+_xlfn.IFNA(SUM((BE$3&gt;='Gastos com Pessoal'!$E$513:$E$522)*(BE$3&lt;='Gastos com Pessoal'!$F$513:$F$522)*(IF('Gastos com Pessoal'!$S$513:$S$522&lt;=BE$3,1,0))*OFFSET('Gastos com Pessoal'!$H$512,1,MATCH(3&amp;$B52,'Gastos com Pessoal'!$I$532:$AJ$532&amp;'Gastos com Pessoal'!$I$512:$AJ$512,0),10,1)),0)
+_xlfn.IFNA(SUM((BE$3&gt;='Gastos com Pessoal'!$E$513:$E$522)*(BE$3&lt;='Gastos com Pessoal'!$F$513:$F$522)*(IF('Gastos com Pessoal'!$Y$513:$Y$522&lt;=BE$3,1,0))*OFFSET('Gastos com Pessoal'!$H$512,1,MATCH(4&amp;$B52,'Gastos com Pessoal'!$I$532:$AJ$532&amp;'Gastos com Pessoal'!$I$512:$AJ$512,0),10,1)),0)
+_xlfn.IFNA(SUM((BE$3&gt;='Gastos com Pessoal'!$E$513:$E$522)*(BE$3&lt;='Gastos com Pessoal'!$F$513:$F$522)*(IF('Gastos com Pessoal'!$AE$513:$AE$522&lt;=BE$3,1,0))*OFFSET('Gastos com Pessoal'!$H$512,1,MATCH(5&amp;$B52,'Gastos com Pessoal'!$I$532:$AJ$532&amp;'Gastos com Pessoal'!$I$512:$AJ$512,0),10,1)),0)</f>
        <v>0</v>
      </c>
      <c r="BF52" s="32">
        <f t="array" aca="1" ref="BF52" ca="1">_xlfn.IFNA(SUM((BF$3&gt;='Gastos com Pessoal'!$E$7:$E$506)*(BF$3&lt;='Gastos com Pessoal'!$F$7:$F$506)*OFFSET('Encargos e Benefícios'!$D$5,1,MATCH($B52,'Encargos e Benefícios'!$E$5:$AB$5,0),500,1)),0)
+_xlfn.IFNA(SUM((BF$3&gt;='Gastos com Pessoal'!$E$513:$E$522)*(BF$3&lt;='Gastos com Pessoal'!$F$513:$F$522)*OFFSET('Encargos e Benefícios'!$D$511,1,MATCH($B52,'Encargos e Benefícios'!$E$511:$AB$511,0),10,1)),0)
+_xlfn.IFNA(SUM((BF$3&gt;='Gastos com Pessoal'!$E$7:$E$506)*(BF$3&lt;='Gastos com Pessoal'!$F$7:$F$506)*(IF('Gastos com Pessoal'!$G$7:$G$506&lt;=BF$3,1,0))*OFFSET('Gastos com Pessoal'!$H$6,1,MATCH(1&amp;$B52,'Gastos com Pessoal'!$I$532:$AJ$532&amp;'Gastos com Pessoal'!$I$6:$AJ$6,0),500,1)),0)
+_xlfn.IFNA(SUM((BF$3&gt;='Gastos com Pessoal'!$E$7:$E$506)*(BF$3&lt;='Gastos com Pessoal'!$F$7:$F$506)*(IF('Gastos com Pessoal'!$M$7:$M$506&lt;=BF$3,1,0))*OFFSET('Gastos com Pessoal'!$H$6,1,MATCH(2&amp;$B52,'Gastos com Pessoal'!$I$532:$AJ$532&amp;'Gastos com Pessoal'!$I$6:$AJ$6,0),500,1)),0)
+_xlfn.IFNA(SUM((BF$3&gt;='Gastos com Pessoal'!$E$7:$E$506)*(BF$3&lt;='Gastos com Pessoal'!$F$7:$F$506)*(IF('Gastos com Pessoal'!$S$7:$S$506&lt;=BF$3,1,0))*OFFSET('Gastos com Pessoal'!$H$6,1,MATCH(3&amp;$B52,'Gastos com Pessoal'!$I$532:$AJ$532&amp;'Gastos com Pessoal'!$I$6:$AJ$6,0),500,1)),0)
+_xlfn.IFNA(SUM((BF$3&gt;='Gastos com Pessoal'!$E$7:$E$506)*(BF$3&lt;='Gastos com Pessoal'!$F$7:$F$506)*(IF('Gastos com Pessoal'!$Y$7:$Y$506&lt;=BF$3,1,0))*OFFSET('Gastos com Pessoal'!$H$6,1,MATCH(4&amp;$B52,'Gastos com Pessoal'!$I$532:$AJ$532&amp;'Gastos com Pessoal'!$I$6:$AJ$6,0),500,1)),0)
+_xlfn.IFNA(SUM((BF$3&gt;='Gastos com Pessoal'!$E$7:$E$506)*(BF$3&lt;='Gastos com Pessoal'!$F$7:$F$506)*(IF('Gastos com Pessoal'!$AE$7:$AE$506&lt;=BF$3,1,0))*OFFSET('Gastos com Pessoal'!$H$6,1,MATCH(5&amp;$B52,'Gastos com Pessoal'!$I$532:$AJ$532&amp;'Gastos com Pessoal'!$I$6:$AJ$6,0),500,1)),0)
+_xlfn.IFNA(SUM((BF$3&gt;='Gastos com Pessoal'!$E$513:$E$522)*(BF$3&lt;='Gastos com Pessoal'!$F$513:$F$522)*(IF('Gastos com Pessoal'!$G$513:$G$522&lt;=BF$3,1,0))*OFFSET('Gastos com Pessoal'!$H$512,1,MATCH(1&amp;$B52,'Gastos com Pessoal'!$I$532:$AJ$532&amp;'Gastos com Pessoal'!$I$512:$AJ$512,0),10,1)),0)
+_xlfn.IFNA(SUM((BF$3&gt;='Gastos com Pessoal'!$E$513:$E$522)*(BF$3&lt;='Gastos com Pessoal'!$F$513:$F$522)*(IF('Gastos com Pessoal'!$M$513:$M$522&lt;=BF$3,1,0))*OFFSET('Gastos com Pessoal'!$H$512,1,MATCH(2&amp;$B52,'Gastos com Pessoal'!$I$532:$AJ$532&amp;'Gastos com Pessoal'!$I$512:$AJ$512,0),10,1)),0)
+_xlfn.IFNA(SUM((BF$3&gt;='Gastos com Pessoal'!$E$513:$E$522)*(BF$3&lt;='Gastos com Pessoal'!$F$513:$F$522)*(IF('Gastos com Pessoal'!$S$513:$S$522&lt;=BF$3,1,0))*OFFSET('Gastos com Pessoal'!$H$512,1,MATCH(3&amp;$B52,'Gastos com Pessoal'!$I$532:$AJ$532&amp;'Gastos com Pessoal'!$I$512:$AJ$512,0),10,1)),0)
+_xlfn.IFNA(SUM((BF$3&gt;='Gastos com Pessoal'!$E$513:$E$522)*(BF$3&lt;='Gastos com Pessoal'!$F$513:$F$522)*(IF('Gastos com Pessoal'!$Y$513:$Y$522&lt;=BF$3,1,0))*OFFSET('Gastos com Pessoal'!$H$512,1,MATCH(4&amp;$B52,'Gastos com Pessoal'!$I$532:$AJ$532&amp;'Gastos com Pessoal'!$I$512:$AJ$512,0),10,1)),0)
+_xlfn.IFNA(SUM((BF$3&gt;='Gastos com Pessoal'!$E$513:$E$522)*(BF$3&lt;='Gastos com Pessoal'!$F$513:$F$522)*(IF('Gastos com Pessoal'!$AE$513:$AE$522&lt;=BF$3,1,0))*OFFSET('Gastos com Pessoal'!$H$512,1,MATCH(5&amp;$B52,'Gastos com Pessoal'!$I$532:$AJ$532&amp;'Gastos com Pessoal'!$I$512:$AJ$512,0),10,1)),0)</f>
        <v>0</v>
      </c>
      <c r="BG52" s="32">
        <f t="array" aca="1" ref="BG52" ca="1">_xlfn.IFNA(SUM((BG$3&gt;='Gastos com Pessoal'!$E$7:$E$506)*(BG$3&lt;='Gastos com Pessoal'!$F$7:$F$506)*OFFSET('Encargos e Benefícios'!$D$5,1,MATCH($B52,'Encargos e Benefícios'!$E$5:$AB$5,0),500,1)),0)
+_xlfn.IFNA(SUM((BG$3&gt;='Gastos com Pessoal'!$E$513:$E$522)*(BG$3&lt;='Gastos com Pessoal'!$F$513:$F$522)*OFFSET('Encargos e Benefícios'!$D$511,1,MATCH($B52,'Encargos e Benefícios'!$E$511:$AB$511,0),10,1)),0)
+_xlfn.IFNA(SUM((BG$3&gt;='Gastos com Pessoal'!$E$7:$E$506)*(BG$3&lt;='Gastos com Pessoal'!$F$7:$F$506)*(IF('Gastos com Pessoal'!$G$7:$G$506&lt;=BG$3,1,0))*OFFSET('Gastos com Pessoal'!$H$6,1,MATCH(1&amp;$B52,'Gastos com Pessoal'!$I$532:$AJ$532&amp;'Gastos com Pessoal'!$I$6:$AJ$6,0),500,1)),0)
+_xlfn.IFNA(SUM((BG$3&gt;='Gastos com Pessoal'!$E$7:$E$506)*(BG$3&lt;='Gastos com Pessoal'!$F$7:$F$506)*(IF('Gastos com Pessoal'!$M$7:$M$506&lt;=BG$3,1,0))*OFFSET('Gastos com Pessoal'!$H$6,1,MATCH(2&amp;$B52,'Gastos com Pessoal'!$I$532:$AJ$532&amp;'Gastos com Pessoal'!$I$6:$AJ$6,0),500,1)),0)
+_xlfn.IFNA(SUM((BG$3&gt;='Gastos com Pessoal'!$E$7:$E$506)*(BG$3&lt;='Gastos com Pessoal'!$F$7:$F$506)*(IF('Gastos com Pessoal'!$S$7:$S$506&lt;=BG$3,1,0))*OFFSET('Gastos com Pessoal'!$H$6,1,MATCH(3&amp;$B52,'Gastos com Pessoal'!$I$532:$AJ$532&amp;'Gastos com Pessoal'!$I$6:$AJ$6,0),500,1)),0)
+_xlfn.IFNA(SUM((BG$3&gt;='Gastos com Pessoal'!$E$7:$E$506)*(BG$3&lt;='Gastos com Pessoal'!$F$7:$F$506)*(IF('Gastos com Pessoal'!$Y$7:$Y$506&lt;=BG$3,1,0))*OFFSET('Gastos com Pessoal'!$H$6,1,MATCH(4&amp;$B52,'Gastos com Pessoal'!$I$532:$AJ$532&amp;'Gastos com Pessoal'!$I$6:$AJ$6,0),500,1)),0)
+_xlfn.IFNA(SUM((BG$3&gt;='Gastos com Pessoal'!$E$7:$E$506)*(BG$3&lt;='Gastos com Pessoal'!$F$7:$F$506)*(IF('Gastos com Pessoal'!$AE$7:$AE$506&lt;=BG$3,1,0))*OFFSET('Gastos com Pessoal'!$H$6,1,MATCH(5&amp;$B52,'Gastos com Pessoal'!$I$532:$AJ$532&amp;'Gastos com Pessoal'!$I$6:$AJ$6,0),500,1)),0)
+_xlfn.IFNA(SUM((BG$3&gt;='Gastos com Pessoal'!$E$513:$E$522)*(BG$3&lt;='Gastos com Pessoal'!$F$513:$F$522)*(IF('Gastos com Pessoal'!$G$513:$G$522&lt;=BG$3,1,0))*OFFSET('Gastos com Pessoal'!$H$512,1,MATCH(1&amp;$B52,'Gastos com Pessoal'!$I$532:$AJ$532&amp;'Gastos com Pessoal'!$I$512:$AJ$512,0),10,1)),0)
+_xlfn.IFNA(SUM((BG$3&gt;='Gastos com Pessoal'!$E$513:$E$522)*(BG$3&lt;='Gastos com Pessoal'!$F$513:$F$522)*(IF('Gastos com Pessoal'!$M$513:$M$522&lt;=BG$3,1,0))*OFFSET('Gastos com Pessoal'!$H$512,1,MATCH(2&amp;$B52,'Gastos com Pessoal'!$I$532:$AJ$532&amp;'Gastos com Pessoal'!$I$512:$AJ$512,0),10,1)),0)
+_xlfn.IFNA(SUM((BG$3&gt;='Gastos com Pessoal'!$E$513:$E$522)*(BG$3&lt;='Gastos com Pessoal'!$F$513:$F$522)*(IF('Gastos com Pessoal'!$S$513:$S$522&lt;=BG$3,1,0))*OFFSET('Gastos com Pessoal'!$H$512,1,MATCH(3&amp;$B52,'Gastos com Pessoal'!$I$532:$AJ$532&amp;'Gastos com Pessoal'!$I$512:$AJ$512,0),10,1)),0)
+_xlfn.IFNA(SUM((BG$3&gt;='Gastos com Pessoal'!$E$513:$E$522)*(BG$3&lt;='Gastos com Pessoal'!$F$513:$F$522)*(IF('Gastos com Pessoal'!$Y$513:$Y$522&lt;=BG$3,1,0))*OFFSET('Gastos com Pessoal'!$H$512,1,MATCH(4&amp;$B52,'Gastos com Pessoal'!$I$532:$AJ$532&amp;'Gastos com Pessoal'!$I$512:$AJ$512,0),10,1)),0)
+_xlfn.IFNA(SUM((BG$3&gt;='Gastos com Pessoal'!$E$513:$E$522)*(BG$3&lt;='Gastos com Pessoal'!$F$513:$F$522)*(IF('Gastos com Pessoal'!$AE$513:$AE$522&lt;=BG$3,1,0))*OFFSET('Gastos com Pessoal'!$H$512,1,MATCH(5&amp;$B52,'Gastos com Pessoal'!$I$532:$AJ$532&amp;'Gastos com Pessoal'!$I$512:$AJ$512,0),10,1)),0)</f>
        <v>0</v>
      </c>
      <c r="BH52" s="32">
        <f t="array" aca="1" ref="BH52" ca="1">_xlfn.IFNA(SUM((BH$3&gt;='Gastos com Pessoal'!$E$7:$E$506)*(BH$3&lt;='Gastos com Pessoal'!$F$7:$F$506)*OFFSET('Encargos e Benefícios'!$D$5,1,MATCH($B52,'Encargos e Benefícios'!$E$5:$AB$5,0),500,1)),0)
+_xlfn.IFNA(SUM((BH$3&gt;='Gastos com Pessoal'!$E$513:$E$522)*(BH$3&lt;='Gastos com Pessoal'!$F$513:$F$522)*OFFSET('Encargos e Benefícios'!$D$511,1,MATCH($B52,'Encargos e Benefícios'!$E$511:$AB$511,0),10,1)),0)
+_xlfn.IFNA(SUM((BH$3&gt;='Gastos com Pessoal'!$E$7:$E$506)*(BH$3&lt;='Gastos com Pessoal'!$F$7:$F$506)*(IF('Gastos com Pessoal'!$G$7:$G$506&lt;=BH$3,1,0))*OFFSET('Gastos com Pessoal'!$H$6,1,MATCH(1&amp;$B52,'Gastos com Pessoal'!$I$532:$AJ$532&amp;'Gastos com Pessoal'!$I$6:$AJ$6,0),500,1)),0)
+_xlfn.IFNA(SUM((BH$3&gt;='Gastos com Pessoal'!$E$7:$E$506)*(BH$3&lt;='Gastos com Pessoal'!$F$7:$F$506)*(IF('Gastos com Pessoal'!$M$7:$M$506&lt;=BH$3,1,0))*OFFSET('Gastos com Pessoal'!$H$6,1,MATCH(2&amp;$B52,'Gastos com Pessoal'!$I$532:$AJ$532&amp;'Gastos com Pessoal'!$I$6:$AJ$6,0),500,1)),0)
+_xlfn.IFNA(SUM((BH$3&gt;='Gastos com Pessoal'!$E$7:$E$506)*(BH$3&lt;='Gastos com Pessoal'!$F$7:$F$506)*(IF('Gastos com Pessoal'!$S$7:$S$506&lt;=BH$3,1,0))*OFFSET('Gastos com Pessoal'!$H$6,1,MATCH(3&amp;$B52,'Gastos com Pessoal'!$I$532:$AJ$532&amp;'Gastos com Pessoal'!$I$6:$AJ$6,0),500,1)),0)
+_xlfn.IFNA(SUM((BH$3&gt;='Gastos com Pessoal'!$E$7:$E$506)*(BH$3&lt;='Gastos com Pessoal'!$F$7:$F$506)*(IF('Gastos com Pessoal'!$Y$7:$Y$506&lt;=BH$3,1,0))*OFFSET('Gastos com Pessoal'!$H$6,1,MATCH(4&amp;$B52,'Gastos com Pessoal'!$I$532:$AJ$532&amp;'Gastos com Pessoal'!$I$6:$AJ$6,0),500,1)),0)
+_xlfn.IFNA(SUM((BH$3&gt;='Gastos com Pessoal'!$E$7:$E$506)*(BH$3&lt;='Gastos com Pessoal'!$F$7:$F$506)*(IF('Gastos com Pessoal'!$AE$7:$AE$506&lt;=BH$3,1,0))*OFFSET('Gastos com Pessoal'!$H$6,1,MATCH(5&amp;$B52,'Gastos com Pessoal'!$I$532:$AJ$532&amp;'Gastos com Pessoal'!$I$6:$AJ$6,0),500,1)),0)
+_xlfn.IFNA(SUM((BH$3&gt;='Gastos com Pessoal'!$E$513:$E$522)*(BH$3&lt;='Gastos com Pessoal'!$F$513:$F$522)*(IF('Gastos com Pessoal'!$G$513:$G$522&lt;=BH$3,1,0))*OFFSET('Gastos com Pessoal'!$H$512,1,MATCH(1&amp;$B52,'Gastos com Pessoal'!$I$532:$AJ$532&amp;'Gastos com Pessoal'!$I$512:$AJ$512,0),10,1)),0)
+_xlfn.IFNA(SUM((BH$3&gt;='Gastos com Pessoal'!$E$513:$E$522)*(BH$3&lt;='Gastos com Pessoal'!$F$513:$F$522)*(IF('Gastos com Pessoal'!$M$513:$M$522&lt;=BH$3,1,0))*OFFSET('Gastos com Pessoal'!$H$512,1,MATCH(2&amp;$B52,'Gastos com Pessoal'!$I$532:$AJ$532&amp;'Gastos com Pessoal'!$I$512:$AJ$512,0),10,1)),0)
+_xlfn.IFNA(SUM((BH$3&gt;='Gastos com Pessoal'!$E$513:$E$522)*(BH$3&lt;='Gastos com Pessoal'!$F$513:$F$522)*(IF('Gastos com Pessoal'!$S$513:$S$522&lt;=BH$3,1,0))*OFFSET('Gastos com Pessoal'!$H$512,1,MATCH(3&amp;$B52,'Gastos com Pessoal'!$I$532:$AJ$532&amp;'Gastos com Pessoal'!$I$512:$AJ$512,0),10,1)),0)
+_xlfn.IFNA(SUM((BH$3&gt;='Gastos com Pessoal'!$E$513:$E$522)*(BH$3&lt;='Gastos com Pessoal'!$F$513:$F$522)*(IF('Gastos com Pessoal'!$Y$513:$Y$522&lt;=BH$3,1,0))*OFFSET('Gastos com Pessoal'!$H$512,1,MATCH(4&amp;$B52,'Gastos com Pessoal'!$I$532:$AJ$532&amp;'Gastos com Pessoal'!$I$512:$AJ$512,0),10,1)),0)
+_xlfn.IFNA(SUM((BH$3&gt;='Gastos com Pessoal'!$E$513:$E$522)*(BH$3&lt;='Gastos com Pessoal'!$F$513:$F$522)*(IF('Gastos com Pessoal'!$AE$513:$AE$522&lt;=BH$3,1,0))*OFFSET('Gastos com Pessoal'!$H$512,1,MATCH(5&amp;$B52,'Gastos com Pessoal'!$I$532:$AJ$532&amp;'Gastos com Pessoal'!$I$512:$AJ$512,0),10,1)),0)</f>
        <v>0</v>
      </c>
      <c r="BI52" s="32">
        <f t="array" aca="1" ref="BI52" ca="1">_xlfn.IFNA(SUM((BI$3&gt;='Gastos com Pessoal'!$E$7:$E$506)*(BI$3&lt;='Gastos com Pessoal'!$F$7:$F$506)*OFFSET('Encargos e Benefícios'!$D$5,1,MATCH($B52,'Encargos e Benefícios'!$E$5:$AB$5,0),500,1)),0)
+_xlfn.IFNA(SUM((BI$3&gt;='Gastos com Pessoal'!$E$513:$E$522)*(BI$3&lt;='Gastos com Pessoal'!$F$513:$F$522)*OFFSET('Encargos e Benefícios'!$D$511,1,MATCH($B52,'Encargos e Benefícios'!$E$511:$AB$511,0),10,1)),0)
+_xlfn.IFNA(SUM((BI$3&gt;='Gastos com Pessoal'!$E$7:$E$506)*(BI$3&lt;='Gastos com Pessoal'!$F$7:$F$506)*(IF('Gastos com Pessoal'!$G$7:$G$506&lt;=BI$3,1,0))*OFFSET('Gastos com Pessoal'!$H$6,1,MATCH(1&amp;$B52,'Gastos com Pessoal'!$I$532:$AJ$532&amp;'Gastos com Pessoal'!$I$6:$AJ$6,0),500,1)),0)
+_xlfn.IFNA(SUM((BI$3&gt;='Gastos com Pessoal'!$E$7:$E$506)*(BI$3&lt;='Gastos com Pessoal'!$F$7:$F$506)*(IF('Gastos com Pessoal'!$M$7:$M$506&lt;=BI$3,1,0))*OFFSET('Gastos com Pessoal'!$H$6,1,MATCH(2&amp;$B52,'Gastos com Pessoal'!$I$532:$AJ$532&amp;'Gastos com Pessoal'!$I$6:$AJ$6,0),500,1)),0)
+_xlfn.IFNA(SUM((BI$3&gt;='Gastos com Pessoal'!$E$7:$E$506)*(BI$3&lt;='Gastos com Pessoal'!$F$7:$F$506)*(IF('Gastos com Pessoal'!$S$7:$S$506&lt;=BI$3,1,0))*OFFSET('Gastos com Pessoal'!$H$6,1,MATCH(3&amp;$B52,'Gastos com Pessoal'!$I$532:$AJ$532&amp;'Gastos com Pessoal'!$I$6:$AJ$6,0),500,1)),0)
+_xlfn.IFNA(SUM((BI$3&gt;='Gastos com Pessoal'!$E$7:$E$506)*(BI$3&lt;='Gastos com Pessoal'!$F$7:$F$506)*(IF('Gastos com Pessoal'!$Y$7:$Y$506&lt;=BI$3,1,0))*OFFSET('Gastos com Pessoal'!$H$6,1,MATCH(4&amp;$B52,'Gastos com Pessoal'!$I$532:$AJ$532&amp;'Gastos com Pessoal'!$I$6:$AJ$6,0),500,1)),0)
+_xlfn.IFNA(SUM((BI$3&gt;='Gastos com Pessoal'!$E$7:$E$506)*(BI$3&lt;='Gastos com Pessoal'!$F$7:$F$506)*(IF('Gastos com Pessoal'!$AE$7:$AE$506&lt;=BI$3,1,0))*OFFSET('Gastos com Pessoal'!$H$6,1,MATCH(5&amp;$B52,'Gastos com Pessoal'!$I$532:$AJ$532&amp;'Gastos com Pessoal'!$I$6:$AJ$6,0),500,1)),0)
+_xlfn.IFNA(SUM((BI$3&gt;='Gastos com Pessoal'!$E$513:$E$522)*(BI$3&lt;='Gastos com Pessoal'!$F$513:$F$522)*(IF('Gastos com Pessoal'!$G$513:$G$522&lt;=BI$3,1,0))*OFFSET('Gastos com Pessoal'!$H$512,1,MATCH(1&amp;$B52,'Gastos com Pessoal'!$I$532:$AJ$532&amp;'Gastos com Pessoal'!$I$512:$AJ$512,0),10,1)),0)
+_xlfn.IFNA(SUM((BI$3&gt;='Gastos com Pessoal'!$E$513:$E$522)*(BI$3&lt;='Gastos com Pessoal'!$F$513:$F$522)*(IF('Gastos com Pessoal'!$M$513:$M$522&lt;=BI$3,1,0))*OFFSET('Gastos com Pessoal'!$H$512,1,MATCH(2&amp;$B52,'Gastos com Pessoal'!$I$532:$AJ$532&amp;'Gastos com Pessoal'!$I$512:$AJ$512,0),10,1)),0)
+_xlfn.IFNA(SUM((BI$3&gt;='Gastos com Pessoal'!$E$513:$E$522)*(BI$3&lt;='Gastos com Pessoal'!$F$513:$F$522)*(IF('Gastos com Pessoal'!$S$513:$S$522&lt;=BI$3,1,0))*OFFSET('Gastos com Pessoal'!$H$512,1,MATCH(3&amp;$B52,'Gastos com Pessoal'!$I$532:$AJ$532&amp;'Gastos com Pessoal'!$I$512:$AJ$512,0),10,1)),0)
+_xlfn.IFNA(SUM((BI$3&gt;='Gastos com Pessoal'!$E$513:$E$522)*(BI$3&lt;='Gastos com Pessoal'!$F$513:$F$522)*(IF('Gastos com Pessoal'!$Y$513:$Y$522&lt;=BI$3,1,0))*OFFSET('Gastos com Pessoal'!$H$512,1,MATCH(4&amp;$B52,'Gastos com Pessoal'!$I$532:$AJ$532&amp;'Gastos com Pessoal'!$I$512:$AJ$512,0),10,1)),0)
+_xlfn.IFNA(SUM((BI$3&gt;='Gastos com Pessoal'!$E$513:$E$522)*(BI$3&lt;='Gastos com Pessoal'!$F$513:$F$522)*(IF('Gastos com Pessoal'!$AE$513:$AE$522&lt;=BI$3,1,0))*OFFSET('Gastos com Pessoal'!$H$512,1,MATCH(5&amp;$B52,'Gastos com Pessoal'!$I$532:$AJ$532&amp;'Gastos com Pessoal'!$I$512:$AJ$512,0),10,1)),0)</f>
        <v>0</v>
      </c>
      <c r="BJ52" s="32">
        <f t="array" aca="1" ref="BJ52" ca="1">_xlfn.IFNA(SUM((BJ$3&gt;='Gastos com Pessoal'!$E$7:$E$506)*(BJ$3&lt;='Gastos com Pessoal'!$F$7:$F$506)*OFFSET('Encargos e Benefícios'!$D$5,1,MATCH($B52,'Encargos e Benefícios'!$E$5:$AB$5,0),500,1)),0)
+_xlfn.IFNA(SUM((BJ$3&gt;='Gastos com Pessoal'!$E$513:$E$522)*(BJ$3&lt;='Gastos com Pessoal'!$F$513:$F$522)*OFFSET('Encargos e Benefícios'!$D$511,1,MATCH($B52,'Encargos e Benefícios'!$E$511:$AB$511,0),10,1)),0)
+_xlfn.IFNA(SUM((BJ$3&gt;='Gastos com Pessoal'!$E$7:$E$506)*(BJ$3&lt;='Gastos com Pessoal'!$F$7:$F$506)*(IF('Gastos com Pessoal'!$G$7:$G$506&lt;=BJ$3,1,0))*OFFSET('Gastos com Pessoal'!$H$6,1,MATCH(1&amp;$B52,'Gastos com Pessoal'!$I$532:$AJ$532&amp;'Gastos com Pessoal'!$I$6:$AJ$6,0),500,1)),0)
+_xlfn.IFNA(SUM((BJ$3&gt;='Gastos com Pessoal'!$E$7:$E$506)*(BJ$3&lt;='Gastos com Pessoal'!$F$7:$F$506)*(IF('Gastos com Pessoal'!$M$7:$M$506&lt;=BJ$3,1,0))*OFFSET('Gastos com Pessoal'!$H$6,1,MATCH(2&amp;$B52,'Gastos com Pessoal'!$I$532:$AJ$532&amp;'Gastos com Pessoal'!$I$6:$AJ$6,0),500,1)),0)
+_xlfn.IFNA(SUM((BJ$3&gt;='Gastos com Pessoal'!$E$7:$E$506)*(BJ$3&lt;='Gastos com Pessoal'!$F$7:$F$506)*(IF('Gastos com Pessoal'!$S$7:$S$506&lt;=BJ$3,1,0))*OFFSET('Gastos com Pessoal'!$H$6,1,MATCH(3&amp;$B52,'Gastos com Pessoal'!$I$532:$AJ$532&amp;'Gastos com Pessoal'!$I$6:$AJ$6,0),500,1)),0)
+_xlfn.IFNA(SUM((BJ$3&gt;='Gastos com Pessoal'!$E$7:$E$506)*(BJ$3&lt;='Gastos com Pessoal'!$F$7:$F$506)*(IF('Gastos com Pessoal'!$Y$7:$Y$506&lt;=BJ$3,1,0))*OFFSET('Gastos com Pessoal'!$H$6,1,MATCH(4&amp;$B52,'Gastos com Pessoal'!$I$532:$AJ$532&amp;'Gastos com Pessoal'!$I$6:$AJ$6,0),500,1)),0)
+_xlfn.IFNA(SUM((BJ$3&gt;='Gastos com Pessoal'!$E$7:$E$506)*(BJ$3&lt;='Gastos com Pessoal'!$F$7:$F$506)*(IF('Gastos com Pessoal'!$AE$7:$AE$506&lt;=BJ$3,1,0))*OFFSET('Gastos com Pessoal'!$H$6,1,MATCH(5&amp;$B52,'Gastos com Pessoal'!$I$532:$AJ$532&amp;'Gastos com Pessoal'!$I$6:$AJ$6,0),500,1)),0)
+_xlfn.IFNA(SUM((BJ$3&gt;='Gastos com Pessoal'!$E$513:$E$522)*(BJ$3&lt;='Gastos com Pessoal'!$F$513:$F$522)*(IF('Gastos com Pessoal'!$G$513:$G$522&lt;=BJ$3,1,0))*OFFSET('Gastos com Pessoal'!$H$512,1,MATCH(1&amp;$B52,'Gastos com Pessoal'!$I$532:$AJ$532&amp;'Gastos com Pessoal'!$I$512:$AJ$512,0),10,1)),0)
+_xlfn.IFNA(SUM((BJ$3&gt;='Gastos com Pessoal'!$E$513:$E$522)*(BJ$3&lt;='Gastos com Pessoal'!$F$513:$F$522)*(IF('Gastos com Pessoal'!$M$513:$M$522&lt;=BJ$3,1,0))*OFFSET('Gastos com Pessoal'!$H$512,1,MATCH(2&amp;$B52,'Gastos com Pessoal'!$I$532:$AJ$532&amp;'Gastos com Pessoal'!$I$512:$AJ$512,0),10,1)),0)
+_xlfn.IFNA(SUM((BJ$3&gt;='Gastos com Pessoal'!$E$513:$E$522)*(BJ$3&lt;='Gastos com Pessoal'!$F$513:$F$522)*(IF('Gastos com Pessoal'!$S$513:$S$522&lt;=BJ$3,1,0))*OFFSET('Gastos com Pessoal'!$H$512,1,MATCH(3&amp;$B52,'Gastos com Pessoal'!$I$532:$AJ$532&amp;'Gastos com Pessoal'!$I$512:$AJ$512,0),10,1)),0)
+_xlfn.IFNA(SUM((BJ$3&gt;='Gastos com Pessoal'!$E$513:$E$522)*(BJ$3&lt;='Gastos com Pessoal'!$F$513:$F$522)*(IF('Gastos com Pessoal'!$Y$513:$Y$522&lt;=BJ$3,1,0))*OFFSET('Gastos com Pessoal'!$H$512,1,MATCH(4&amp;$B52,'Gastos com Pessoal'!$I$532:$AJ$532&amp;'Gastos com Pessoal'!$I$512:$AJ$512,0),10,1)),0)
+_xlfn.IFNA(SUM((BJ$3&gt;='Gastos com Pessoal'!$E$513:$E$522)*(BJ$3&lt;='Gastos com Pessoal'!$F$513:$F$522)*(IF('Gastos com Pessoal'!$AE$513:$AE$522&lt;=BJ$3,1,0))*OFFSET('Gastos com Pessoal'!$H$512,1,MATCH(5&amp;$B52,'Gastos com Pessoal'!$I$532:$AJ$532&amp;'Gastos com Pessoal'!$I$512:$AJ$512,0),10,1)),0)</f>
        <v>0</v>
      </c>
      <c r="BK52" s="69">
        <f t="shared" ca="1" si="25"/>
        <v>145485.23400000017</v>
      </c>
      <c r="BL52" s="74">
        <f t="shared" ca="1" si="26"/>
        <v>2.5356284695560848E-3</v>
      </c>
    </row>
    <row r="53" spans="1:64" s="49" customFormat="1" ht="23.25" customHeight="1" x14ac:dyDescent="0.2">
      <c r="A53" s="18" t="s">
        <v>168</v>
      </c>
      <c r="B53" s="12" t="s">
        <v>169</v>
      </c>
      <c r="C53" s="32">
        <f t="array" aca="1" ref="C53" ca="1">_xlfn.IFNA(SUM((C$3&gt;='Gastos com Pessoal'!$E$7:$E$506)*(C$3&lt;='Gastos com Pessoal'!$F$7:$F$506)*OFFSET('Encargos e Benefícios'!$D$5,1,MATCH($B53,'Encargos e Benefícios'!$E$5:$AB$5,0),500,1)),0)
+_xlfn.IFNA(SUM((C$3&gt;='Gastos com Pessoal'!$E$513:$E$522)*(C$3&lt;='Gastos com Pessoal'!$F$513:$F$522)*OFFSET('Encargos e Benefícios'!$D$511,1,MATCH($B53,'Encargos e Benefícios'!$E$511:$AB$511,0),10,1)),0)
+_xlfn.IFNA(SUM((C$3&gt;='Gastos com Pessoal'!$E$7:$E$506)*(C$3&lt;='Gastos com Pessoal'!$F$7:$F$506)*(IF('Gastos com Pessoal'!$G$7:$G$506&lt;=C$3,1,0))*OFFSET('Gastos com Pessoal'!$H$6,1,MATCH(1&amp;$B53,'Gastos com Pessoal'!$I$532:$AJ$532&amp;'Gastos com Pessoal'!$I$6:$AJ$6,0),500,1)),0)
+_xlfn.IFNA(SUM((C$3&gt;='Gastos com Pessoal'!$E$7:$E$506)*(C$3&lt;='Gastos com Pessoal'!$F$7:$F$506)*(IF('Gastos com Pessoal'!$M$7:$M$506&lt;=C$3,1,0))*OFFSET('Gastos com Pessoal'!$H$6,1,MATCH(2&amp;$B53,'Gastos com Pessoal'!$I$532:$AJ$532&amp;'Gastos com Pessoal'!$I$6:$AJ$6,0),500,1)),0)
+_xlfn.IFNA(SUM((C$3&gt;='Gastos com Pessoal'!$E$7:$E$506)*(C$3&lt;='Gastos com Pessoal'!$F$7:$F$506)*(IF('Gastos com Pessoal'!$S$7:$S$506&lt;=C$3,1,0))*OFFSET('Gastos com Pessoal'!$H$6,1,MATCH(3&amp;$B53,'Gastos com Pessoal'!$I$532:$AJ$532&amp;'Gastos com Pessoal'!$I$6:$AJ$6,0),500,1)),0)
+_xlfn.IFNA(SUM((C$3&gt;='Gastos com Pessoal'!$E$7:$E$506)*(C$3&lt;='Gastos com Pessoal'!$F$7:$F$506)*(IF('Gastos com Pessoal'!$Y$7:$Y$506&lt;=C$3,1,0))*OFFSET('Gastos com Pessoal'!$H$6,1,MATCH(4&amp;$B53,'Gastos com Pessoal'!$I$532:$AJ$532&amp;'Gastos com Pessoal'!$I$6:$AJ$6,0),500,1)),0)
+_xlfn.IFNA(SUM((C$3&gt;='Gastos com Pessoal'!$E$7:$E$506)*(C$3&lt;='Gastos com Pessoal'!$F$7:$F$506)*(IF('Gastos com Pessoal'!$AE$7:$AE$506&lt;=C$3,1,0))*OFFSET('Gastos com Pessoal'!$H$6,1,MATCH(5&amp;$B53,'Gastos com Pessoal'!$I$532:$AJ$532&amp;'Gastos com Pessoal'!$I$6:$AJ$6,0),500,1)),0)
+_xlfn.IFNA(SUM((C$3&gt;='Gastos com Pessoal'!$E$513:$E$522)*(C$3&lt;='Gastos com Pessoal'!$F$513:$F$522)*(IF('Gastos com Pessoal'!$G$513:$G$522&lt;=C$3,1,0))*OFFSET('Gastos com Pessoal'!$H$512,1,MATCH(1&amp;$B53,'Gastos com Pessoal'!$I$532:$AJ$532&amp;'Gastos com Pessoal'!$I$512:$AJ$512,0),10,1)),0)
+_xlfn.IFNA(SUM((C$3&gt;='Gastos com Pessoal'!$E$513:$E$522)*(C$3&lt;='Gastos com Pessoal'!$F$513:$F$522)*(IF('Gastos com Pessoal'!$M$513:$M$522&lt;=C$3,1,0))*OFFSET('Gastos com Pessoal'!$H$512,1,MATCH(2&amp;$B53,'Gastos com Pessoal'!$I$532:$AJ$532&amp;'Gastos com Pessoal'!$I$512:$AJ$512,0),10,1)),0)
+_xlfn.IFNA(SUM((C$3&gt;='Gastos com Pessoal'!$E$513:$E$522)*(C$3&lt;='Gastos com Pessoal'!$F$513:$F$522)*(IF('Gastos com Pessoal'!$S$513:$S$522&lt;=C$3,1,0))*OFFSET('Gastos com Pessoal'!$H$512,1,MATCH(3&amp;$B53,'Gastos com Pessoal'!$I$532:$AJ$532&amp;'Gastos com Pessoal'!$I$512:$AJ$512,0),10,1)),0)
+_xlfn.IFNA(SUM((C$3&gt;='Gastos com Pessoal'!$E$513:$E$522)*(C$3&lt;='Gastos com Pessoal'!$F$513:$F$522)*(IF('Gastos com Pessoal'!$Y$513:$Y$522&lt;=C$3,1,0))*OFFSET('Gastos com Pessoal'!$H$512,1,MATCH(4&amp;$B53,'Gastos com Pessoal'!$I$532:$AJ$532&amp;'Gastos com Pessoal'!$I$512:$AJ$512,0),10,1)),0)
+_xlfn.IFNA(SUM((C$3&gt;='Gastos com Pessoal'!$E$513:$E$522)*(C$3&lt;='Gastos com Pessoal'!$F$513:$F$522)*(IF('Gastos com Pessoal'!$AE$513:$AE$522&lt;=C$3,1,0))*OFFSET('Gastos com Pessoal'!$H$512,1,MATCH(5&amp;$B53,'Gastos com Pessoal'!$I$532:$AJ$532&amp;'Gastos com Pessoal'!$I$512:$AJ$512,0),10,1)),0)</f>
        <v>0</v>
      </c>
      <c r="D53" s="32">
        <f t="array" aca="1" ref="D53" ca="1">_xlfn.IFNA(SUM((D$3&gt;='Gastos com Pessoal'!$E$7:$E$506)*(D$3&lt;='Gastos com Pessoal'!$F$7:$F$506)*OFFSET('Encargos e Benefícios'!$D$5,1,MATCH($B53,'Encargos e Benefícios'!$E$5:$AB$5,0),500,1)),0)
+_xlfn.IFNA(SUM((D$3&gt;='Gastos com Pessoal'!$E$513:$E$522)*(D$3&lt;='Gastos com Pessoal'!$F$513:$F$522)*OFFSET('Encargos e Benefícios'!$D$511,1,MATCH($B53,'Encargos e Benefícios'!$E$511:$AB$511,0),10,1)),0)
+_xlfn.IFNA(SUM((D$3&gt;='Gastos com Pessoal'!$E$7:$E$506)*(D$3&lt;='Gastos com Pessoal'!$F$7:$F$506)*(IF('Gastos com Pessoal'!$G$7:$G$506&lt;=D$3,1,0))*OFFSET('Gastos com Pessoal'!$H$6,1,MATCH(1&amp;$B53,'Gastos com Pessoal'!$I$532:$AJ$532&amp;'Gastos com Pessoal'!$I$6:$AJ$6,0),500,1)),0)
+_xlfn.IFNA(SUM((D$3&gt;='Gastos com Pessoal'!$E$7:$E$506)*(D$3&lt;='Gastos com Pessoal'!$F$7:$F$506)*(IF('Gastos com Pessoal'!$M$7:$M$506&lt;=D$3,1,0))*OFFSET('Gastos com Pessoal'!$H$6,1,MATCH(2&amp;$B53,'Gastos com Pessoal'!$I$532:$AJ$532&amp;'Gastos com Pessoal'!$I$6:$AJ$6,0),500,1)),0)
+_xlfn.IFNA(SUM((D$3&gt;='Gastos com Pessoal'!$E$7:$E$506)*(D$3&lt;='Gastos com Pessoal'!$F$7:$F$506)*(IF('Gastos com Pessoal'!$S$7:$S$506&lt;=D$3,1,0))*OFFSET('Gastos com Pessoal'!$H$6,1,MATCH(3&amp;$B53,'Gastos com Pessoal'!$I$532:$AJ$532&amp;'Gastos com Pessoal'!$I$6:$AJ$6,0),500,1)),0)
+_xlfn.IFNA(SUM((D$3&gt;='Gastos com Pessoal'!$E$7:$E$506)*(D$3&lt;='Gastos com Pessoal'!$F$7:$F$506)*(IF('Gastos com Pessoal'!$Y$7:$Y$506&lt;=D$3,1,0))*OFFSET('Gastos com Pessoal'!$H$6,1,MATCH(4&amp;$B53,'Gastos com Pessoal'!$I$532:$AJ$532&amp;'Gastos com Pessoal'!$I$6:$AJ$6,0),500,1)),0)
+_xlfn.IFNA(SUM((D$3&gt;='Gastos com Pessoal'!$E$7:$E$506)*(D$3&lt;='Gastos com Pessoal'!$F$7:$F$506)*(IF('Gastos com Pessoal'!$AE$7:$AE$506&lt;=D$3,1,0))*OFFSET('Gastos com Pessoal'!$H$6,1,MATCH(5&amp;$B53,'Gastos com Pessoal'!$I$532:$AJ$532&amp;'Gastos com Pessoal'!$I$6:$AJ$6,0),500,1)),0)
+_xlfn.IFNA(SUM((D$3&gt;='Gastos com Pessoal'!$E$513:$E$522)*(D$3&lt;='Gastos com Pessoal'!$F$513:$F$522)*(IF('Gastos com Pessoal'!$G$513:$G$522&lt;=D$3,1,0))*OFFSET('Gastos com Pessoal'!$H$512,1,MATCH(1&amp;$B53,'Gastos com Pessoal'!$I$532:$AJ$532&amp;'Gastos com Pessoal'!$I$512:$AJ$512,0),10,1)),0)
+_xlfn.IFNA(SUM((D$3&gt;='Gastos com Pessoal'!$E$513:$E$522)*(D$3&lt;='Gastos com Pessoal'!$F$513:$F$522)*(IF('Gastos com Pessoal'!$M$513:$M$522&lt;=D$3,1,0))*OFFSET('Gastos com Pessoal'!$H$512,1,MATCH(2&amp;$B53,'Gastos com Pessoal'!$I$532:$AJ$532&amp;'Gastos com Pessoal'!$I$512:$AJ$512,0),10,1)),0)
+_xlfn.IFNA(SUM((D$3&gt;='Gastos com Pessoal'!$E$513:$E$522)*(D$3&lt;='Gastos com Pessoal'!$F$513:$F$522)*(IF('Gastos com Pessoal'!$S$513:$S$522&lt;=D$3,1,0))*OFFSET('Gastos com Pessoal'!$H$512,1,MATCH(3&amp;$B53,'Gastos com Pessoal'!$I$532:$AJ$532&amp;'Gastos com Pessoal'!$I$512:$AJ$512,0),10,1)),0)
+_xlfn.IFNA(SUM((D$3&gt;='Gastos com Pessoal'!$E$513:$E$522)*(D$3&lt;='Gastos com Pessoal'!$F$513:$F$522)*(IF('Gastos com Pessoal'!$Y$513:$Y$522&lt;=D$3,1,0))*OFFSET('Gastos com Pessoal'!$H$512,1,MATCH(4&amp;$B53,'Gastos com Pessoal'!$I$532:$AJ$532&amp;'Gastos com Pessoal'!$I$512:$AJ$512,0),10,1)),0)
+_xlfn.IFNA(SUM((D$3&gt;='Gastos com Pessoal'!$E$513:$E$522)*(D$3&lt;='Gastos com Pessoal'!$F$513:$F$522)*(IF('Gastos com Pessoal'!$AE$513:$AE$522&lt;=D$3,1,0))*OFFSET('Gastos com Pessoal'!$H$512,1,MATCH(5&amp;$B53,'Gastos com Pessoal'!$I$532:$AJ$532&amp;'Gastos com Pessoal'!$I$512:$AJ$512,0),10,1)),0)</f>
        <v>0</v>
      </c>
      <c r="E53" s="32">
        <f t="array" aca="1" ref="E53" ca="1">_xlfn.IFNA(SUM((E$3&gt;='Gastos com Pessoal'!$E$7:$E$506)*(E$3&lt;='Gastos com Pessoal'!$F$7:$F$506)*OFFSET('Encargos e Benefícios'!$D$5,1,MATCH($B53,'Encargos e Benefícios'!$E$5:$AB$5,0),500,1)),0)
+_xlfn.IFNA(SUM((E$3&gt;='Gastos com Pessoal'!$E$513:$E$522)*(E$3&lt;='Gastos com Pessoal'!$F$513:$F$522)*OFFSET('Encargos e Benefícios'!$D$511,1,MATCH($B53,'Encargos e Benefícios'!$E$511:$AB$511,0),10,1)),0)
+_xlfn.IFNA(SUM((E$3&gt;='Gastos com Pessoal'!$E$7:$E$506)*(E$3&lt;='Gastos com Pessoal'!$F$7:$F$506)*(IF('Gastos com Pessoal'!$G$7:$G$506&lt;=E$3,1,0))*OFFSET('Gastos com Pessoal'!$H$6,1,MATCH(1&amp;$B53,'Gastos com Pessoal'!$I$532:$AJ$532&amp;'Gastos com Pessoal'!$I$6:$AJ$6,0),500,1)),0)
+_xlfn.IFNA(SUM((E$3&gt;='Gastos com Pessoal'!$E$7:$E$506)*(E$3&lt;='Gastos com Pessoal'!$F$7:$F$506)*(IF('Gastos com Pessoal'!$M$7:$M$506&lt;=E$3,1,0))*OFFSET('Gastos com Pessoal'!$H$6,1,MATCH(2&amp;$B53,'Gastos com Pessoal'!$I$532:$AJ$532&amp;'Gastos com Pessoal'!$I$6:$AJ$6,0),500,1)),0)
+_xlfn.IFNA(SUM((E$3&gt;='Gastos com Pessoal'!$E$7:$E$506)*(E$3&lt;='Gastos com Pessoal'!$F$7:$F$506)*(IF('Gastos com Pessoal'!$S$7:$S$506&lt;=E$3,1,0))*OFFSET('Gastos com Pessoal'!$H$6,1,MATCH(3&amp;$B53,'Gastos com Pessoal'!$I$532:$AJ$532&amp;'Gastos com Pessoal'!$I$6:$AJ$6,0),500,1)),0)
+_xlfn.IFNA(SUM((E$3&gt;='Gastos com Pessoal'!$E$7:$E$506)*(E$3&lt;='Gastos com Pessoal'!$F$7:$F$506)*(IF('Gastos com Pessoal'!$Y$7:$Y$506&lt;=E$3,1,0))*OFFSET('Gastos com Pessoal'!$H$6,1,MATCH(4&amp;$B53,'Gastos com Pessoal'!$I$532:$AJ$532&amp;'Gastos com Pessoal'!$I$6:$AJ$6,0),500,1)),0)
+_xlfn.IFNA(SUM((E$3&gt;='Gastos com Pessoal'!$E$7:$E$506)*(E$3&lt;='Gastos com Pessoal'!$F$7:$F$506)*(IF('Gastos com Pessoal'!$AE$7:$AE$506&lt;=E$3,1,0))*OFFSET('Gastos com Pessoal'!$H$6,1,MATCH(5&amp;$B53,'Gastos com Pessoal'!$I$532:$AJ$532&amp;'Gastos com Pessoal'!$I$6:$AJ$6,0),500,1)),0)
+_xlfn.IFNA(SUM((E$3&gt;='Gastos com Pessoal'!$E$513:$E$522)*(E$3&lt;='Gastos com Pessoal'!$F$513:$F$522)*(IF('Gastos com Pessoal'!$G$513:$G$522&lt;=E$3,1,0))*OFFSET('Gastos com Pessoal'!$H$512,1,MATCH(1&amp;$B53,'Gastos com Pessoal'!$I$532:$AJ$532&amp;'Gastos com Pessoal'!$I$512:$AJ$512,0),10,1)),0)
+_xlfn.IFNA(SUM((E$3&gt;='Gastos com Pessoal'!$E$513:$E$522)*(E$3&lt;='Gastos com Pessoal'!$F$513:$F$522)*(IF('Gastos com Pessoal'!$M$513:$M$522&lt;=E$3,1,0))*OFFSET('Gastos com Pessoal'!$H$512,1,MATCH(2&amp;$B53,'Gastos com Pessoal'!$I$532:$AJ$532&amp;'Gastos com Pessoal'!$I$512:$AJ$512,0),10,1)),0)
+_xlfn.IFNA(SUM((E$3&gt;='Gastos com Pessoal'!$E$513:$E$522)*(E$3&lt;='Gastos com Pessoal'!$F$513:$F$522)*(IF('Gastos com Pessoal'!$S$513:$S$522&lt;=E$3,1,0))*OFFSET('Gastos com Pessoal'!$H$512,1,MATCH(3&amp;$B53,'Gastos com Pessoal'!$I$532:$AJ$532&amp;'Gastos com Pessoal'!$I$512:$AJ$512,0),10,1)),0)
+_xlfn.IFNA(SUM((E$3&gt;='Gastos com Pessoal'!$E$513:$E$522)*(E$3&lt;='Gastos com Pessoal'!$F$513:$F$522)*(IF('Gastos com Pessoal'!$Y$513:$Y$522&lt;=E$3,1,0))*OFFSET('Gastos com Pessoal'!$H$512,1,MATCH(4&amp;$B53,'Gastos com Pessoal'!$I$532:$AJ$532&amp;'Gastos com Pessoal'!$I$512:$AJ$512,0),10,1)),0)
+_xlfn.IFNA(SUM((E$3&gt;='Gastos com Pessoal'!$E$513:$E$522)*(E$3&lt;='Gastos com Pessoal'!$F$513:$F$522)*(IF('Gastos com Pessoal'!$AE$513:$AE$522&lt;=E$3,1,0))*OFFSET('Gastos com Pessoal'!$H$512,1,MATCH(5&amp;$B53,'Gastos com Pessoal'!$I$532:$AJ$532&amp;'Gastos com Pessoal'!$I$512:$AJ$512,0),10,1)),0)</f>
        <v>0</v>
      </c>
      <c r="F53" s="32">
        <f t="array" aca="1" ref="F53" ca="1">_xlfn.IFNA(SUM((F$3&gt;='Gastos com Pessoal'!$E$7:$E$506)*(F$3&lt;='Gastos com Pessoal'!$F$7:$F$506)*OFFSET('Encargos e Benefícios'!$D$5,1,MATCH($B53,'Encargos e Benefícios'!$E$5:$AB$5,0),500,1)),0)
+_xlfn.IFNA(SUM((F$3&gt;='Gastos com Pessoal'!$E$513:$E$522)*(F$3&lt;='Gastos com Pessoal'!$F$513:$F$522)*OFFSET('Encargos e Benefícios'!$D$511,1,MATCH($B53,'Encargos e Benefícios'!$E$511:$AB$511,0),10,1)),0)
+_xlfn.IFNA(SUM((F$3&gt;='Gastos com Pessoal'!$E$7:$E$506)*(F$3&lt;='Gastos com Pessoal'!$F$7:$F$506)*(IF('Gastos com Pessoal'!$G$7:$G$506&lt;=F$3,1,0))*OFFSET('Gastos com Pessoal'!$H$6,1,MATCH(1&amp;$B53,'Gastos com Pessoal'!$I$532:$AJ$532&amp;'Gastos com Pessoal'!$I$6:$AJ$6,0),500,1)),0)
+_xlfn.IFNA(SUM((F$3&gt;='Gastos com Pessoal'!$E$7:$E$506)*(F$3&lt;='Gastos com Pessoal'!$F$7:$F$506)*(IF('Gastos com Pessoal'!$M$7:$M$506&lt;=F$3,1,0))*OFFSET('Gastos com Pessoal'!$H$6,1,MATCH(2&amp;$B53,'Gastos com Pessoal'!$I$532:$AJ$532&amp;'Gastos com Pessoal'!$I$6:$AJ$6,0),500,1)),0)
+_xlfn.IFNA(SUM((F$3&gt;='Gastos com Pessoal'!$E$7:$E$506)*(F$3&lt;='Gastos com Pessoal'!$F$7:$F$506)*(IF('Gastos com Pessoal'!$S$7:$S$506&lt;=F$3,1,0))*OFFSET('Gastos com Pessoal'!$H$6,1,MATCH(3&amp;$B53,'Gastos com Pessoal'!$I$532:$AJ$532&amp;'Gastos com Pessoal'!$I$6:$AJ$6,0),500,1)),0)
+_xlfn.IFNA(SUM((F$3&gt;='Gastos com Pessoal'!$E$7:$E$506)*(F$3&lt;='Gastos com Pessoal'!$F$7:$F$506)*(IF('Gastos com Pessoal'!$Y$7:$Y$506&lt;=F$3,1,0))*OFFSET('Gastos com Pessoal'!$H$6,1,MATCH(4&amp;$B53,'Gastos com Pessoal'!$I$532:$AJ$532&amp;'Gastos com Pessoal'!$I$6:$AJ$6,0),500,1)),0)
+_xlfn.IFNA(SUM((F$3&gt;='Gastos com Pessoal'!$E$7:$E$506)*(F$3&lt;='Gastos com Pessoal'!$F$7:$F$506)*(IF('Gastos com Pessoal'!$AE$7:$AE$506&lt;=F$3,1,0))*OFFSET('Gastos com Pessoal'!$H$6,1,MATCH(5&amp;$B53,'Gastos com Pessoal'!$I$532:$AJ$532&amp;'Gastos com Pessoal'!$I$6:$AJ$6,0),500,1)),0)
+_xlfn.IFNA(SUM((F$3&gt;='Gastos com Pessoal'!$E$513:$E$522)*(F$3&lt;='Gastos com Pessoal'!$F$513:$F$522)*(IF('Gastos com Pessoal'!$G$513:$G$522&lt;=F$3,1,0))*OFFSET('Gastos com Pessoal'!$H$512,1,MATCH(1&amp;$B53,'Gastos com Pessoal'!$I$532:$AJ$532&amp;'Gastos com Pessoal'!$I$512:$AJ$512,0),10,1)),0)
+_xlfn.IFNA(SUM((F$3&gt;='Gastos com Pessoal'!$E$513:$E$522)*(F$3&lt;='Gastos com Pessoal'!$F$513:$F$522)*(IF('Gastos com Pessoal'!$M$513:$M$522&lt;=F$3,1,0))*OFFSET('Gastos com Pessoal'!$H$512,1,MATCH(2&amp;$B53,'Gastos com Pessoal'!$I$532:$AJ$532&amp;'Gastos com Pessoal'!$I$512:$AJ$512,0),10,1)),0)
+_xlfn.IFNA(SUM((F$3&gt;='Gastos com Pessoal'!$E$513:$E$522)*(F$3&lt;='Gastos com Pessoal'!$F$513:$F$522)*(IF('Gastos com Pessoal'!$S$513:$S$522&lt;=F$3,1,0))*OFFSET('Gastos com Pessoal'!$H$512,1,MATCH(3&amp;$B53,'Gastos com Pessoal'!$I$532:$AJ$532&amp;'Gastos com Pessoal'!$I$512:$AJ$512,0),10,1)),0)
+_xlfn.IFNA(SUM((F$3&gt;='Gastos com Pessoal'!$E$513:$E$522)*(F$3&lt;='Gastos com Pessoal'!$F$513:$F$522)*(IF('Gastos com Pessoal'!$Y$513:$Y$522&lt;=F$3,1,0))*OFFSET('Gastos com Pessoal'!$H$512,1,MATCH(4&amp;$B53,'Gastos com Pessoal'!$I$532:$AJ$532&amp;'Gastos com Pessoal'!$I$512:$AJ$512,0),10,1)),0)
+_xlfn.IFNA(SUM((F$3&gt;='Gastos com Pessoal'!$E$513:$E$522)*(F$3&lt;='Gastos com Pessoal'!$F$513:$F$522)*(IF('Gastos com Pessoal'!$AE$513:$AE$522&lt;=F$3,1,0))*OFFSET('Gastos com Pessoal'!$H$512,1,MATCH(5&amp;$B53,'Gastos com Pessoal'!$I$532:$AJ$532&amp;'Gastos com Pessoal'!$I$512:$AJ$512,0),10,1)),0)</f>
        <v>0</v>
      </c>
      <c r="G53" s="32">
        <f t="array" aca="1" ref="G53" ca="1">_xlfn.IFNA(SUM((G$3&gt;='Gastos com Pessoal'!$E$7:$E$506)*(G$3&lt;='Gastos com Pessoal'!$F$7:$F$506)*OFFSET('Encargos e Benefícios'!$D$5,1,MATCH($B53,'Encargos e Benefícios'!$E$5:$AB$5,0),500,1)),0)
+_xlfn.IFNA(SUM((G$3&gt;='Gastos com Pessoal'!$E$513:$E$522)*(G$3&lt;='Gastos com Pessoal'!$F$513:$F$522)*OFFSET('Encargos e Benefícios'!$D$511,1,MATCH($B53,'Encargos e Benefícios'!$E$511:$AB$511,0),10,1)),0)
+_xlfn.IFNA(SUM((G$3&gt;='Gastos com Pessoal'!$E$7:$E$506)*(G$3&lt;='Gastos com Pessoal'!$F$7:$F$506)*(IF('Gastos com Pessoal'!$G$7:$G$506&lt;=G$3,1,0))*OFFSET('Gastos com Pessoal'!$H$6,1,MATCH(1&amp;$B53,'Gastos com Pessoal'!$I$532:$AJ$532&amp;'Gastos com Pessoal'!$I$6:$AJ$6,0),500,1)),0)
+_xlfn.IFNA(SUM((G$3&gt;='Gastos com Pessoal'!$E$7:$E$506)*(G$3&lt;='Gastos com Pessoal'!$F$7:$F$506)*(IF('Gastos com Pessoal'!$M$7:$M$506&lt;=G$3,1,0))*OFFSET('Gastos com Pessoal'!$H$6,1,MATCH(2&amp;$B53,'Gastos com Pessoal'!$I$532:$AJ$532&amp;'Gastos com Pessoal'!$I$6:$AJ$6,0),500,1)),0)
+_xlfn.IFNA(SUM((G$3&gt;='Gastos com Pessoal'!$E$7:$E$506)*(G$3&lt;='Gastos com Pessoal'!$F$7:$F$506)*(IF('Gastos com Pessoal'!$S$7:$S$506&lt;=G$3,1,0))*OFFSET('Gastos com Pessoal'!$H$6,1,MATCH(3&amp;$B53,'Gastos com Pessoal'!$I$532:$AJ$532&amp;'Gastos com Pessoal'!$I$6:$AJ$6,0),500,1)),0)
+_xlfn.IFNA(SUM((G$3&gt;='Gastos com Pessoal'!$E$7:$E$506)*(G$3&lt;='Gastos com Pessoal'!$F$7:$F$506)*(IF('Gastos com Pessoal'!$Y$7:$Y$506&lt;=G$3,1,0))*OFFSET('Gastos com Pessoal'!$H$6,1,MATCH(4&amp;$B53,'Gastos com Pessoal'!$I$532:$AJ$532&amp;'Gastos com Pessoal'!$I$6:$AJ$6,0),500,1)),0)
+_xlfn.IFNA(SUM((G$3&gt;='Gastos com Pessoal'!$E$7:$E$506)*(G$3&lt;='Gastos com Pessoal'!$F$7:$F$506)*(IF('Gastos com Pessoal'!$AE$7:$AE$506&lt;=G$3,1,0))*OFFSET('Gastos com Pessoal'!$H$6,1,MATCH(5&amp;$B53,'Gastos com Pessoal'!$I$532:$AJ$532&amp;'Gastos com Pessoal'!$I$6:$AJ$6,0),500,1)),0)
+_xlfn.IFNA(SUM((G$3&gt;='Gastos com Pessoal'!$E$513:$E$522)*(G$3&lt;='Gastos com Pessoal'!$F$513:$F$522)*(IF('Gastos com Pessoal'!$G$513:$G$522&lt;=G$3,1,0))*OFFSET('Gastos com Pessoal'!$H$512,1,MATCH(1&amp;$B53,'Gastos com Pessoal'!$I$532:$AJ$532&amp;'Gastos com Pessoal'!$I$512:$AJ$512,0),10,1)),0)
+_xlfn.IFNA(SUM((G$3&gt;='Gastos com Pessoal'!$E$513:$E$522)*(G$3&lt;='Gastos com Pessoal'!$F$513:$F$522)*(IF('Gastos com Pessoal'!$M$513:$M$522&lt;=G$3,1,0))*OFFSET('Gastos com Pessoal'!$H$512,1,MATCH(2&amp;$B53,'Gastos com Pessoal'!$I$532:$AJ$532&amp;'Gastos com Pessoal'!$I$512:$AJ$512,0),10,1)),0)
+_xlfn.IFNA(SUM((G$3&gt;='Gastos com Pessoal'!$E$513:$E$522)*(G$3&lt;='Gastos com Pessoal'!$F$513:$F$522)*(IF('Gastos com Pessoal'!$S$513:$S$522&lt;=G$3,1,0))*OFFSET('Gastos com Pessoal'!$H$512,1,MATCH(3&amp;$B53,'Gastos com Pessoal'!$I$532:$AJ$532&amp;'Gastos com Pessoal'!$I$512:$AJ$512,0),10,1)),0)
+_xlfn.IFNA(SUM((G$3&gt;='Gastos com Pessoal'!$E$513:$E$522)*(G$3&lt;='Gastos com Pessoal'!$F$513:$F$522)*(IF('Gastos com Pessoal'!$Y$513:$Y$522&lt;=G$3,1,0))*OFFSET('Gastos com Pessoal'!$H$512,1,MATCH(4&amp;$B53,'Gastos com Pessoal'!$I$532:$AJ$532&amp;'Gastos com Pessoal'!$I$512:$AJ$512,0),10,1)),0)
+_xlfn.IFNA(SUM((G$3&gt;='Gastos com Pessoal'!$E$513:$E$522)*(G$3&lt;='Gastos com Pessoal'!$F$513:$F$522)*(IF('Gastos com Pessoal'!$AE$513:$AE$522&lt;=G$3,1,0))*OFFSET('Gastos com Pessoal'!$H$512,1,MATCH(5&amp;$B53,'Gastos com Pessoal'!$I$532:$AJ$532&amp;'Gastos com Pessoal'!$I$512:$AJ$512,0),10,1)),0)</f>
        <v>0</v>
      </c>
      <c r="H53" s="32">
        <f t="array" aca="1" ref="H53" ca="1">_xlfn.IFNA(SUM((H$3&gt;='Gastos com Pessoal'!$E$7:$E$506)*(H$3&lt;='Gastos com Pessoal'!$F$7:$F$506)*OFFSET('Encargos e Benefícios'!$D$5,1,MATCH($B53,'Encargos e Benefícios'!$E$5:$AB$5,0),500,1)),0)
+_xlfn.IFNA(SUM((H$3&gt;='Gastos com Pessoal'!$E$513:$E$522)*(H$3&lt;='Gastos com Pessoal'!$F$513:$F$522)*OFFSET('Encargos e Benefícios'!$D$511,1,MATCH($B53,'Encargos e Benefícios'!$E$511:$AB$511,0),10,1)),0)
+_xlfn.IFNA(SUM((H$3&gt;='Gastos com Pessoal'!$E$7:$E$506)*(H$3&lt;='Gastos com Pessoal'!$F$7:$F$506)*(IF('Gastos com Pessoal'!$G$7:$G$506&lt;=H$3,1,0))*OFFSET('Gastos com Pessoal'!$H$6,1,MATCH(1&amp;$B53,'Gastos com Pessoal'!$I$532:$AJ$532&amp;'Gastos com Pessoal'!$I$6:$AJ$6,0),500,1)),0)
+_xlfn.IFNA(SUM((H$3&gt;='Gastos com Pessoal'!$E$7:$E$506)*(H$3&lt;='Gastos com Pessoal'!$F$7:$F$506)*(IF('Gastos com Pessoal'!$M$7:$M$506&lt;=H$3,1,0))*OFFSET('Gastos com Pessoal'!$H$6,1,MATCH(2&amp;$B53,'Gastos com Pessoal'!$I$532:$AJ$532&amp;'Gastos com Pessoal'!$I$6:$AJ$6,0),500,1)),0)
+_xlfn.IFNA(SUM((H$3&gt;='Gastos com Pessoal'!$E$7:$E$506)*(H$3&lt;='Gastos com Pessoal'!$F$7:$F$506)*(IF('Gastos com Pessoal'!$S$7:$S$506&lt;=H$3,1,0))*OFFSET('Gastos com Pessoal'!$H$6,1,MATCH(3&amp;$B53,'Gastos com Pessoal'!$I$532:$AJ$532&amp;'Gastos com Pessoal'!$I$6:$AJ$6,0),500,1)),0)
+_xlfn.IFNA(SUM((H$3&gt;='Gastos com Pessoal'!$E$7:$E$506)*(H$3&lt;='Gastos com Pessoal'!$F$7:$F$506)*(IF('Gastos com Pessoal'!$Y$7:$Y$506&lt;=H$3,1,0))*OFFSET('Gastos com Pessoal'!$H$6,1,MATCH(4&amp;$B53,'Gastos com Pessoal'!$I$532:$AJ$532&amp;'Gastos com Pessoal'!$I$6:$AJ$6,0),500,1)),0)
+_xlfn.IFNA(SUM((H$3&gt;='Gastos com Pessoal'!$E$7:$E$506)*(H$3&lt;='Gastos com Pessoal'!$F$7:$F$506)*(IF('Gastos com Pessoal'!$AE$7:$AE$506&lt;=H$3,1,0))*OFFSET('Gastos com Pessoal'!$H$6,1,MATCH(5&amp;$B53,'Gastos com Pessoal'!$I$532:$AJ$532&amp;'Gastos com Pessoal'!$I$6:$AJ$6,0),500,1)),0)
+_xlfn.IFNA(SUM((H$3&gt;='Gastos com Pessoal'!$E$513:$E$522)*(H$3&lt;='Gastos com Pessoal'!$F$513:$F$522)*(IF('Gastos com Pessoal'!$G$513:$G$522&lt;=H$3,1,0))*OFFSET('Gastos com Pessoal'!$H$512,1,MATCH(1&amp;$B53,'Gastos com Pessoal'!$I$532:$AJ$532&amp;'Gastos com Pessoal'!$I$512:$AJ$512,0),10,1)),0)
+_xlfn.IFNA(SUM((H$3&gt;='Gastos com Pessoal'!$E$513:$E$522)*(H$3&lt;='Gastos com Pessoal'!$F$513:$F$522)*(IF('Gastos com Pessoal'!$M$513:$M$522&lt;=H$3,1,0))*OFFSET('Gastos com Pessoal'!$H$512,1,MATCH(2&amp;$B53,'Gastos com Pessoal'!$I$532:$AJ$532&amp;'Gastos com Pessoal'!$I$512:$AJ$512,0),10,1)),0)
+_xlfn.IFNA(SUM((H$3&gt;='Gastos com Pessoal'!$E$513:$E$522)*(H$3&lt;='Gastos com Pessoal'!$F$513:$F$522)*(IF('Gastos com Pessoal'!$S$513:$S$522&lt;=H$3,1,0))*OFFSET('Gastos com Pessoal'!$H$512,1,MATCH(3&amp;$B53,'Gastos com Pessoal'!$I$532:$AJ$532&amp;'Gastos com Pessoal'!$I$512:$AJ$512,0),10,1)),0)
+_xlfn.IFNA(SUM((H$3&gt;='Gastos com Pessoal'!$E$513:$E$522)*(H$3&lt;='Gastos com Pessoal'!$F$513:$F$522)*(IF('Gastos com Pessoal'!$Y$513:$Y$522&lt;=H$3,1,0))*OFFSET('Gastos com Pessoal'!$H$512,1,MATCH(4&amp;$B53,'Gastos com Pessoal'!$I$532:$AJ$532&amp;'Gastos com Pessoal'!$I$512:$AJ$512,0),10,1)),0)
+_xlfn.IFNA(SUM((H$3&gt;='Gastos com Pessoal'!$E$513:$E$522)*(H$3&lt;='Gastos com Pessoal'!$F$513:$F$522)*(IF('Gastos com Pessoal'!$AE$513:$AE$522&lt;=H$3,1,0))*OFFSET('Gastos com Pessoal'!$H$512,1,MATCH(5&amp;$B53,'Gastos com Pessoal'!$I$532:$AJ$532&amp;'Gastos com Pessoal'!$I$512:$AJ$512,0),10,1)),0)</f>
        <v>0</v>
      </c>
      <c r="I53" s="32">
        <f t="array" aca="1" ref="I53" ca="1">_xlfn.IFNA(SUM((I$3&gt;='Gastos com Pessoal'!$E$7:$E$506)*(I$3&lt;='Gastos com Pessoal'!$F$7:$F$506)*OFFSET('Encargos e Benefícios'!$D$5,1,MATCH($B53,'Encargos e Benefícios'!$E$5:$AB$5,0),500,1)),0)
+_xlfn.IFNA(SUM((I$3&gt;='Gastos com Pessoal'!$E$513:$E$522)*(I$3&lt;='Gastos com Pessoal'!$F$513:$F$522)*OFFSET('Encargos e Benefícios'!$D$511,1,MATCH($B53,'Encargos e Benefícios'!$E$511:$AB$511,0),10,1)),0)
+_xlfn.IFNA(SUM((I$3&gt;='Gastos com Pessoal'!$E$7:$E$506)*(I$3&lt;='Gastos com Pessoal'!$F$7:$F$506)*(IF('Gastos com Pessoal'!$G$7:$G$506&lt;=I$3,1,0))*OFFSET('Gastos com Pessoal'!$H$6,1,MATCH(1&amp;$B53,'Gastos com Pessoal'!$I$532:$AJ$532&amp;'Gastos com Pessoal'!$I$6:$AJ$6,0),500,1)),0)
+_xlfn.IFNA(SUM((I$3&gt;='Gastos com Pessoal'!$E$7:$E$506)*(I$3&lt;='Gastos com Pessoal'!$F$7:$F$506)*(IF('Gastos com Pessoal'!$M$7:$M$506&lt;=I$3,1,0))*OFFSET('Gastos com Pessoal'!$H$6,1,MATCH(2&amp;$B53,'Gastos com Pessoal'!$I$532:$AJ$532&amp;'Gastos com Pessoal'!$I$6:$AJ$6,0),500,1)),0)
+_xlfn.IFNA(SUM((I$3&gt;='Gastos com Pessoal'!$E$7:$E$506)*(I$3&lt;='Gastos com Pessoal'!$F$7:$F$506)*(IF('Gastos com Pessoal'!$S$7:$S$506&lt;=I$3,1,0))*OFFSET('Gastos com Pessoal'!$H$6,1,MATCH(3&amp;$B53,'Gastos com Pessoal'!$I$532:$AJ$532&amp;'Gastos com Pessoal'!$I$6:$AJ$6,0),500,1)),0)
+_xlfn.IFNA(SUM((I$3&gt;='Gastos com Pessoal'!$E$7:$E$506)*(I$3&lt;='Gastos com Pessoal'!$F$7:$F$506)*(IF('Gastos com Pessoal'!$Y$7:$Y$506&lt;=I$3,1,0))*OFFSET('Gastos com Pessoal'!$H$6,1,MATCH(4&amp;$B53,'Gastos com Pessoal'!$I$532:$AJ$532&amp;'Gastos com Pessoal'!$I$6:$AJ$6,0),500,1)),0)
+_xlfn.IFNA(SUM((I$3&gt;='Gastos com Pessoal'!$E$7:$E$506)*(I$3&lt;='Gastos com Pessoal'!$F$7:$F$506)*(IF('Gastos com Pessoal'!$AE$7:$AE$506&lt;=I$3,1,0))*OFFSET('Gastos com Pessoal'!$H$6,1,MATCH(5&amp;$B53,'Gastos com Pessoal'!$I$532:$AJ$532&amp;'Gastos com Pessoal'!$I$6:$AJ$6,0),500,1)),0)
+_xlfn.IFNA(SUM((I$3&gt;='Gastos com Pessoal'!$E$513:$E$522)*(I$3&lt;='Gastos com Pessoal'!$F$513:$F$522)*(IF('Gastos com Pessoal'!$G$513:$G$522&lt;=I$3,1,0))*OFFSET('Gastos com Pessoal'!$H$512,1,MATCH(1&amp;$B53,'Gastos com Pessoal'!$I$532:$AJ$532&amp;'Gastos com Pessoal'!$I$512:$AJ$512,0),10,1)),0)
+_xlfn.IFNA(SUM((I$3&gt;='Gastos com Pessoal'!$E$513:$E$522)*(I$3&lt;='Gastos com Pessoal'!$F$513:$F$522)*(IF('Gastos com Pessoal'!$M$513:$M$522&lt;=I$3,1,0))*OFFSET('Gastos com Pessoal'!$H$512,1,MATCH(2&amp;$B53,'Gastos com Pessoal'!$I$532:$AJ$532&amp;'Gastos com Pessoal'!$I$512:$AJ$512,0),10,1)),0)
+_xlfn.IFNA(SUM((I$3&gt;='Gastos com Pessoal'!$E$513:$E$522)*(I$3&lt;='Gastos com Pessoal'!$F$513:$F$522)*(IF('Gastos com Pessoal'!$S$513:$S$522&lt;=I$3,1,0))*OFFSET('Gastos com Pessoal'!$H$512,1,MATCH(3&amp;$B53,'Gastos com Pessoal'!$I$532:$AJ$532&amp;'Gastos com Pessoal'!$I$512:$AJ$512,0),10,1)),0)
+_xlfn.IFNA(SUM((I$3&gt;='Gastos com Pessoal'!$E$513:$E$522)*(I$3&lt;='Gastos com Pessoal'!$F$513:$F$522)*(IF('Gastos com Pessoal'!$Y$513:$Y$522&lt;=I$3,1,0))*OFFSET('Gastos com Pessoal'!$H$512,1,MATCH(4&amp;$B53,'Gastos com Pessoal'!$I$532:$AJ$532&amp;'Gastos com Pessoal'!$I$512:$AJ$512,0),10,1)),0)
+_xlfn.IFNA(SUM((I$3&gt;='Gastos com Pessoal'!$E$513:$E$522)*(I$3&lt;='Gastos com Pessoal'!$F$513:$F$522)*(IF('Gastos com Pessoal'!$AE$513:$AE$522&lt;=I$3,1,0))*OFFSET('Gastos com Pessoal'!$H$512,1,MATCH(5&amp;$B53,'Gastos com Pessoal'!$I$532:$AJ$532&amp;'Gastos com Pessoal'!$I$512:$AJ$512,0),10,1)),0)</f>
        <v>0</v>
      </c>
      <c r="J53" s="32">
        <f t="array" aca="1" ref="J53" ca="1">_xlfn.IFNA(SUM((J$3&gt;='Gastos com Pessoal'!$E$7:$E$506)*(J$3&lt;='Gastos com Pessoal'!$F$7:$F$506)*OFFSET('Encargos e Benefícios'!$D$5,1,MATCH($B53,'Encargos e Benefícios'!$E$5:$AB$5,0),500,1)),0)
+_xlfn.IFNA(SUM((J$3&gt;='Gastos com Pessoal'!$E$513:$E$522)*(J$3&lt;='Gastos com Pessoal'!$F$513:$F$522)*OFFSET('Encargos e Benefícios'!$D$511,1,MATCH($B53,'Encargos e Benefícios'!$E$511:$AB$511,0),10,1)),0)
+_xlfn.IFNA(SUM((J$3&gt;='Gastos com Pessoal'!$E$7:$E$506)*(J$3&lt;='Gastos com Pessoal'!$F$7:$F$506)*(IF('Gastos com Pessoal'!$G$7:$G$506&lt;=J$3,1,0))*OFFSET('Gastos com Pessoal'!$H$6,1,MATCH(1&amp;$B53,'Gastos com Pessoal'!$I$532:$AJ$532&amp;'Gastos com Pessoal'!$I$6:$AJ$6,0),500,1)),0)
+_xlfn.IFNA(SUM((J$3&gt;='Gastos com Pessoal'!$E$7:$E$506)*(J$3&lt;='Gastos com Pessoal'!$F$7:$F$506)*(IF('Gastos com Pessoal'!$M$7:$M$506&lt;=J$3,1,0))*OFFSET('Gastos com Pessoal'!$H$6,1,MATCH(2&amp;$B53,'Gastos com Pessoal'!$I$532:$AJ$532&amp;'Gastos com Pessoal'!$I$6:$AJ$6,0),500,1)),0)
+_xlfn.IFNA(SUM((J$3&gt;='Gastos com Pessoal'!$E$7:$E$506)*(J$3&lt;='Gastos com Pessoal'!$F$7:$F$506)*(IF('Gastos com Pessoal'!$S$7:$S$506&lt;=J$3,1,0))*OFFSET('Gastos com Pessoal'!$H$6,1,MATCH(3&amp;$B53,'Gastos com Pessoal'!$I$532:$AJ$532&amp;'Gastos com Pessoal'!$I$6:$AJ$6,0),500,1)),0)
+_xlfn.IFNA(SUM((J$3&gt;='Gastos com Pessoal'!$E$7:$E$506)*(J$3&lt;='Gastos com Pessoal'!$F$7:$F$506)*(IF('Gastos com Pessoal'!$Y$7:$Y$506&lt;=J$3,1,0))*OFFSET('Gastos com Pessoal'!$H$6,1,MATCH(4&amp;$B53,'Gastos com Pessoal'!$I$532:$AJ$532&amp;'Gastos com Pessoal'!$I$6:$AJ$6,0),500,1)),0)
+_xlfn.IFNA(SUM((J$3&gt;='Gastos com Pessoal'!$E$7:$E$506)*(J$3&lt;='Gastos com Pessoal'!$F$7:$F$506)*(IF('Gastos com Pessoal'!$AE$7:$AE$506&lt;=J$3,1,0))*OFFSET('Gastos com Pessoal'!$H$6,1,MATCH(5&amp;$B53,'Gastos com Pessoal'!$I$532:$AJ$532&amp;'Gastos com Pessoal'!$I$6:$AJ$6,0),500,1)),0)
+_xlfn.IFNA(SUM((J$3&gt;='Gastos com Pessoal'!$E$513:$E$522)*(J$3&lt;='Gastos com Pessoal'!$F$513:$F$522)*(IF('Gastos com Pessoal'!$G$513:$G$522&lt;=J$3,1,0))*OFFSET('Gastos com Pessoal'!$H$512,1,MATCH(1&amp;$B53,'Gastos com Pessoal'!$I$532:$AJ$532&amp;'Gastos com Pessoal'!$I$512:$AJ$512,0),10,1)),0)
+_xlfn.IFNA(SUM((J$3&gt;='Gastos com Pessoal'!$E$513:$E$522)*(J$3&lt;='Gastos com Pessoal'!$F$513:$F$522)*(IF('Gastos com Pessoal'!$M$513:$M$522&lt;=J$3,1,0))*OFFSET('Gastos com Pessoal'!$H$512,1,MATCH(2&amp;$B53,'Gastos com Pessoal'!$I$532:$AJ$532&amp;'Gastos com Pessoal'!$I$512:$AJ$512,0),10,1)),0)
+_xlfn.IFNA(SUM((J$3&gt;='Gastos com Pessoal'!$E$513:$E$522)*(J$3&lt;='Gastos com Pessoal'!$F$513:$F$522)*(IF('Gastos com Pessoal'!$S$513:$S$522&lt;=J$3,1,0))*OFFSET('Gastos com Pessoal'!$H$512,1,MATCH(3&amp;$B53,'Gastos com Pessoal'!$I$532:$AJ$532&amp;'Gastos com Pessoal'!$I$512:$AJ$512,0),10,1)),0)
+_xlfn.IFNA(SUM((J$3&gt;='Gastos com Pessoal'!$E$513:$E$522)*(J$3&lt;='Gastos com Pessoal'!$F$513:$F$522)*(IF('Gastos com Pessoal'!$Y$513:$Y$522&lt;=J$3,1,0))*OFFSET('Gastos com Pessoal'!$H$512,1,MATCH(4&amp;$B53,'Gastos com Pessoal'!$I$532:$AJ$532&amp;'Gastos com Pessoal'!$I$512:$AJ$512,0),10,1)),0)
+_xlfn.IFNA(SUM((J$3&gt;='Gastos com Pessoal'!$E$513:$E$522)*(J$3&lt;='Gastos com Pessoal'!$F$513:$F$522)*(IF('Gastos com Pessoal'!$AE$513:$AE$522&lt;=J$3,1,0))*OFFSET('Gastos com Pessoal'!$H$512,1,MATCH(5&amp;$B53,'Gastos com Pessoal'!$I$532:$AJ$532&amp;'Gastos com Pessoal'!$I$512:$AJ$512,0),10,1)),0)</f>
        <v>0</v>
      </c>
      <c r="K53" s="32">
        <f t="array" aca="1" ref="K53" ca="1">_xlfn.IFNA(SUM((K$3&gt;='Gastos com Pessoal'!$E$7:$E$506)*(K$3&lt;='Gastos com Pessoal'!$F$7:$F$506)*OFFSET('Encargos e Benefícios'!$D$5,1,MATCH($B53,'Encargos e Benefícios'!$E$5:$AB$5,0),500,1)),0)
+_xlfn.IFNA(SUM((K$3&gt;='Gastos com Pessoal'!$E$513:$E$522)*(K$3&lt;='Gastos com Pessoal'!$F$513:$F$522)*OFFSET('Encargos e Benefícios'!$D$511,1,MATCH($B53,'Encargos e Benefícios'!$E$511:$AB$511,0),10,1)),0)
+_xlfn.IFNA(SUM((K$3&gt;='Gastos com Pessoal'!$E$7:$E$506)*(K$3&lt;='Gastos com Pessoal'!$F$7:$F$506)*(IF('Gastos com Pessoal'!$G$7:$G$506&lt;=K$3,1,0))*OFFSET('Gastos com Pessoal'!$H$6,1,MATCH(1&amp;$B53,'Gastos com Pessoal'!$I$532:$AJ$532&amp;'Gastos com Pessoal'!$I$6:$AJ$6,0),500,1)),0)
+_xlfn.IFNA(SUM((K$3&gt;='Gastos com Pessoal'!$E$7:$E$506)*(K$3&lt;='Gastos com Pessoal'!$F$7:$F$506)*(IF('Gastos com Pessoal'!$M$7:$M$506&lt;=K$3,1,0))*OFFSET('Gastos com Pessoal'!$H$6,1,MATCH(2&amp;$B53,'Gastos com Pessoal'!$I$532:$AJ$532&amp;'Gastos com Pessoal'!$I$6:$AJ$6,0),500,1)),0)
+_xlfn.IFNA(SUM((K$3&gt;='Gastos com Pessoal'!$E$7:$E$506)*(K$3&lt;='Gastos com Pessoal'!$F$7:$F$506)*(IF('Gastos com Pessoal'!$S$7:$S$506&lt;=K$3,1,0))*OFFSET('Gastos com Pessoal'!$H$6,1,MATCH(3&amp;$B53,'Gastos com Pessoal'!$I$532:$AJ$532&amp;'Gastos com Pessoal'!$I$6:$AJ$6,0),500,1)),0)
+_xlfn.IFNA(SUM((K$3&gt;='Gastos com Pessoal'!$E$7:$E$506)*(K$3&lt;='Gastos com Pessoal'!$F$7:$F$506)*(IF('Gastos com Pessoal'!$Y$7:$Y$506&lt;=K$3,1,0))*OFFSET('Gastos com Pessoal'!$H$6,1,MATCH(4&amp;$B53,'Gastos com Pessoal'!$I$532:$AJ$532&amp;'Gastos com Pessoal'!$I$6:$AJ$6,0),500,1)),0)
+_xlfn.IFNA(SUM((K$3&gt;='Gastos com Pessoal'!$E$7:$E$506)*(K$3&lt;='Gastos com Pessoal'!$F$7:$F$506)*(IF('Gastos com Pessoal'!$AE$7:$AE$506&lt;=K$3,1,0))*OFFSET('Gastos com Pessoal'!$H$6,1,MATCH(5&amp;$B53,'Gastos com Pessoal'!$I$532:$AJ$532&amp;'Gastos com Pessoal'!$I$6:$AJ$6,0),500,1)),0)
+_xlfn.IFNA(SUM((K$3&gt;='Gastos com Pessoal'!$E$513:$E$522)*(K$3&lt;='Gastos com Pessoal'!$F$513:$F$522)*(IF('Gastos com Pessoal'!$G$513:$G$522&lt;=K$3,1,0))*OFFSET('Gastos com Pessoal'!$H$512,1,MATCH(1&amp;$B53,'Gastos com Pessoal'!$I$532:$AJ$532&amp;'Gastos com Pessoal'!$I$512:$AJ$512,0),10,1)),0)
+_xlfn.IFNA(SUM((K$3&gt;='Gastos com Pessoal'!$E$513:$E$522)*(K$3&lt;='Gastos com Pessoal'!$F$513:$F$522)*(IF('Gastos com Pessoal'!$M$513:$M$522&lt;=K$3,1,0))*OFFSET('Gastos com Pessoal'!$H$512,1,MATCH(2&amp;$B53,'Gastos com Pessoal'!$I$532:$AJ$532&amp;'Gastos com Pessoal'!$I$512:$AJ$512,0),10,1)),0)
+_xlfn.IFNA(SUM((K$3&gt;='Gastos com Pessoal'!$E$513:$E$522)*(K$3&lt;='Gastos com Pessoal'!$F$513:$F$522)*(IF('Gastos com Pessoal'!$S$513:$S$522&lt;=K$3,1,0))*OFFSET('Gastos com Pessoal'!$H$512,1,MATCH(3&amp;$B53,'Gastos com Pessoal'!$I$532:$AJ$532&amp;'Gastos com Pessoal'!$I$512:$AJ$512,0),10,1)),0)
+_xlfn.IFNA(SUM((K$3&gt;='Gastos com Pessoal'!$E$513:$E$522)*(K$3&lt;='Gastos com Pessoal'!$F$513:$F$522)*(IF('Gastos com Pessoal'!$Y$513:$Y$522&lt;=K$3,1,0))*OFFSET('Gastos com Pessoal'!$H$512,1,MATCH(4&amp;$B53,'Gastos com Pessoal'!$I$532:$AJ$532&amp;'Gastos com Pessoal'!$I$512:$AJ$512,0),10,1)),0)
+_xlfn.IFNA(SUM((K$3&gt;='Gastos com Pessoal'!$E$513:$E$522)*(K$3&lt;='Gastos com Pessoal'!$F$513:$F$522)*(IF('Gastos com Pessoal'!$AE$513:$AE$522&lt;=K$3,1,0))*OFFSET('Gastos com Pessoal'!$H$512,1,MATCH(5&amp;$B53,'Gastos com Pessoal'!$I$532:$AJ$532&amp;'Gastos com Pessoal'!$I$512:$AJ$512,0),10,1)),0)</f>
        <v>0</v>
      </c>
      <c r="L53" s="32">
        <f t="array" aca="1" ref="L53" ca="1">_xlfn.IFNA(SUM((L$3&gt;='Gastos com Pessoal'!$E$7:$E$506)*(L$3&lt;='Gastos com Pessoal'!$F$7:$F$506)*OFFSET('Encargos e Benefícios'!$D$5,1,MATCH($B53,'Encargos e Benefícios'!$E$5:$AB$5,0),500,1)),0)
+_xlfn.IFNA(SUM((L$3&gt;='Gastos com Pessoal'!$E$513:$E$522)*(L$3&lt;='Gastos com Pessoal'!$F$513:$F$522)*OFFSET('Encargos e Benefícios'!$D$511,1,MATCH($B53,'Encargos e Benefícios'!$E$511:$AB$511,0),10,1)),0)
+_xlfn.IFNA(SUM((L$3&gt;='Gastos com Pessoal'!$E$7:$E$506)*(L$3&lt;='Gastos com Pessoal'!$F$7:$F$506)*(IF('Gastos com Pessoal'!$G$7:$G$506&lt;=L$3,1,0))*OFFSET('Gastos com Pessoal'!$H$6,1,MATCH(1&amp;$B53,'Gastos com Pessoal'!$I$532:$AJ$532&amp;'Gastos com Pessoal'!$I$6:$AJ$6,0),500,1)),0)
+_xlfn.IFNA(SUM((L$3&gt;='Gastos com Pessoal'!$E$7:$E$506)*(L$3&lt;='Gastos com Pessoal'!$F$7:$F$506)*(IF('Gastos com Pessoal'!$M$7:$M$506&lt;=L$3,1,0))*OFFSET('Gastos com Pessoal'!$H$6,1,MATCH(2&amp;$B53,'Gastos com Pessoal'!$I$532:$AJ$532&amp;'Gastos com Pessoal'!$I$6:$AJ$6,0),500,1)),0)
+_xlfn.IFNA(SUM((L$3&gt;='Gastos com Pessoal'!$E$7:$E$506)*(L$3&lt;='Gastos com Pessoal'!$F$7:$F$506)*(IF('Gastos com Pessoal'!$S$7:$S$506&lt;=L$3,1,0))*OFFSET('Gastos com Pessoal'!$H$6,1,MATCH(3&amp;$B53,'Gastos com Pessoal'!$I$532:$AJ$532&amp;'Gastos com Pessoal'!$I$6:$AJ$6,0),500,1)),0)
+_xlfn.IFNA(SUM((L$3&gt;='Gastos com Pessoal'!$E$7:$E$506)*(L$3&lt;='Gastos com Pessoal'!$F$7:$F$506)*(IF('Gastos com Pessoal'!$Y$7:$Y$506&lt;=L$3,1,0))*OFFSET('Gastos com Pessoal'!$H$6,1,MATCH(4&amp;$B53,'Gastos com Pessoal'!$I$532:$AJ$532&amp;'Gastos com Pessoal'!$I$6:$AJ$6,0),500,1)),0)
+_xlfn.IFNA(SUM((L$3&gt;='Gastos com Pessoal'!$E$7:$E$506)*(L$3&lt;='Gastos com Pessoal'!$F$7:$F$506)*(IF('Gastos com Pessoal'!$AE$7:$AE$506&lt;=L$3,1,0))*OFFSET('Gastos com Pessoal'!$H$6,1,MATCH(5&amp;$B53,'Gastos com Pessoal'!$I$532:$AJ$532&amp;'Gastos com Pessoal'!$I$6:$AJ$6,0),500,1)),0)
+_xlfn.IFNA(SUM((L$3&gt;='Gastos com Pessoal'!$E$513:$E$522)*(L$3&lt;='Gastos com Pessoal'!$F$513:$F$522)*(IF('Gastos com Pessoal'!$G$513:$G$522&lt;=L$3,1,0))*OFFSET('Gastos com Pessoal'!$H$512,1,MATCH(1&amp;$B53,'Gastos com Pessoal'!$I$532:$AJ$532&amp;'Gastos com Pessoal'!$I$512:$AJ$512,0),10,1)),0)
+_xlfn.IFNA(SUM((L$3&gt;='Gastos com Pessoal'!$E$513:$E$522)*(L$3&lt;='Gastos com Pessoal'!$F$513:$F$522)*(IF('Gastos com Pessoal'!$M$513:$M$522&lt;=L$3,1,0))*OFFSET('Gastos com Pessoal'!$H$512,1,MATCH(2&amp;$B53,'Gastos com Pessoal'!$I$532:$AJ$532&amp;'Gastos com Pessoal'!$I$512:$AJ$512,0),10,1)),0)
+_xlfn.IFNA(SUM((L$3&gt;='Gastos com Pessoal'!$E$513:$E$522)*(L$3&lt;='Gastos com Pessoal'!$F$513:$F$522)*(IF('Gastos com Pessoal'!$S$513:$S$522&lt;=L$3,1,0))*OFFSET('Gastos com Pessoal'!$H$512,1,MATCH(3&amp;$B53,'Gastos com Pessoal'!$I$532:$AJ$532&amp;'Gastos com Pessoal'!$I$512:$AJ$512,0),10,1)),0)
+_xlfn.IFNA(SUM((L$3&gt;='Gastos com Pessoal'!$E$513:$E$522)*(L$3&lt;='Gastos com Pessoal'!$F$513:$F$522)*(IF('Gastos com Pessoal'!$Y$513:$Y$522&lt;=L$3,1,0))*OFFSET('Gastos com Pessoal'!$H$512,1,MATCH(4&amp;$B53,'Gastos com Pessoal'!$I$532:$AJ$532&amp;'Gastos com Pessoal'!$I$512:$AJ$512,0),10,1)),0)
+_xlfn.IFNA(SUM((L$3&gt;='Gastos com Pessoal'!$E$513:$E$522)*(L$3&lt;='Gastos com Pessoal'!$F$513:$F$522)*(IF('Gastos com Pessoal'!$AE$513:$AE$522&lt;=L$3,1,0))*OFFSET('Gastos com Pessoal'!$H$512,1,MATCH(5&amp;$B53,'Gastos com Pessoal'!$I$532:$AJ$532&amp;'Gastos com Pessoal'!$I$512:$AJ$512,0),10,1)),0)</f>
        <v>0</v>
      </c>
      <c r="M53" s="32">
        <f t="array" aca="1" ref="M53" ca="1">_xlfn.IFNA(SUM((M$3&gt;='Gastos com Pessoal'!$E$7:$E$506)*(M$3&lt;='Gastos com Pessoal'!$F$7:$F$506)*OFFSET('Encargos e Benefícios'!$D$5,1,MATCH($B53,'Encargos e Benefícios'!$E$5:$AB$5,0),500,1)),0)
+_xlfn.IFNA(SUM((M$3&gt;='Gastos com Pessoal'!$E$513:$E$522)*(M$3&lt;='Gastos com Pessoal'!$F$513:$F$522)*OFFSET('Encargos e Benefícios'!$D$511,1,MATCH($B53,'Encargos e Benefícios'!$E$511:$AB$511,0),10,1)),0)
+_xlfn.IFNA(SUM((M$3&gt;='Gastos com Pessoal'!$E$7:$E$506)*(M$3&lt;='Gastos com Pessoal'!$F$7:$F$506)*(IF('Gastos com Pessoal'!$G$7:$G$506&lt;=M$3,1,0))*OFFSET('Gastos com Pessoal'!$H$6,1,MATCH(1&amp;$B53,'Gastos com Pessoal'!$I$532:$AJ$532&amp;'Gastos com Pessoal'!$I$6:$AJ$6,0),500,1)),0)
+_xlfn.IFNA(SUM((M$3&gt;='Gastos com Pessoal'!$E$7:$E$506)*(M$3&lt;='Gastos com Pessoal'!$F$7:$F$506)*(IF('Gastos com Pessoal'!$M$7:$M$506&lt;=M$3,1,0))*OFFSET('Gastos com Pessoal'!$H$6,1,MATCH(2&amp;$B53,'Gastos com Pessoal'!$I$532:$AJ$532&amp;'Gastos com Pessoal'!$I$6:$AJ$6,0),500,1)),0)
+_xlfn.IFNA(SUM((M$3&gt;='Gastos com Pessoal'!$E$7:$E$506)*(M$3&lt;='Gastos com Pessoal'!$F$7:$F$506)*(IF('Gastos com Pessoal'!$S$7:$S$506&lt;=M$3,1,0))*OFFSET('Gastos com Pessoal'!$H$6,1,MATCH(3&amp;$B53,'Gastos com Pessoal'!$I$532:$AJ$532&amp;'Gastos com Pessoal'!$I$6:$AJ$6,0),500,1)),0)
+_xlfn.IFNA(SUM((M$3&gt;='Gastos com Pessoal'!$E$7:$E$506)*(M$3&lt;='Gastos com Pessoal'!$F$7:$F$506)*(IF('Gastos com Pessoal'!$Y$7:$Y$506&lt;=M$3,1,0))*OFFSET('Gastos com Pessoal'!$H$6,1,MATCH(4&amp;$B53,'Gastos com Pessoal'!$I$532:$AJ$532&amp;'Gastos com Pessoal'!$I$6:$AJ$6,0),500,1)),0)
+_xlfn.IFNA(SUM((M$3&gt;='Gastos com Pessoal'!$E$7:$E$506)*(M$3&lt;='Gastos com Pessoal'!$F$7:$F$506)*(IF('Gastos com Pessoal'!$AE$7:$AE$506&lt;=M$3,1,0))*OFFSET('Gastos com Pessoal'!$H$6,1,MATCH(5&amp;$B53,'Gastos com Pessoal'!$I$532:$AJ$532&amp;'Gastos com Pessoal'!$I$6:$AJ$6,0),500,1)),0)
+_xlfn.IFNA(SUM((M$3&gt;='Gastos com Pessoal'!$E$513:$E$522)*(M$3&lt;='Gastos com Pessoal'!$F$513:$F$522)*(IF('Gastos com Pessoal'!$G$513:$G$522&lt;=M$3,1,0))*OFFSET('Gastos com Pessoal'!$H$512,1,MATCH(1&amp;$B53,'Gastos com Pessoal'!$I$532:$AJ$532&amp;'Gastos com Pessoal'!$I$512:$AJ$512,0),10,1)),0)
+_xlfn.IFNA(SUM((M$3&gt;='Gastos com Pessoal'!$E$513:$E$522)*(M$3&lt;='Gastos com Pessoal'!$F$513:$F$522)*(IF('Gastos com Pessoal'!$M$513:$M$522&lt;=M$3,1,0))*OFFSET('Gastos com Pessoal'!$H$512,1,MATCH(2&amp;$B53,'Gastos com Pessoal'!$I$532:$AJ$532&amp;'Gastos com Pessoal'!$I$512:$AJ$512,0),10,1)),0)
+_xlfn.IFNA(SUM((M$3&gt;='Gastos com Pessoal'!$E$513:$E$522)*(M$3&lt;='Gastos com Pessoal'!$F$513:$F$522)*(IF('Gastos com Pessoal'!$S$513:$S$522&lt;=M$3,1,0))*OFFSET('Gastos com Pessoal'!$H$512,1,MATCH(3&amp;$B53,'Gastos com Pessoal'!$I$532:$AJ$532&amp;'Gastos com Pessoal'!$I$512:$AJ$512,0),10,1)),0)
+_xlfn.IFNA(SUM((M$3&gt;='Gastos com Pessoal'!$E$513:$E$522)*(M$3&lt;='Gastos com Pessoal'!$F$513:$F$522)*(IF('Gastos com Pessoal'!$Y$513:$Y$522&lt;=M$3,1,0))*OFFSET('Gastos com Pessoal'!$H$512,1,MATCH(4&amp;$B53,'Gastos com Pessoal'!$I$532:$AJ$532&amp;'Gastos com Pessoal'!$I$512:$AJ$512,0),10,1)),0)
+_xlfn.IFNA(SUM((M$3&gt;='Gastos com Pessoal'!$E$513:$E$522)*(M$3&lt;='Gastos com Pessoal'!$F$513:$F$522)*(IF('Gastos com Pessoal'!$AE$513:$AE$522&lt;=M$3,1,0))*OFFSET('Gastos com Pessoal'!$H$512,1,MATCH(5&amp;$B53,'Gastos com Pessoal'!$I$532:$AJ$532&amp;'Gastos com Pessoal'!$I$512:$AJ$512,0),10,1)),0)</f>
        <v>0</v>
      </c>
      <c r="N53" s="32">
        <f t="array" aca="1" ref="N53" ca="1">_xlfn.IFNA(SUM((N$3&gt;='Gastos com Pessoal'!$E$7:$E$506)*(N$3&lt;='Gastos com Pessoal'!$F$7:$F$506)*OFFSET('Encargos e Benefícios'!$D$5,1,MATCH($B53,'Encargos e Benefícios'!$E$5:$AB$5,0),500,1)),0)
+_xlfn.IFNA(SUM((N$3&gt;='Gastos com Pessoal'!$E$513:$E$522)*(N$3&lt;='Gastos com Pessoal'!$F$513:$F$522)*OFFSET('Encargos e Benefícios'!$D$511,1,MATCH($B53,'Encargos e Benefícios'!$E$511:$AB$511,0),10,1)),0)
+_xlfn.IFNA(SUM((N$3&gt;='Gastos com Pessoal'!$E$7:$E$506)*(N$3&lt;='Gastos com Pessoal'!$F$7:$F$506)*(IF('Gastos com Pessoal'!$G$7:$G$506&lt;=N$3,1,0))*OFFSET('Gastos com Pessoal'!$H$6,1,MATCH(1&amp;$B53,'Gastos com Pessoal'!$I$532:$AJ$532&amp;'Gastos com Pessoal'!$I$6:$AJ$6,0),500,1)),0)
+_xlfn.IFNA(SUM((N$3&gt;='Gastos com Pessoal'!$E$7:$E$506)*(N$3&lt;='Gastos com Pessoal'!$F$7:$F$506)*(IF('Gastos com Pessoal'!$M$7:$M$506&lt;=N$3,1,0))*OFFSET('Gastos com Pessoal'!$H$6,1,MATCH(2&amp;$B53,'Gastos com Pessoal'!$I$532:$AJ$532&amp;'Gastos com Pessoal'!$I$6:$AJ$6,0),500,1)),0)
+_xlfn.IFNA(SUM((N$3&gt;='Gastos com Pessoal'!$E$7:$E$506)*(N$3&lt;='Gastos com Pessoal'!$F$7:$F$506)*(IF('Gastos com Pessoal'!$S$7:$S$506&lt;=N$3,1,0))*OFFSET('Gastos com Pessoal'!$H$6,1,MATCH(3&amp;$B53,'Gastos com Pessoal'!$I$532:$AJ$532&amp;'Gastos com Pessoal'!$I$6:$AJ$6,0),500,1)),0)
+_xlfn.IFNA(SUM((N$3&gt;='Gastos com Pessoal'!$E$7:$E$506)*(N$3&lt;='Gastos com Pessoal'!$F$7:$F$506)*(IF('Gastos com Pessoal'!$Y$7:$Y$506&lt;=N$3,1,0))*OFFSET('Gastos com Pessoal'!$H$6,1,MATCH(4&amp;$B53,'Gastos com Pessoal'!$I$532:$AJ$532&amp;'Gastos com Pessoal'!$I$6:$AJ$6,0),500,1)),0)
+_xlfn.IFNA(SUM((N$3&gt;='Gastos com Pessoal'!$E$7:$E$506)*(N$3&lt;='Gastos com Pessoal'!$F$7:$F$506)*(IF('Gastos com Pessoal'!$AE$7:$AE$506&lt;=N$3,1,0))*OFFSET('Gastos com Pessoal'!$H$6,1,MATCH(5&amp;$B53,'Gastos com Pessoal'!$I$532:$AJ$532&amp;'Gastos com Pessoal'!$I$6:$AJ$6,0),500,1)),0)
+_xlfn.IFNA(SUM((N$3&gt;='Gastos com Pessoal'!$E$513:$E$522)*(N$3&lt;='Gastos com Pessoal'!$F$513:$F$522)*(IF('Gastos com Pessoal'!$G$513:$G$522&lt;=N$3,1,0))*OFFSET('Gastos com Pessoal'!$H$512,1,MATCH(1&amp;$B53,'Gastos com Pessoal'!$I$532:$AJ$532&amp;'Gastos com Pessoal'!$I$512:$AJ$512,0),10,1)),0)
+_xlfn.IFNA(SUM((N$3&gt;='Gastos com Pessoal'!$E$513:$E$522)*(N$3&lt;='Gastos com Pessoal'!$F$513:$F$522)*(IF('Gastos com Pessoal'!$M$513:$M$522&lt;=N$3,1,0))*OFFSET('Gastos com Pessoal'!$H$512,1,MATCH(2&amp;$B53,'Gastos com Pessoal'!$I$532:$AJ$532&amp;'Gastos com Pessoal'!$I$512:$AJ$512,0),10,1)),0)
+_xlfn.IFNA(SUM((N$3&gt;='Gastos com Pessoal'!$E$513:$E$522)*(N$3&lt;='Gastos com Pessoal'!$F$513:$F$522)*(IF('Gastos com Pessoal'!$S$513:$S$522&lt;=N$3,1,0))*OFFSET('Gastos com Pessoal'!$H$512,1,MATCH(3&amp;$B53,'Gastos com Pessoal'!$I$532:$AJ$532&amp;'Gastos com Pessoal'!$I$512:$AJ$512,0),10,1)),0)
+_xlfn.IFNA(SUM((N$3&gt;='Gastos com Pessoal'!$E$513:$E$522)*(N$3&lt;='Gastos com Pessoal'!$F$513:$F$522)*(IF('Gastos com Pessoal'!$Y$513:$Y$522&lt;=N$3,1,0))*OFFSET('Gastos com Pessoal'!$H$512,1,MATCH(4&amp;$B53,'Gastos com Pessoal'!$I$532:$AJ$532&amp;'Gastos com Pessoal'!$I$512:$AJ$512,0),10,1)),0)
+_xlfn.IFNA(SUM((N$3&gt;='Gastos com Pessoal'!$E$513:$E$522)*(N$3&lt;='Gastos com Pessoal'!$F$513:$F$522)*(IF('Gastos com Pessoal'!$AE$513:$AE$522&lt;=N$3,1,0))*OFFSET('Gastos com Pessoal'!$H$512,1,MATCH(5&amp;$B53,'Gastos com Pessoal'!$I$532:$AJ$532&amp;'Gastos com Pessoal'!$I$512:$AJ$512,0),10,1)),0)</f>
        <v>0</v>
      </c>
      <c r="O53" s="32">
        <f t="array" aca="1" ref="O53" ca="1">_xlfn.IFNA(SUM((O$3&gt;='Gastos com Pessoal'!$E$7:$E$506)*(O$3&lt;='Gastos com Pessoal'!$F$7:$F$506)*OFFSET('Encargos e Benefícios'!$D$5,1,MATCH($B53,'Encargos e Benefícios'!$E$5:$AB$5,0),500,1)),0)
+_xlfn.IFNA(SUM((O$3&gt;='Gastos com Pessoal'!$E$513:$E$522)*(O$3&lt;='Gastos com Pessoal'!$F$513:$F$522)*OFFSET('Encargos e Benefícios'!$D$511,1,MATCH($B53,'Encargos e Benefícios'!$E$511:$AB$511,0),10,1)),0)
+_xlfn.IFNA(SUM((O$3&gt;='Gastos com Pessoal'!$E$7:$E$506)*(O$3&lt;='Gastos com Pessoal'!$F$7:$F$506)*(IF('Gastos com Pessoal'!$G$7:$G$506&lt;=O$3,1,0))*OFFSET('Gastos com Pessoal'!$H$6,1,MATCH(1&amp;$B53,'Gastos com Pessoal'!$I$532:$AJ$532&amp;'Gastos com Pessoal'!$I$6:$AJ$6,0),500,1)),0)
+_xlfn.IFNA(SUM((O$3&gt;='Gastos com Pessoal'!$E$7:$E$506)*(O$3&lt;='Gastos com Pessoal'!$F$7:$F$506)*(IF('Gastos com Pessoal'!$M$7:$M$506&lt;=O$3,1,0))*OFFSET('Gastos com Pessoal'!$H$6,1,MATCH(2&amp;$B53,'Gastos com Pessoal'!$I$532:$AJ$532&amp;'Gastos com Pessoal'!$I$6:$AJ$6,0),500,1)),0)
+_xlfn.IFNA(SUM((O$3&gt;='Gastos com Pessoal'!$E$7:$E$506)*(O$3&lt;='Gastos com Pessoal'!$F$7:$F$506)*(IF('Gastos com Pessoal'!$S$7:$S$506&lt;=O$3,1,0))*OFFSET('Gastos com Pessoal'!$H$6,1,MATCH(3&amp;$B53,'Gastos com Pessoal'!$I$532:$AJ$532&amp;'Gastos com Pessoal'!$I$6:$AJ$6,0),500,1)),0)
+_xlfn.IFNA(SUM((O$3&gt;='Gastos com Pessoal'!$E$7:$E$506)*(O$3&lt;='Gastos com Pessoal'!$F$7:$F$506)*(IF('Gastos com Pessoal'!$Y$7:$Y$506&lt;=O$3,1,0))*OFFSET('Gastos com Pessoal'!$H$6,1,MATCH(4&amp;$B53,'Gastos com Pessoal'!$I$532:$AJ$532&amp;'Gastos com Pessoal'!$I$6:$AJ$6,0),500,1)),0)
+_xlfn.IFNA(SUM((O$3&gt;='Gastos com Pessoal'!$E$7:$E$506)*(O$3&lt;='Gastos com Pessoal'!$F$7:$F$506)*(IF('Gastos com Pessoal'!$AE$7:$AE$506&lt;=O$3,1,0))*OFFSET('Gastos com Pessoal'!$H$6,1,MATCH(5&amp;$B53,'Gastos com Pessoal'!$I$532:$AJ$532&amp;'Gastos com Pessoal'!$I$6:$AJ$6,0),500,1)),0)
+_xlfn.IFNA(SUM((O$3&gt;='Gastos com Pessoal'!$E$513:$E$522)*(O$3&lt;='Gastos com Pessoal'!$F$513:$F$522)*(IF('Gastos com Pessoal'!$G$513:$G$522&lt;=O$3,1,0))*OFFSET('Gastos com Pessoal'!$H$512,1,MATCH(1&amp;$B53,'Gastos com Pessoal'!$I$532:$AJ$532&amp;'Gastos com Pessoal'!$I$512:$AJ$512,0),10,1)),0)
+_xlfn.IFNA(SUM((O$3&gt;='Gastos com Pessoal'!$E$513:$E$522)*(O$3&lt;='Gastos com Pessoal'!$F$513:$F$522)*(IF('Gastos com Pessoal'!$M$513:$M$522&lt;=O$3,1,0))*OFFSET('Gastos com Pessoal'!$H$512,1,MATCH(2&amp;$B53,'Gastos com Pessoal'!$I$532:$AJ$532&amp;'Gastos com Pessoal'!$I$512:$AJ$512,0),10,1)),0)
+_xlfn.IFNA(SUM((O$3&gt;='Gastos com Pessoal'!$E$513:$E$522)*(O$3&lt;='Gastos com Pessoal'!$F$513:$F$522)*(IF('Gastos com Pessoal'!$S$513:$S$522&lt;=O$3,1,0))*OFFSET('Gastos com Pessoal'!$H$512,1,MATCH(3&amp;$B53,'Gastos com Pessoal'!$I$532:$AJ$532&amp;'Gastos com Pessoal'!$I$512:$AJ$512,0),10,1)),0)
+_xlfn.IFNA(SUM((O$3&gt;='Gastos com Pessoal'!$E$513:$E$522)*(O$3&lt;='Gastos com Pessoal'!$F$513:$F$522)*(IF('Gastos com Pessoal'!$Y$513:$Y$522&lt;=O$3,1,0))*OFFSET('Gastos com Pessoal'!$H$512,1,MATCH(4&amp;$B53,'Gastos com Pessoal'!$I$532:$AJ$532&amp;'Gastos com Pessoal'!$I$512:$AJ$512,0),10,1)),0)
+_xlfn.IFNA(SUM((O$3&gt;='Gastos com Pessoal'!$E$513:$E$522)*(O$3&lt;='Gastos com Pessoal'!$F$513:$F$522)*(IF('Gastos com Pessoal'!$AE$513:$AE$522&lt;=O$3,1,0))*OFFSET('Gastos com Pessoal'!$H$512,1,MATCH(5&amp;$B53,'Gastos com Pessoal'!$I$532:$AJ$532&amp;'Gastos com Pessoal'!$I$512:$AJ$512,0),10,1)),0)</f>
        <v>0</v>
      </c>
      <c r="P53" s="32">
        <f t="array" aca="1" ref="P53" ca="1">_xlfn.IFNA(SUM((P$3&gt;='Gastos com Pessoal'!$E$7:$E$506)*(P$3&lt;='Gastos com Pessoal'!$F$7:$F$506)*OFFSET('Encargos e Benefícios'!$D$5,1,MATCH($B53,'Encargos e Benefícios'!$E$5:$AB$5,0),500,1)),0)
+_xlfn.IFNA(SUM((P$3&gt;='Gastos com Pessoal'!$E$513:$E$522)*(P$3&lt;='Gastos com Pessoal'!$F$513:$F$522)*OFFSET('Encargos e Benefícios'!$D$511,1,MATCH($B53,'Encargos e Benefícios'!$E$511:$AB$511,0),10,1)),0)
+_xlfn.IFNA(SUM((P$3&gt;='Gastos com Pessoal'!$E$7:$E$506)*(P$3&lt;='Gastos com Pessoal'!$F$7:$F$506)*(IF('Gastos com Pessoal'!$G$7:$G$506&lt;=P$3,1,0))*OFFSET('Gastos com Pessoal'!$H$6,1,MATCH(1&amp;$B53,'Gastos com Pessoal'!$I$532:$AJ$532&amp;'Gastos com Pessoal'!$I$6:$AJ$6,0),500,1)),0)
+_xlfn.IFNA(SUM((P$3&gt;='Gastos com Pessoal'!$E$7:$E$506)*(P$3&lt;='Gastos com Pessoal'!$F$7:$F$506)*(IF('Gastos com Pessoal'!$M$7:$M$506&lt;=P$3,1,0))*OFFSET('Gastos com Pessoal'!$H$6,1,MATCH(2&amp;$B53,'Gastos com Pessoal'!$I$532:$AJ$532&amp;'Gastos com Pessoal'!$I$6:$AJ$6,0),500,1)),0)
+_xlfn.IFNA(SUM((P$3&gt;='Gastos com Pessoal'!$E$7:$E$506)*(P$3&lt;='Gastos com Pessoal'!$F$7:$F$506)*(IF('Gastos com Pessoal'!$S$7:$S$506&lt;=P$3,1,0))*OFFSET('Gastos com Pessoal'!$H$6,1,MATCH(3&amp;$B53,'Gastos com Pessoal'!$I$532:$AJ$532&amp;'Gastos com Pessoal'!$I$6:$AJ$6,0),500,1)),0)
+_xlfn.IFNA(SUM((P$3&gt;='Gastos com Pessoal'!$E$7:$E$506)*(P$3&lt;='Gastos com Pessoal'!$F$7:$F$506)*(IF('Gastos com Pessoal'!$Y$7:$Y$506&lt;=P$3,1,0))*OFFSET('Gastos com Pessoal'!$H$6,1,MATCH(4&amp;$B53,'Gastos com Pessoal'!$I$532:$AJ$532&amp;'Gastos com Pessoal'!$I$6:$AJ$6,0),500,1)),0)
+_xlfn.IFNA(SUM((P$3&gt;='Gastos com Pessoal'!$E$7:$E$506)*(P$3&lt;='Gastos com Pessoal'!$F$7:$F$506)*(IF('Gastos com Pessoal'!$AE$7:$AE$506&lt;=P$3,1,0))*OFFSET('Gastos com Pessoal'!$H$6,1,MATCH(5&amp;$B53,'Gastos com Pessoal'!$I$532:$AJ$532&amp;'Gastos com Pessoal'!$I$6:$AJ$6,0),500,1)),0)
+_xlfn.IFNA(SUM((P$3&gt;='Gastos com Pessoal'!$E$513:$E$522)*(P$3&lt;='Gastos com Pessoal'!$F$513:$F$522)*(IF('Gastos com Pessoal'!$G$513:$G$522&lt;=P$3,1,0))*OFFSET('Gastos com Pessoal'!$H$512,1,MATCH(1&amp;$B53,'Gastos com Pessoal'!$I$532:$AJ$532&amp;'Gastos com Pessoal'!$I$512:$AJ$512,0),10,1)),0)
+_xlfn.IFNA(SUM((P$3&gt;='Gastos com Pessoal'!$E$513:$E$522)*(P$3&lt;='Gastos com Pessoal'!$F$513:$F$522)*(IF('Gastos com Pessoal'!$M$513:$M$522&lt;=P$3,1,0))*OFFSET('Gastos com Pessoal'!$H$512,1,MATCH(2&amp;$B53,'Gastos com Pessoal'!$I$532:$AJ$532&amp;'Gastos com Pessoal'!$I$512:$AJ$512,0),10,1)),0)
+_xlfn.IFNA(SUM((P$3&gt;='Gastos com Pessoal'!$E$513:$E$522)*(P$3&lt;='Gastos com Pessoal'!$F$513:$F$522)*(IF('Gastos com Pessoal'!$S$513:$S$522&lt;=P$3,1,0))*OFFSET('Gastos com Pessoal'!$H$512,1,MATCH(3&amp;$B53,'Gastos com Pessoal'!$I$532:$AJ$532&amp;'Gastos com Pessoal'!$I$512:$AJ$512,0),10,1)),0)
+_xlfn.IFNA(SUM((P$3&gt;='Gastos com Pessoal'!$E$513:$E$522)*(P$3&lt;='Gastos com Pessoal'!$F$513:$F$522)*(IF('Gastos com Pessoal'!$Y$513:$Y$522&lt;=P$3,1,0))*OFFSET('Gastos com Pessoal'!$H$512,1,MATCH(4&amp;$B53,'Gastos com Pessoal'!$I$532:$AJ$532&amp;'Gastos com Pessoal'!$I$512:$AJ$512,0),10,1)),0)
+_xlfn.IFNA(SUM((P$3&gt;='Gastos com Pessoal'!$E$513:$E$522)*(P$3&lt;='Gastos com Pessoal'!$F$513:$F$522)*(IF('Gastos com Pessoal'!$AE$513:$AE$522&lt;=P$3,1,0))*OFFSET('Gastos com Pessoal'!$H$512,1,MATCH(5&amp;$B53,'Gastos com Pessoal'!$I$532:$AJ$532&amp;'Gastos com Pessoal'!$I$512:$AJ$512,0),10,1)),0)</f>
        <v>0</v>
      </c>
      <c r="Q53" s="32">
        <f t="array" aca="1" ref="Q53" ca="1">_xlfn.IFNA(SUM((Q$3&gt;='Gastos com Pessoal'!$E$7:$E$506)*(Q$3&lt;='Gastos com Pessoal'!$F$7:$F$506)*OFFSET('Encargos e Benefícios'!$D$5,1,MATCH($B53,'Encargos e Benefícios'!$E$5:$AB$5,0),500,1)),0)
+_xlfn.IFNA(SUM((Q$3&gt;='Gastos com Pessoal'!$E$513:$E$522)*(Q$3&lt;='Gastos com Pessoal'!$F$513:$F$522)*OFFSET('Encargos e Benefícios'!$D$511,1,MATCH($B53,'Encargos e Benefícios'!$E$511:$AB$511,0),10,1)),0)
+_xlfn.IFNA(SUM((Q$3&gt;='Gastos com Pessoal'!$E$7:$E$506)*(Q$3&lt;='Gastos com Pessoal'!$F$7:$F$506)*(IF('Gastos com Pessoal'!$G$7:$G$506&lt;=Q$3,1,0))*OFFSET('Gastos com Pessoal'!$H$6,1,MATCH(1&amp;$B53,'Gastos com Pessoal'!$I$532:$AJ$532&amp;'Gastos com Pessoal'!$I$6:$AJ$6,0),500,1)),0)
+_xlfn.IFNA(SUM((Q$3&gt;='Gastos com Pessoal'!$E$7:$E$506)*(Q$3&lt;='Gastos com Pessoal'!$F$7:$F$506)*(IF('Gastos com Pessoal'!$M$7:$M$506&lt;=Q$3,1,0))*OFFSET('Gastos com Pessoal'!$H$6,1,MATCH(2&amp;$B53,'Gastos com Pessoal'!$I$532:$AJ$532&amp;'Gastos com Pessoal'!$I$6:$AJ$6,0),500,1)),0)
+_xlfn.IFNA(SUM((Q$3&gt;='Gastos com Pessoal'!$E$7:$E$506)*(Q$3&lt;='Gastos com Pessoal'!$F$7:$F$506)*(IF('Gastos com Pessoal'!$S$7:$S$506&lt;=Q$3,1,0))*OFFSET('Gastos com Pessoal'!$H$6,1,MATCH(3&amp;$B53,'Gastos com Pessoal'!$I$532:$AJ$532&amp;'Gastos com Pessoal'!$I$6:$AJ$6,0),500,1)),0)
+_xlfn.IFNA(SUM((Q$3&gt;='Gastos com Pessoal'!$E$7:$E$506)*(Q$3&lt;='Gastos com Pessoal'!$F$7:$F$506)*(IF('Gastos com Pessoal'!$Y$7:$Y$506&lt;=Q$3,1,0))*OFFSET('Gastos com Pessoal'!$H$6,1,MATCH(4&amp;$B53,'Gastos com Pessoal'!$I$532:$AJ$532&amp;'Gastos com Pessoal'!$I$6:$AJ$6,0),500,1)),0)
+_xlfn.IFNA(SUM((Q$3&gt;='Gastos com Pessoal'!$E$7:$E$506)*(Q$3&lt;='Gastos com Pessoal'!$F$7:$F$506)*(IF('Gastos com Pessoal'!$AE$7:$AE$506&lt;=Q$3,1,0))*OFFSET('Gastos com Pessoal'!$H$6,1,MATCH(5&amp;$B53,'Gastos com Pessoal'!$I$532:$AJ$532&amp;'Gastos com Pessoal'!$I$6:$AJ$6,0),500,1)),0)
+_xlfn.IFNA(SUM((Q$3&gt;='Gastos com Pessoal'!$E$513:$E$522)*(Q$3&lt;='Gastos com Pessoal'!$F$513:$F$522)*(IF('Gastos com Pessoal'!$G$513:$G$522&lt;=Q$3,1,0))*OFFSET('Gastos com Pessoal'!$H$512,1,MATCH(1&amp;$B53,'Gastos com Pessoal'!$I$532:$AJ$532&amp;'Gastos com Pessoal'!$I$512:$AJ$512,0),10,1)),0)
+_xlfn.IFNA(SUM((Q$3&gt;='Gastos com Pessoal'!$E$513:$E$522)*(Q$3&lt;='Gastos com Pessoal'!$F$513:$F$522)*(IF('Gastos com Pessoal'!$M$513:$M$522&lt;=Q$3,1,0))*OFFSET('Gastos com Pessoal'!$H$512,1,MATCH(2&amp;$B53,'Gastos com Pessoal'!$I$532:$AJ$532&amp;'Gastos com Pessoal'!$I$512:$AJ$512,0),10,1)),0)
+_xlfn.IFNA(SUM((Q$3&gt;='Gastos com Pessoal'!$E$513:$E$522)*(Q$3&lt;='Gastos com Pessoal'!$F$513:$F$522)*(IF('Gastos com Pessoal'!$S$513:$S$522&lt;=Q$3,1,0))*OFFSET('Gastos com Pessoal'!$H$512,1,MATCH(3&amp;$B53,'Gastos com Pessoal'!$I$532:$AJ$532&amp;'Gastos com Pessoal'!$I$512:$AJ$512,0),10,1)),0)
+_xlfn.IFNA(SUM((Q$3&gt;='Gastos com Pessoal'!$E$513:$E$522)*(Q$3&lt;='Gastos com Pessoal'!$F$513:$F$522)*(IF('Gastos com Pessoal'!$Y$513:$Y$522&lt;=Q$3,1,0))*OFFSET('Gastos com Pessoal'!$H$512,1,MATCH(4&amp;$B53,'Gastos com Pessoal'!$I$532:$AJ$532&amp;'Gastos com Pessoal'!$I$512:$AJ$512,0),10,1)),0)
+_xlfn.IFNA(SUM((Q$3&gt;='Gastos com Pessoal'!$E$513:$E$522)*(Q$3&lt;='Gastos com Pessoal'!$F$513:$F$522)*(IF('Gastos com Pessoal'!$AE$513:$AE$522&lt;=Q$3,1,0))*OFFSET('Gastos com Pessoal'!$H$512,1,MATCH(5&amp;$B53,'Gastos com Pessoal'!$I$532:$AJ$532&amp;'Gastos com Pessoal'!$I$512:$AJ$512,0),10,1)),0)</f>
        <v>0</v>
      </c>
      <c r="R53" s="32">
        <f t="array" aca="1" ref="R53" ca="1">_xlfn.IFNA(SUM((R$3&gt;='Gastos com Pessoal'!$E$7:$E$506)*(R$3&lt;='Gastos com Pessoal'!$F$7:$F$506)*OFFSET('Encargos e Benefícios'!$D$5,1,MATCH($B53,'Encargos e Benefícios'!$E$5:$AB$5,0),500,1)),0)
+_xlfn.IFNA(SUM((R$3&gt;='Gastos com Pessoal'!$E$513:$E$522)*(R$3&lt;='Gastos com Pessoal'!$F$513:$F$522)*OFFSET('Encargos e Benefícios'!$D$511,1,MATCH($B53,'Encargos e Benefícios'!$E$511:$AB$511,0),10,1)),0)
+_xlfn.IFNA(SUM((R$3&gt;='Gastos com Pessoal'!$E$7:$E$506)*(R$3&lt;='Gastos com Pessoal'!$F$7:$F$506)*(IF('Gastos com Pessoal'!$G$7:$G$506&lt;=R$3,1,0))*OFFSET('Gastos com Pessoal'!$H$6,1,MATCH(1&amp;$B53,'Gastos com Pessoal'!$I$532:$AJ$532&amp;'Gastos com Pessoal'!$I$6:$AJ$6,0),500,1)),0)
+_xlfn.IFNA(SUM((R$3&gt;='Gastos com Pessoal'!$E$7:$E$506)*(R$3&lt;='Gastos com Pessoal'!$F$7:$F$506)*(IF('Gastos com Pessoal'!$M$7:$M$506&lt;=R$3,1,0))*OFFSET('Gastos com Pessoal'!$H$6,1,MATCH(2&amp;$B53,'Gastos com Pessoal'!$I$532:$AJ$532&amp;'Gastos com Pessoal'!$I$6:$AJ$6,0),500,1)),0)
+_xlfn.IFNA(SUM((R$3&gt;='Gastos com Pessoal'!$E$7:$E$506)*(R$3&lt;='Gastos com Pessoal'!$F$7:$F$506)*(IF('Gastos com Pessoal'!$S$7:$S$506&lt;=R$3,1,0))*OFFSET('Gastos com Pessoal'!$H$6,1,MATCH(3&amp;$B53,'Gastos com Pessoal'!$I$532:$AJ$532&amp;'Gastos com Pessoal'!$I$6:$AJ$6,0),500,1)),0)
+_xlfn.IFNA(SUM((R$3&gt;='Gastos com Pessoal'!$E$7:$E$506)*(R$3&lt;='Gastos com Pessoal'!$F$7:$F$506)*(IF('Gastos com Pessoal'!$Y$7:$Y$506&lt;=R$3,1,0))*OFFSET('Gastos com Pessoal'!$H$6,1,MATCH(4&amp;$B53,'Gastos com Pessoal'!$I$532:$AJ$532&amp;'Gastos com Pessoal'!$I$6:$AJ$6,0),500,1)),0)
+_xlfn.IFNA(SUM((R$3&gt;='Gastos com Pessoal'!$E$7:$E$506)*(R$3&lt;='Gastos com Pessoal'!$F$7:$F$506)*(IF('Gastos com Pessoal'!$AE$7:$AE$506&lt;=R$3,1,0))*OFFSET('Gastos com Pessoal'!$H$6,1,MATCH(5&amp;$B53,'Gastos com Pessoal'!$I$532:$AJ$532&amp;'Gastos com Pessoal'!$I$6:$AJ$6,0),500,1)),0)
+_xlfn.IFNA(SUM((R$3&gt;='Gastos com Pessoal'!$E$513:$E$522)*(R$3&lt;='Gastos com Pessoal'!$F$513:$F$522)*(IF('Gastos com Pessoal'!$G$513:$G$522&lt;=R$3,1,0))*OFFSET('Gastos com Pessoal'!$H$512,1,MATCH(1&amp;$B53,'Gastos com Pessoal'!$I$532:$AJ$532&amp;'Gastos com Pessoal'!$I$512:$AJ$512,0),10,1)),0)
+_xlfn.IFNA(SUM((R$3&gt;='Gastos com Pessoal'!$E$513:$E$522)*(R$3&lt;='Gastos com Pessoal'!$F$513:$F$522)*(IF('Gastos com Pessoal'!$M$513:$M$522&lt;=R$3,1,0))*OFFSET('Gastos com Pessoal'!$H$512,1,MATCH(2&amp;$B53,'Gastos com Pessoal'!$I$532:$AJ$532&amp;'Gastos com Pessoal'!$I$512:$AJ$512,0),10,1)),0)
+_xlfn.IFNA(SUM((R$3&gt;='Gastos com Pessoal'!$E$513:$E$522)*(R$3&lt;='Gastos com Pessoal'!$F$513:$F$522)*(IF('Gastos com Pessoal'!$S$513:$S$522&lt;=R$3,1,0))*OFFSET('Gastos com Pessoal'!$H$512,1,MATCH(3&amp;$B53,'Gastos com Pessoal'!$I$532:$AJ$532&amp;'Gastos com Pessoal'!$I$512:$AJ$512,0),10,1)),0)
+_xlfn.IFNA(SUM((R$3&gt;='Gastos com Pessoal'!$E$513:$E$522)*(R$3&lt;='Gastos com Pessoal'!$F$513:$F$522)*(IF('Gastos com Pessoal'!$Y$513:$Y$522&lt;=R$3,1,0))*OFFSET('Gastos com Pessoal'!$H$512,1,MATCH(4&amp;$B53,'Gastos com Pessoal'!$I$532:$AJ$532&amp;'Gastos com Pessoal'!$I$512:$AJ$512,0),10,1)),0)
+_xlfn.IFNA(SUM((R$3&gt;='Gastos com Pessoal'!$E$513:$E$522)*(R$3&lt;='Gastos com Pessoal'!$F$513:$F$522)*(IF('Gastos com Pessoal'!$AE$513:$AE$522&lt;=R$3,1,0))*OFFSET('Gastos com Pessoal'!$H$512,1,MATCH(5&amp;$B53,'Gastos com Pessoal'!$I$532:$AJ$532&amp;'Gastos com Pessoal'!$I$512:$AJ$512,0),10,1)),0)</f>
        <v>0</v>
      </c>
      <c r="S53" s="32">
        <f t="array" aca="1" ref="S53" ca="1">_xlfn.IFNA(SUM((S$3&gt;='Gastos com Pessoal'!$E$7:$E$506)*(S$3&lt;='Gastos com Pessoal'!$F$7:$F$506)*OFFSET('Encargos e Benefícios'!$D$5,1,MATCH($B53,'Encargos e Benefícios'!$E$5:$AB$5,0),500,1)),0)
+_xlfn.IFNA(SUM((S$3&gt;='Gastos com Pessoal'!$E$513:$E$522)*(S$3&lt;='Gastos com Pessoal'!$F$513:$F$522)*OFFSET('Encargos e Benefícios'!$D$511,1,MATCH($B53,'Encargos e Benefícios'!$E$511:$AB$511,0),10,1)),0)
+_xlfn.IFNA(SUM((S$3&gt;='Gastos com Pessoal'!$E$7:$E$506)*(S$3&lt;='Gastos com Pessoal'!$F$7:$F$506)*(IF('Gastos com Pessoal'!$G$7:$G$506&lt;=S$3,1,0))*OFFSET('Gastos com Pessoal'!$H$6,1,MATCH(1&amp;$B53,'Gastos com Pessoal'!$I$532:$AJ$532&amp;'Gastos com Pessoal'!$I$6:$AJ$6,0),500,1)),0)
+_xlfn.IFNA(SUM((S$3&gt;='Gastos com Pessoal'!$E$7:$E$506)*(S$3&lt;='Gastos com Pessoal'!$F$7:$F$506)*(IF('Gastos com Pessoal'!$M$7:$M$506&lt;=S$3,1,0))*OFFSET('Gastos com Pessoal'!$H$6,1,MATCH(2&amp;$B53,'Gastos com Pessoal'!$I$532:$AJ$532&amp;'Gastos com Pessoal'!$I$6:$AJ$6,0),500,1)),0)
+_xlfn.IFNA(SUM((S$3&gt;='Gastos com Pessoal'!$E$7:$E$506)*(S$3&lt;='Gastos com Pessoal'!$F$7:$F$506)*(IF('Gastos com Pessoal'!$S$7:$S$506&lt;=S$3,1,0))*OFFSET('Gastos com Pessoal'!$H$6,1,MATCH(3&amp;$B53,'Gastos com Pessoal'!$I$532:$AJ$532&amp;'Gastos com Pessoal'!$I$6:$AJ$6,0),500,1)),0)
+_xlfn.IFNA(SUM((S$3&gt;='Gastos com Pessoal'!$E$7:$E$506)*(S$3&lt;='Gastos com Pessoal'!$F$7:$F$506)*(IF('Gastos com Pessoal'!$Y$7:$Y$506&lt;=S$3,1,0))*OFFSET('Gastos com Pessoal'!$H$6,1,MATCH(4&amp;$B53,'Gastos com Pessoal'!$I$532:$AJ$532&amp;'Gastos com Pessoal'!$I$6:$AJ$6,0),500,1)),0)
+_xlfn.IFNA(SUM((S$3&gt;='Gastos com Pessoal'!$E$7:$E$506)*(S$3&lt;='Gastos com Pessoal'!$F$7:$F$506)*(IF('Gastos com Pessoal'!$AE$7:$AE$506&lt;=S$3,1,0))*OFFSET('Gastos com Pessoal'!$H$6,1,MATCH(5&amp;$B53,'Gastos com Pessoal'!$I$532:$AJ$532&amp;'Gastos com Pessoal'!$I$6:$AJ$6,0),500,1)),0)
+_xlfn.IFNA(SUM((S$3&gt;='Gastos com Pessoal'!$E$513:$E$522)*(S$3&lt;='Gastos com Pessoal'!$F$513:$F$522)*(IF('Gastos com Pessoal'!$G$513:$G$522&lt;=S$3,1,0))*OFFSET('Gastos com Pessoal'!$H$512,1,MATCH(1&amp;$B53,'Gastos com Pessoal'!$I$532:$AJ$532&amp;'Gastos com Pessoal'!$I$512:$AJ$512,0),10,1)),0)
+_xlfn.IFNA(SUM((S$3&gt;='Gastos com Pessoal'!$E$513:$E$522)*(S$3&lt;='Gastos com Pessoal'!$F$513:$F$522)*(IF('Gastos com Pessoal'!$M$513:$M$522&lt;=S$3,1,0))*OFFSET('Gastos com Pessoal'!$H$512,1,MATCH(2&amp;$B53,'Gastos com Pessoal'!$I$532:$AJ$532&amp;'Gastos com Pessoal'!$I$512:$AJ$512,0),10,1)),0)
+_xlfn.IFNA(SUM((S$3&gt;='Gastos com Pessoal'!$E$513:$E$522)*(S$3&lt;='Gastos com Pessoal'!$F$513:$F$522)*(IF('Gastos com Pessoal'!$S$513:$S$522&lt;=S$3,1,0))*OFFSET('Gastos com Pessoal'!$H$512,1,MATCH(3&amp;$B53,'Gastos com Pessoal'!$I$532:$AJ$532&amp;'Gastos com Pessoal'!$I$512:$AJ$512,0),10,1)),0)
+_xlfn.IFNA(SUM((S$3&gt;='Gastos com Pessoal'!$E$513:$E$522)*(S$3&lt;='Gastos com Pessoal'!$F$513:$F$522)*(IF('Gastos com Pessoal'!$Y$513:$Y$522&lt;=S$3,1,0))*OFFSET('Gastos com Pessoal'!$H$512,1,MATCH(4&amp;$B53,'Gastos com Pessoal'!$I$532:$AJ$532&amp;'Gastos com Pessoal'!$I$512:$AJ$512,0),10,1)),0)
+_xlfn.IFNA(SUM((S$3&gt;='Gastos com Pessoal'!$E$513:$E$522)*(S$3&lt;='Gastos com Pessoal'!$F$513:$F$522)*(IF('Gastos com Pessoal'!$AE$513:$AE$522&lt;=S$3,1,0))*OFFSET('Gastos com Pessoal'!$H$512,1,MATCH(5&amp;$B53,'Gastos com Pessoal'!$I$532:$AJ$532&amp;'Gastos com Pessoal'!$I$512:$AJ$512,0),10,1)),0)</f>
        <v>0</v>
      </c>
      <c r="T53" s="32">
        <f t="array" aca="1" ref="T53" ca="1">_xlfn.IFNA(SUM((T$3&gt;='Gastos com Pessoal'!$E$7:$E$506)*(T$3&lt;='Gastos com Pessoal'!$F$7:$F$506)*OFFSET('Encargos e Benefícios'!$D$5,1,MATCH($B53,'Encargos e Benefícios'!$E$5:$AB$5,0),500,1)),0)
+_xlfn.IFNA(SUM((T$3&gt;='Gastos com Pessoal'!$E$513:$E$522)*(T$3&lt;='Gastos com Pessoal'!$F$513:$F$522)*OFFSET('Encargos e Benefícios'!$D$511,1,MATCH($B53,'Encargos e Benefícios'!$E$511:$AB$511,0),10,1)),0)
+_xlfn.IFNA(SUM((T$3&gt;='Gastos com Pessoal'!$E$7:$E$506)*(T$3&lt;='Gastos com Pessoal'!$F$7:$F$506)*(IF('Gastos com Pessoal'!$G$7:$G$506&lt;=T$3,1,0))*OFFSET('Gastos com Pessoal'!$H$6,1,MATCH(1&amp;$B53,'Gastos com Pessoal'!$I$532:$AJ$532&amp;'Gastos com Pessoal'!$I$6:$AJ$6,0),500,1)),0)
+_xlfn.IFNA(SUM((T$3&gt;='Gastos com Pessoal'!$E$7:$E$506)*(T$3&lt;='Gastos com Pessoal'!$F$7:$F$506)*(IF('Gastos com Pessoal'!$M$7:$M$506&lt;=T$3,1,0))*OFFSET('Gastos com Pessoal'!$H$6,1,MATCH(2&amp;$B53,'Gastos com Pessoal'!$I$532:$AJ$532&amp;'Gastos com Pessoal'!$I$6:$AJ$6,0),500,1)),0)
+_xlfn.IFNA(SUM((T$3&gt;='Gastos com Pessoal'!$E$7:$E$506)*(T$3&lt;='Gastos com Pessoal'!$F$7:$F$506)*(IF('Gastos com Pessoal'!$S$7:$S$506&lt;=T$3,1,0))*OFFSET('Gastos com Pessoal'!$H$6,1,MATCH(3&amp;$B53,'Gastos com Pessoal'!$I$532:$AJ$532&amp;'Gastos com Pessoal'!$I$6:$AJ$6,0),500,1)),0)
+_xlfn.IFNA(SUM((T$3&gt;='Gastos com Pessoal'!$E$7:$E$506)*(T$3&lt;='Gastos com Pessoal'!$F$7:$F$506)*(IF('Gastos com Pessoal'!$Y$7:$Y$506&lt;=T$3,1,0))*OFFSET('Gastos com Pessoal'!$H$6,1,MATCH(4&amp;$B53,'Gastos com Pessoal'!$I$532:$AJ$532&amp;'Gastos com Pessoal'!$I$6:$AJ$6,0),500,1)),0)
+_xlfn.IFNA(SUM((T$3&gt;='Gastos com Pessoal'!$E$7:$E$506)*(T$3&lt;='Gastos com Pessoal'!$F$7:$F$506)*(IF('Gastos com Pessoal'!$AE$7:$AE$506&lt;=T$3,1,0))*OFFSET('Gastos com Pessoal'!$H$6,1,MATCH(5&amp;$B53,'Gastos com Pessoal'!$I$532:$AJ$532&amp;'Gastos com Pessoal'!$I$6:$AJ$6,0),500,1)),0)
+_xlfn.IFNA(SUM((T$3&gt;='Gastos com Pessoal'!$E$513:$E$522)*(T$3&lt;='Gastos com Pessoal'!$F$513:$F$522)*(IF('Gastos com Pessoal'!$G$513:$G$522&lt;=T$3,1,0))*OFFSET('Gastos com Pessoal'!$H$512,1,MATCH(1&amp;$B53,'Gastos com Pessoal'!$I$532:$AJ$532&amp;'Gastos com Pessoal'!$I$512:$AJ$512,0),10,1)),0)
+_xlfn.IFNA(SUM((T$3&gt;='Gastos com Pessoal'!$E$513:$E$522)*(T$3&lt;='Gastos com Pessoal'!$F$513:$F$522)*(IF('Gastos com Pessoal'!$M$513:$M$522&lt;=T$3,1,0))*OFFSET('Gastos com Pessoal'!$H$512,1,MATCH(2&amp;$B53,'Gastos com Pessoal'!$I$532:$AJ$532&amp;'Gastos com Pessoal'!$I$512:$AJ$512,0),10,1)),0)
+_xlfn.IFNA(SUM((T$3&gt;='Gastos com Pessoal'!$E$513:$E$522)*(T$3&lt;='Gastos com Pessoal'!$F$513:$F$522)*(IF('Gastos com Pessoal'!$S$513:$S$522&lt;=T$3,1,0))*OFFSET('Gastos com Pessoal'!$H$512,1,MATCH(3&amp;$B53,'Gastos com Pessoal'!$I$532:$AJ$532&amp;'Gastos com Pessoal'!$I$512:$AJ$512,0),10,1)),0)
+_xlfn.IFNA(SUM((T$3&gt;='Gastos com Pessoal'!$E$513:$E$522)*(T$3&lt;='Gastos com Pessoal'!$F$513:$F$522)*(IF('Gastos com Pessoal'!$Y$513:$Y$522&lt;=T$3,1,0))*OFFSET('Gastos com Pessoal'!$H$512,1,MATCH(4&amp;$B53,'Gastos com Pessoal'!$I$532:$AJ$532&amp;'Gastos com Pessoal'!$I$512:$AJ$512,0),10,1)),0)
+_xlfn.IFNA(SUM((T$3&gt;='Gastos com Pessoal'!$E$513:$E$522)*(T$3&lt;='Gastos com Pessoal'!$F$513:$F$522)*(IF('Gastos com Pessoal'!$AE$513:$AE$522&lt;=T$3,1,0))*OFFSET('Gastos com Pessoal'!$H$512,1,MATCH(5&amp;$B53,'Gastos com Pessoal'!$I$532:$AJ$532&amp;'Gastos com Pessoal'!$I$512:$AJ$512,0),10,1)),0)</f>
        <v>0</v>
      </c>
      <c r="U53" s="32">
        <f t="array" aca="1" ref="U53" ca="1">_xlfn.IFNA(SUM((U$3&gt;='Gastos com Pessoal'!$E$7:$E$506)*(U$3&lt;='Gastos com Pessoal'!$F$7:$F$506)*OFFSET('Encargos e Benefícios'!$D$5,1,MATCH($B53,'Encargos e Benefícios'!$E$5:$AB$5,0),500,1)),0)
+_xlfn.IFNA(SUM((U$3&gt;='Gastos com Pessoal'!$E$513:$E$522)*(U$3&lt;='Gastos com Pessoal'!$F$513:$F$522)*OFFSET('Encargos e Benefícios'!$D$511,1,MATCH($B53,'Encargos e Benefícios'!$E$511:$AB$511,0),10,1)),0)
+_xlfn.IFNA(SUM((U$3&gt;='Gastos com Pessoal'!$E$7:$E$506)*(U$3&lt;='Gastos com Pessoal'!$F$7:$F$506)*(IF('Gastos com Pessoal'!$G$7:$G$506&lt;=U$3,1,0))*OFFSET('Gastos com Pessoal'!$H$6,1,MATCH(1&amp;$B53,'Gastos com Pessoal'!$I$532:$AJ$532&amp;'Gastos com Pessoal'!$I$6:$AJ$6,0),500,1)),0)
+_xlfn.IFNA(SUM((U$3&gt;='Gastos com Pessoal'!$E$7:$E$506)*(U$3&lt;='Gastos com Pessoal'!$F$7:$F$506)*(IF('Gastos com Pessoal'!$M$7:$M$506&lt;=U$3,1,0))*OFFSET('Gastos com Pessoal'!$H$6,1,MATCH(2&amp;$B53,'Gastos com Pessoal'!$I$532:$AJ$532&amp;'Gastos com Pessoal'!$I$6:$AJ$6,0),500,1)),0)
+_xlfn.IFNA(SUM((U$3&gt;='Gastos com Pessoal'!$E$7:$E$506)*(U$3&lt;='Gastos com Pessoal'!$F$7:$F$506)*(IF('Gastos com Pessoal'!$S$7:$S$506&lt;=U$3,1,0))*OFFSET('Gastos com Pessoal'!$H$6,1,MATCH(3&amp;$B53,'Gastos com Pessoal'!$I$532:$AJ$532&amp;'Gastos com Pessoal'!$I$6:$AJ$6,0),500,1)),0)
+_xlfn.IFNA(SUM((U$3&gt;='Gastos com Pessoal'!$E$7:$E$506)*(U$3&lt;='Gastos com Pessoal'!$F$7:$F$506)*(IF('Gastos com Pessoal'!$Y$7:$Y$506&lt;=U$3,1,0))*OFFSET('Gastos com Pessoal'!$H$6,1,MATCH(4&amp;$B53,'Gastos com Pessoal'!$I$532:$AJ$532&amp;'Gastos com Pessoal'!$I$6:$AJ$6,0),500,1)),0)
+_xlfn.IFNA(SUM((U$3&gt;='Gastos com Pessoal'!$E$7:$E$506)*(U$3&lt;='Gastos com Pessoal'!$F$7:$F$506)*(IF('Gastos com Pessoal'!$AE$7:$AE$506&lt;=U$3,1,0))*OFFSET('Gastos com Pessoal'!$H$6,1,MATCH(5&amp;$B53,'Gastos com Pessoal'!$I$532:$AJ$532&amp;'Gastos com Pessoal'!$I$6:$AJ$6,0),500,1)),0)
+_xlfn.IFNA(SUM((U$3&gt;='Gastos com Pessoal'!$E$513:$E$522)*(U$3&lt;='Gastos com Pessoal'!$F$513:$F$522)*(IF('Gastos com Pessoal'!$G$513:$G$522&lt;=U$3,1,0))*OFFSET('Gastos com Pessoal'!$H$512,1,MATCH(1&amp;$B53,'Gastos com Pessoal'!$I$532:$AJ$532&amp;'Gastos com Pessoal'!$I$512:$AJ$512,0),10,1)),0)
+_xlfn.IFNA(SUM((U$3&gt;='Gastos com Pessoal'!$E$513:$E$522)*(U$3&lt;='Gastos com Pessoal'!$F$513:$F$522)*(IF('Gastos com Pessoal'!$M$513:$M$522&lt;=U$3,1,0))*OFFSET('Gastos com Pessoal'!$H$512,1,MATCH(2&amp;$B53,'Gastos com Pessoal'!$I$532:$AJ$532&amp;'Gastos com Pessoal'!$I$512:$AJ$512,0),10,1)),0)
+_xlfn.IFNA(SUM((U$3&gt;='Gastos com Pessoal'!$E$513:$E$522)*(U$3&lt;='Gastos com Pessoal'!$F$513:$F$522)*(IF('Gastos com Pessoal'!$S$513:$S$522&lt;=U$3,1,0))*OFFSET('Gastos com Pessoal'!$H$512,1,MATCH(3&amp;$B53,'Gastos com Pessoal'!$I$532:$AJ$532&amp;'Gastos com Pessoal'!$I$512:$AJ$512,0),10,1)),0)
+_xlfn.IFNA(SUM((U$3&gt;='Gastos com Pessoal'!$E$513:$E$522)*(U$3&lt;='Gastos com Pessoal'!$F$513:$F$522)*(IF('Gastos com Pessoal'!$Y$513:$Y$522&lt;=U$3,1,0))*OFFSET('Gastos com Pessoal'!$H$512,1,MATCH(4&amp;$B53,'Gastos com Pessoal'!$I$532:$AJ$532&amp;'Gastos com Pessoal'!$I$512:$AJ$512,0),10,1)),0)
+_xlfn.IFNA(SUM((U$3&gt;='Gastos com Pessoal'!$E$513:$E$522)*(U$3&lt;='Gastos com Pessoal'!$F$513:$F$522)*(IF('Gastos com Pessoal'!$AE$513:$AE$522&lt;=U$3,1,0))*OFFSET('Gastos com Pessoal'!$H$512,1,MATCH(5&amp;$B53,'Gastos com Pessoal'!$I$532:$AJ$532&amp;'Gastos com Pessoal'!$I$512:$AJ$512,0),10,1)),0)</f>
        <v>0</v>
      </c>
      <c r="V53" s="32">
        <f t="array" aca="1" ref="V53" ca="1">_xlfn.IFNA(SUM((V$3&gt;='Gastos com Pessoal'!$E$7:$E$506)*(V$3&lt;='Gastos com Pessoal'!$F$7:$F$506)*OFFSET('Encargos e Benefícios'!$D$5,1,MATCH($B53,'Encargos e Benefícios'!$E$5:$AB$5,0),500,1)),0)
+_xlfn.IFNA(SUM((V$3&gt;='Gastos com Pessoal'!$E$513:$E$522)*(V$3&lt;='Gastos com Pessoal'!$F$513:$F$522)*OFFSET('Encargos e Benefícios'!$D$511,1,MATCH($B53,'Encargos e Benefícios'!$E$511:$AB$511,0),10,1)),0)
+_xlfn.IFNA(SUM((V$3&gt;='Gastos com Pessoal'!$E$7:$E$506)*(V$3&lt;='Gastos com Pessoal'!$F$7:$F$506)*(IF('Gastos com Pessoal'!$G$7:$G$506&lt;=V$3,1,0))*OFFSET('Gastos com Pessoal'!$H$6,1,MATCH(1&amp;$B53,'Gastos com Pessoal'!$I$532:$AJ$532&amp;'Gastos com Pessoal'!$I$6:$AJ$6,0),500,1)),0)
+_xlfn.IFNA(SUM((V$3&gt;='Gastos com Pessoal'!$E$7:$E$506)*(V$3&lt;='Gastos com Pessoal'!$F$7:$F$506)*(IF('Gastos com Pessoal'!$M$7:$M$506&lt;=V$3,1,0))*OFFSET('Gastos com Pessoal'!$H$6,1,MATCH(2&amp;$B53,'Gastos com Pessoal'!$I$532:$AJ$532&amp;'Gastos com Pessoal'!$I$6:$AJ$6,0),500,1)),0)
+_xlfn.IFNA(SUM((V$3&gt;='Gastos com Pessoal'!$E$7:$E$506)*(V$3&lt;='Gastos com Pessoal'!$F$7:$F$506)*(IF('Gastos com Pessoal'!$S$7:$S$506&lt;=V$3,1,0))*OFFSET('Gastos com Pessoal'!$H$6,1,MATCH(3&amp;$B53,'Gastos com Pessoal'!$I$532:$AJ$532&amp;'Gastos com Pessoal'!$I$6:$AJ$6,0),500,1)),0)
+_xlfn.IFNA(SUM((V$3&gt;='Gastos com Pessoal'!$E$7:$E$506)*(V$3&lt;='Gastos com Pessoal'!$F$7:$F$506)*(IF('Gastos com Pessoal'!$Y$7:$Y$506&lt;=V$3,1,0))*OFFSET('Gastos com Pessoal'!$H$6,1,MATCH(4&amp;$B53,'Gastos com Pessoal'!$I$532:$AJ$532&amp;'Gastos com Pessoal'!$I$6:$AJ$6,0),500,1)),0)
+_xlfn.IFNA(SUM((V$3&gt;='Gastos com Pessoal'!$E$7:$E$506)*(V$3&lt;='Gastos com Pessoal'!$F$7:$F$506)*(IF('Gastos com Pessoal'!$AE$7:$AE$506&lt;=V$3,1,0))*OFFSET('Gastos com Pessoal'!$H$6,1,MATCH(5&amp;$B53,'Gastos com Pessoal'!$I$532:$AJ$532&amp;'Gastos com Pessoal'!$I$6:$AJ$6,0),500,1)),0)
+_xlfn.IFNA(SUM((V$3&gt;='Gastos com Pessoal'!$E$513:$E$522)*(V$3&lt;='Gastos com Pessoal'!$F$513:$F$522)*(IF('Gastos com Pessoal'!$G$513:$G$522&lt;=V$3,1,0))*OFFSET('Gastos com Pessoal'!$H$512,1,MATCH(1&amp;$B53,'Gastos com Pessoal'!$I$532:$AJ$532&amp;'Gastos com Pessoal'!$I$512:$AJ$512,0),10,1)),0)
+_xlfn.IFNA(SUM((V$3&gt;='Gastos com Pessoal'!$E$513:$E$522)*(V$3&lt;='Gastos com Pessoal'!$F$513:$F$522)*(IF('Gastos com Pessoal'!$M$513:$M$522&lt;=V$3,1,0))*OFFSET('Gastos com Pessoal'!$H$512,1,MATCH(2&amp;$B53,'Gastos com Pessoal'!$I$532:$AJ$532&amp;'Gastos com Pessoal'!$I$512:$AJ$512,0),10,1)),0)
+_xlfn.IFNA(SUM((V$3&gt;='Gastos com Pessoal'!$E$513:$E$522)*(V$3&lt;='Gastos com Pessoal'!$F$513:$F$522)*(IF('Gastos com Pessoal'!$S$513:$S$522&lt;=V$3,1,0))*OFFSET('Gastos com Pessoal'!$H$512,1,MATCH(3&amp;$B53,'Gastos com Pessoal'!$I$532:$AJ$532&amp;'Gastos com Pessoal'!$I$512:$AJ$512,0),10,1)),0)
+_xlfn.IFNA(SUM((V$3&gt;='Gastos com Pessoal'!$E$513:$E$522)*(V$3&lt;='Gastos com Pessoal'!$F$513:$F$522)*(IF('Gastos com Pessoal'!$Y$513:$Y$522&lt;=V$3,1,0))*OFFSET('Gastos com Pessoal'!$H$512,1,MATCH(4&amp;$B53,'Gastos com Pessoal'!$I$532:$AJ$532&amp;'Gastos com Pessoal'!$I$512:$AJ$512,0),10,1)),0)
+_xlfn.IFNA(SUM((V$3&gt;='Gastos com Pessoal'!$E$513:$E$522)*(V$3&lt;='Gastos com Pessoal'!$F$513:$F$522)*(IF('Gastos com Pessoal'!$AE$513:$AE$522&lt;=V$3,1,0))*OFFSET('Gastos com Pessoal'!$H$512,1,MATCH(5&amp;$B53,'Gastos com Pessoal'!$I$532:$AJ$532&amp;'Gastos com Pessoal'!$I$512:$AJ$512,0),10,1)),0)</f>
        <v>0</v>
      </c>
      <c r="W53" s="32">
        <f t="array" aca="1" ref="W53" ca="1">_xlfn.IFNA(SUM((W$3&gt;='Gastos com Pessoal'!$E$7:$E$506)*(W$3&lt;='Gastos com Pessoal'!$F$7:$F$506)*OFFSET('Encargos e Benefícios'!$D$5,1,MATCH($B53,'Encargos e Benefícios'!$E$5:$AB$5,0),500,1)),0)
+_xlfn.IFNA(SUM((W$3&gt;='Gastos com Pessoal'!$E$513:$E$522)*(W$3&lt;='Gastos com Pessoal'!$F$513:$F$522)*OFFSET('Encargos e Benefícios'!$D$511,1,MATCH($B53,'Encargos e Benefícios'!$E$511:$AB$511,0),10,1)),0)
+_xlfn.IFNA(SUM((W$3&gt;='Gastos com Pessoal'!$E$7:$E$506)*(W$3&lt;='Gastos com Pessoal'!$F$7:$F$506)*(IF('Gastos com Pessoal'!$G$7:$G$506&lt;=W$3,1,0))*OFFSET('Gastos com Pessoal'!$H$6,1,MATCH(1&amp;$B53,'Gastos com Pessoal'!$I$532:$AJ$532&amp;'Gastos com Pessoal'!$I$6:$AJ$6,0),500,1)),0)
+_xlfn.IFNA(SUM((W$3&gt;='Gastos com Pessoal'!$E$7:$E$506)*(W$3&lt;='Gastos com Pessoal'!$F$7:$F$506)*(IF('Gastos com Pessoal'!$M$7:$M$506&lt;=W$3,1,0))*OFFSET('Gastos com Pessoal'!$H$6,1,MATCH(2&amp;$B53,'Gastos com Pessoal'!$I$532:$AJ$532&amp;'Gastos com Pessoal'!$I$6:$AJ$6,0),500,1)),0)
+_xlfn.IFNA(SUM((W$3&gt;='Gastos com Pessoal'!$E$7:$E$506)*(W$3&lt;='Gastos com Pessoal'!$F$7:$F$506)*(IF('Gastos com Pessoal'!$S$7:$S$506&lt;=W$3,1,0))*OFFSET('Gastos com Pessoal'!$H$6,1,MATCH(3&amp;$B53,'Gastos com Pessoal'!$I$532:$AJ$532&amp;'Gastos com Pessoal'!$I$6:$AJ$6,0),500,1)),0)
+_xlfn.IFNA(SUM((W$3&gt;='Gastos com Pessoal'!$E$7:$E$506)*(W$3&lt;='Gastos com Pessoal'!$F$7:$F$506)*(IF('Gastos com Pessoal'!$Y$7:$Y$506&lt;=W$3,1,0))*OFFSET('Gastos com Pessoal'!$H$6,1,MATCH(4&amp;$B53,'Gastos com Pessoal'!$I$532:$AJ$532&amp;'Gastos com Pessoal'!$I$6:$AJ$6,0),500,1)),0)
+_xlfn.IFNA(SUM((W$3&gt;='Gastos com Pessoal'!$E$7:$E$506)*(W$3&lt;='Gastos com Pessoal'!$F$7:$F$506)*(IF('Gastos com Pessoal'!$AE$7:$AE$506&lt;=W$3,1,0))*OFFSET('Gastos com Pessoal'!$H$6,1,MATCH(5&amp;$B53,'Gastos com Pessoal'!$I$532:$AJ$532&amp;'Gastos com Pessoal'!$I$6:$AJ$6,0),500,1)),0)
+_xlfn.IFNA(SUM((W$3&gt;='Gastos com Pessoal'!$E$513:$E$522)*(W$3&lt;='Gastos com Pessoal'!$F$513:$F$522)*(IF('Gastos com Pessoal'!$G$513:$G$522&lt;=W$3,1,0))*OFFSET('Gastos com Pessoal'!$H$512,1,MATCH(1&amp;$B53,'Gastos com Pessoal'!$I$532:$AJ$532&amp;'Gastos com Pessoal'!$I$512:$AJ$512,0),10,1)),0)
+_xlfn.IFNA(SUM((W$3&gt;='Gastos com Pessoal'!$E$513:$E$522)*(W$3&lt;='Gastos com Pessoal'!$F$513:$F$522)*(IF('Gastos com Pessoal'!$M$513:$M$522&lt;=W$3,1,0))*OFFSET('Gastos com Pessoal'!$H$512,1,MATCH(2&amp;$B53,'Gastos com Pessoal'!$I$532:$AJ$532&amp;'Gastos com Pessoal'!$I$512:$AJ$512,0),10,1)),0)
+_xlfn.IFNA(SUM((W$3&gt;='Gastos com Pessoal'!$E$513:$E$522)*(W$3&lt;='Gastos com Pessoal'!$F$513:$F$522)*(IF('Gastos com Pessoal'!$S$513:$S$522&lt;=W$3,1,0))*OFFSET('Gastos com Pessoal'!$H$512,1,MATCH(3&amp;$B53,'Gastos com Pessoal'!$I$532:$AJ$532&amp;'Gastos com Pessoal'!$I$512:$AJ$512,0),10,1)),0)
+_xlfn.IFNA(SUM((W$3&gt;='Gastos com Pessoal'!$E$513:$E$522)*(W$3&lt;='Gastos com Pessoal'!$F$513:$F$522)*(IF('Gastos com Pessoal'!$Y$513:$Y$522&lt;=W$3,1,0))*OFFSET('Gastos com Pessoal'!$H$512,1,MATCH(4&amp;$B53,'Gastos com Pessoal'!$I$532:$AJ$532&amp;'Gastos com Pessoal'!$I$512:$AJ$512,0),10,1)),0)
+_xlfn.IFNA(SUM((W$3&gt;='Gastos com Pessoal'!$E$513:$E$522)*(W$3&lt;='Gastos com Pessoal'!$F$513:$F$522)*(IF('Gastos com Pessoal'!$AE$513:$AE$522&lt;=W$3,1,0))*OFFSET('Gastos com Pessoal'!$H$512,1,MATCH(5&amp;$B53,'Gastos com Pessoal'!$I$532:$AJ$532&amp;'Gastos com Pessoal'!$I$512:$AJ$512,0),10,1)),0)</f>
        <v>0</v>
      </c>
      <c r="X53" s="32">
        <f t="array" aca="1" ref="X53" ca="1">_xlfn.IFNA(SUM((X$3&gt;='Gastos com Pessoal'!$E$7:$E$506)*(X$3&lt;='Gastos com Pessoal'!$F$7:$F$506)*OFFSET('Encargos e Benefícios'!$D$5,1,MATCH($B53,'Encargos e Benefícios'!$E$5:$AB$5,0),500,1)),0)
+_xlfn.IFNA(SUM((X$3&gt;='Gastos com Pessoal'!$E$513:$E$522)*(X$3&lt;='Gastos com Pessoal'!$F$513:$F$522)*OFFSET('Encargos e Benefícios'!$D$511,1,MATCH($B53,'Encargos e Benefícios'!$E$511:$AB$511,0),10,1)),0)
+_xlfn.IFNA(SUM((X$3&gt;='Gastos com Pessoal'!$E$7:$E$506)*(X$3&lt;='Gastos com Pessoal'!$F$7:$F$506)*(IF('Gastos com Pessoal'!$G$7:$G$506&lt;=X$3,1,0))*OFFSET('Gastos com Pessoal'!$H$6,1,MATCH(1&amp;$B53,'Gastos com Pessoal'!$I$532:$AJ$532&amp;'Gastos com Pessoal'!$I$6:$AJ$6,0),500,1)),0)
+_xlfn.IFNA(SUM((X$3&gt;='Gastos com Pessoal'!$E$7:$E$506)*(X$3&lt;='Gastos com Pessoal'!$F$7:$F$506)*(IF('Gastos com Pessoal'!$M$7:$M$506&lt;=X$3,1,0))*OFFSET('Gastos com Pessoal'!$H$6,1,MATCH(2&amp;$B53,'Gastos com Pessoal'!$I$532:$AJ$532&amp;'Gastos com Pessoal'!$I$6:$AJ$6,0),500,1)),0)
+_xlfn.IFNA(SUM((X$3&gt;='Gastos com Pessoal'!$E$7:$E$506)*(X$3&lt;='Gastos com Pessoal'!$F$7:$F$506)*(IF('Gastos com Pessoal'!$S$7:$S$506&lt;=X$3,1,0))*OFFSET('Gastos com Pessoal'!$H$6,1,MATCH(3&amp;$B53,'Gastos com Pessoal'!$I$532:$AJ$532&amp;'Gastos com Pessoal'!$I$6:$AJ$6,0),500,1)),0)
+_xlfn.IFNA(SUM((X$3&gt;='Gastos com Pessoal'!$E$7:$E$506)*(X$3&lt;='Gastos com Pessoal'!$F$7:$F$506)*(IF('Gastos com Pessoal'!$Y$7:$Y$506&lt;=X$3,1,0))*OFFSET('Gastos com Pessoal'!$H$6,1,MATCH(4&amp;$B53,'Gastos com Pessoal'!$I$532:$AJ$532&amp;'Gastos com Pessoal'!$I$6:$AJ$6,0),500,1)),0)
+_xlfn.IFNA(SUM((X$3&gt;='Gastos com Pessoal'!$E$7:$E$506)*(X$3&lt;='Gastos com Pessoal'!$F$7:$F$506)*(IF('Gastos com Pessoal'!$AE$7:$AE$506&lt;=X$3,1,0))*OFFSET('Gastos com Pessoal'!$H$6,1,MATCH(5&amp;$B53,'Gastos com Pessoal'!$I$532:$AJ$532&amp;'Gastos com Pessoal'!$I$6:$AJ$6,0),500,1)),0)
+_xlfn.IFNA(SUM((X$3&gt;='Gastos com Pessoal'!$E$513:$E$522)*(X$3&lt;='Gastos com Pessoal'!$F$513:$F$522)*(IF('Gastos com Pessoal'!$G$513:$G$522&lt;=X$3,1,0))*OFFSET('Gastos com Pessoal'!$H$512,1,MATCH(1&amp;$B53,'Gastos com Pessoal'!$I$532:$AJ$532&amp;'Gastos com Pessoal'!$I$512:$AJ$512,0),10,1)),0)
+_xlfn.IFNA(SUM((X$3&gt;='Gastos com Pessoal'!$E$513:$E$522)*(X$3&lt;='Gastos com Pessoal'!$F$513:$F$522)*(IF('Gastos com Pessoal'!$M$513:$M$522&lt;=X$3,1,0))*OFFSET('Gastos com Pessoal'!$H$512,1,MATCH(2&amp;$B53,'Gastos com Pessoal'!$I$532:$AJ$532&amp;'Gastos com Pessoal'!$I$512:$AJ$512,0),10,1)),0)
+_xlfn.IFNA(SUM((X$3&gt;='Gastos com Pessoal'!$E$513:$E$522)*(X$3&lt;='Gastos com Pessoal'!$F$513:$F$522)*(IF('Gastos com Pessoal'!$S$513:$S$522&lt;=X$3,1,0))*OFFSET('Gastos com Pessoal'!$H$512,1,MATCH(3&amp;$B53,'Gastos com Pessoal'!$I$532:$AJ$532&amp;'Gastos com Pessoal'!$I$512:$AJ$512,0),10,1)),0)
+_xlfn.IFNA(SUM((X$3&gt;='Gastos com Pessoal'!$E$513:$E$522)*(X$3&lt;='Gastos com Pessoal'!$F$513:$F$522)*(IF('Gastos com Pessoal'!$Y$513:$Y$522&lt;=X$3,1,0))*OFFSET('Gastos com Pessoal'!$H$512,1,MATCH(4&amp;$B53,'Gastos com Pessoal'!$I$532:$AJ$532&amp;'Gastos com Pessoal'!$I$512:$AJ$512,0),10,1)),0)
+_xlfn.IFNA(SUM((X$3&gt;='Gastos com Pessoal'!$E$513:$E$522)*(X$3&lt;='Gastos com Pessoal'!$F$513:$F$522)*(IF('Gastos com Pessoal'!$AE$513:$AE$522&lt;=X$3,1,0))*OFFSET('Gastos com Pessoal'!$H$512,1,MATCH(5&amp;$B53,'Gastos com Pessoal'!$I$532:$AJ$532&amp;'Gastos com Pessoal'!$I$512:$AJ$512,0),10,1)),0)</f>
        <v>0</v>
      </c>
      <c r="Y53" s="32">
        <f t="array" aca="1" ref="Y53" ca="1">_xlfn.IFNA(SUM((Y$3&gt;='Gastos com Pessoal'!$E$7:$E$506)*(Y$3&lt;='Gastos com Pessoal'!$F$7:$F$506)*OFFSET('Encargos e Benefícios'!$D$5,1,MATCH($B53,'Encargos e Benefícios'!$E$5:$AB$5,0),500,1)),0)
+_xlfn.IFNA(SUM((Y$3&gt;='Gastos com Pessoal'!$E$513:$E$522)*(Y$3&lt;='Gastos com Pessoal'!$F$513:$F$522)*OFFSET('Encargos e Benefícios'!$D$511,1,MATCH($B53,'Encargos e Benefícios'!$E$511:$AB$511,0),10,1)),0)
+_xlfn.IFNA(SUM((Y$3&gt;='Gastos com Pessoal'!$E$7:$E$506)*(Y$3&lt;='Gastos com Pessoal'!$F$7:$F$506)*(IF('Gastos com Pessoal'!$G$7:$G$506&lt;=Y$3,1,0))*OFFSET('Gastos com Pessoal'!$H$6,1,MATCH(1&amp;$B53,'Gastos com Pessoal'!$I$532:$AJ$532&amp;'Gastos com Pessoal'!$I$6:$AJ$6,0),500,1)),0)
+_xlfn.IFNA(SUM((Y$3&gt;='Gastos com Pessoal'!$E$7:$E$506)*(Y$3&lt;='Gastos com Pessoal'!$F$7:$F$506)*(IF('Gastos com Pessoal'!$M$7:$M$506&lt;=Y$3,1,0))*OFFSET('Gastos com Pessoal'!$H$6,1,MATCH(2&amp;$B53,'Gastos com Pessoal'!$I$532:$AJ$532&amp;'Gastos com Pessoal'!$I$6:$AJ$6,0),500,1)),0)
+_xlfn.IFNA(SUM((Y$3&gt;='Gastos com Pessoal'!$E$7:$E$506)*(Y$3&lt;='Gastos com Pessoal'!$F$7:$F$506)*(IF('Gastos com Pessoal'!$S$7:$S$506&lt;=Y$3,1,0))*OFFSET('Gastos com Pessoal'!$H$6,1,MATCH(3&amp;$B53,'Gastos com Pessoal'!$I$532:$AJ$532&amp;'Gastos com Pessoal'!$I$6:$AJ$6,0),500,1)),0)
+_xlfn.IFNA(SUM((Y$3&gt;='Gastos com Pessoal'!$E$7:$E$506)*(Y$3&lt;='Gastos com Pessoal'!$F$7:$F$506)*(IF('Gastos com Pessoal'!$Y$7:$Y$506&lt;=Y$3,1,0))*OFFSET('Gastos com Pessoal'!$H$6,1,MATCH(4&amp;$B53,'Gastos com Pessoal'!$I$532:$AJ$532&amp;'Gastos com Pessoal'!$I$6:$AJ$6,0),500,1)),0)
+_xlfn.IFNA(SUM((Y$3&gt;='Gastos com Pessoal'!$E$7:$E$506)*(Y$3&lt;='Gastos com Pessoal'!$F$7:$F$506)*(IF('Gastos com Pessoal'!$AE$7:$AE$506&lt;=Y$3,1,0))*OFFSET('Gastos com Pessoal'!$H$6,1,MATCH(5&amp;$B53,'Gastos com Pessoal'!$I$532:$AJ$532&amp;'Gastos com Pessoal'!$I$6:$AJ$6,0),500,1)),0)
+_xlfn.IFNA(SUM((Y$3&gt;='Gastos com Pessoal'!$E$513:$E$522)*(Y$3&lt;='Gastos com Pessoal'!$F$513:$F$522)*(IF('Gastos com Pessoal'!$G$513:$G$522&lt;=Y$3,1,0))*OFFSET('Gastos com Pessoal'!$H$512,1,MATCH(1&amp;$B53,'Gastos com Pessoal'!$I$532:$AJ$532&amp;'Gastos com Pessoal'!$I$512:$AJ$512,0),10,1)),0)
+_xlfn.IFNA(SUM((Y$3&gt;='Gastos com Pessoal'!$E$513:$E$522)*(Y$3&lt;='Gastos com Pessoal'!$F$513:$F$522)*(IF('Gastos com Pessoal'!$M$513:$M$522&lt;=Y$3,1,0))*OFFSET('Gastos com Pessoal'!$H$512,1,MATCH(2&amp;$B53,'Gastos com Pessoal'!$I$532:$AJ$532&amp;'Gastos com Pessoal'!$I$512:$AJ$512,0),10,1)),0)
+_xlfn.IFNA(SUM((Y$3&gt;='Gastos com Pessoal'!$E$513:$E$522)*(Y$3&lt;='Gastos com Pessoal'!$F$513:$F$522)*(IF('Gastos com Pessoal'!$S$513:$S$522&lt;=Y$3,1,0))*OFFSET('Gastos com Pessoal'!$H$512,1,MATCH(3&amp;$B53,'Gastos com Pessoal'!$I$532:$AJ$532&amp;'Gastos com Pessoal'!$I$512:$AJ$512,0),10,1)),0)
+_xlfn.IFNA(SUM((Y$3&gt;='Gastos com Pessoal'!$E$513:$E$522)*(Y$3&lt;='Gastos com Pessoal'!$F$513:$F$522)*(IF('Gastos com Pessoal'!$Y$513:$Y$522&lt;=Y$3,1,0))*OFFSET('Gastos com Pessoal'!$H$512,1,MATCH(4&amp;$B53,'Gastos com Pessoal'!$I$532:$AJ$532&amp;'Gastos com Pessoal'!$I$512:$AJ$512,0),10,1)),0)
+_xlfn.IFNA(SUM((Y$3&gt;='Gastos com Pessoal'!$E$513:$E$522)*(Y$3&lt;='Gastos com Pessoal'!$F$513:$F$522)*(IF('Gastos com Pessoal'!$AE$513:$AE$522&lt;=Y$3,1,0))*OFFSET('Gastos com Pessoal'!$H$512,1,MATCH(5&amp;$B53,'Gastos com Pessoal'!$I$532:$AJ$532&amp;'Gastos com Pessoal'!$I$512:$AJ$512,0),10,1)),0)</f>
        <v>0</v>
      </c>
      <c r="Z53" s="32">
        <f t="array" aca="1" ref="Z53" ca="1">_xlfn.IFNA(SUM((Z$3&gt;='Gastos com Pessoal'!$E$7:$E$506)*(Z$3&lt;='Gastos com Pessoal'!$F$7:$F$506)*OFFSET('Encargos e Benefícios'!$D$5,1,MATCH($B53,'Encargos e Benefícios'!$E$5:$AB$5,0),500,1)),0)
+_xlfn.IFNA(SUM((Z$3&gt;='Gastos com Pessoal'!$E$513:$E$522)*(Z$3&lt;='Gastos com Pessoal'!$F$513:$F$522)*OFFSET('Encargos e Benefícios'!$D$511,1,MATCH($B53,'Encargos e Benefícios'!$E$511:$AB$511,0),10,1)),0)
+_xlfn.IFNA(SUM((Z$3&gt;='Gastos com Pessoal'!$E$7:$E$506)*(Z$3&lt;='Gastos com Pessoal'!$F$7:$F$506)*(IF('Gastos com Pessoal'!$G$7:$G$506&lt;=Z$3,1,0))*OFFSET('Gastos com Pessoal'!$H$6,1,MATCH(1&amp;$B53,'Gastos com Pessoal'!$I$532:$AJ$532&amp;'Gastos com Pessoal'!$I$6:$AJ$6,0),500,1)),0)
+_xlfn.IFNA(SUM((Z$3&gt;='Gastos com Pessoal'!$E$7:$E$506)*(Z$3&lt;='Gastos com Pessoal'!$F$7:$F$506)*(IF('Gastos com Pessoal'!$M$7:$M$506&lt;=Z$3,1,0))*OFFSET('Gastos com Pessoal'!$H$6,1,MATCH(2&amp;$B53,'Gastos com Pessoal'!$I$532:$AJ$532&amp;'Gastos com Pessoal'!$I$6:$AJ$6,0),500,1)),0)
+_xlfn.IFNA(SUM((Z$3&gt;='Gastos com Pessoal'!$E$7:$E$506)*(Z$3&lt;='Gastos com Pessoal'!$F$7:$F$506)*(IF('Gastos com Pessoal'!$S$7:$S$506&lt;=Z$3,1,0))*OFFSET('Gastos com Pessoal'!$H$6,1,MATCH(3&amp;$B53,'Gastos com Pessoal'!$I$532:$AJ$532&amp;'Gastos com Pessoal'!$I$6:$AJ$6,0),500,1)),0)
+_xlfn.IFNA(SUM((Z$3&gt;='Gastos com Pessoal'!$E$7:$E$506)*(Z$3&lt;='Gastos com Pessoal'!$F$7:$F$506)*(IF('Gastos com Pessoal'!$Y$7:$Y$506&lt;=Z$3,1,0))*OFFSET('Gastos com Pessoal'!$H$6,1,MATCH(4&amp;$B53,'Gastos com Pessoal'!$I$532:$AJ$532&amp;'Gastos com Pessoal'!$I$6:$AJ$6,0),500,1)),0)
+_xlfn.IFNA(SUM((Z$3&gt;='Gastos com Pessoal'!$E$7:$E$506)*(Z$3&lt;='Gastos com Pessoal'!$F$7:$F$506)*(IF('Gastos com Pessoal'!$AE$7:$AE$506&lt;=Z$3,1,0))*OFFSET('Gastos com Pessoal'!$H$6,1,MATCH(5&amp;$B53,'Gastos com Pessoal'!$I$532:$AJ$532&amp;'Gastos com Pessoal'!$I$6:$AJ$6,0),500,1)),0)
+_xlfn.IFNA(SUM((Z$3&gt;='Gastos com Pessoal'!$E$513:$E$522)*(Z$3&lt;='Gastos com Pessoal'!$F$513:$F$522)*(IF('Gastos com Pessoal'!$G$513:$G$522&lt;=Z$3,1,0))*OFFSET('Gastos com Pessoal'!$H$512,1,MATCH(1&amp;$B53,'Gastos com Pessoal'!$I$532:$AJ$532&amp;'Gastos com Pessoal'!$I$512:$AJ$512,0),10,1)),0)
+_xlfn.IFNA(SUM((Z$3&gt;='Gastos com Pessoal'!$E$513:$E$522)*(Z$3&lt;='Gastos com Pessoal'!$F$513:$F$522)*(IF('Gastos com Pessoal'!$M$513:$M$522&lt;=Z$3,1,0))*OFFSET('Gastos com Pessoal'!$H$512,1,MATCH(2&amp;$B53,'Gastos com Pessoal'!$I$532:$AJ$532&amp;'Gastos com Pessoal'!$I$512:$AJ$512,0),10,1)),0)
+_xlfn.IFNA(SUM((Z$3&gt;='Gastos com Pessoal'!$E$513:$E$522)*(Z$3&lt;='Gastos com Pessoal'!$F$513:$F$522)*(IF('Gastos com Pessoal'!$S$513:$S$522&lt;=Z$3,1,0))*OFFSET('Gastos com Pessoal'!$H$512,1,MATCH(3&amp;$B53,'Gastos com Pessoal'!$I$532:$AJ$532&amp;'Gastos com Pessoal'!$I$512:$AJ$512,0),10,1)),0)
+_xlfn.IFNA(SUM((Z$3&gt;='Gastos com Pessoal'!$E$513:$E$522)*(Z$3&lt;='Gastos com Pessoal'!$F$513:$F$522)*(IF('Gastos com Pessoal'!$Y$513:$Y$522&lt;=Z$3,1,0))*OFFSET('Gastos com Pessoal'!$H$512,1,MATCH(4&amp;$B53,'Gastos com Pessoal'!$I$532:$AJ$532&amp;'Gastos com Pessoal'!$I$512:$AJ$512,0),10,1)),0)
+_xlfn.IFNA(SUM((Z$3&gt;='Gastos com Pessoal'!$E$513:$E$522)*(Z$3&lt;='Gastos com Pessoal'!$F$513:$F$522)*(IF('Gastos com Pessoal'!$AE$513:$AE$522&lt;=Z$3,1,0))*OFFSET('Gastos com Pessoal'!$H$512,1,MATCH(5&amp;$B53,'Gastos com Pessoal'!$I$532:$AJ$532&amp;'Gastos com Pessoal'!$I$512:$AJ$512,0),10,1)),0)</f>
        <v>0</v>
      </c>
      <c r="AA53" s="32">
        <f t="array" aca="1" ref="AA53" ca="1">_xlfn.IFNA(SUM((AA$3&gt;='Gastos com Pessoal'!$E$7:$E$506)*(AA$3&lt;='Gastos com Pessoal'!$F$7:$F$506)*OFFSET('Encargos e Benefícios'!$D$5,1,MATCH($B53,'Encargos e Benefícios'!$E$5:$AB$5,0),500,1)),0)
+_xlfn.IFNA(SUM((AA$3&gt;='Gastos com Pessoal'!$E$513:$E$522)*(AA$3&lt;='Gastos com Pessoal'!$F$513:$F$522)*OFFSET('Encargos e Benefícios'!$D$511,1,MATCH($B53,'Encargos e Benefícios'!$E$511:$AB$511,0),10,1)),0)
+_xlfn.IFNA(SUM((AA$3&gt;='Gastos com Pessoal'!$E$7:$E$506)*(AA$3&lt;='Gastos com Pessoal'!$F$7:$F$506)*(IF('Gastos com Pessoal'!$G$7:$G$506&lt;=AA$3,1,0))*OFFSET('Gastos com Pessoal'!$H$6,1,MATCH(1&amp;$B53,'Gastos com Pessoal'!$I$532:$AJ$532&amp;'Gastos com Pessoal'!$I$6:$AJ$6,0),500,1)),0)
+_xlfn.IFNA(SUM((AA$3&gt;='Gastos com Pessoal'!$E$7:$E$506)*(AA$3&lt;='Gastos com Pessoal'!$F$7:$F$506)*(IF('Gastos com Pessoal'!$M$7:$M$506&lt;=AA$3,1,0))*OFFSET('Gastos com Pessoal'!$H$6,1,MATCH(2&amp;$B53,'Gastos com Pessoal'!$I$532:$AJ$532&amp;'Gastos com Pessoal'!$I$6:$AJ$6,0),500,1)),0)
+_xlfn.IFNA(SUM((AA$3&gt;='Gastos com Pessoal'!$E$7:$E$506)*(AA$3&lt;='Gastos com Pessoal'!$F$7:$F$506)*(IF('Gastos com Pessoal'!$S$7:$S$506&lt;=AA$3,1,0))*OFFSET('Gastos com Pessoal'!$H$6,1,MATCH(3&amp;$B53,'Gastos com Pessoal'!$I$532:$AJ$532&amp;'Gastos com Pessoal'!$I$6:$AJ$6,0),500,1)),0)
+_xlfn.IFNA(SUM((AA$3&gt;='Gastos com Pessoal'!$E$7:$E$506)*(AA$3&lt;='Gastos com Pessoal'!$F$7:$F$506)*(IF('Gastos com Pessoal'!$Y$7:$Y$506&lt;=AA$3,1,0))*OFFSET('Gastos com Pessoal'!$H$6,1,MATCH(4&amp;$B53,'Gastos com Pessoal'!$I$532:$AJ$532&amp;'Gastos com Pessoal'!$I$6:$AJ$6,0),500,1)),0)
+_xlfn.IFNA(SUM((AA$3&gt;='Gastos com Pessoal'!$E$7:$E$506)*(AA$3&lt;='Gastos com Pessoal'!$F$7:$F$506)*(IF('Gastos com Pessoal'!$AE$7:$AE$506&lt;=AA$3,1,0))*OFFSET('Gastos com Pessoal'!$H$6,1,MATCH(5&amp;$B53,'Gastos com Pessoal'!$I$532:$AJ$532&amp;'Gastos com Pessoal'!$I$6:$AJ$6,0),500,1)),0)
+_xlfn.IFNA(SUM((AA$3&gt;='Gastos com Pessoal'!$E$513:$E$522)*(AA$3&lt;='Gastos com Pessoal'!$F$513:$F$522)*(IF('Gastos com Pessoal'!$G$513:$G$522&lt;=AA$3,1,0))*OFFSET('Gastos com Pessoal'!$H$512,1,MATCH(1&amp;$B53,'Gastos com Pessoal'!$I$532:$AJ$532&amp;'Gastos com Pessoal'!$I$512:$AJ$512,0),10,1)),0)
+_xlfn.IFNA(SUM((AA$3&gt;='Gastos com Pessoal'!$E$513:$E$522)*(AA$3&lt;='Gastos com Pessoal'!$F$513:$F$522)*(IF('Gastos com Pessoal'!$M$513:$M$522&lt;=AA$3,1,0))*OFFSET('Gastos com Pessoal'!$H$512,1,MATCH(2&amp;$B53,'Gastos com Pessoal'!$I$532:$AJ$532&amp;'Gastos com Pessoal'!$I$512:$AJ$512,0),10,1)),0)
+_xlfn.IFNA(SUM((AA$3&gt;='Gastos com Pessoal'!$E$513:$E$522)*(AA$3&lt;='Gastos com Pessoal'!$F$513:$F$522)*(IF('Gastos com Pessoal'!$S$513:$S$522&lt;=AA$3,1,0))*OFFSET('Gastos com Pessoal'!$H$512,1,MATCH(3&amp;$B53,'Gastos com Pessoal'!$I$532:$AJ$532&amp;'Gastos com Pessoal'!$I$512:$AJ$512,0),10,1)),0)
+_xlfn.IFNA(SUM((AA$3&gt;='Gastos com Pessoal'!$E$513:$E$522)*(AA$3&lt;='Gastos com Pessoal'!$F$513:$F$522)*(IF('Gastos com Pessoal'!$Y$513:$Y$522&lt;=AA$3,1,0))*OFFSET('Gastos com Pessoal'!$H$512,1,MATCH(4&amp;$B53,'Gastos com Pessoal'!$I$532:$AJ$532&amp;'Gastos com Pessoal'!$I$512:$AJ$512,0),10,1)),0)
+_xlfn.IFNA(SUM((AA$3&gt;='Gastos com Pessoal'!$E$513:$E$522)*(AA$3&lt;='Gastos com Pessoal'!$F$513:$F$522)*(IF('Gastos com Pessoal'!$AE$513:$AE$522&lt;=AA$3,1,0))*OFFSET('Gastos com Pessoal'!$H$512,1,MATCH(5&amp;$B53,'Gastos com Pessoal'!$I$532:$AJ$532&amp;'Gastos com Pessoal'!$I$512:$AJ$512,0),10,1)),0)</f>
        <v>0</v>
      </c>
      <c r="AB53" s="32">
        <f t="array" aca="1" ref="AB53" ca="1">_xlfn.IFNA(SUM((AB$3&gt;='Gastos com Pessoal'!$E$7:$E$506)*(AB$3&lt;='Gastos com Pessoal'!$F$7:$F$506)*OFFSET('Encargos e Benefícios'!$D$5,1,MATCH($B53,'Encargos e Benefícios'!$E$5:$AB$5,0),500,1)),0)
+_xlfn.IFNA(SUM((AB$3&gt;='Gastos com Pessoal'!$E$513:$E$522)*(AB$3&lt;='Gastos com Pessoal'!$F$513:$F$522)*OFFSET('Encargos e Benefícios'!$D$511,1,MATCH($B53,'Encargos e Benefícios'!$E$511:$AB$511,0),10,1)),0)
+_xlfn.IFNA(SUM((AB$3&gt;='Gastos com Pessoal'!$E$7:$E$506)*(AB$3&lt;='Gastos com Pessoal'!$F$7:$F$506)*(IF('Gastos com Pessoal'!$G$7:$G$506&lt;=AB$3,1,0))*OFFSET('Gastos com Pessoal'!$H$6,1,MATCH(1&amp;$B53,'Gastos com Pessoal'!$I$532:$AJ$532&amp;'Gastos com Pessoal'!$I$6:$AJ$6,0),500,1)),0)
+_xlfn.IFNA(SUM((AB$3&gt;='Gastos com Pessoal'!$E$7:$E$506)*(AB$3&lt;='Gastos com Pessoal'!$F$7:$F$506)*(IF('Gastos com Pessoal'!$M$7:$M$506&lt;=AB$3,1,0))*OFFSET('Gastos com Pessoal'!$H$6,1,MATCH(2&amp;$B53,'Gastos com Pessoal'!$I$532:$AJ$532&amp;'Gastos com Pessoal'!$I$6:$AJ$6,0),500,1)),0)
+_xlfn.IFNA(SUM((AB$3&gt;='Gastos com Pessoal'!$E$7:$E$506)*(AB$3&lt;='Gastos com Pessoal'!$F$7:$F$506)*(IF('Gastos com Pessoal'!$S$7:$S$506&lt;=AB$3,1,0))*OFFSET('Gastos com Pessoal'!$H$6,1,MATCH(3&amp;$B53,'Gastos com Pessoal'!$I$532:$AJ$532&amp;'Gastos com Pessoal'!$I$6:$AJ$6,0),500,1)),0)
+_xlfn.IFNA(SUM((AB$3&gt;='Gastos com Pessoal'!$E$7:$E$506)*(AB$3&lt;='Gastos com Pessoal'!$F$7:$F$506)*(IF('Gastos com Pessoal'!$Y$7:$Y$506&lt;=AB$3,1,0))*OFFSET('Gastos com Pessoal'!$H$6,1,MATCH(4&amp;$B53,'Gastos com Pessoal'!$I$532:$AJ$532&amp;'Gastos com Pessoal'!$I$6:$AJ$6,0),500,1)),0)
+_xlfn.IFNA(SUM((AB$3&gt;='Gastos com Pessoal'!$E$7:$E$506)*(AB$3&lt;='Gastos com Pessoal'!$F$7:$F$506)*(IF('Gastos com Pessoal'!$AE$7:$AE$506&lt;=AB$3,1,0))*OFFSET('Gastos com Pessoal'!$H$6,1,MATCH(5&amp;$B53,'Gastos com Pessoal'!$I$532:$AJ$532&amp;'Gastos com Pessoal'!$I$6:$AJ$6,0),500,1)),0)
+_xlfn.IFNA(SUM((AB$3&gt;='Gastos com Pessoal'!$E$513:$E$522)*(AB$3&lt;='Gastos com Pessoal'!$F$513:$F$522)*(IF('Gastos com Pessoal'!$G$513:$G$522&lt;=AB$3,1,0))*OFFSET('Gastos com Pessoal'!$H$512,1,MATCH(1&amp;$B53,'Gastos com Pessoal'!$I$532:$AJ$532&amp;'Gastos com Pessoal'!$I$512:$AJ$512,0),10,1)),0)
+_xlfn.IFNA(SUM((AB$3&gt;='Gastos com Pessoal'!$E$513:$E$522)*(AB$3&lt;='Gastos com Pessoal'!$F$513:$F$522)*(IF('Gastos com Pessoal'!$M$513:$M$522&lt;=AB$3,1,0))*OFFSET('Gastos com Pessoal'!$H$512,1,MATCH(2&amp;$B53,'Gastos com Pessoal'!$I$532:$AJ$532&amp;'Gastos com Pessoal'!$I$512:$AJ$512,0),10,1)),0)
+_xlfn.IFNA(SUM((AB$3&gt;='Gastos com Pessoal'!$E$513:$E$522)*(AB$3&lt;='Gastos com Pessoal'!$F$513:$F$522)*(IF('Gastos com Pessoal'!$S$513:$S$522&lt;=AB$3,1,0))*OFFSET('Gastos com Pessoal'!$H$512,1,MATCH(3&amp;$B53,'Gastos com Pessoal'!$I$532:$AJ$532&amp;'Gastos com Pessoal'!$I$512:$AJ$512,0),10,1)),0)
+_xlfn.IFNA(SUM((AB$3&gt;='Gastos com Pessoal'!$E$513:$E$522)*(AB$3&lt;='Gastos com Pessoal'!$F$513:$F$522)*(IF('Gastos com Pessoal'!$Y$513:$Y$522&lt;=AB$3,1,0))*OFFSET('Gastos com Pessoal'!$H$512,1,MATCH(4&amp;$B53,'Gastos com Pessoal'!$I$532:$AJ$532&amp;'Gastos com Pessoal'!$I$512:$AJ$512,0),10,1)),0)
+_xlfn.IFNA(SUM((AB$3&gt;='Gastos com Pessoal'!$E$513:$E$522)*(AB$3&lt;='Gastos com Pessoal'!$F$513:$F$522)*(IF('Gastos com Pessoal'!$AE$513:$AE$522&lt;=AB$3,1,0))*OFFSET('Gastos com Pessoal'!$H$512,1,MATCH(5&amp;$B53,'Gastos com Pessoal'!$I$532:$AJ$532&amp;'Gastos com Pessoal'!$I$512:$AJ$512,0),10,1)),0)</f>
        <v>0</v>
      </c>
      <c r="AC53" s="32">
        <f t="array" aca="1" ref="AC53" ca="1">_xlfn.IFNA(SUM((AC$3&gt;='Gastos com Pessoal'!$E$7:$E$506)*(AC$3&lt;='Gastos com Pessoal'!$F$7:$F$506)*OFFSET('Encargos e Benefícios'!$D$5,1,MATCH($B53,'Encargos e Benefícios'!$E$5:$AB$5,0),500,1)),0)
+_xlfn.IFNA(SUM((AC$3&gt;='Gastos com Pessoal'!$E$513:$E$522)*(AC$3&lt;='Gastos com Pessoal'!$F$513:$F$522)*OFFSET('Encargos e Benefícios'!$D$511,1,MATCH($B53,'Encargos e Benefícios'!$E$511:$AB$511,0),10,1)),0)
+_xlfn.IFNA(SUM((AC$3&gt;='Gastos com Pessoal'!$E$7:$E$506)*(AC$3&lt;='Gastos com Pessoal'!$F$7:$F$506)*(IF('Gastos com Pessoal'!$G$7:$G$506&lt;=AC$3,1,0))*OFFSET('Gastos com Pessoal'!$H$6,1,MATCH(1&amp;$B53,'Gastos com Pessoal'!$I$532:$AJ$532&amp;'Gastos com Pessoal'!$I$6:$AJ$6,0),500,1)),0)
+_xlfn.IFNA(SUM((AC$3&gt;='Gastos com Pessoal'!$E$7:$E$506)*(AC$3&lt;='Gastos com Pessoal'!$F$7:$F$506)*(IF('Gastos com Pessoal'!$M$7:$M$506&lt;=AC$3,1,0))*OFFSET('Gastos com Pessoal'!$H$6,1,MATCH(2&amp;$B53,'Gastos com Pessoal'!$I$532:$AJ$532&amp;'Gastos com Pessoal'!$I$6:$AJ$6,0),500,1)),0)
+_xlfn.IFNA(SUM((AC$3&gt;='Gastos com Pessoal'!$E$7:$E$506)*(AC$3&lt;='Gastos com Pessoal'!$F$7:$F$506)*(IF('Gastos com Pessoal'!$S$7:$S$506&lt;=AC$3,1,0))*OFFSET('Gastos com Pessoal'!$H$6,1,MATCH(3&amp;$B53,'Gastos com Pessoal'!$I$532:$AJ$532&amp;'Gastos com Pessoal'!$I$6:$AJ$6,0),500,1)),0)
+_xlfn.IFNA(SUM((AC$3&gt;='Gastos com Pessoal'!$E$7:$E$506)*(AC$3&lt;='Gastos com Pessoal'!$F$7:$F$506)*(IF('Gastos com Pessoal'!$Y$7:$Y$506&lt;=AC$3,1,0))*OFFSET('Gastos com Pessoal'!$H$6,1,MATCH(4&amp;$B53,'Gastos com Pessoal'!$I$532:$AJ$532&amp;'Gastos com Pessoal'!$I$6:$AJ$6,0),500,1)),0)
+_xlfn.IFNA(SUM((AC$3&gt;='Gastos com Pessoal'!$E$7:$E$506)*(AC$3&lt;='Gastos com Pessoal'!$F$7:$F$506)*(IF('Gastos com Pessoal'!$AE$7:$AE$506&lt;=AC$3,1,0))*OFFSET('Gastos com Pessoal'!$H$6,1,MATCH(5&amp;$B53,'Gastos com Pessoal'!$I$532:$AJ$532&amp;'Gastos com Pessoal'!$I$6:$AJ$6,0),500,1)),0)
+_xlfn.IFNA(SUM((AC$3&gt;='Gastos com Pessoal'!$E$513:$E$522)*(AC$3&lt;='Gastos com Pessoal'!$F$513:$F$522)*(IF('Gastos com Pessoal'!$G$513:$G$522&lt;=AC$3,1,0))*OFFSET('Gastos com Pessoal'!$H$512,1,MATCH(1&amp;$B53,'Gastos com Pessoal'!$I$532:$AJ$532&amp;'Gastos com Pessoal'!$I$512:$AJ$512,0),10,1)),0)
+_xlfn.IFNA(SUM((AC$3&gt;='Gastos com Pessoal'!$E$513:$E$522)*(AC$3&lt;='Gastos com Pessoal'!$F$513:$F$522)*(IF('Gastos com Pessoal'!$M$513:$M$522&lt;=AC$3,1,0))*OFFSET('Gastos com Pessoal'!$H$512,1,MATCH(2&amp;$B53,'Gastos com Pessoal'!$I$532:$AJ$532&amp;'Gastos com Pessoal'!$I$512:$AJ$512,0),10,1)),0)
+_xlfn.IFNA(SUM((AC$3&gt;='Gastos com Pessoal'!$E$513:$E$522)*(AC$3&lt;='Gastos com Pessoal'!$F$513:$F$522)*(IF('Gastos com Pessoal'!$S$513:$S$522&lt;=AC$3,1,0))*OFFSET('Gastos com Pessoal'!$H$512,1,MATCH(3&amp;$B53,'Gastos com Pessoal'!$I$532:$AJ$532&amp;'Gastos com Pessoal'!$I$512:$AJ$512,0),10,1)),0)
+_xlfn.IFNA(SUM((AC$3&gt;='Gastos com Pessoal'!$E$513:$E$522)*(AC$3&lt;='Gastos com Pessoal'!$F$513:$F$522)*(IF('Gastos com Pessoal'!$Y$513:$Y$522&lt;=AC$3,1,0))*OFFSET('Gastos com Pessoal'!$H$512,1,MATCH(4&amp;$B53,'Gastos com Pessoal'!$I$532:$AJ$532&amp;'Gastos com Pessoal'!$I$512:$AJ$512,0),10,1)),0)
+_xlfn.IFNA(SUM((AC$3&gt;='Gastos com Pessoal'!$E$513:$E$522)*(AC$3&lt;='Gastos com Pessoal'!$F$513:$F$522)*(IF('Gastos com Pessoal'!$AE$513:$AE$522&lt;=AC$3,1,0))*OFFSET('Gastos com Pessoal'!$H$512,1,MATCH(5&amp;$B53,'Gastos com Pessoal'!$I$532:$AJ$532&amp;'Gastos com Pessoal'!$I$512:$AJ$512,0),10,1)),0)</f>
        <v>0</v>
      </c>
      <c r="AD53" s="32">
        <f t="array" aca="1" ref="AD53" ca="1">_xlfn.IFNA(SUM((AD$3&gt;='Gastos com Pessoal'!$E$7:$E$506)*(AD$3&lt;='Gastos com Pessoal'!$F$7:$F$506)*OFFSET('Encargos e Benefícios'!$D$5,1,MATCH($B53,'Encargos e Benefícios'!$E$5:$AB$5,0),500,1)),0)
+_xlfn.IFNA(SUM((AD$3&gt;='Gastos com Pessoal'!$E$513:$E$522)*(AD$3&lt;='Gastos com Pessoal'!$F$513:$F$522)*OFFSET('Encargos e Benefícios'!$D$511,1,MATCH($B53,'Encargos e Benefícios'!$E$511:$AB$511,0),10,1)),0)
+_xlfn.IFNA(SUM((AD$3&gt;='Gastos com Pessoal'!$E$7:$E$506)*(AD$3&lt;='Gastos com Pessoal'!$F$7:$F$506)*(IF('Gastos com Pessoal'!$G$7:$G$506&lt;=AD$3,1,0))*OFFSET('Gastos com Pessoal'!$H$6,1,MATCH(1&amp;$B53,'Gastos com Pessoal'!$I$532:$AJ$532&amp;'Gastos com Pessoal'!$I$6:$AJ$6,0),500,1)),0)
+_xlfn.IFNA(SUM((AD$3&gt;='Gastos com Pessoal'!$E$7:$E$506)*(AD$3&lt;='Gastos com Pessoal'!$F$7:$F$506)*(IF('Gastos com Pessoal'!$M$7:$M$506&lt;=AD$3,1,0))*OFFSET('Gastos com Pessoal'!$H$6,1,MATCH(2&amp;$B53,'Gastos com Pessoal'!$I$532:$AJ$532&amp;'Gastos com Pessoal'!$I$6:$AJ$6,0),500,1)),0)
+_xlfn.IFNA(SUM((AD$3&gt;='Gastos com Pessoal'!$E$7:$E$506)*(AD$3&lt;='Gastos com Pessoal'!$F$7:$F$506)*(IF('Gastos com Pessoal'!$S$7:$S$506&lt;=AD$3,1,0))*OFFSET('Gastos com Pessoal'!$H$6,1,MATCH(3&amp;$B53,'Gastos com Pessoal'!$I$532:$AJ$532&amp;'Gastos com Pessoal'!$I$6:$AJ$6,0),500,1)),0)
+_xlfn.IFNA(SUM((AD$3&gt;='Gastos com Pessoal'!$E$7:$E$506)*(AD$3&lt;='Gastos com Pessoal'!$F$7:$F$506)*(IF('Gastos com Pessoal'!$Y$7:$Y$506&lt;=AD$3,1,0))*OFFSET('Gastos com Pessoal'!$H$6,1,MATCH(4&amp;$B53,'Gastos com Pessoal'!$I$532:$AJ$532&amp;'Gastos com Pessoal'!$I$6:$AJ$6,0),500,1)),0)
+_xlfn.IFNA(SUM((AD$3&gt;='Gastos com Pessoal'!$E$7:$E$506)*(AD$3&lt;='Gastos com Pessoal'!$F$7:$F$506)*(IF('Gastos com Pessoal'!$AE$7:$AE$506&lt;=AD$3,1,0))*OFFSET('Gastos com Pessoal'!$H$6,1,MATCH(5&amp;$B53,'Gastos com Pessoal'!$I$532:$AJ$532&amp;'Gastos com Pessoal'!$I$6:$AJ$6,0),500,1)),0)
+_xlfn.IFNA(SUM((AD$3&gt;='Gastos com Pessoal'!$E$513:$E$522)*(AD$3&lt;='Gastos com Pessoal'!$F$513:$F$522)*(IF('Gastos com Pessoal'!$G$513:$G$522&lt;=AD$3,1,0))*OFFSET('Gastos com Pessoal'!$H$512,1,MATCH(1&amp;$B53,'Gastos com Pessoal'!$I$532:$AJ$532&amp;'Gastos com Pessoal'!$I$512:$AJ$512,0),10,1)),0)
+_xlfn.IFNA(SUM((AD$3&gt;='Gastos com Pessoal'!$E$513:$E$522)*(AD$3&lt;='Gastos com Pessoal'!$F$513:$F$522)*(IF('Gastos com Pessoal'!$M$513:$M$522&lt;=AD$3,1,0))*OFFSET('Gastos com Pessoal'!$H$512,1,MATCH(2&amp;$B53,'Gastos com Pessoal'!$I$532:$AJ$532&amp;'Gastos com Pessoal'!$I$512:$AJ$512,0),10,1)),0)
+_xlfn.IFNA(SUM((AD$3&gt;='Gastos com Pessoal'!$E$513:$E$522)*(AD$3&lt;='Gastos com Pessoal'!$F$513:$F$522)*(IF('Gastos com Pessoal'!$S$513:$S$522&lt;=AD$3,1,0))*OFFSET('Gastos com Pessoal'!$H$512,1,MATCH(3&amp;$B53,'Gastos com Pessoal'!$I$532:$AJ$532&amp;'Gastos com Pessoal'!$I$512:$AJ$512,0),10,1)),0)
+_xlfn.IFNA(SUM((AD$3&gt;='Gastos com Pessoal'!$E$513:$E$522)*(AD$3&lt;='Gastos com Pessoal'!$F$513:$F$522)*(IF('Gastos com Pessoal'!$Y$513:$Y$522&lt;=AD$3,1,0))*OFFSET('Gastos com Pessoal'!$H$512,1,MATCH(4&amp;$B53,'Gastos com Pessoal'!$I$532:$AJ$532&amp;'Gastos com Pessoal'!$I$512:$AJ$512,0),10,1)),0)
+_xlfn.IFNA(SUM((AD$3&gt;='Gastos com Pessoal'!$E$513:$E$522)*(AD$3&lt;='Gastos com Pessoal'!$F$513:$F$522)*(IF('Gastos com Pessoal'!$AE$513:$AE$522&lt;=AD$3,1,0))*OFFSET('Gastos com Pessoal'!$H$512,1,MATCH(5&amp;$B53,'Gastos com Pessoal'!$I$532:$AJ$532&amp;'Gastos com Pessoal'!$I$512:$AJ$512,0),10,1)),0)</f>
        <v>0</v>
      </c>
      <c r="AE53" s="32">
        <f t="array" aca="1" ref="AE53" ca="1">_xlfn.IFNA(SUM((AE$3&gt;='Gastos com Pessoal'!$E$7:$E$506)*(AE$3&lt;='Gastos com Pessoal'!$F$7:$F$506)*OFFSET('Encargos e Benefícios'!$D$5,1,MATCH($B53,'Encargos e Benefícios'!$E$5:$AB$5,0),500,1)),0)
+_xlfn.IFNA(SUM((AE$3&gt;='Gastos com Pessoal'!$E$513:$E$522)*(AE$3&lt;='Gastos com Pessoal'!$F$513:$F$522)*OFFSET('Encargos e Benefícios'!$D$511,1,MATCH($B53,'Encargos e Benefícios'!$E$511:$AB$511,0),10,1)),0)
+_xlfn.IFNA(SUM((AE$3&gt;='Gastos com Pessoal'!$E$7:$E$506)*(AE$3&lt;='Gastos com Pessoal'!$F$7:$F$506)*(IF('Gastos com Pessoal'!$G$7:$G$506&lt;=AE$3,1,0))*OFFSET('Gastos com Pessoal'!$H$6,1,MATCH(1&amp;$B53,'Gastos com Pessoal'!$I$532:$AJ$532&amp;'Gastos com Pessoal'!$I$6:$AJ$6,0),500,1)),0)
+_xlfn.IFNA(SUM((AE$3&gt;='Gastos com Pessoal'!$E$7:$E$506)*(AE$3&lt;='Gastos com Pessoal'!$F$7:$F$506)*(IF('Gastos com Pessoal'!$M$7:$M$506&lt;=AE$3,1,0))*OFFSET('Gastos com Pessoal'!$H$6,1,MATCH(2&amp;$B53,'Gastos com Pessoal'!$I$532:$AJ$532&amp;'Gastos com Pessoal'!$I$6:$AJ$6,0),500,1)),0)
+_xlfn.IFNA(SUM((AE$3&gt;='Gastos com Pessoal'!$E$7:$E$506)*(AE$3&lt;='Gastos com Pessoal'!$F$7:$F$506)*(IF('Gastos com Pessoal'!$S$7:$S$506&lt;=AE$3,1,0))*OFFSET('Gastos com Pessoal'!$H$6,1,MATCH(3&amp;$B53,'Gastos com Pessoal'!$I$532:$AJ$532&amp;'Gastos com Pessoal'!$I$6:$AJ$6,0),500,1)),0)
+_xlfn.IFNA(SUM((AE$3&gt;='Gastos com Pessoal'!$E$7:$E$506)*(AE$3&lt;='Gastos com Pessoal'!$F$7:$F$506)*(IF('Gastos com Pessoal'!$Y$7:$Y$506&lt;=AE$3,1,0))*OFFSET('Gastos com Pessoal'!$H$6,1,MATCH(4&amp;$B53,'Gastos com Pessoal'!$I$532:$AJ$532&amp;'Gastos com Pessoal'!$I$6:$AJ$6,0),500,1)),0)
+_xlfn.IFNA(SUM((AE$3&gt;='Gastos com Pessoal'!$E$7:$E$506)*(AE$3&lt;='Gastos com Pessoal'!$F$7:$F$506)*(IF('Gastos com Pessoal'!$AE$7:$AE$506&lt;=AE$3,1,0))*OFFSET('Gastos com Pessoal'!$H$6,1,MATCH(5&amp;$B53,'Gastos com Pessoal'!$I$532:$AJ$532&amp;'Gastos com Pessoal'!$I$6:$AJ$6,0),500,1)),0)
+_xlfn.IFNA(SUM((AE$3&gt;='Gastos com Pessoal'!$E$513:$E$522)*(AE$3&lt;='Gastos com Pessoal'!$F$513:$F$522)*(IF('Gastos com Pessoal'!$G$513:$G$522&lt;=AE$3,1,0))*OFFSET('Gastos com Pessoal'!$H$512,1,MATCH(1&amp;$B53,'Gastos com Pessoal'!$I$532:$AJ$532&amp;'Gastos com Pessoal'!$I$512:$AJ$512,0),10,1)),0)
+_xlfn.IFNA(SUM((AE$3&gt;='Gastos com Pessoal'!$E$513:$E$522)*(AE$3&lt;='Gastos com Pessoal'!$F$513:$F$522)*(IF('Gastos com Pessoal'!$M$513:$M$522&lt;=AE$3,1,0))*OFFSET('Gastos com Pessoal'!$H$512,1,MATCH(2&amp;$B53,'Gastos com Pessoal'!$I$532:$AJ$532&amp;'Gastos com Pessoal'!$I$512:$AJ$512,0),10,1)),0)
+_xlfn.IFNA(SUM((AE$3&gt;='Gastos com Pessoal'!$E$513:$E$522)*(AE$3&lt;='Gastos com Pessoal'!$F$513:$F$522)*(IF('Gastos com Pessoal'!$S$513:$S$522&lt;=AE$3,1,0))*OFFSET('Gastos com Pessoal'!$H$512,1,MATCH(3&amp;$B53,'Gastos com Pessoal'!$I$532:$AJ$532&amp;'Gastos com Pessoal'!$I$512:$AJ$512,0),10,1)),0)
+_xlfn.IFNA(SUM((AE$3&gt;='Gastos com Pessoal'!$E$513:$E$522)*(AE$3&lt;='Gastos com Pessoal'!$F$513:$F$522)*(IF('Gastos com Pessoal'!$Y$513:$Y$522&lt;=AE$3,1,0))*OFFSET('Gastos com Pessoal'!$H$512,1,MATCH(4&amp;$B53,'Gastos com Pessoal'!$I$532:$AJ$532&amp;'Gastos com Pessoal'!$I$512:$AJ$512,0),10,1)),0)
+_xlfn.IFNA(SUM((AE$3&gt;='Gastos com Pessoal'!$E$513:$E$522)*(AE$3&lt;='Gastos com Pessoal'!$F$513:$F$522)*(IF('Gastos com Pessoal'!$AE$513:$AE$522&lt;=AE$3,1,0))*OFFSET('Gastos com Pessoal'!$H$512,1,MATCH(5&amp;$B53,'Gastos com Pessoal'!$I$532:$AJ$532&amp;'Gastos com Pessoal'!$I$512:$AJ$512,0),10,1)),0)</f>
        <v>0</v>
      </c>
      <c r="AF53" s="32">
        <f t="array" aca="1" ref="AF53" ca="1">_xlfn.IFNA(SUM((AF$3&gt;='Gastos com Pessoal'!$E$7:$E$506)*(AF$3&lt;='Gastos com Pessoal'!$F$7:$F$506)*OFFSET('Encargos e Benefícios'!$D$5,1,MATCH($B53,'Encargos e Benefícios'!$E$5:$AB$5,0),500,1)),0)
+_xlfn.IFNA(SUM((AF$3&gt;='Gastos com Pessoal'!$E$513:$E$522)*(AF$3&lt;='Gastos com Pessoal'!$F$513:$F$522)*OFFSET('Encargos e Benefícios'!$D$511,1,MATCH($B53,'Encargos e Benefícios'!$E$511:$AB$511,0),10,1)),0)
+_xlfn.IFNA(SUM((AF$3&gt;='Gastos com Pessoal'!$E$7:$E$506)*(AF$3&lt;='Gastos com Pessoal'!$F$7:$F$506)*(IF('Gastos com Pessoal'!$G$7:$G$506&lt;=AF$3,1,0))*OFFSET('Gastos com Pessoal'!$H$6,1,MATCH(1&amp;$B53,'Gastos com Pessoal'!$I$532:$AJ$532&amp;'Gastos com Pessoal'!$I$6:$AJ$6,0),500,1)),0)
+_xlfn.IFNA(SUM((AF$3&gt;='Gastos com Pessoal'!$E$7:$E$506)*(AF$3&lt;='Gastos com Pessoal'!$F$7:$F$506)*(IF('Gastos com Pessoal'!$M$7:$M$506&lt;=AF$3,1,0))*OFFSET('Gastos com Pessoal'!$H$6,1,MATCH(2&amp;$B53,'Gastos com Pessoal'!$I$532:$AJ$532&amp;'Gastos com Pessoal'!$I$6:$AJ$6,0),500,1)),0)
+_xlfn.IFNA(SUM((AF$3&gt;='Gastos com Pessoal'!$E$7:$E$506)*(AF$3&lt;='Gastos com Pessoal'!$F$7:$F$506)*(IF('Gastos com Pessoal'!$S$7:$S$506&lt;=AF$3,1,0))*OFFSET('Gastos com Pessoal'!$H$6,1,MATCH(3&amp;$B53,'Gastos com Pessoal'!$I$532:$AJ$532&amp;'Gastos com Pessoal'!$I$6:$AJ$6,0),500,1)),0)
+_xlfn.IFNA(SUM((AF$3&gt;='Gastos com Pessoal'!$E$7:$E$506)*(AF$3&lt;='Gastos com Pessoal'!$F$7:$F$506)*(IF('Gastos com Pessoal'!$Y$7:$Y$506&lt;=AF$3,1,0))*OFFSET('Gastos com Pessoal'!$H$6,1,MATCH(4&amp;$B53,'Gastos com Pessoal'!$I$532:$AJ$532&amp;'Gastos com Pessoal'!$I$6:$AJ$6,0),500,1)),0)
+_xlfn.IFNA(SUM((AF$3&gt;='Gastos com Pessoal'!$E$7:$E$506)*(AF$3&lt;='Gastos com Pessoal'!$F$7:$F$506)*(IF('Gastos com Pessoal'!$AE$7:$AE$506&lt;=AF$3,1,0))*OFFSET('Gastos com Pessoal'!$H$6,1,MATCH(5&amp;$B53,'Gastos com Pessoal'!$I$532:$AJ$532&amp;'Gastos com Pessoal'!$I$6:$AJ$6,0),500,1)),0)
+_xlfn.IFNA(SUM((AF$3&gt;='Gastos com Pessoal'!$E$513:$E$522)*(AF$3&lt;='Gastos com Pessoal'!$F$513:$F$522)*(IF('Gastos com Pessoal'!$G$513:$G$522&lt;=AF$3,1,0))*OFFSET('Gastos com Pessoal'!$H$512,1,MATCH(1&amp;$B53,'Gastos com Pessoal'!$I$532:$AJ$532&amp;'Gastos com Pessoal'!$I$512:$AJ$512,0),10,1)),0)
+_xlfn.IFNA(SUM((AF$3&gt;='Gastos com Pessoal'!$E$513:$E$522)*(AF$3&lt;='Gastos com Pessoal'!$F$513:$F$522)*(IF('Gastos com Pessoal'!$M$513:$M$522&lt;=AF$3,1,0))*OFFSET('Gastos com Pessoal'!$H$512,1,MATCH(2&amp;$B53,'Gastos com Pessoal'!$I$532:$AJ$532&amp;'Gastos com Pessoal'!$I$512:$AJ$512,0),10,1)),0)
+_xlfn.IFNA(SUM((AF$3&gt;='Gastos com Pessoal'!$E$513:$E$522)*(AF$3&lt;='Gastos com Pessoal'!$F$513:$F$522)*(IF('Gastos com Pessoal'!$S$513:$S$522&lt;=AF$3,1,0))*OFFSET('Gastos com Pessoal'!$H$512,1,MATCH(3&amp;$B53,'Gastos com Pessoal'!$I$532:$AJ$532&amp;'Gastos com Pessoal'!$I$512:$AJ$512,0),10,1)),0)
+_xlfn.IFNA(SUM((AF$3&gt;='Gastos com Pessoal'!$E$513:$E$522)*(AF$3&lt;='Gastos com Pessoal'!$F$513:$F$522)*(IF('Gastos com Pessoal'!$Y$513:$Y$522&lt;=AF$3,1,0))*OFFSET('Gastos com Pessoal'!$H$512,1,MATCH(4&amp;$B53,'Gastos com Pessoal'!$I$532:$AJ$532&amp;'Gastos com Pessoal'!$I$512:$AJ$512,0),10,1)),0)
+_xlfn.IFNA(SUM((AF$3&gt;='Gastos com Pessoal'!$E$513:$E$522)*(AF$3&lt;='Gastos com Pessoal'!$F$513:$F$522)*(IF('Gastos com Pessoal'!$AE$513:$AE$522&lt;=AF$3,1,0))*OFFSET('Gastos com Pessoal'!$H$512,1,MATCH(5&amp;$B53,'Gastos com Pessoal'!$I$532:$AJ$532&amp;'Gastos com Pessoal'!$I$512:$AJ$512,0),10,1)),0)</f>
        <v>0</v>
      </c>
      <c r="AG53" s="32">
        <f t="array" aca="1" ref="AG53" ca="1">_xlfn.IFNA(SUM((AG$3&gt;='Gastos com Pessoal'!$E$7:$E$506)*(AG$3&lt;='Gastos com Pessoal'!$F$7:$F$506)*OFFSET('Encargos e Benefícios'!$D$5,1,MATCH($B53,'Encargos e Benefícios'!$E$5:$AB$5,0),500,1)),0)
+_xlfn.IFNA(SUM((AG$3&gt;='Gastos com Pessoal'!$E$513:$E$522)*(AG$3&lt;='Gastos com Pessoal'!$F$513:$F$522)*OFFSET('Encargos e Benefícios'!$D$511,1,MATCH($B53,'Encargos e Benefícios'!$E$511:$AB$511,0),10,1)),0)
+_xlfn.IFNA(SUM((AG$3&gt;='Gastos com Pessoal'!$E$7:$E$506)*(AG$3&lt;='Gastos com Pessoal'!$F$7:$F$506)*(IF('Gastos com Pessoal'!$G$7:$G$506&lt;=AG$3,1,0))*OFFSET('Gastos com Pessoal'!$H$6,1,MATCH(1&amp;$B53,'Gastos com Pessoal'!$I$532:$AJ$532&amp;'Gastos com Pessoal'!$I$6:$AJ$6,0),500,1)),0)
+_xlfn.IFNA(SUM((AG$3&gt;='Gastos com Pessoal'!$E$7:$E$506)*(AG$3&lt;='Gastos com Pessoal'!$F$7:$F$506)*(IF('Gastos com Pessoal'!$M$7:$M$506&lt;=AG$3,1,0))*OFFSET('Gastos com Pessoal'!$H$6,1,MATCH(2&amp;$B53,'Gastos com Pessoal'!$I$532:$AJ$532&amp;'Gastos com Pessoal'!$I$6:$AJ$6,0),500,1)),0)
+_xlfn.IFNA(SUM((AG$3&gt;='Gastos com Pessoal'!$E$7:$E$506)*(AG$3&lt;='Gastos com Pessoal'!$F$7:$F$506)*(IF('Gastos com Pessoal'!$S$7:$S$506&lt;=AG$3,1,0))*OFFSET('Gastos com Pessoal'!$H$6,1,MATCH(3&amp;$B53,'Gastos com Pessoal'!$I$532:$AJ$532&amp;'Gastos com Pessoal'!$I$6:$AJ$6,0),500,1)),0)
+_xlfn.IFNA(SUM((AG$3&gt;='Gastos com Pessoal'!$E$7:$E$506)*(AG$3&lt;='Gastos com Pessoal'!$F$7:$F$506)*(IF('Gastos com Pessoal'!$Y$7:$Y$506&lt;=AG$3,1,0))*OFFSET('Gastos com Pessoal'!$H$6,1,MATCH(4&amp;$B53,'Gastos com Pessoal'!$I$532:$AJ$532&amp;'Gastos com Pessoal'!$I$6:$AJ$6,0),500,1)),0)
+_xlfn.IFNA(SUM((AG$3&gt;='Gastos com Pessoal'!$E$7:$E$506)*(AG$3&lt;='Gastos com Pessoal'!$F$7:$F$506)*(IF('Gastos com Pessoal'!$AE$7:$AE$506&lt;=AG$3,1,0))*OFFSET('Gastos com Pessoal'!$H$6,1,MATCH(5&amp;$B53,'Gastos com Pessoal'!$I$532:$AJ$532&amp;'Gastos com Pessoal'!$I$6:$AJ$6,0),500,1)),0)
+_xlfn.IFNA(SUM((AG$3&gt;='Gastos com Pessoal'!$E$513:$E$522)*(AG$3&lt;='Gastos com Pessoal'!$F$513:$F$522)*(IF('Gastos com Pessoal'!$G$513:$G$522&lt;=AG$3,1,0))*OFFSET('Gastos com Pessoal'!$H$512,1,MATCH(1&amp;$B53,'Gastos com Pessoal'!$I$532:$AJ$532&amp;'Gastos com Pessoal'!$I$512:$AJ$512,0),10,1)),0)
+_xlfn.IFNA(SUM((AG$3&gt;='Gastos com Pessoal'!$E$513:$E$522)*(AG$3&lt;='Gastos com Pessoal'!$F$513:$F$522)*(IF('Gastos com Pessoal'!$M$513:$M$522&lt;=AG$3,1,0))*OFFSET('Gastos com Pessoal'!$H$512,1,MATCH(2&amp;$B53,'Gastos com Pessoal'!$I$532:$AJ$532&amp;'Gastos com Pessoal'!$I$512:$AJ$512,0),10,1)),0)
+_xlfn.IFNA(SUM((AG$3&gt;='Gastos com Pessoal'!$E$513:$E$522)*(AG$3&lt;='Gastos com Pessoal'!$F$513:$F$522)*(IF('Gastos com Pessoal'!$S$513:$S$522&lt;=AG$3,1,0))*OFFSET('Gastos com Pessoal'!$H$512,1,MATCH(3&amp;$B53,'Gastos com Pessoal'!$I$532:$AJ$532&amp;'Gastos com Pessoal'!$I$512:$AJ$512,0),10,1)),0)
+_xlfn.IFNA(SUM((AG$3&gt;='Gastos com Pessoal'!$E$513:$E$522)*(AG$3&lt;='Gastos com Pessoal'!$F$513:$F$522)*(IF('Gastos com Pessoal'!$Y$513:$Y$522&lt;=AG$3,1,0))*OFFSET('Gastos com Pessoal'!$H$512,1,MATCH(4&amp;$B53,'Gastos com Pessoal'!$I$532:$AJ$532&amp;'Gastos com Pessoal'!$I$512:$AJ$512,0),10,1)),0)
+_xlfn.IFNA(SUM((AG$3&gt;='Gastos com Pessoal'!$E$513:$E$522)*(AG$3&lt;='Gastos com Pessoal'!$F$513:$F$522)*(IF('Gastos com Pessoal'!$AE$513:$AE$522&lt;=AG$3,1,0))*OFFSET('Gastos com Pessoal'!$H$512,1,MATCH(5&amp;$B53,'Gastos com Pessoal'!$I$532:$AJ$532&amp;'Gastos com Pessoal'!$I$512:$AJ$512,0),10,1)),0)</f>
        <v>0</v>
      </c>
      <c r="AH53" s="32">
        <f t="array" aca="1" ref="AH53" ca="1">_xlfn.IFNA(SUM((AH$3&gt;='Gastos com Pessoal'!$E$7:$E$506)*(AH$3&lt;='Gastos com Pessoal'!$F$7:$F$506)*OFFSET('Encargos e Benefícios'!$D$5,1,MATCH($B53,'Encargos e Benefícios'!$E$5:$AB$5,0),500,1)),0)
+_xlfn.IFNA(SUM((AH$3&gt;='Gastos com Pessoal'!$E$513:$E$522)*(AH$3&lt;='Gastos com Pessoal'!$F$513:$F$522)*OFFSET('Encargos e Benefícios'!$D$511,1,MATCH($B53,'Encargos e Benefícios'!$E$511:$AB$511,0),10,1)),0)
+_xlfn.IFNA(SUM((AH$3&gt;='Gastos com Pessoal'!$E$7:$E$506)*(AH$3&lt;='Gastos com Pessoal'!$F$7:$F$506)*(IF('Gastos com Pessoal'!$G$7:$G$506&lt;=AH$3,1,0))*OFFSET('Gastos com Pessoal'!$H$6,1,MATCH(1&amp;$B53,'Gastos com Pessoal'!$I$532:$AJ$532&amp;'Gastos com Pessoal'!$I$6:$AJ$6,0),500,1)),0)
+_xlfn.IFNA(SUM((AH$3&gt;='Gastos com Pessoal'!$E$7:$E$506)*(AH$3&lt;='Gastos com Pessoal'!$F$7:$F$506)*(IF('Gastos com Pessoal'!$M$7:$M$506&lt;=AH$3,1,0))*OFFSET('Gastos com Pessoal'!$H$6,1,MATCH(2&amp;$B53,'Gastos com Pessoal'!$I$532:$AJ$532&amp;'Gastos com Pessoal'!$I$6:$AJ$6,0),500,1)),0)
+_xlfn.IFNA(SUM((AH$3&gt;='Gastos com Pessoal'!$E$7:$E$506)*(AH$3&lt;='Gastos com Pessoal'!$F$7:$F$506)*(IF('Gastos com Pessoal'!$S$7:$S$506&lt;=AH$3,1,0))*OFFSET('Gastos com Pessoal'!$H$6,1,MATCH(3&amp;$B53,'Gastos com Pessoal'!$I$532:$AJ$532&amp;'Gastos com Pessoal'!$I$6:$AJ$6,0),500,1)),0)
+_xlfn.IFNA(SUM((AH$3&gt;='Gastos com Pessoal'!$E$7:$E$506)*(AH$3&lt;='Gastos com Pessoal'!$F$7:$F$506)*(IF('Gastos com Pessoal'!$Y$7:$Y$506&lt;=AH$3,1,0))*OFFSET('Gastos com Pessoal'!$H$6,1,MATCH(4&amp;$B53,'Gastos com Pessoal'!$I$532:$AJ$532&amp;'Gastos com Pessoal'!$I$6:$AJ$6,0),500,1)),0)
+_xlfn.IFNA(SUM((AH$3&gt;='Gastos com Pessoal'!$E$7:$E$506)*(AH$3&lt;='Gastos com Pessoal'!$F$7:$F$506)*(IF('Gastos com Pessoal'!$AE$7:$AE$506&lt;=AH$3,1,0))*OFFSET('Gastos com Pessoal'!$H$6,1,MATCH(5&amp;$B53,'Gastos com Pessoal'!$I$532:$AJ$532&amp;'Gastos com Pessoal'!$I$6:$AJ$6,0),500,1)),0)
+_xlfn.IFNA(SUM((AH$3&gt;='Gastos com Pessoal'!$E$513:$E$522)*(AH$3&lt;='Gastos com Pessoal'!$F$513:$F$522)*(IF('Gastos com Pessoal'!$G$513:$G$522&lt;=AH$3,1,0))*OFFSET('Gastos com Pessoal'!$H$512,1,MATCH(1&amp;$B53,'Gastos com Pessoal'!$I$532:$AJ$532&amp;'Gastos com Pessoal'!$I$512:$AJ$512,0),10,1)),0)
+_xlfn.IFNA(SUM((AH$3&gt;='Gastos com Pessoal'!$E$513:$E$522)*(AH$3&lt;='Gastos com Pessoal'!$F$513:$F$522)*(IF('Gastos com Pessoal'!$M$513:$M$522&lt;=AH$3,1,0))*OFFSET('Gastos com Pessoal'!$H$512,1,MATCH(2&amp;$B53,'Gastos com Pessoal'!$I$532:$AJ$532&amp;'Gastos com Pessoal'!$I$512:$AJ$512,0),10,1)),0)
+_xlfn.IFNA(SUM((AH$3&gt;='Gastos com Pessoal'!$E$513:$E$522)*(AH$3&lt;='Gastos com Pessoal'!$F$513:$F$522)*(IF('Gastos com Pessoal'!$S$513:$S$522&lt;=AH$3,1,0))*OFFSET('Gastos com Pessoal'!$H$512,1,MATCH(3&amp;$B53,'Gastos com Pessoal'!$I$532:$AJ$532&amp;'Gastos com Pessoal'!$I$512:$AJ$512,0),10,1)),0)
+_xlfn.IFNA(SUM((AH$3&gt;='Gastos com Pessoal'!$E$513:$E$522)*(AH$3&lt;='Gastos com Pessoal'!$F$513:$F$522)*(IF('Gastos com Pessoal'!$Y$513:$Y$522&lt;=AH$3,1,0))*OFFSET('Gastos com Pessoal'!$H$512,1,MATCH(4&amp;$B53,'Gastos com Pessoal'!$I$532:$AJ$532&amp;'Gastos com Pessoal'!$I$512:$AJ$512,0),10,1)),0)
+_xlfn.IFNA(SUM((AH$3&gt;='Gastos com Pessoal'!$E$513:$E$522)*(AH$3&lt;='Gastos com Pessoal'!$F$513:$F$522)*(IF('Gastos com Pessoal'!$AE$513:$AE$522&lt;=AH$3,1,0))*OFFSET('Gastos com Pessoal'!$H$512,1,MATCH(5&amp;$B53,'Gastos com Pessoal'!$I$532:$AJ$532&amp;'Gastos com Pessoal'!$I$512:$AJ$512,0),10,1)),0)</f>
        <v>0</v>
      </c>
      <c r="AI53" s="32">
        <f t="array" aca="1" ref="AI53" ca="1">_xlfn.IFNA(SUM((AI$3&gt;='Gastos com Pessoal'!$E$7:$E$506)*(AI$3&lt;='Gastos com Pessoal'!$F$7:$F$506)*OFFSET('Encargos e Benefícios'!$D$5,1,MATCH($B53,'Encargos e Benefícios'!$E$5:$AB$5,0),500,1)),0)
+_xlfn.IFNA(SUM((AI$3&gt;='Gastos com Pessoal'!$E$513:$E$522)*(AI$3&lt;='Gastos com Pessoal'!$F$513:$F$522)*OFFSET('Encargos e Benefícios'!$D$511,1,MATCH($B53,'Encargos e Benefícios'!$E$511:$AB$511,0),10,1)),0)
+_xlfn.IFNA(SUM((AI$3&gt;='Gastos com Pessoal'!$E$7:$E$506)*(AI$3&lt;='Gastos com Pessoal'!$F$7:$F$506)*(IF('Gastos com Pessoal'!$G$7:$G$506&lt;=AI$3,1,0))*OFFSET('Gastos com Pessoal'!$H$6,1,MATCH(1&amp;$B53,'Gastos com Pessoal'!$I$532:$AJ$532&amp;'Gastos com Pessoal'!$I$6:$AJ$6,0),500,1)),0)
+_xlfn.IFNA(SUM((AI$3&gt;='Gastos com Pessoal'!$E$7:$E$506)*(AI$3&lt;='Gastos com Pessoal'!$F$7:$F$506)*(IF('Gastos com Pessoal'!$M$7:$M$506&lt;=AI$3,1,0))*OFFSET('Gastos com Pessoal'!$H$6,1,MATCH(2&amp;$B53,'Gastos com Pessoal'!$I$532:$AJ$532&amp;'Gastos com Pessoal'!$I$6:$AJ$6,0),500,1)),0)
+_xlfn.IFNA(SUM((AI$3&gt;='Gastos com Pessoal'!$E$7:$E$506)*(AI$3&lt;='Gastos com Pessoal'!$F$7:$F$506)*(IF('Gastos com Pessoal'!$S$7:$S$506&lt;=AI$3,1,0))*OFFSET('Gastos com Pessoal'!$H$6,1,MATCH(3&amp;$B53,'Gastos com Pessoal'!$I$532:$AJ$532&amp;'Gastos com Pessoal'!$I$6:$AJ$6,0),500,1)),0)
+_xlfn.IFNA(SUM((AI$3&gt;='Gastos com Pessoal'!$E$7:$E$506)*(AI$3&lt;='Gastos com Pessoal'!$F$7:$F$506)*(IF('Gastos com Pessoal'!$Y$7:$Y$506&lt;=AI$3,1,0))*OFFSET('Gastos com Pessoal'!$H$6,1,MATCH(4&amp;$B53,'Gastos com Pessoal'!$I$532:$AJ$532&amp;'Gastos com Pessoal'!$I$6:$AJ$6,0),500,1)),0)
+_xlfn.IFNA(SUM((AI$3&gt;='Gastos com Pessoal'!$E$7:$E$506)*(AI$3&lt;='Gastos com Pessoal'!$F$7:$F$506)*(IF('Gastos com Pessoal'!$AE$7:$AE$506&lt;=AI$3,1,0))*OFFSET('Gastos com Pessoal'!$H$6,1,MATCH(5&amp;$B53,'Gastos com Pessoal'!$I$532:$AJ$532&amp;'Gastos com Pessoal'!$I$6:$AJ$6,0),500,1)),0)
+_xlfn.IFNA(SUM((AI$3&gt;='Gastos com Pessoal'!$E$513:$E$522)*(AI$3&lt;='Gastos com Pessoal'!$F$513:$F$522)*(IF('Gastos com Pessoal'!$G$513:$G$522&lt;=AI$3,1,0))*OFFSET('Gastos com Pessoal'!$H$512,1,MATCH(1&amp;$B53,'Gastos com Pessoal'!$I$532:$AJ$532&amp;'Gastos com Pessoal'!$I$512:$AJ$512,0),10,1)),0)
+_xlfn.IFNA(SUM((AI$3&gt;='Gastos com Pessoal'!$E$513:$E$522)*(AI$3&lt;='Gastos com Pessoal'!$F$513:$F$522)*(IF('Gastos com Pessoal'!$M$513:$M$522&lt;=AI$3,1,0))*OFFSET('Gastos com Pessoal'!$H$512,1,MATCH(2&amp;$B53,'Gastos com Pessoal'!$I$532:$AJ$532&amp;'Gastos com Pessoal'!$I$512:$AJ$512,0),10,1)),0)
+_xlfn.IFNA(SUM((AI$3&gt;='Gastos com Pessoal'!$E$513:$E$522)*(AI$3&lt;='Gastos com Pessoal'!$F$513:$F$522)*(IF('Gastos com Pessoal'!$S$513:$S$522&lt;=AI$3,1,0))*OFFSET('Gastos com Pessoal'!$H$512,1,MATCH(3&amp;$B53,'Gastos com Pessoal'!$I$532:$AJ$532&amp;'Gastos com Pessoal'!$I$512:$AJ$512,0),10,1)),0)
+_xlfn.IFNA(SUM((AI$3&gt;='Gastos com Pessoal'!$E$513:$E$522)*(AI$3&lt;='Gastos com Pessoal'!$F$513:$F$522)*(IF('Gastos com Pessoal'!$Y$513:$Y$522&lt;=AI$3,1,0))*OFFSET('Gastos com Pessoal'!$H$512,1,MATCH(4&amp;$B53,'Gastos com Pessoal'!$I$532:$AJ$532&amp;'Gastos com Pessoal'!$I$512:$AJ$512,0),10,1)),0)
+_xlfn.IFNA(SUM((AI$3&gt;='Gastos com Pessoal'!$E$513:$E$522)*(AI$3&lt;='Gastos com Pessoal'!$F$513:$F$522)*(IF('Gastos com Pessoal'!$AE$513:$AE$522&lt;=AI$3,1,0))*OFFSET('Gastos com Pessoal'!$H$512,1,MATCH(5&amp;$B53,'Gastos com Pessoal'!$I$532:$AJ$532&amp;'Gastos com Pessoal'!$I$512:$AJ$512,0),10,1)),0)</f>
        <v>0</v>
      </c>
      <c r="AJ53" s="32">
        <f t="array" aca="1" ref="AJ53" ca="1">_xlfn.IFNA(SUM((AJ$3&gt;='Gastos com Pessoal'!$E$7:$E$506)*(AJ$3&lt;='Gastos com Pessoal'!$F$7:$F$506)*OFFSET('Encargos e Benefícios'!$D$5,1,MATCH($B53,'Encargos e Benefícios'!$E$5:$AB$5,0),500,1)),0)
+_xlfn.IFNA(SUM((AJ$3&gt;='Gastos com Pessoal'!$E$513:$E$522)*(AJ$3&lt;='Gastos com Pessoal'!$F$513:$F$522)*OFFSET('Encargos e Benefícios'!$D$511,1,MATCH($B53,'Encargos e Benefícios'!$E$511:$AB$511,0),10,1)),0)
+_xlfn.IFNA(SUM((AJ$3&gt;='Gastos com Pessoal'!$E$7:$E$506)*(AJ$3&lt;='Gastos com Pessoal'!$F$7:$F$506)*(IF('Gastos com Pessoal'!$G$7:$G$506&lt;=AJ$3,1,0))*OFFSET('Gastos com Pessoal'!$H$6,1,MATCH(1&amp;$B53,'Gastos com Pessoal'!$I$532:$AJ$532&amp;'Gastos com Pessoal'!$I$6:$AJ$6,0),500,1)),0)
+_xlfn.IFNA(SUM((AJ$3&gt;='Gastos com Pessoal'!$E$7:$E$506)*(AJ$3&lt;='Gastos com Pessoal'!$F$7:$F$506)*(IF('Gastos com Pessoal'!$M$7:$M$506&lt;=AJ$3,1,0))*OFFSET('Gastos com Pessoal'!$H$6,1,MATCH(2&amp;$B53,'Gastos com Pessoal'!$I$532:$AJ$532&amp;'Gastos com Pessoal'!$I$6:$AJ$6,0),500,1)),0)
+_xlfn.IFNA(SUM((AJ$3&gt;='Gastos com Pessoal'!$E$7:$E$506)*(AJ$3&lt;='Gastos com Pessoal'!$F$7:$F$506)*(IF('Gastos com Pessoal'!$S$7:$S$506&lt;=AJ$3,1,0))*OFFSET('Gastos com Pessoal'!$H$6,1,MATCH(3&amp;$B53,'Gastos com Pessoal'!$I$532:$AJ$532&amp;'Gastos com Pessoal'!$I$6:$AJ$6,0),500,1)),0)
+_xlfn.IFNA(SUM((AJ$3&gt;='Gastos com Pessoal'!$E$7:$E$506)*(AJ$3&lt;='Gastos com Pessoal'!$F$7:$F$506)*(IF('Gastos com Pessoal'!$Y$7:$Y$506&lt;=AJ$3,1,0))*OFFSET('Gastos com Pessoal'!$H$6,1,MATCH(4&amp;$B53,'Gastos com Pessoal'!$I$532:$AJ$532&amp;'Gastos com Pessoal'!$I$6:$AJ$6,0),500,1)),0)
+_xlfn.IFNA(SUM((AJ$3&gt;='Gastos com Pessoal'!$E$7:$E$506)*(AJ$3&lt;='Gastos com Pessoal'!$F$7:$F$506)*(IF('Gastos com Pessoal'!$AE$7:$AE$506&lt;=AJ$3,1,0))*OFFSET('Gastos com Pessoal'!$H$6,1,MATCH(5&amp;$B53,'Gastos com Pessoal'!$I$532:$AJ$532&amp;'Gastos com Pessoal'!$I$6:$AJ$6,0),500,1)),0)
+_xlfn.IFNA(SUM((AJ$3&gt;='Gastos com Pessoal'!$E$513:$E$522)*(AJ$3&lt;='Gastos com Pessoal'!$F$513:$F$522)*(IF('Gastos com Pessoal'!$G$513:$G$522&lt;=AJ$3,1,0))*OFFSET('Gastos com Pessoal'!$H$512,1,MATCH(1&amp;$B53,'Gastos com Pessoal'!$I$532:$AJ$532&amp;'Gastos com Pessoal'!$I$512:$AJ$512,0),10,1)),0)
+_xlfn.IFNA(SUM((AJ$3&gt;='Gastos com Pessoal'!$E$513:$E$522)*(AJ$3&lt;='Gastos com Pessoal'!$F$513:$F$522)*(IF('Gastos com Pessoal'!$M$513:$M$522&lt;=AJ$3,1,0))*OFFSET('Gastos com Pessoal'!$H$512,1,MATCH(2&amp;$B53,'Gastos com Pessoal'!$I$532:$AJ$532&amp;'Gastos com Pessoal'!$I$512:$AJ$512,0),10,1)),0)
+_xlfn.IFNA(SUM((AJ$3&gt;='Gastos com Pessoal'!$E$513:$E$522)*(AJ$3&lt;='Gastos com Pessoal'!$F$513:$F$522)*(IF('Gastos com Pessoal'!$S$513:$S$522&lt;=AJ$3,1,0))*OFFSET('Gastos com Pessoal'!$H$512,1,MATCH(3&amp;$B53,'Gastos com Pessoal'!$I$532:$AJ$532&amp;'Gastos com Pessoal'!$I$512:$AJ$512,0),10,1)),0)
+_xlfn.IFNA(SUM((AJ$3&gt;='Gastos com Pessoal'!$E$513:$E$522)*(AJ$3&lt;='Gastos com Pessoal'!$F$513:$F$522)*(IF('Gastos com Pessoal'!$Y$513:$Y$522&lt;=AJ$3,1,0))*OFFSET('Gastos com Pessoal'!$H$512,1,MATCH(4&amp;$B53,'Gastos com Pessoal'!$I$532:$AJ$532&amp;'Gastos com Pessoal'!$I$512:$AJ$512,0),10,1)),0)
+_xlfn.IFNA(SUM((AJ$3&gt;='Gastos com Pessoal'!$E$513:$E$522)*(AJ$3&lt;='Gastos com Pessoal'!$F$513:$F$522)*(IF('Gastos com Pessoal'!$AE$513:$AE$522&lt;=AJ$3,1,0))*OFFSET('Gastos com Pessoal'!$H$512,1,MATCH(5&amp;$B53,'Gastos com Pessoal'!$I$532:$AJ$532&amp;'Gastos com Pessoal'!$I$512:$AJ$512,0),10,1)),0)</f>
        <v>0</v>
      </c>
      <c r="AK53" s="32">
        <f t="array" aca="1" ref="AK53" ca="1">_xlfn.IFNA(SUM((AK$3&gt;='Gastos com Pessoal'!$E$7:$E$506)*(AK$3&lt;='Gastos com Pessoal'!$F$7:$F$506)*OFFSET('Encargos e Benefícios'!$D$5,1,MATCH($B53,'Encargos e Benefícios'!$E$5:$AB$5,0),500,1)),0)
+_xlfn.IFNA(SUM((AK$3&gt;='Gastos com Pessoal'!$E$513:$E$522)*(AK$3&lt;='Gastos com Pessoal'!$F$513:$F$522)*OFFSET('Encargos e Benefícios'!$D$511,1,MATCH($B53,'Encargos e Benefícios'!$E$511:$AB$511,0),10,1)),0)
+_xlfn.IFNA(SUM((AK$3&gt;='Gastos com Pessoal'!$E$7:$E$506)*(AK$3&lt;='Gastos com Pessoal'!$F$7:$F$506)*(IF('Gastos com Pessoal'!$G$7:$G$506&lt;=AK$3,1,0))*OFFSET('Gastos com Pessoal'!$H$6,1,MATCH(1&amp;$B53,'Gastos com Pessoal'!$I$532:$AJ$532&amp;'Gastos com Pessoal'!$I$6:$AJ$6,0),500,1)),0)
+_xlfn.IFNA(SUM((AK$3&gt;='Gastos com Pessoal'!$E$7:$E$506)*(AK$3&lt;='Gastos com Pessoal'!$F$7:$F$506)*(IF('Gastos com Pessoal'!$M$7:$M$506&lt;=AK$3,1,0))*OFFSET('Gastos com Pessoal'!$H$6,1,MATCH(2&amp;$B53,'Gastos com Pessoal'!$I$532:$AJ$532&amp;'Gastos com Pessoal'!$I$6:$AJ$6,0),500,1)),0)
+_xlfn.IFNA(SUM((AK$3&gt;='Gastos com Pessoal'!$E$7:$E$506)*(AK$3&lt;='Gastos com Pessoal'!$F$7:$F$506)*(IF('Gastos com Pessoal'!$S$7:$S$506&lt;=AK$3,1,0))*OFFSET('Gastos com Pessoal'!$H$6,1,MATCH(3&amp;$B53,'Gastos com Pessoal'!$I$532:$AJ$532&amp;'Gastos com Pessoal'!$I$6:$AJ$6,0),500,1)),0)
+_xlfn.IFNA(SUM((AK$3&gt;='Gastos com Pessoal'!$E$7:$E$506)*(AK$3&lt;='Gastos com Pessoal'!$F$7:$F$506)*(IF('Gastos com Pessoal'!$Y$7:$Y$506&lt;=AK$3,1,0))*OFFSET('Gastos com Pessoal'!$H$6,1,MATCH(4&amp;$B53,'Gastos com Pessoal'!$I$532:$AJ$532&amp;'Gastos com Pessoal'!$I$6:$AJ$6,0),500,1)),0)
+_xlfn.IFNA(SUM((AK$3&gt;='Gastos com Pessoal'!$E$7:$E$506)*(AK$3&lt;='Gastos com Pessoal'!$F$7:$F$506)*(IF('Gastos com Pessoal'!$AE$7:$AE$506&lt;=AK$3,1,0))*OFFSET('Gastos com Pessoal'!$H$6,1,MATCH(5&amp;$B53,'Gastos com Pessoal'!$I$532:$AJ$532&amp;'Gastos com Pessoal'!$I$6:$AJ$6,0),500,1)),0)
+_xlfn.IFNA(SUM((AK$3&gt;='Gastos com Pessoal'!$E$513:$E$522)*(AK$3&lt;='Gastos com Pessoal'!$F$513:$F$522)*(IF('Gastos com Pessoal'!$G$513:$G$522&lt;=AK$3,1,0))*OFFSET('Gastos com Pessoal'!$H$512,1,MATCH(1&amp;$B53,'Gastos com Pessoal'!$I$532:$AJ$532&amp;'Gastos com Pessoal'!$I$512:$AJ$512,0),10,1)),0)
+_xlfn.IFNA(SUM((AK$3&gt;='Gastos com Pessoal'!$E$513:$E$522)*(AK$3&lt;='Gastos com Pessoal'!$F$513:$F$522)*(IF('Gastos com Pessoal'!$M$513:$M$522&lt;=AK$3,1,0))*OFFSET('Gastos com Pessoal'!$H$512,1,MATCH(2&amp;$B53,'Gastos com Pessoal'!$I$532:$AJ$532&amp;'Gastos com Pessoal'!$I$512:$AJ$512,0),10,1)),0)
+_xlfn.IFNA(SUM((AK$3&gt;='Gastos com Pessoal'!$E$513:$E$522)*(AK$3&lt;='Gastos com Pessoal'!$F$513:$F$522)*(IF('Gastos com Pessoal'!$S$513:$S$522&lt;=AK$3,1,0))*OFFSET('Gastos com Pessoal'!$H$512,1,MATCH(3&amp;$B53,'Gastos com Pessoal'!$I$532:$AJ$532&amp;'Gastos com Pessoal'!$I$512:$AJ$512,0),10,1)),0)
+_xlfn.IFNA(SUM((AK$3&gt;='Gastos com Pessoal'!$E$513:$E$522)*(AK$3&lt;='Gastos com Pessoal'!$F$513:$F$522)*(IF('Gastos com Pessoal'!$Y$513:$Y$522&lt;=AK$3,1,0))*OFFSET('Gastos com Pessoal'!$H$512,1,MATCH(4&amp;$B53,'Gastos com Pessoal'!$I$532:$AJ$532&amp;'Gastos com Pessoal'!$I$512:$AJ$512,0),10,1)),0)
+_xlfn.IFNA(SUM((AK$3&gt;='Gastos com Pessoal'!$E$513:$E$522)*(AK$3&lt;='Gastos com Pessoal'!$F$513:$F$522)*(IF('Gastos com Pessoal'!$AE$513:$AE$522&lt;=AK$3,1,0))*OFFSET('Gastos com Pessoal'!$H$512,1,MATCH(5&amp;$B53,'Gastos com Pessoal'!$I$532:$AJ$532&amp;'Gastos com Pessoal'!$I$512:$AJ$512,0),10,1)),0)</f>
        <v>0</v>
      </c>
      <c r="AL53" s="32">
        <f t="array" aca="1" ref="AL53" ca="1">_xlfn.IFNA(SUM((AL$3&gt;='Gastos com Pessoal'!$E$7:$E$506)*(AL$3&lt;='Gastos com Pessoal'!$F$7:$F$506)*OFFSET('Encargos e Benefícios'!$D$5,1,MATCH($B53,'Encargos e Benefícios'!$E$5:$AB$5,0),500,1)),0)
+_xlfn.IFNA(SUM((AL$3&gt;='Gastos com Pessoal'!$E$513:$E$522)*(AL$3&lt;='Gastos com Pessoal'!$F$513:$F$522)*OFFSET('Encargos e Benefícios'!$D$511,1,MATCH($B53,'Encargos e Benefícios'!$E$511:$AB$511,0),10,1)),0)
+_xlfn.IFNA(SUM((AL$3&gt;='Gastos com Pessoal'!$E$7:$E$506)*(AL$3&lt;='Gastos com Pessoal'!$F$7:$F$506)*(IF('Gastos com Pessoal'!$G$7:$G$506&lt;=AL$3,1,0))*OFFSET('Gastos com Pessoal'!$H$6,1,MATCH(1&amp;$B53,'Gastos com Pessoal'!$I$532:$AJ$532&amp;'Gastos com Pessoal'!$I$6:$AJ$6,0),500,1)),0)
+_xlfn.IFNA(SUM((AL$3&gt;='Gastos com Pessoal'!$E$7:$E$506)*(AL$3&lt;='Gastos com Pessoal'!$F$7:$F$506)*(IF('Gastos com Pessoal'!$M$7:$M$506&lt;=AL$3,1,0))*OFFSET('Gastos com Pessoal'!$H$6,1,MATCH(2&amp;$B53,'Gastos com Pessoal'!$I$532:$AJ$532&amp;'Gastos com Pessoal'!$I$6:$AJ$6,0),500,1)),0)
+_xlfn.IFNA(SUM((AL$3&gt;='Gastos com Pessoal'!$E$7:$E$506)*(AL$3&lt;='Gastos com Pessoal'!$F$7:$F$506)*(IF('Gastos com Pessoal'!$S$7:$S$506&lt;=AL$3,1,0))*OFFSET('Gastos com Pessoal'!$H$6,1,MATCH(3&amp;$B53,'Gastos com Pessoal'!$I$532:$AJ$532&amp;'Gastos com Pessoal'!$I$6:$AJ$6,0),500,1)),0)
+_xlfn.IFNA(SUM((AL$3&gt;='Gastos com Pessoal'!$E$7:$E$506)*(AL$3&lt;='Gastos com Pessoal'!$F$7:$F$506)*(IF('Gastos com Pessoal'!$Y$7:$Y$506&lt;=AL$3,1,0))*OFFSET('Gastos com Pessoal'!$H$6,1,MATCH(4&amp;$B53,'Gastos com Pessoal'!$I$532:$AJ$532&amp;'Gastos com Pessoal'!$I$6:$AJ$6,0),500,1)),0)
+_xlfn.IFNA(SUM((AL$3&gt;='Gastos com Pessoal'!$E$7:$E$506)*(AL$3&lt;='Gastos com Pessoal'!$F$7:$F$506)*(IF('Gastos com Pessoal'!$AE$7:$AE$506&lt;=AL$3,1,0))*OFFSET('Gastos com Pessoal'!$H$6,1,MATCH(5&amp;$B53,'Gastos com Pessoal'!$I$532:$AJ$532&amp;'Gastos com Pessoal'!$I$6:$AJ$6,0),500,1)),0)
+_xlfn.IFNA(SUM((AL$3&gt;='Gastos com Pessoal'!$E$513:$E$522)*(AL$3&lt;='Gastos com Pessoal'!$F$513:$F$522)*(IF('Gastos com Pessoal'!$G$513:$G$522&lt;=AL$3,1,0))*OFFSET('Gastos com Pessoal'!$H$512,1,MATCH(1&amp;$B53,'Gastos com Pessoal'!$I$532:$AJ$532&amp;'Gastos com Pessoal'!$I$512:$AJ$512,0),10,1)),0)
+_xlfn.IFNA(SUM((AL$3&gt;='Gastos com Pessoal'!$E$513:$E$522)*(AL$3&lt;='Gastos com Pessoal'!$F$513:$F$522)*(IF('Gastos com Pessoal'!$M$513:$M$522&lt;=AL$3,1,0))*OFFSET('Gastos com Pessoal'!$H$512,1,MATCH(2&amp;$B53,'Gastos com Pessoal'!$I$532:$AJ$532&amp;'Gastos com Pessoal'!$I$512:$AJ$512,0),10,1)),0)
+_xlfn.IFNA(SUM((AL$3&gt;='Gastos com Pessoal'!$E$513:$E$522)*(AL$3&lt;='Gastos com Pessoal'!$F$513:$F$522)*(IF('Gastos com Pessoal'!$S$513:$S$522&lt;=AL$3,1,0))*OFFSET('Gastos com Pessoal'!$H$512,1,MATCH(3&amp;$B53,'Gastos com Pessoal'!$I$532:$AJ$532&amp;'Gastos com Pessoal'!$I$512:$AJ$512,0),10,1)),0)
+_xlfn.IFNA(SUM((AL$3&gt;='Gastos com Pessoal'!$E$513:$E$522)*(AL$3&lt;='Gastos com Pessoal'!$F$513:$F$522)*(IF('Gastos com Pessoal'!$Y$513:$Y$522&lt;=AL$3,1,0))*OFFSET('Gastos com Pessoal'!$H$512,1,MATCH(4&amp;$B53,'Gastos com Pessoal'!$I$532:$AJ$532&amp;'Gastos com Pessoal'!$I$512:$AJ$512,0),10,1)),0)
+_xlfn.IFNA(SUM((AL$3&gt;='Gastos com Pessoal'!$E$513:$E$522)*(AL$3&lt;='Gastos com Pessoal'!$F$513:$F$522)*(IF('Gastos com Pessoal'!$AE$513:$AE$522&lt;=AL$3,1,0))*OFFSET('Gastos com Pessoal'!$H$512,1,MATCH(5&amp;$B53,'Gastos com Pessoal'!$I$532:$AJ$532&amp;'Gastos com Pessoal'!$I$512:$AJ$512,0),10,1)),0)</f>
        <v>0</v>
      </c>
      <c r="AM53" s="32">
        <f t="array" aca="1" ref="AM53" ca="1">_xlfn.IFNA(SUM((AM$3&gt;='Gastos com Pessoal'!$E$7:$E$506)*(AM$3&lt;='Gastos com Pessoal'!$F$7:$F$506)*OFFSET('Encargos e Benefícios'!$D$5,1,MATCH($B53,'Encargos e Benefícios'!$E$5:$AB$5,0),500,1)),0)
+_xlfn.IFNA(SUM((AM$3&gt;='Gastos com Pessoal'!$E$513:$E$522)*(AM$3&lt;='Gastos com Pessoal'!$F$513:$F$522)*OFFSET('Encargos e Benefícios'!$D$511,1,MATCH($B53,'Encargos e Benefícios'!$E$511:$AB$511,0),10,1)),0)
+_xlfn.IFNA(SUM((AM$3&gt;='Gastos com Pessoal'!$E$7:$E$506)*(AM$3&lt;='Gastos com Pessoal'!$F$7:$F$506)*(IF('Gastos com Pessoal'!$G$7:$G$506&lt;=AM$3,1,0))*OFFSET('Gastos com Pessoal'!$H$6,1,MATCH(1&amp;$B53,'Gastos com Pessoal'!$I$532:$AJ$532&amp;'Gastos com Pessoal'!$I$6:$AJ$6,0),500,1)),0)
+_xlfn.IFNA(SUM((AM$3&gt;='Gastos com Pessoal'!$E$7:$E$506)*(AM$3&lt;='Gastos com Pessoal'!$F$7:$F$506)*(IF('Gastos com Pessoal'!$M$7:$M$506&lt;=AM$3,1,0))*OFFSET('Gastos com Pessoal'!$H$6,1,MATCH(2&amp;$B53,'Gastos com Pessoal'!$I$532:$AJ$532&amp;'Gastos com Pessoal'!$I$6:$AJ$6,0),500,1)),0)
+_xlfn.IFNA(SUM((AM$3&gt;='Gastos com Pessoal'!$E$7:$E$506)*(AM$3&lt;='Gastos com Pessoal'!$F$7:$F$506)*(IF('Gastos com Pessoal'!$S$7:$S$506&lt;=AM$3,1,0))*OFFSET('Gastos com Pessoal'!$H$6,1,MATCH(3&amp;$B53,'Gastos com Pessoal'!$I$532:$AJ$532&amp;'Gastos com Pessoal'!$I$6:$AJ$6,0),500,1)),0)
+_xlfn.IFNA(SUM((AM$3&gt;='Gastos com Pessoal'!$E$7:$E$506)*(AM$3&lt;='Gastos com Pessoal'!$F$7:$F$506)*(IF('Gastos com Pessoal'!$Y$7:$Y$506&lt;=AM$3,1,0))*OFFSET('Gastos com Pessoal'!$H$6,1,MATCH(4&amp;$B53,'Gastos com Pessoal'!$I$532:$AJ$532&amp;'Gastos com Pessoal'!$I$6:$AJ$6,0),500,1)),0)
+_xlfn.IFNA(SUM((AM$3&gt;='Gastos com Pessoal'!$E$7:$E$506)*(AM$3&lt;='Gastos com Pessoal'!$F$7:$F$506)*(IF('Gastos com Pessoal'!$AE$7:$AE$506&lt;=AM$3,1,0))*OFFSET('Gastos com Pessoal'!$H$6,1,MATCH(5&amp;$B53,'Gastos com Pessoal'!$I$532:$AJ$532&amp;'Gastos com Pessoal'!$I$6:$AJ$6,0),500,1)),0)
+_xlfn.IFNA(SUM((AM$3&gt;='Gastos com Pessoal'!$E$513:$E$522)*(AM$3&lt;='Gastos com Pessoal'!$F$513:$F$522)*(IF('Gastos com Pessoal'!$G$513:$G$522&lt;=AM$3,1,0))*OFFSET('Gastos com Pessoal'!$H$512,1,MATCH(1&amp;$B53,'Gastos com Pessoal'!$I$532:$AJ$532&amp;'Gastos com Pessoal'!$I$512:$AJ$512,0),10,1)),0)
+_xlfn.IFNA(SUM((AM$3&gt;='Gastos com Pessoal'!$E$513:$E$522)*(AM$3&lt;='Gastos com Pessoal'!$F$513:$F$522)*(IF('Gastos com Pessoal'!$M$513:$M$522&lt;=AM$3,1,0))*OFFSET('Gastos com Pessoal'!$H$512,1,MATCH(2&amp;$B53,'Gastos com Pessoal'!$I$532:$AJ$532&amp;'Gastos com Pessoal'!$I$512:$AJ$512,0),10,1)),0)
+_xlfn.IFNA(SUM((AM$3&gt;='Gastos com Pessoal'!$E$513:$E$522)*(AM$3&lt;='Gastos com Pessoal'!$F$513:$F$522)*(IF('Gastos com Pessoal'!$S$513:$S$522&lt;=AM$3,1,0))*OFFSET('Gastos com Pessoal'!$H$512,1,MATCH(3&amp;$B53,'Gastos com Pessoal'!$I$532:$AJ$532&amp;'Gastos com Pessoal'!$I$512:$AJ$512,0),10,1)),0)
+_xlfn.IFNA(SUM((AM$3&gt;='Gastos com Pessoal'!$E$513:$E$522)*(AM$3&lt;='Gastos com Pessoal'!$F$513:$F$522)*(IF('Gastos com Pessoal'!$Y$513:$Y$522&lt;=AM$3,1,0))*OFFSET('Gastos com Pessoal'!$H$512,1,MATCH(4&amp;$B53,'Gastos com Pessoal'!$I$532:$AJ$532&amp;'Gastos com Pessoal'!$I$512:$AJ$512,0),10,1)),0)
+_xlfn.IFNA(SUM((AM$3&gt;='Gastos com Pessoal'!$E$513:$E$522)*(AM$3&lt;='Gastos com Pessoal'!$F$513:$F$522)*(IF('Gastos com Pessoal'!$AE$513:$AE$522&lt;=AM$3,1,0))*OFFSET('Gastos com Pessoal'!$H$512,1,MATCH(5&amp;$B53,'Gastos com Pessoal'!$I$532:$AJ$532&amp;'Gastos com Pessoal'!$I$512:$AJ$512,0),10,1)),0)</f>
        <v>0</v>
      </c>
      <c r="AN53" s="32">
        <f t="array" aca="1" ref="AN53" ca="1">_xlfn.IFNA(SUM((AN$3&gt;='Gastos com Pessoal'!$E$7:$E$506)*(AN$3&lt;='Gastos com Pessoal'!$F$7:$F$506)*OFFSET('Encargos e Benefícios'!$D$5,1,MATCH($B53,'Encargos e Benefícios'!$E$5:$AB$5,0),500,1)),0)
+_xlfn.IFNA(SUM((AN$3&gt;='Gastos com Pessoal'!$E$513:$E$522)*(AN$3&lt;='Gastos com Pessoal'!$F$513:$F$522)*OFFSET('Encargos e Benefícios'!$D$511,1,MATCH($B53,'Encargos e Benefícios'!$E$511:$AB$511,0),10,1)),0)
+_xlfn.IFNA(SUM((AN$3&gt;='Gastos com Pessoal'!$E$7:$E$506)*(AN$3&lt;='Gastos com Pessoal'!$F$7:$F$506)*(IF('Gastos com Pessoal'!$G$7:$G$506&lt;=AN$3,1,0))*OFFSET('Gastos com Pessoal'!$H$6,1,MATCH(1&amp;$B53,'Gastos com Pessoal'!$I$532:$AJ$532&amp;'Gastos com Pessoal'!$I$6:$AJ$6,0),500,1)),0)
+_xlfn.IFNA(SUM((AN$3&gt;='Gastos com Pessoal'!$E$7:$E$506)*(AN$3&lt;='Gastos com Pessoal'!$F$7:$F$506)*(IF('Gastos com Pessoal'!$M$7:$M$506&lt;=AN$3,1,0))*OFFSET('Gastos com Pessoal'!$H$6,1,MATCH(2&amp;$B53,'Gastos com Pessoal'!$I$532:$AJ$532&amp;'Gastos com Pessoal'!$I$6:$AJ$6,0),500,1)),0)
+_xlfn.IFNA(SUM((AN$3&gt;='Gastos com Pessoal'!$E$7:$E$506)*(AN$3&lt;='Gastos com Pessoal'!$F$7:$F$506)*(IF('Gastos com Pessoal'!$S$7:$S$506&lt;=AN$3,1,0))*OFFSET('Gastos com Pessoal'!$H$6,1,MATCH(3&amp;$B53,'Gastos com Pessoal'!$I$532:$AJ$532&amp;'Gastos com Pessoal'!$I$6:$AJ$6,0),500,1)),0)
+_xlfn.IFNA(SUM((AN$3&gt;='Gastos com Pessoal'!$E$7:$E$506)*(AN$3&lt;='Gastos com Pessoal'!$F$7:$F$506)*(IF('Gastos com Pessoal'!$Y$7:$Y$506&lt;=AN$3,1,0))*OFFSET('Gastos com Pessoal'!$H$6,1,MATCH(4&amp;$B53,'Gastos com Pessoal'!$I$532:$AJ$532&amp;'Gastos com Pessoal'!$I$6:$AJ$6,0),500,1)),0)
+_xlfn.IFNA(SUM((AN$3&gt;='Gastos com Pessoal'!$E$7:$E$506)*(AN$3&lt;='Gastos com Pessoal'!$F$7:$F$506)*(IF('Gastos com Pessoal'!$AE$7:$AE$506&lt;=AN$3,1,0))*OFFSET('Gastos com Pessoal'!$H$6,1,MATCH(5&amp;$B53,'Gastos com Pessoal'!$I$532:$AJ$532&amp;'Gastos com Pessoal'!$I$6:$AJ$6,0),500,1)),0)
+_xlfn.IFNA(SUM((AN$3&gt;='Gastos com Pessoal'!$E$513:$E$522)*(AN$3&lt;='Gastos com Pessoal'!$F$513:$F$522)*(IF('Gastos com Pessoal'!$G$513:$G$522&lt;=AN$3,1,0))*OFFSET('Gastos com Pessoal'!$H$512,1,MATCH(1&amp;$B53,'Gastos com Pessoal'!$I$532:$AJ$532&amp;'Gastos com Pessoal'!$I$512:$AJ$512,0),10,1)),0)
+_xlfn.IFNA(SUM((AN$3&gt;='Gastos com Pessoal'!$E$513:$E$522)*(AN$3&lt;='Gastos com Pessoal'!$F$513:$F$522)*(IF('Gastos com Pessoal'!$M$513:$M$522&lt;=AN$3,1,0))*OFFSET('Gastos com Pessoal'!$H$512,1,MATCH(2&amp;$B53,'Gastos com Pessoal'!$I$532:$AJ$532&amp;'Gastos com Pessoal'!$I$512:$AJ$512,0),10,1)),0)
+_xlfn.IFNA(SUM((AN$3&gt;='Gastos com Pessoal'!$E$513:$E$522)*(AN$3&lt;='Gastos com Pessoal'!$F$513:$F$522)*(IF('Gastos com Pessoal'!$S$513:$S$522&lt;=AN$3,1,0))*OFFSET('Gastos com Pessoal'!$H$512,1,MATCH(3&amp;$B53,'Gastos com Pessoal'!$I$532:$AJ$532&amp;'Gastos com Pessoal'!$I$512:$AJ$512,0),10,1)),0)
+_xlfn.IFNA(SUM((AN$3&gt;='Gastos com Pessoal'!$E$513:$E$522)*(AN$3&lt;='Gastos com Pessoal'!$F$513:$F$522)*(IF('Gastos com Pessoal'!$Y$513:$Y$522&lt;=AN$3,1,0))*OFFSET('Gastos com Pessoal'!$H$512,1,MATCH(4&amp;$B53,'Gastos com Pessoal'!$I$532:$AJ$532&amp;'Gastos com Pessoal'!$I$512:$AJ$512,0),10,1)),0)
+_xlfn.IFNA(SUM((AN$3&gt;='Gastos com Pessoal'!$E$513:$E$522)*(AN$3&lt;='Gastos com Pessoal'!$F$513:$F$522)*(IF('Gastos com Pessoal'!$AE$513:$AE$522&lt;=AN$3,1,0))*OFFSET('Gastos com Pessoal'!$H$512,1,MATCH(5&amp;$B53,'Gastos com Pessoal'!$I$532:$AJ$532&amp;'Gastos com Pessoal'!$I$512:$AJ$512,0),10,1)),0)</f>
        <v>0</v>
      </c>
      <c r="AO53" s="32">
        <f t="array" aca="1" ref="AO53" ca="1">_xlfn.IFNA(SUM((AO$3&gt;='Gastos com Pessoal'!$E$7:$E$506)*(AO$3&lt;='Gastos com Pessoal'!$F$7:$F$506)*OFFSET('Encargos e Benefícios'!$D$5,1,MATCH($B53,'Encargos e Benefícios'!$E$5:$AB$5,0),500,1)),0)
+_xlfn.IFNA(SUM((AO$3&gt;='Gastos com Pessoal'!$E$513:$E$522)*(AO$3&lt;='Gastos com Pessoal'!$F$513:$F$522)*OFFSET('Encargos e Benefícios'!$D$511,1,MATCH($B53,'Encargos e Benefícios'!$E$511:$AB$511,0),10,1)),0)
+_xlfn.IFNA(SUM((AO$3&gt;='Gastos com Pessoal'!$E$7:$E$506)*(AO$3&lt;='Gastos com Pessoal'!$F$7:$F$506)*(IF('Gastos com Pessoal'!$G$7:$G$506&lt;=AO$3,1,0))*OFFSET('Gastos com Pessoal'!$H$6,1,MATCH(1&amp;$B53,'Gastos com Pessoal'!$I$532:$AJ$532&amp;'Gastos com Pessoal'!$I$6:$AJ$6,0),500,1)),0)
+_xlfn.IFNA(SUM((AO$3&gt;='Gastos com Pessoal'!$E$7:$E$506)*(AO$3&lt;='Gastos com Pessoal'!$F$7:$F$506)*(IF('Gastos com Pessoal'!$M$7:$M$506&lt;=AO$3,1,0))*OFFSET('Gastos com Pessoal'!$H$6,1,MATCH(2&amp;$B53,'Gastos com Pessoal'!$I$532:$AJ$532&amp;'Gastos com Pessoal'!$I$6:$AJ$6,0),500,1)),0)
+_xlfn.IFNA(SUM((AO$3&gt;='Gastos com Pessoal'!$E$7:$E$506)*(AO$3&lt;='Gastos com Pessoal'!$F$7:$F$506)*(IF('Gastos com Pessoal'!$S$7:$S$506&lt;=AO$3,1,0))*OFFSET('Gastos com Pessoal'!$H$6,1,MATCH(3&amp;$B53,'Gastos com Pessoal'!$I$532:$AJ$532&amp;'Gastos com Pessoal'!$I$6:$AJ$6,0),500,1)),0)
+_xlfn.IFNA(SUM((AO$3&gt;='Gastos com Pessoal'!$E$7:$E$506)*(AO$3&lt;='Gastos com Pessoal'!$F$7:$F$506)*(IF('Gastos com Pessoal'!$Y$7:$Y$506&lt;=AO$3,1,0))*OFFSET('Gastos com Pessoal'!$H$6,1,MATCH(4&amp;$B53,'Gastos com Pessoal'!$I$532:$AJ$532&amp;'Gastos com Pessoal'!$I$6:$AJ$6,0),500,1)),0)
+_xlfn.IFNA(SUM((AO$3&gt;='Gastos com Pessoal'!$E$7:$E$506)*(AO$3&lt;='Gastos com Pessoal'!$F$7:$F$506)*(IF('Gastos com Pessoal'!$AE$7:$AE$506&lt;=AO$3,1,0))*OFFSET('Gastos com Pessoal'!$H$6,1,MATCH(5&amp;$B53,'Gastos com Pessoal'!$I$532:$AJ$532&amp;'Gastos com Pessoal'!$I$6:$AJ$6,0),500,1)),0)
+_xlfn.IFNA(SUM((AO$3&gt;='Gastos com Pessoal'!$E$513:$E$522)*(AO$3&lt;='Gastos com Pessoal'!$F$513:$F$522)*(IF('Gastos com Pessoal'!$G$513:$G$522&lt;=AO$3,1,0))*OFFSET('Gastos com Pessoal'!$H$512,1,MATCH(1&amp;$B53,'Gastos com Pessoal'!$I$532:$AJ$532&amp;'Gastos com Pessoal'!$I$512:$AJ$512,0),10,1)),0)
+_xlfn.IFNA(SUM((AO$3&gt;='Gastos com Pessoal'!$E$513:$E$522)*(AO$3&lt;='Gastos com Pessoal'!$F$513:$F$522)*(IF('Gastos com Pessoal'!$M$513:$M$522&lt;=AO$3,1,0))*OFFSET('Gastos com Pessoal'!$H$512,1,MATCH(2&amp;$B53,'Gastos com Pessoal'!$I$532:$AJ$532&amp;'Gastos com Pessoal'!$I$512:$AJ$512,0),10,1)),0)
+_xlfn.IFNA(SUM((AO$3&gt;='Gastos com Pessoal'!$E$513:$E$522)*(AO$3&lt;='Gastos com Pessoal'!$F$513:$F$522)*(IF('Gastos com Pessoal'!$S$513:$S$522&lt;=AO$3,1,0))*OFFSET('Gastos com Pessoal'!$H$512,1,MATCH(3&amp;$B53,'Gastos com Pessoal'!$I$532:$AJ$532&amp;'Gastos com Pessoal'!$I$512:$AJ$512,0),10,1)),0)
+_xlfn.IFNA(SUM((AO$3&gt;='Gastos com Pessoal'!$E$513:$E$522)*(AO$3&lt;='Gastos com Pessoal'!$F$513:$F$522)*(IF('Gastos com Pessoal'!$Y$513:$Y$522&lt;=AO$3,1,0))*OFFSET('Gastos com Pessoal'!$H$512,1,MATCH(4&amp;$B53,'Gastos com Pessoal'!$I$532:$AJ$532&amp;'Gastos com Pessoal'!$I$512:$AJ$512,0),10,1)),0)
+_xlfn.IFNA(SUM((AO$3&gt;='Gastos com Pessoal'!$E$513:$E$522)*(AO$3&lt;='Gastos com Pessoal'!$F$513:$F$522)*(IF('Gastos com Pessoal'!$AE$513:$AE$522&lt;=AO$3,1,0))*OFFSET('Gastos com Pessoal'!$H$512,1,MATCH(5&amp;$B53,'Gastos com Pessoal'!$I$532:$AJ$532&amp;'Gastos com Pessoal'!$I$512:$AJ$512,0),10,1)),0)</f>
        <v>0</v>
      </c>
      <c r="AP53" s="32">
        <f t="array" aca="1" ref="AP53" ca="1">_xlfn.IFNA(SUM((AP$3&gt;='Gastos com Pessoal'!$E$7:$E$506)*(AP$3&lt;='Gastos com Pessoal'!$F$7:$F$506)*OFFSET('Encargos e Benefícios'!$D$5,1,MATCH($B53,'Encargos e Benefícios'!$E$5:$AB$5,0),500,1)),0)
+_xlfn.IFNA(SUM((AP$3&gt;='Gastos com Pessoal'!$E$513:$E$522)*(AP$3&lt;='Gastos com Pessoal'!$F$513:$F$522)*OFFSET('Encargos e Benefícios'!$D$511,1,MATCH($B53,'Encargos e Benefícios'!$E$511:$AB$511,0),10,1)),0)
+_xlfn.IFNA(SUM((AP$3&gt;='Gastos com Pessoal'!$E$7:$E$506)*(AP$3&lt;='Gastos com Pessoal'!$F$7:$F$506)*(IF('Gastos com Pessoal'!$G$7:$G$506&lt;=AP$3,1,0))*OFFSET('Gastos com Pessoal'!$H$6,1,MATCH(1&amp;$B53,'Gastos com Pessoal'!$I$532:$AJ$532&amp;'Gastos com Pessoal'!$I$6:$AJ$6,0),500,1)),0)
+_xlfn.IFNA(SUM((AP$3&gt;='Gastos com Pessoal'!$E$7:$E$506)*(AP$3&lt;='Gastos com Pessoal'!$F$7:$F$506)*(IF('Gastos com Pessoal'!$M$7:$M$506&lt;=AP$3,1,0))*OFFSET('Gastos com Pessoal'!$H$6,1,MATCH(2&amp;$B53,'Gastos com Pessoal'!$I$532:$AJ$532&amp;'Gastos com Pessoal'!$I$6:$AJ$6,0),500,1)),0)
+_xlfn.IFNA(SUM((AP$3&gt;='Gastos com Pessoal'!$E$7:$E$506)*(AP$3&lt;='Gastos com Pessoal'!$F$7:$F$506)*(IF('Gastos com Pessoal'!$S$7:$S$506&lt;=AP$3,1,0))*OFFSET('Gastos com Pessoal'!$H$6,1,MATCH(3&amp;$B53,'Gastos com Pessoal'!$I$532:$AJ$532&amp;'Gastos com Pessoal'!$I$6:$AJ$6,0),500,1)),0)
+_xlfn.IFNA(SUM((AP$3&gt;='Gastos com Pessoal'!$E$7:$E$506)*(AP$3&lt;='Gastos com Pessoal'!$F$7:$F$506)*(IF('Gastos com Pessoal'!$Y$7:$Y$506&lt;=AP$3,1,0))*OFFSET('Gastos com Pessoal'!$H$6,1,MATCH(4&amp;$B53,'Gastos com Pessoal'!$I$532:$AJ$532&amp;'Gastos com Pessoal'!$I$6:$AJ$6,0),500,1)),0)
+_xlfn.IFNA(SUM((AP$3&gt;='Gastos com Pessoal'!$E$7:$E$506)*(AP$3&lt;='Gastos com Pessoal'!$F$7:$F$506)*(IF('Gastos com Pessoal'!$AE$7:$AE$506&lt;=AP$3,1,0))*OFFSET('Gastos com Pessoal'!$H$6,1,MATCH(5&amp;$B53,'Gastos com Pessoal'!$I$532:$AJ$532&amp;'Gastos com Pessoal'!$I$6:$AJ$6,0),500,1)),0)
+_xlfn.IFNA(SUM((AP$3&gt;='Gastos com Pessoal'!$E$513:$E$522)*(AP$3&lt;='Gastos com Pessoal'!$F$513:$F$522)*(IF('Gastos com Pessoal'!$G$513:$G$522&lt;=AP$3,1,0))*OFFSET('Gastos com Pessoal'!$H$512,1,MATCH(1&amp;$B53,'Gastos com Pessoal'!$I$532:$AJ$532&amp;'Gastos com Pessoal'!$I$512:$AJ$512,0),10,1)),0)
+_xlfn.IFNA(SUM((AP$3&gt;='Gastos com Pessoal'!$E$513:$E$522)*(AP$3&lt;='Gastos com Pessoal'!$F$513:$F$522)*(IF('Gastos com Pessoal'!$M$513:$M$522&lt;=AP$3,1,0))*OFFSET('Gastos com Pessoal'!$H$512,1,MATCH(2&amp;$B53,'Gastos com Pessoal'!$I$532:$AJ$532&amp;'Gastos com Pessoal'!$I$512:$AJ$512,0),10,1)),0)
+_xlfn.IFNA(SUM((AP$3&gt;='Gastos com Pessoal'!$E$513:$E$522)*(AP$3&lt;='Gastos com Pessoal'!$F$513:$F$522)*(IF('Gastos com Pessoal'!$S$513:$S$522&lt;=AP$3,1,0))*OFFSET('Gastos com Pessoal'!$H$512,1,MATCH(3&amp;$B53,'Gastos com Pessoal'!$I$532:$AJ$532&amp;'Gastos com Pessoal'!$I$512:$AJ$512,0),10,1)),0)
+_xlfn.IFNA(SUM((AP$3&gt;='Gastos com Pessoal'!$E$513:$E$522)*(AP$3&lt;='Gastos com Pessoal'!$F$513:$F$522)*(IF('Gastos com Pessoal'!$Y$513:$Y$522&lt;=AP$3,1,0))*OFFSET('Gastos com Pessoal'!$H$512,1,MATCH(4&amp;$B53,'Gastos com Pessoal'!$I$532:$AJ$532&amp;'Gastos com Pessoal'!$I$512:$AJ$512,0),10,1)),0)
+_xlfn.IFNA(SUM((AP$3&gt;='Gastos com Pessoal'!$E$513:$E$522)*(AP$3&lt;='Gastos com Pessoal'!$F$513:$F$522)*(IF('Gastos com Pessoal'!$AE$513:$AE$522&lt;=AP$3,1,0))*OFFSET('Gastos com Pessoal'!$H$512,1,MATCH(5&amp;$B53,'Gastos com Pessoal'!$I$532:$AJ$532&amp;'Gastos com Pessoal'!$I$512:$AJ$512,0),10,1)),0)</f>
        <v>0</v>
      </c>
      <c r="AQ53" s="32">
        <f t="array" aca="1" ref="AQ53" ca="1">_xlfn.IFNA(SUM((AQ$3&gt;='Gastos com Pessoal'!$E$7:$E$506)*(AQ$3&lt;='Gastos com Pessoal'!$F$7:$F$506)*OFFSET('Encargos e Benefícios'!$D$5,1,MATCH($B53,'Encargos e Benefícios'!$E$5:$AB$5,0),500,1)),0)
+_xlfn.IFNA(SUM((AQ$3&gt;='Gastos com Pessoal'!$E$513:$E$522)*(AQ$3&lt;='Gastos com Pessoal'!$F$513:$F$522)*OFFSET('Encargos e Benefícios'!$D$511,1,MATCH($B53,'Encargos e Benefícios'!$E$511:$AB$511,0),10,1)),0)
+_xlfn.IFNA(SUM((AQ$3&gt;='Gastos com Pessoal'!$E$7:$E$506)*(AQ$3&lt;='Gastos com Pessoal'!$F$7:$F$506)*(IF('Gastos com Pessoal'!$G$7:$G$506&lt;=AQ$3,1,0))*OFFSET('Gastos com Pessoal'!$H$6,1,MATCH(1&amp;$B53,'Gastos com Pessoal'!$I$532:$AJ$532&amp;'Gastos com Pessoal'!$I$6:$AJ$6,0),500,1)),0)
+_xlfn.IFNA(SUM((AQ$3&gt;='Gastos com Pessoal'!$E$7:$E$506)*(AQ$3&lt;='Gastos com Pessoal'!$F$7:$F$506)*(IF('Gastos com Pessoal'!$M$7:$M$506&lt;=AQ$3,1,0))*OFFSET('Gastos com Pessoal'!$H$6,1,MATCH(2&amp;$B53,'Gastos com Pessoal'!$I$532:$AJ$532&amp;'Gastos com Pessoal'!$I$6:$AJ$6,0),500,1)),0)
+_xlfn.IFNA(SUM((AQ$3&gt;='Gastos com Pessoal'!$E$7:$E$506)*(AQ$3&lt;='Gastos com Pessoal'!$F$7:$F$506)*(IF('Gastos com Pessoal'!$S$7:$S$506&lt;=AQ$3,1,0))*OFFSET('Gastos com Pessoal'!$H$6,1,MATCH(3&amp;$B53,'Gastos com Pessoal'!$I$532:$AJ$532&amp;'Gastos com Pessoal'!$I$6:$AJ$6,0),500,1)),0)
+_xlfn.IFNA(SUM((AQ$3&gt;='Gastos com Pessoal'!$E$7:$E$506)*(AQ$3&lt;='Gastos com Pessoal'!$F$7:$F$506)*(IF('Gastos com Pessoal'!$Y$7:$Y$506&lt;=AQ$3,1,0))*OFFSET('Gastos com Pessoal'!$H$6,1,MATCH(4&amp;$B53,'Gastos com Pessoal'!$I$532:$AJ$532&amp;'Gastos com Pessoal'!$I$6:$AJ$6,0),500,1)),0)
+_xlfn.IFNA(SUM((AQ$3&gt;='Gastos com Pessoal'!$E$7:$E$506)*(AQ$3&lt;='Gastos com Pessoal'!$F$7:$F$506)*(IF('Gastos com Pessoal'!$AE$7:$AE$506&lt;=AQ$3,1,0))*OFFSET('Gastos com Pessoal'!$H$6,1,MATCH(5&amp;$B53,'Gastos com Pessoal'!$I$532:$AJ$532&amp;'Gastos com Pessoal'!$I$6:$AJ$6,0),500,1)),0)
+_xlfn.IFNA(SUM((AQ$3&gt;='Gastos com Pessoal'!$E$513:$E$522)*(AQ$3&lt;='Gastos com Pessoal'!$F$513:$F$522)*(IF('Gastos com Pessoal'!$G$513:$G$522&lt;=AQ$3,1,0))*OFFSET('Gastos com Pessoal'!$H$512,1,MATCH(1&amp;$B53,'Gastos com Pessoal'!$I$532:$AJ$532&amp;'Gastos com Pessoal'!$I$512:$AJ$512,0),10,1)),0)
+_xlfn.IFNA(SUM((AQ$3&gt;='Gastos com Pessoal'!$E$513:$E$522)*(AQ$3&lt;='Gastos com Pessoal'!$F$513:$F$522)*(IF('Gastos com Pessoal'!$M$513:$M$522&lt;=AQ$3,1,0))*OFFSET('Gastos com Pessoal'!$H$512,1,MATCH(2&amp;$B53,'Gastos com Pessoal'!$I$532:$AJ$532&amp;'Gastos com Pessoal'!$I$512:$AJ$512,0),10,1)),0)
+_xlfn.IFNA(SUM((AQ$3&gt;='Gastos com Pessoal'!$E$513:$E$522)*(AQ$3&lt;='Gastos com Pessoal'!$F$513:$F$522)*(IF('Gastos com Pessoal'!$S$513:$S$522&lt;=AQ$3,1,0))*OFFSET('Gastos com Pessoal'!$H$512,1,MATCH(3&amp;$B53,'Gastos com Pessoal'!$I$532:$AJ$532&amp;'Gastos com Pessoal'!$I$512:$AJ$512,0),10,1)),0)
+_xlfn.IFNA(SUM((AQ$3&gt;='Gastos com Pessoal'!$E$513:$E$522)*(AQ$3&lt;='Gastos com Pessoal'!$F$513:$F$522)*(IF('Gastos com Pessoal'!$Y$513:$Y$522&lt;=AQ$3,1,0))*OFFSET('Gastos com Pessoal'!$H$512,1,MATCH(4&amp;$B53,'Gastos com Pessoal'!$I$532:$AJ$532&amp;'Gastos com Pessoal'!$I$512:$AJ$512,0),10,1)),0)
+_xlfn.IFNA(SUM((AQ$3&gt;='Gastos com Pessoal'!$E$513:$E$522)*(AQ$3&lt;='Gastos com Pessoal'!$F$513:$F$522)*(IF('Gastos com Pessoal'!$AE$513:$AE$522&lt;=AQ$3,1,0))*OFFSET('Gastos com Pessoal'!$H$512,1,MATCH(5&amp;$B53,'Gastos com Pessoal'!$I$532:$AJ$532&amp;'Gastos com Pessoal'!$I$512:$AJ$512,0),10,1)),0)</f>
        <v>0</v>
      </c>
      <c r="AR53" s="32">
        <f t="array" aca="1" ref="AR53" ca="1">_xlfn.IFNA(SUM((AR$3&gt;='Gastos com Pessoal'!$E$7:$E$506)*(AR$3&lt;='Gastos com Pessoal'!$F$7:$F$506)*OFFSET('Encargos e Benefícios'!$D$5,1,MATCH($B53,'Encargos e Benefícios'!$E$5:$AB$5,0),500,1)),0)
+_xlfn.IFNA(SUM((AR$3&gt;='Gastos com Pessoal'!$E$513:$E$522)*(AR$3&lt;='Gastos com Pessoal'!$F$513:$F$522)*OFFSET('Encargos e Benefícios'!$D$511,1,MATCH($B53,'Encargos e Benefícios'!$E$511:$AB$511,0),10,1)),0)
+_xlfn.IFNA(SUM((AR$3&gt;='Gastos com Pessoal'!$E$7:$E$506)*(AR$3&lt;='Gastos com Pessoal'!$F$7:$F$506)*(IF('Gastos com Pessoal'!$G$7:$G$506&lt;=AR$3,1,0))*OFFSET('Gastos com Pessoal'!$H$6,1,MATCH(1&amp;$B53,'Gastos com Pessoal'!$I$532:$AJ$532&amp;'Gastos com Pessoal'!$I$6:$AJ$6,0),500,1)),0)
+_xlfn.IFNA(SUM((AR$3&gt;='Gastos com Pessoal'!$E$7:$E$506)*(AR$3&lt;='Gastos com Pessoal'!$F$7:$F$506)*(IF('Gastos com Pessoal'!$M$7:$M$506&lt;=AR$3,1,0))*OFFSET('Gastos com Pessoal'!$H$6,1,MATCH(2&amp;$B53,'Gastos com Pessoal'!$I$532:$AJ$532&amp;'Gastos com Pessoal'!$I$6:$AJ$6,0),500,1)),0)
+_xlfn.IFNA(SUM((AR$3&gt;='Gastos com Pessoal'!$E$7:$E$506)*(AR$3&lt;='Gastos com Pessoal'!$F$7:$F$506)*(IF('Gastos com Pessoal'!$S$7:$S$506&lt;=AR$3,1,0))*OFFSET('Gastos com Pessoal'!$H$6,1,MATCH(3&amp;$B53,'Gastos com Pessoal'!$I$532:$AJ$532&amp;'Gastos com Pessoal'!$I$6:$AJ$6,0),500,1)),0)
+_xlfn.IFNA(SUM((AR$3&gt;='Gastos com Pessoal'!$E$7:$E$506)*(AR$3&lt;='Gastos com Pessoal'!$F$7:$F$506)*(IF('Gastos com Pessoal'!$Y$7:$Y$506&lt;=AR$3,1,0))*OFFSET('Gastos com Pessoal'!$H$6,1,MATCH(4&amp;$B53,'Gastos com Pessoal'!$I$532:$AJ$532&amp;'Gastos com Pessoal'!$I$6:$AJ$6,0),500,1)),0)
+_xlfn.IFNA(SUM((AR$3&gt;='Gastos com Pessoal'!$E$7:$E$506)*(AR$3&lt;='Gastos com Pessoal'!$F$7:$F$506)*(IF('Gastos com Pessoal'!$AE$7:$AE$506&lt;=AR$3,1,0))*OFFSET('Gastos com Pessoal'!$H$6,1,MATCH(5&amp;$B53,'Gastos com Pessoal'!$I$532:$AJ$532&amp;'Gastos com Pessoal'!$I$6:$AJ$6,0),500,1)),0)
+_xlfn.IFNA(SUM((AR$3&gt;='Gastos com Pessoal'!$E$513:$E$522)*(AR$3&lt;='Gastos com Pessoal'!$F$513:$F$522)*(IF('Gastos com Pessoal'!$G$513:$G$522&lt;=AR$3,1,0))*OFFSET('Gastos com Pessoal'!$H$512,1,MATCH(1&amp;$B53,'Gastos com Pessoal'!$I$532:$AJ$532&amp;'Gastos com Pessoal'!$I$512:$AJ$512,0),10,1)),0)
+_xlfn.IFNA(SUM((AR$3&gt;='Gastos com Pessoal'!$E$513:$E$522)*(AR$3&lt;='Gastos com Pessoal'!$F$513:$F$522)*(IF('Gastos com Pessoal'!$M$513:$M$522&lt;=AR$3,1,0))*OFFSET('Gastos com Pessoal'!$H$512,1,MATCH(2&amp;$B53,'Gastos com Pessoal'!$I$532:$AJ$532&amp;'Gastos com Pessoal'!$I$512:$AJ$512,0),10,1)),0)
+_xlfn.IFNA(SUM((AR$3&gt;='Gastos com Pessoal'!$E$513:$E$522)*(AR$3&lt;='Gastos com Pessoal'!$F$513:$F$522)*(IF('Gastos com Pessoal'!$S$513:$S$522&lt;=AR$3,1,0))*OFFSET('Gastos com Pessoal'!$H$512,1,MATCH(3&amp;$B53,'Gastos com Pessoal'!$I$532:$AJ$532&amp;'Gastos com Pessoal'!$I$512:$AJ$512,0),10,1)),0)
+_xlfn.IFNA(SUM((AR$3&gt;='Gastos com Pessoal'!$E$513:$E$522)*(AR$3&lt;='Gastos com Pessoal'!$F$513:$F$522)*(IF('Gastos com Pessoal'!$Y$513:$Y$522&lt;=AR$3,1,0))*OFFSET('Gastos com Pessoal'!$H$512,1,MATCH(4&amp;$B53,'Gastos com Pessoal'!$I$532:$AJ$532&amp;'Gastos com Pessoal'!$I$512:$AJ$512,0),10,1)),0)
+_xlfn.IFNA(SUM((AR$3&gt;='Gastos com Pessoal'!$E$513:$E$522)*(AR$3&lt;='Gastos com Pessoal'!$F$513:$F$522)*(IF('Gastos com Pessoal'!$AE$513:$AE$522&lt;=AR$3,1,0))*OFFSET('Gastos com Pessoal'!$H$512,1,MATCH(5&amp;$B53,'Gastos com Pessoal'!$I$532:$AJ$532&amp;'Gastos com Pessoal'!$I$512:$AJ$512,0),10,1)),0)</f>
        <v>0</v>
      </c>
      <c r="AS53" s="32">
        <f t="array" aca="1" ref="AS53" ca="1">_xlfn.IFNA(SUM((AS$3&gt;='Gastos com Pessoal'!$E$7:$E$506)*(AS$3&lt;='Gastos com Pessoal'!$F$7:$F$506)*OFFSET('Encargos e Benefícios'!$D$5,1,MATCH($B53,'Encargos e Benefícios'!$E$5:$AB$5,0),500,1)),0)
+_xlfn.IFNA(SUM((AS$3&gt;='Gastos com Pessoal'!$E$513:$E$522)*(AS$3&lt;='Gastos com Pessoal'!$F$513:$F$522)*OFFSET('Encargos e Benefícios'!$D$511,1,MATCH($B53,'Encargos e Benefícios'!$E$511:$AB$511,0),10,1)),0)
+_xlfn.IFNA(SUM((AS$3&gt;='Gastos com Pessoal'!$E$7:$E$506)*(AS$3&lt;='Gastos com Pessoal'!$F$7:$F$506)*(IF('Gastos com Pessoal'!$G$7:$G$506&lt;=AS$3,1,0))*OFFSET('Gastos com Pessoal'!$H$6,1,MATCH(1&amp;$B53,'Gastos com Pessoal'!$I$532:$AJ$532&amp;'Gastos com Pessoal'!$I$6:$AJ$6,0),500,1)),0)
+_xlfn.IFNA(SUM((AS$3&gt;='Gastos com Pessoal'!$E$7:$E$506)*(AS$3&lt;='Gastos com Pessoal'!$F$7:$F$506)*(IF('Gastos com Pessoal'!$M$7:$M$506&lt;=AS$3,1,0))*OFFSET('Gastos com Pessoal'!$H$6,1,MATCH(2&amp;$B53,'Gastos com Pessoal'!$I$532:$AJ$532&amp;'Gastos com Pessoal'!$I$6:$AJ$6,0),500,1)),0)
+_xlfn.IFNA(SUM((AS$3&gt;='Gastos com Pessoal'!$E$7:$E$506)*(AS$3&lt;='Gastos com Pessoal'!$F$7:$F$506)*(IF('Gastos com Pessoal'!$S$7:$S$506&lt;=AS$3,1,0))*OFFSET('Gastos com Pessoal'!$H$6,1,MATCH(3&amp;$B53,'Gastos com Pessoal'!$I$532:$AJ$532&amp;'Gastos com Pessoal'!$I$6:$AJ$6,0),500,1)),0)
+_xlfn.IFNA(SUM((AS$3&gt;='Gastos com Pessoal'!$E$7:$E$506)*(AS$3&lt;='Gastos com Pessoal'!$F$7:$F$506)*(IF('Gastos com Pessoal'!$Y$7:$Y$506&lt;=AS$3,1,0))*OFFSET('Gastos com Pessoal'!$H$6,1,MATCH(4&amp;$B53,'Gastos com Pessoal'!$I$532:$AJ$532&amp;'Gastos com Pessoal'!$I$6:$AJ$6,0),500,1)),0)
+_xlfn.IFNA(SUM((AS$3&gt;='Gastos com Pessoal'!$E$7:$E$506)*(AS$3&lt;='Gastos com Pessoal'!$F$7:$F$506)*(IF('Gastos com Pessoal'!$AE$7:$AE$506&lt;=AS$3,1,0))*OFFSET('Gastos com Pessoal'!$H$6,1,MATCH(5&amp;$B53,'Gastos com Pessoal'!$I$532:$AJ$532&amp;'Gastos com Pessoal'!$I$6:$AJ$6,0),500,1)),0)
+_xlfn.IFNA(SUM((AS$3&gt;='Gastos com Pessoal'!$E$513:$E$522)*(AS$3&lt;='Gastos com Pessoal'!$F$513:$F$522)*(IF('Gastos com Pessoal'!$G$513:$G$522&lt;=AS$3,1,0))*OFFSET('Gastos com Pessoal'!$H$512,1,MATCH(1&amp;$B53,'Gastos com Pessoal'!$I$532:$AJ$532&amp;'Gastos com Pessoal'!$I$512:$AJ$512,0),10,1)),0)
+_xlfn.IFNA(SUM((AS$3&gt;='Gastos com Pessoal'!$E$513:$E$522)*(AS$3&lt;='Gastos com Pessoal'!$F$513:$F$522)*(IF('Gastos com Pessoal'!$M$513:$M$522&lt;=AS$3,1,0))*OFFSET('Gastos com Pessoal'!$H$512,1,MATCH(2&amp;$B53,'Gastos com Pessoal'!$I$532:$AJ$532&amp;'Gastos com Pessoal'!$I$512:$AJ$512,0),10,1)),0)
+_xlfn.IFNA(SUM((AS$3&gt;='Gastos com Pessoal'!$E$513:$E$522)*(AS$3&lt;='Gastos com Pessoal'!$F$513:$F$522)*(IF('Gastos com Pessoal'!$S$513:$S$522&lt;=AS$3,1,0))*OFFSET('Gastos com Pessoal'!$H$512,1,MATCH(3&amp;$B53,'Gastos com Pessoal'!$I$532:$AJ$532&amp;'Gastos com Pessoal'!$I$512:$AJ$512,0),10,1)),0)
+_xlfn.IFNA(SUM((AS$3&gt;='Gastos com Pessoal'!$E$513:$E$522)*(AS$3&lt;='Gastos com Pessoal'!$F$513:$F$522)*(IF('Gastos com Pessoal'!$Y$513:$Y$522&lt;=AS$3,1,0))*OFFSET('Gastos com Pessoal'!$H$512,1,MATCH(4&amp;$B53,'Gastos com Pessoal'!$I$532:$AJ$532&amp;'Gastos com Pessoal'!$I$512:$AJ$512,0),10,1)),0)
+_xlfn.IFNA(SUM((AS$3&gt;='Gastos com Pessoal'!$E$513:$E$522)*(AS$3&lt;='Gastos com Pessoal'!$F$513:$F$522)*(IF('Gastos com Pessoal'!$AE$513:$AE$522&lt;=AS$3,1,0))*OFFSET('Gastos com Pessoal'!$H$512,1,MATCH(5&amp;$B53,'Gastos com Pessoal'!$I$532:$AJ$532&amp;'Gastos com Pessoal'!$I$512:$AJ$512,0),10,1)),0)</f>
        <v>0</v>
      </c>
      <c r="AT53" s="32">
        <f t="array" aca="1" ref="AT53" ca="1">_xlfn.IFNA(SUM((AT$3&gt;='Gastos com Pessoal'!$E$7:$E$506)*(AT$3&lt;='Gastos com Pessoal'!$F$7:$F$506)*OFFSET('Encargos e Benefícios'!$D$5,1,MATCH($B53,'Encargos e Benefícios'!$E$5:$AB$5,0),500,1)),0)
+_xlfn.IFNA(SUM((AT$3&gt;='Gastos com Pessoal'!$E$513:$E$522)*(AT$3&lt;='Gastos com Pessoal'!$F$513:$F$522)*OFFSET('Encargos e Benefícios'!$D$511,1,MATCH($B53,'Encargos e Benefícios'!$E$511:$AB$511,0),10,1)),0)
+_xlfn.IFNA(SUM((AT$3&gt;='Gastos com Pessoal'!$E$7:$E$506)*(AT$3&lt;='Gastos com Pessoal'!$F$7:$F$506)*(IF('Gastos com Pessoal'!$G$7:$G$506&lt;=AT$3,1,0))*OFFSET('Gastos com Pessoal'!$H$6,1,MATCH(1&amp;$B53,'Gastos com Pessoal'!$I$532:$AJ$532&amp;'Gastos com Pessoal'!$I$6:$AJ$6,0),500,1)),0)
+_xlfn.IFNA(SUM((AT$3&gt;='Gastos com Pessoal'!$E$7:$E$506)*(AT$3&lt;='Gastos com Pessoal'!$F$7:$F$506)*(IF('Gastos com Pessoal'!$M$7:$M$506&lt;=AT$3,1,0))*OFFSET('Gastos com Pessoal'!$H$6,1,MATCH(2&amp;$B53,'Gastos com Pessoal'!$I$532:$AJ$532&amp;'Gastos com Pessoal'!$I$6:$AJ$6,0),500,1)),0)
+_xlfn.IFNA(SUM((AT$3&gt;='Gastos com Pessoal'!$E$7:$E$506)*(AT$3&lt;='Gastos com Pessoal'!$F$7:$F$506)*(IF('Gastos com Pessoal'!$S$7:$S$506&lt;=AT$3,1,0))*OFFSET('Gastos com Pessoal'!$H$6,1,MATCH(3&amp;$B53,'Gastos com Pessoal'!$I$532:$AJ$532&amp;'Gastos com Pessoal'!$I$6:$AJ$6,0),500,1)),0)
+_xlfn.IFNA(SUM((AT$3&gt;='Gastos com Pessoal'!$E$7:$E$506)*(AT$3&lt;='Gastos com Pessoal'!$F$7:$F$506)*(IF('Gastos com Pessoal'!$Y$7:$Y$506&lt;=AT$3,1,0))*OFFSET('Gastos com Pessoal'!$H$6,1,MATCH(4&amp;$B53,'Gastos com Pessoal'!$I$532:$AJ$532&amp;'Gastos com Pessoal'!$I$6:$AJ$6,0),500,1)),0)
+_xlfn.IFNA(SUM((AT$3&gt;='Gastos com Pessoal'!$E$7:$E$506)*(AT$3&lt;='Gastos com Pessoal'!$F$7:$F$506)*(IF('Gastos com Pessoal'!$AE$7:$AE$506&lt;=AT$3,1,0))*OFFSET('Gastos com Pessoal'!$H$6,1,MATCH(5&amp;$B53,'Gastos com Pessoal'!$I$532:$AJ$532&amp;'Gastos com Pessoal'!$I$6:$AJ$6,0),500,1)),0)
+_xlfn.IFNA(SUM((AT$3&gt;='Gastos com Pessoal'!$E$513:$E$522)*(AT$3&lt;='Gastos com Pessoal'!$F$513:$F$522)*(IF('Gastos com Pessoal'!$G$513:$G$522&lt;=AT$3,1,0))*OFFSET('Gastos com Pessoal'!$H$512,1,MATCH(1&amp;$B53,'Gastos com Pessoal'!$I$532:$AJ$532&amp;'Gastos com Pessoal'!$I$512:$AJ$512,0),10,1)),0)
+_xlfn.IFNA(SUM((AT$3&gt;='Gastos com Pessoal'!$E$513:$E$522)*(AT$3&lt;='Gastos com Pessoal'!$F$513:$F$522)*(IF('Gastos com Pessoal'!$M$513:$M$522&lt;=AT$3,1,0))*OFFSET('Gastos com Pessoal'!$H$512,1,MATCH(2&amp;$B53,'Gastos com Pessoal'!$I$532:$AJ$532&amp;'Gastos com Pessoal'!$I$512:$AJ$512,0),10,1)),0)
+_xlfn.IFNA(SUM((AT$3&gt;='Gastos com Pessoal'!$E$513:$E$522)*(AT$3&lt;='Gastos com Pessoal'!$F$513:$F$522)*(IF('Gastos com Pessoal'!$S$513:$S$522&lt;=AT$3,1,0))*OFFSET('Gastos com Pessoal'!$H$512,1,MATCH(3&amp;$B53,'Gastos com Pessoal'!$I$532:$AJ$532&amp;'Gastos com Pessoal'!$I$512:$AJ$512,0),10,1)),0)
+_xlfn.IFNA(SUM((AT$3&gt;='Gastos com Pessoal'!$E$513:$E$522)*(AT$3&lt;='Gastos com Pessoal'!$F$513:$F$522)*(IF('Gastos com Pessoal'!$Y$513:$Y$522&lt;=AT$3,1,0))*OFFSET('Gastos com Pessoal'!$H$512,1,MATCH(4&amp;$B53,'Gastos com Pessoal'!$I$532:$AJ$532&amp;'Gastos com Pessoal'!$I$512:$AJ$512,0),10,1)),0)
+_xlfn.IFNA(SUM((AT$3&gt;='Gastos com Pessoal'!$E$513:$E$522)*(AT$3&lt;='Gastos com Pessoal'!$F$513:$F$522)*(IF('Gastos com Pessoal'!$AE$513:$AE$522&lt;=AT$3,1,0))*OFFSET('Gastos com Pessoal'!$H$512,1,MATCH(5&amp;$B53,'Gastos com Pessoal'!$I$532:$AJ$532&amp;'Gastos com Pessoal'!$I$512:$AJ$512,0),10,1)),0)</f>
        <v>0</v>
      </c>
      <c r="AU53" s="32">
        <f t="array" aca="1" ref="AU53" ca="1">_xlfn.IFNA(SUM((AU$3&gt;='Gastos com Pessoal'!$E$7:$E$506)*(AU$3&lt;='Gastos com Pessoal'!$F$7:$F$506)*OFFSET('Encargos e Benefícios'!$D$5,1,MATCH($B53,'Encargos e Benefícios'!$E$5:$AB$5,0),500,1)),0)
+_xlfn.IFNA(SUM((AU$3&gt;='Gastos com Pessoal'!$E$513:$E$522)*(AU$3&lt;='Gastos com Pessoal'!$F$513:$F$522)*OFFSET('Encargos e Benefícios'!$D$511,1,MATCH($B53,'Encargos e Benefícios'!$E$511:$AB$511,0),10,1)),0)
+_xlfn.IFNA(SUM((AU$3&gt;='Gastos com Pessoal'!$E$7:$E$506)*(AU$3&lt;='Gastos com Pessoal'!$F$7:$F$506)*(IF('Gastos com Pessoal'!$G$7:$G$506&lt;=AU$3,1,0))*OFFSET('Gastos com Pessoal'!$H$6,1,MATCH(1&amp;$B53,'Gastos com Pessoal'!$I$532:$AJ$532&amp;'Gastos com Pessoal'!$I$6:$AJ$6,0),500,1)),0)
+_xlfn.IFNA(SUM((AU$3&gt;='Gastos com Pessoal'!$E$7:$E$506)*(AU$3&lt;='Gastos com Pessoal'!$F$7:$F$506)*(IF('Gastos com Pessoal'!$M$7:$M$506&lt;=AU$3,1,0))*OFFSET('Gastos com Pessoal'!$H$6,1,MATCH(2&amp;$B53,'Gastos com Pessoal'!$I$532:$AJ$532&amp;'Gastos com Pessoal'!$I$6:$AJ$6,0),500,1)),0)
+_xlfn.IFNA(SUM((AU$3&gt;='Gastos com Pessoal'!$E$7:$E$506)*(AU$3&lt;='Gastos com Pessoal'!$F$7:$F$506)*(IF('Gastos com Pessoal'!$S$7:$S$506&lt;=AU$3,1,0))*OFFSET('Gastos com Pessoal'!$H$6,1,MATCH(3&amp;$B53,'Gastos com Pessoal'!$I$532:$AJ$532&amp;'Gastos com Pessoal'!$I$6:$AJ$6,0),500,1)),0)
+_xlfn.IFNA(SUM((AU$3&gt;='Gastos com Pessoal'!$E$7:$E$506)*(AU$3&lt;='Gastos com Pessoal'!$F$7:$F$506)*(IF('Gastos com Pessoal'!$Y$7:$Y$506&lt;=AU$3,1,0))*OFFSET('Gastos com Pessoal'!$H$6,1,MATCH(4&amp;$B53,'Gastos com Pessoal'!$I$532:$AJ$532&amp;'Gastos com Pessoal'!$I$6:$AJ$6,0),500,1)),0)
+_xlfn.IFNA(SUM((AU$3&gt;='Gastos com Pessoal'!$E$7:$E$506)*(AU$3&lt;='Gastos com Pessoal'!$F$7:$F$506)*(IF('Gastos com Pessoal'!$AE$7:$AE$506&lt;=AU$3,1,0))*OFFSET('Gastos com Pessoal'!$H$6,1,MATCH(5&amp;$B53,'Gastos com Pessoal'!$I$532:$AJ$532&amp;'Gastos com Pessoal'!$I$6:$AJ$6,0),500,1)),0)
+_xlfn.IFNA(SUM((AU$3&gt;='Gastos com Pessoal'!$E$513:$E$522)*(AU$3&lt;='Gastos com Pessoal'!$F$513:$F$522)*(IF('Gastos com Pessoal'!$G$513:$G$522&lt;=AU$3,1,0))*OFFSET('Gastos com Pessoal'!$H$512,1,MATCH(1&amp;$B53,'Gastos com Pessoal'!$I$532:$AJ$532&amp;'Gastos com Pessoal'!$I$512:$AJ$512,0),10,1)),0)
+_xlfn.IFNA(SUM((AU$3&gt;='Gastos com Pessoal'!$E$513:$E$522)*(AU$3&lt;='Gastos com Pessoal'!$F$513:$F$522)*(IF('Gastos com Pessoal'!$M$513:$M$522&lt;=AU$3,1,0))*OFFSET('Gastos com Pessoal'!$H$512,1,MATCH(2&amp;$B53,'Gastos com Pessoal'!$I$532:$AJ$532&amp;'Gastos com Pessoal'!$I$512:$AJ$512,0),10,1)),0)
+_xlfn.IFNA(SUM((AU$3&gt;='Gastos com Pessoal'!$E$513:$E$522)*(AU$3&lt;='Gastos com Pessoal'!$F$513:$F$522)*(IF('Gastos com Pessoal'!$S$513:$S$522&lt;=AU$3,1,0))*OFFSET('Gastos com Pessoal'!$H$512,1,MATCH(3&amp;$B53,'Gastos com Pessoal'!$I$532:$AJ$532&amp;'Gastos com Pessoal'!$I$512:$AJ$512,0),10,1)),0)
+_xlfn.IFNA(SUM((AU$3&gt;='Gastos com Pessoal'!$E$513:$E$522)*(AU$3&lt;='Gastos com Pessoal'!$F$513:$F$522)*(IF('Gastos com Pessoal'!$Y$513:$Y$522&lt;=AU$3,1,0))*OFFSET('Gastos com Pessoal'!$H$512,1,MATCH(4&amp;$B53,'Gastos com Pessoal'!$I$532:$AJ$532&amp;'Gastos com Pessoal'!$I$512:$AJ$512,0),10,1)),0)
+_xlfn.IFNA(SUM((AU$3&gt;='Gastos com Pessoal'!$E$513:$E$522)*(AU$3&lt;='Gastos com Pessoal'!$F$513:$F$522)*(IF('Gastos com Pessoal'!$AE$513:$AE$522&lt;=AU$3,1,0))*OFFSET('Gastos com Pessoal'!$H$512,1,MATCH(5&amp;$B53,'Gastos com Pessoal'!$I$532:$AJ$532&amp;'Gastos com Pessoal'!$I$512:$AJ$512,0),10,1)),0)</f>
        <v>0</v>
      </c>
      <c r="AV53" s="32">
        <f t="array" aca="1" ref="AV53" ca="1">_xlfn.IFNA(SUM((AV$3&gt;='Gastos com Pessoal'!$E$7:$E$506)*(AV$3&lt;='Gastos com Pessoal'!$F$7:$F$506)*OFFSET('Encargos e Benefícios'!$D$5,1,MATCH($B53,'Encargos e Benefícios'!$E$5:$AB$5,0),500,1)),0)
+_xlfn.IFNA(SUM((AV$3&gt;='Gastos com Pessoal'!$E$513:$E$522)*(AV$3&lt;='Gastos com Pessoal'!$F$513:$F$522)*OFFSET('Encargos e Benefícios'!$D$511,1,MATCH($B53,'Encargos e Benefícios'!$E$511:$AB$511,0),10,1)),0)
+_xlfn.IFNA(SUM((AV$3&gt;='Gastos com Pessoal'!$E$7:$E$506)*(AV$3&lt;='Gastos com Pessoal'!$F$7:$F$506)*(IF('Gastos com Pessoal'!$G$7:$G$506&lt;=AV$3,1,0))*OFFSET('Gastos com Pessoal'!$H$6,1,MATCH(1&amp;$B53,'Gastos com Pessoal'!$I$532:$AJ$532&amp;'Gastos com Pessoal'!$I$6:$AJ$6,0),500,1)),0)
+_xlfn.IFNA(SUM((AV$3&gt;='Gastos com Pessoal'!$E$7:$E$506)*(AV$3&lt;='Gastos com Pessoal'!$F$7:$F$506)*(IF('Gastos com Pessoal'!$M$7:$M$506&lt;=AV$3,1,0))*OFFSET('Gastos com Pessoal'!$H$6,1,MATCH(2&amp;$B53,'Gastos com Pessoal'!$I$532:$AJ$532&amp;'Gastos com Pessoal'!$I$6:$AJ$6,0),500,1)),0)
+_xlfn.IFNA(SUM((AV$3&gt;='Gastos com Pessoal'!$E$7:$E$506)*(AV$3&lt;='Gastos com Pessoal'!$F$7:$F$506)*(IF('Gastos com Pessoal'!$S$7:$S$506&lt;=AV$3,1,0))*OFFSET('Gastos com Pessoal'!$H$6,1,MATCH(3&amp;$B53,'Gastos com Pessoal'!$I$532:$AJ$532&amp;'Gastos com Pessoal'!$I$6:$AJ$6,0),500,1)),0)
+_xlfn.IFNA(SUM((AV$3&gt;='Gastos com Pessoal'!$E$7:$E$506)*(AV$3&lt;='Gastos com Pessoal'!$F$7:$F$506)*(IF('Gastos com Pessoal'!$Y$7:$Y$506&lt;=AV$3,1,0))*OFFSET('Gastos com Pessoal'!$H$6,1,MATCH(4&amp;$B53,'Gastos com Pessoal'!$I$532:$AJ$532&amp;'Gastos com Pessoal'!$I$6:$AJ$6,0),500,1)),0)
+_xlfn.IFNA(SUM((AV$3&gt;='Gastos com Pessoal'!$E$7:$E$506)*(AV$3&lt;='Gastos com Pessoal'!$F$7:$F$506)*(IF('Gastos com Pessoal'!$AE$7:$AE$506&lt;=AV$3,1,0))*OFFSET('Gastos com Pessoal'!$H$6,1,MATCH(5&amp;$B53,'Gastos com Pessoal'!$I$532:$AJ$532&amp;'Gastos com Pessoal'!$I$6:$AJ$6,0),500,1)),0)
+_xlfn.IFNA(SUM((AV$3&gt;='Gastos com Pessoal'!$E$513:$E$522)*(AV$3&lt;='Gastos com Pessoal'!$F$513:$F$522)*(IF('Gastos com Pessoal'!$G$513:$G$522&lt;=AV$3,1,0))*OFFSET('Gastos com Pessoal'!$H$512,1,MATCH(1&amp;$B53,'Gastos com Pessoal'!$I$532:$AJ$532&amp;'Gastos com Pessoal'!$I$512:$AJ$512,0),10,1)),0)
+_xlfn.IFNA(SUM((AV$3&gt;='Gastos com Pessoal'!$E$513:$E$522)*(AV$3&lt;='Gastos com Pessoal'!$F$513:$F$522)*(IF('Gastos com Pessoal'!$M$513:$M$522&lt;=AV$3,1,0))*OFFSET('Gastos com Pessoal'!$H$512,1,MATCH(2&amp;$B53,'Gastos com Pessoal'!$I$532:$AJ$532&amp;'Gastos com Pessoal'!$I$512:$AJ$512,0),10,1)),0)
+_xlfn.IFNA(SUM((AV$3&gt;='Gastos com Pessoal'!$E$513:$E$522)*(AV$3&lt;='Gastos com Pessoal'!$F$513:$F$522)*(IF('Gastos com Pessoal'!$S$513:$S$522&lt;=AV$3,1,0))*OFFSET('Gastos com Pessoal'!$H$512,1,MATCH(3&amp;$B53,'Gastos com Pessoal'!$I$532:$AJ$532&amp;'Gastos com Pessoal'!$I$512:$AJ$512,0),10,1)),0)
+_xlfn.IFNA(SUM((AV$3&gt;='Gastos com Pessoal'!$E$513:$E$522)*(AV$3&lt;='Gastos com Pessoal'!$F$513:$F$522)*(IF('Gastos com Pessoal'!$Y$513:$Y$522&lt;=AV$3,1,0))*OFFSET('Gastos com Pessoal'!$H$512,1,MATCH(4&amp;$B53,'Gastos com Pessoal'!$I$532:$AJ$532&amp;'Gastos com Pessoal'!$I$512:$AJ$512,0),10,1)),0)
+_xlfn.IFNA(SUM((AV$3&gt;='Gastos com Pessoal'!$E$513:$E$522)*(AV$3&lt;='Gastos com Pessoal'!$F$513:$F$522)*(IF('Gastos com Pessoal'!$AE$513:$AE$522&lt;=AV$3,1,0))*OFFSET('Gastos com Pessoal'!$H$512,1,MATCH(5&amp;$B53,'Gastos com Pessoal'!$I$532:$AJ$532&amp;'Gastos com Pessoal'!$I$512:$AJ$512,0),10,1)),0)</f>
        <v>0</v>
      </c>
      <c r="AW53" s="32">
        <f t="array" aca="1" ref="AW53" ca="1">_xlfn.IFNA(SUM((AW$3&gt;='Gastos com Pessoal'!$E$7:$E$506)*(AW$3&lt;='Gastos com Pessoal'!$F$7:$F$506)*OFFSET('Encargos e Benefícios'!$D$5,1,MATCH($B53,'Encargos e Benefícios'!$E$5:$AB$5,0),500,1)),0)
+_xlfn.IFNA(SUM((AW$3&gt;='Gastos com Pessoal'!$E$513:$E$522)*(AW$3&lt;='Gastos com Pessoal'!$F$513:$F$522)*OFFSET('Encargos e Benefícios'!$D$511,1,MATCH($B53,'Encargos e Benefícios'!$E$511:$AB$511,0),10,1)),0)
+_xlfn.IFNA(SUM((AW$3&gt;='Gastos com Pessoal'!$E$7:$E$506)*(AW$3&lt;='Gastos com Pessoal'!$F$7:$F$506)*(IF('Gastos com Pessoal'!$G$7:$G$506&lt;=AW$3,1,0))*OFFSET('Gastos com Pessoal'!$H$6,1,MATCH(1&amp;$B53,'Gastos com Pessoal'!$I$532:$AJ$532&amp;'Gastos com Pessoal'!$I$6:$AJ$6,0),500,1)),0)
+_xlfn.IFNA(SUM((AW$3&gt;='Gastos com Pessoal'!$E$7:$E$506)*(AW$3&lt;='Gastos com Pessoal'!$F$7:$F$506)*(IF('Gastos com Pessoal'!$M$7:$M$506&lt;=AW$3,1,0))*OFFSET('Gastos com Pessoal'!$H$6,1,MATCH(2&amp;$B53,'Gastos com Pessoal'!$I$532:$AJ$532&amp;'Gastos com Pessoal'!$I$6:$AJ$6,0),500,1)),0)
+_xlfn.IFNA(SUM((AW$3&gt;='Gastos com Pessoal'!$E$7:$E$506)*(AW$3&lt;='Gastos com Pessoal'!$F$7:$F$506)*(IF('Gastos com Pessoal'!$S$7:$S$506&lt;=AW$3,1,0))*OFFSET('Gastos com Pessoal'!$H$6,1,MATCH(3&amp;$B53,'Gastos com Pessoal'!$I$532:$AJ$532&amp;'Gastos com Pessoal'!$I$6:$AJ$6,0),500,1)),0)
+_xlfn.IFNA(SUM((AW$3&gt;='Gastos com Pessoal'!$E$7:$E$506)*(AW$3&lt;='Gastos com Pessoal'!$F$7:$F$506)*(IF('Gastos com Pessoal'!$Y$7:$Y$506&lt;=AW$3,1,0))*OFFSET('Gastos com Pessoal'!$H$6,1,MATCH(4&amp;$B53,'Gastos com Pessoal'!$I$532:$AJ$532&amp;'Gastos com Pessoal'!$I$6:$AJ$6,0),500,1)),0)
+_xlfn.IFNA(SUM((AW$3&gt;='Gastos com Pessoal'!$E$7:$E$506)*(AW$3&lt;='Gastos com Pessoal'!$F$7:$F$506)*(IF('Gastos com Pessoal'!$AE$7:$AE$506&lt;=AW$3,1,0))*OFFSET('Gastos com Pessoal'!$H$6,1,MATCH(5&amp;$B53,'Gastos com Pessoal'!$I$532:$AJ$532&amp;'Gastos com Pessoal'!$I$6:$AJ$6,0),500,1)),0)
+_xlfn.IFNA(SUM((AW$3&gt;='Gastos com Pessoal'!$E$513:$E$522)*(AW$3&lt;='Gastos com Pessoal'!$F$513:$F$522)*(IF('Gastos com Pessoal'!$G$513:$G$522&lt;=AW$3,1,0))*OFFSET('Gastos com Pessoal'!$H$512,1,MATCH(1&amp;$B53,'Gastos com Pessoal'!$I$532:$AJ$532&amp;'Gastos com Pessoal'!$I$512:$AJ$512,0),10,1)),0)
+_xlfn.IFNA(SUM((AW$3&gt;='Gastos com Pessoal'!$E$513:$E$522)*(AW$3&lt;='Gastos com Pessoal'!$F$513:$F$522)*(IF('Gastos com Pessoal'!$M$513:$M$522&lt;=AW$3,1,0))*OFFSET('Gastos com Pessoal'!$H$512,1,MATCH(2&amp;$B53,'Gastos com Pessoal'!$I$532:$AJ$532&amp;'Gastos com Pessoal'!$I$512:$AJ$512,0),10,1)),0)
+_xlfn.IFNA(SUM((AW$3&gt;='Gastos com Pessoal'!$E$513:$E$522)*(AW$3&lt;='Gastos com Pessoal'!$F$513:$F$522)*(IF('Gastos com Pessoal'!$S$513:$S$522&lt;=AW$3,1,0))*OFFSET('Gastos com Pessoal'!$H$512,1,MATCH(3&amp;$B53,'Gastos com Pessoal'!$I$532:$AJ$532&amp;'Gastos com Pessoal'!$I$512:$AJ$512,0),10,1)),0)
+_xlfn.IFNA(SUM((AW$3&gt;='Gastos com Pessoal'!$E$513:$E$522)*(AW$3&lt;='Gastos com Pessoal'!$F$513:$F$522)*(IF('Gastos com Pessoal'!$Y$513:$Y$522&lt;=AW$3,1,0))*OFFSET('Gastos com Pessoal'!$H$512,1,MATCH(4&amp;$B53,'Gastos com Pessoal'!$I$532:$AJ$532&amp;'Gastos com Pessoal'!$I$512:$AJ$512,0),10,1)),0)
+_xlfn.IFNA(SUM((AW$3&gt;='Gastos com Pessoal'!$E$513:$E$522)*(AW$3&lt;='Gastos com Pessoal'!$F$513:$F$522)*(IF('Gastos com Pessoal'!$AE$513:$AE$522&lt;=AW$3,1,0))*OFFSET('Gastos com Pessoal'!$H$512,1,MATCH(5&amp;$B53,'Gastos com Pessoal'!$I$532:$AJ$532&amp;'Gastos com Pessoal'!$I$512:$AJ$512,0),10,1)),0)</f>
        <v>0</v>
      </c>
      <c r="AX53" s="32">
        <f t="array" aca="1" ref="AX53" ca="1">_xlfn.IFNA(SUM((AX$3&gt;='Gastos com Pessoal'!$E$7:$E$506)*(AX$3&lt;='Gastos com Pessoal'!$F$7:$F$506)*OFFSET('Encargos e Benefícios'!$D$5,1,MATCH($B53,'Encargos e Benefícios'!$E$5:$AB$5,0),500,1)),0)
+_xlfn.IFNA(SUM((AX$3&gt;='Gastos com Pessoal'!$E$513:$E$522)*(AX$3&lt;='Gastos com Pessoal'!$F$513:$F$522)*OFFSET('Encargos e Benefícios'!$D$511,1,MATCH($B53,'Encargos e Benefícios'!$E$511:$AB$511,0),10,1)),0)
+_xlfn.IFNA(SUM((AX$3&gt;='Gastos com Pessoal'!$E$7:$E$506)*(AX$3&lt;='Gastos com Pessoal'!$F$7:$F$506)*(IF('Gastos com Pessoal'!$G$7:$G$506&lt;=AX$3,1,0))*OFFSET('Gastos com Pessoal'!$H$6,1,MATCH(1&amp;$B53,'Gastos com Pessoal'!$I$532:$AJ$532&amp;'Gastos com Pessoal'!$I$6:$AJ$6,0),500,1)),0)
+_xlfn.IFNA(SUM((AX$3&gt;='Gastos com Pessoal'!$E$7:$E$506)*(AX$3&lt;='Gastos com Pessoal'!$F$7:$F$506)*(IF('Gastos com Pessoal'!$M$7:$M$506&lt;=AX$3,1,0))*OFFSET('Gastos com Pessoal'!$H$6,1,MATCH(2&amp;$B53,'Gastos com Pessoal'!$I$532:$AJ$532&amp;'Gastos com Pessoal'!$I$6:$AJ$6,0),500,1)),0)
+_xlfn.IFNA(SUM((AX$3&gt;='Gastos com Pessoal'!$E$7:$E$506)*(AX$3&lt;='Gastos com Pessoal'!$F$7:$F$506)*(IF('Gastos com Pessoal'!$S$7:$S$506&lt;=AX$3,1,0))*OFFSET('Gastos com Pessoal'!$H$6,1,MATCH(3&amp;$B53,'Gastos com Pessoal'!$I$532:$AJ$532&amp;'Gastos com Pessoal'!$I$6:$AJ$6,0),500,1)),0)
+_xlfn.IFNA(SUM((AX$3&gt;='Gastos com Pessoal'!$E$7:$E$506)*(AX$3&lt;='Gastos com Pessoal'!$F$7:$F$506)*(IF('Gastos com Pessoal'!$Y$7:$Y$506&lt;=AX$3,1,0))*OFFSET('Gastos com Pessoal'!$H$6,1,MATCH(4&amp;$B53,'Gastos com Pessoal'!$I$532:$AJ$532&amp;'Gastos com Pessoal'!$I$6:$AJ$6,0),500,1)),0)
+_xlfn.IFNA(SUM((AX$3&gt;='Gastos com Pessoal'!$E$7:$E$506)*(AX$3&lt;='Gastos com Pessoal'!$F$7:$F$506)*(IF('Gastos com Pessoal'!$AE$7:$AE$506&lt;=AX$3,1,0))*OFFSET('Gastos com Pessoal'!$H$6,1,MATCH(5&amp;$B53,'Gastos com Pessoal'!$I$532:$AJ$532&amp;'Gastos com Pessoal'!$I$6:$AJ$6,0),500,1)),0)
+_xlfn.IFNA(SUM((AX$3&gt;='Gastos com Pessoal'!$E$513:$E$522)*(AX$3&lt;='Gastos com Pessoal'!$F$513:$F$522)*(IF('Gastos com Pessoal'!$G$513:$G$522&lt;=AX$3,1,0))*OFFSET('Gastos com Pessoal'!$H$512,1,MATCH(1&amp;$B53,'Gastos com Pessoal'!$I$532:$AJ$532&amp;'Gastos com Pessoal'!$I$512:$AJ$512,0),10,1)),0)
+_xlfn.IFNA(SUM((AX$3&gt;='Gastos com Pessoal'!$E$513:$E$522)*(AX$3&lt;='Gastos com Pessoal'!$F$513:$F$522)*(IF('Gastos com Pessoal'!$M$513:$M$522&lt;=AX$3,1,0))*OFFSET('Gastos com Pessoal'!$H$512,1,MATCH(2&amp;$B53,'Gastos com Pessoal'!$I$532:$AJ$532&amp;'Gastos com Pessoal'!$I$512:$AJ$512,0),10,1)),0)
+_xlfn.IFNA(SUM((AX$3&gt;='Gastos com Pessoal'!$E$513:$E$522)*(AX$3&lt;='Gastos com Pessoal'!$F$513:$F$522)*(IF('Gastos com Pessoal'!$S$513:$S$522&lt;=AX$3,1,0))*OFFSET('Gastos com Pessoal'!$H$512,1,MATCH(3&amp;$B53,'Gastos com Pessoal'!$I$532:$AJ$532&amp;'Gastos com Pessoal'!$I$512:$AJ$512,0),10,1)),0)
+_xlfn.IFNA(SUM((AX$3&gt;='Gastos com Pessoal'!$E$513:$E$522)*(AX$3&lt;='Gastos com Pessoal'!$F$513:$F$522)*(IF('Gastos com Pessoal'!$Y$513:$Y$522&lt;=AX$3,1,0))*OFFSET('Gastos com Pessoal'!$H$512,1,MATCH(4&amp;$B53,'Gastos com Pessoal'!$I$532:$AJ$532&amp;'Gastos com Pessoal'!$I$512:$AJ$512,0),10,1)),0)
+_xlfn.IFNA(SUM((AX$3&gt;='Gastos com Pessoal'!$E$513:$E$522)*(AX$3&lt;='Gastos com Pessoal'!$F$513:$F$522)*(IF('Gastos com Pessoal'!$AE$513:$AE$522&lt;=AX$3,1,0))*OFFSET('Gastos com Pessoal'!$H$512,1,MATCH(5&amp;$B53,'Gastos com Pessoal'!$I$532:$AJ$532&amp;'Gastos com Pessoal'!$I$512:$AJ$512,0),10,1)),0)</f>
        <v>0</v>
      </c>
      <c r="AY53" s="32">
        <f t="array" aca="1" ref="AY53" ca="1">_xlfn.IFNA(SUM((AY$3&gt;='Gastos com Pessoal'!$E$7:$E$506)*(AY$3&lt;='Gastos com Pessoal'!$F$7:$F$506)*OFFSET('Encargos e Benefícios'!$D$5,1,MATCH($B53,'Encargos e Benefícios'!$E$5:$AB$5,0),500,1)),0)
+_xlfn.IFNA(SUM((AY$3&gt;='Gastos com Pessoal'!$E$513:$E$522)*(AY$3&lt;='Gastos com Pessoal'!$F$513:$F$522)*OFFSET('Encargos e Benefícios'!$D$511,1,MATCH($B53,'Encargos e Benefícios'!$E$511:$AB$511,0),10,1)),0)
+_xlfn.IFNA(SUM((AY$3&gt;='Gastos com Pessoal'!$E$7:$E$506)*(AY$3&lt;='Gastos com Pessoal'!$F$7:$F$506)*(IF('Gastos com Pessoal'!$G$7:$G$506&lt;=AY$3,1,0))*OFFSET('Gastos com Pessoal'!$H$6,1,MATCH(1&amp;$B53,'Gastos com Pessoal'!$I$532:$AJ$532&amp;'Gastos com Pessoal'!$I$6:$AJ$6,0),500,1)),0)
+_xlfn.IFNA(SUM((AY$3&gt;='Gastos com Pessoal'!$E$7:$E$506)*(AY$3&lt;='Gastos com Pessoal'!$F$7:$F$506)*(IF('Gastos com Pessoal'!$M$7:$M$506&lt;=AY$3,1,0))*OFFSET('Gastos com Pessoal'!$H$6,1,MATCH(2&amp;$B53,'Gastos com Pessoal'!$I$532:$AJ$532&amp;'Gastos com Pessoal'!$I$6:$AJ$6,0),500,1)),0)
+_xlfn.IFNA(SUM((AY$3&gt;='Gastos com Pessoal'!$E$7:$E$506)*(AY$3&lt;='Gastos com Pessoal'!$F$7:$F$506)*(IF('Gastos com Pessoal'!$S$7:$S$506&lt;=AY$3,1,0))*OFFSET('Gastos com Pessoal'!$H$6,1,MATCH(3&amp;$B53,'Gastos com Pessoal'!$I$532:$AJ$532&amp;'Gastos com Pessoal'!$I$6:$AJ$6,0),500,1)),0)
+_xlfn.IFNA(SUM((AY$3&gt;='Gastos com Pessoal'!$E$7:$E$506)*(AY$3&lt;='Gastos com Pessoal'!$F$7:$F$506)*(IF('Gastos com Pessoal'!$Y$7:$Y$506&lt;=AY$3,1,0))*OFFSET('Gastos com Pessoal'!$H$6,1,MATCH(4&amp;$B53,'Gastos com Pessoal'!$I$532:$AJ$532&amp;'Gastos com Pessoal'!$I$6:$AJ$6,0),500,1)),0)
+_xlfn.IFNA(SUM((AY$3&gt;='Gastos com Pessoal'!$E$7:$E$506)*(AY$3&lt;='Gastos com Pessoal'!$F$7:$F$506)*(IF('Gastos com Pessoal'!$AE$7:$AE$506&lt;=AY$3,1,0))*OFFSET('Gastos com Pessoal'!$H$6,1,MATCH(5&amp;$B53,'Gastos com Pessoal'!$I$532:$AJ$532&amp;'Gastos com Pessoal'!$I$6:$AJ$6,0),500,1)),0)
+_xlfn.IFNA(SUM((AY$3&gt;='Gastos com Pessoal'!$E$513:$E$522)*(AY$3&lt;='Gastos com Pessoal'!$F$513:$F$522)*(IF('Gastos com Pessoal'!$G$513:$G$522&lt;=AY$3,1,0))*OFFSET('Gastos com Pessoal'!$H$512,1,MATCH(1&amp;$B53,'Gastos com Pessoal'!$I$532:$AJ$532&amp;'Gastos com Pessoal'!$I$512:$AJ$512,0),10,1)),0)
+_xlfn.IFNA(SUM((AY$3&gt;='Gastos com Pessoal'!$E$513:$E$522)*(AY$3&lt;='Gastos com Pessoal'!$F$513:$F$522)*(IF('Gastos com Pessoal'!$M$513:$M$522&lt;=AY$3,1,0))*OFFSET('Gastos com Pessoal'!$H$512,1,MATCH(2&amp;$B53,'Gastos com Pessoal'!$I$532:$AJ$532&amp;'Gastos com Pessoal'!$I$512:$AJ$512,0),10,1)),0)
+_xlfn.IFNA(SUM((AY$3&gt;='Gastos com Pessoal'!$E$513:$E$522)*(AY$3&lt;='Gastos com Pessoal'!$F$513:$F$522)*(IF('Gastos com Pessoal'!$S$513:$S$522&lt;=AY$3,1,0))*OFFSET('Gastos com Pessoal'!$H$512,1,MATCH(3&amp;$B53,'Gastos com Pessoal'!$I$532:$AJ$532&amp;'Gastos com Pessoal'!$I$512:$AJ$512,0),10,1)),0)
+_xlfn.IFNA(SUM((AY$3&gt;='Gastos com Pessoal'!$E$513:$E$522)*(AY$3&lt;='Gastos com Pessoal'!$F$513:$F$522)*(IF('Gastos com Pessoal'!$Y$513:$Y$522&lt;=AY$3,1,0))*OFFSET('Gastos com Pessoal'!$H$512,1,MATCH(4&amp;$B53,'Gastos com Pessoal'!$I$532:$AJ$532&amp;'Gastos com Pessoal'!$I$512:$AJ$512,0),10,1)),0)
+_xlfn.IFNA(SUM((AY$3&gt;='Gastos com Pessoal'!$E$513:$E$522)*(AY$3&lt;='Gastos com Pessoal'!$F$513:$F$522)*(IF('Gastos com Pessoal'!$AE$513:$AE$522&lt;=AY$3,1,0))*OFFSET('Gastos com Pessoal'!$H$512,1,MATCH(5&amp;$B53,'Gastos com Pessoal'!$I$532:$AJ$532&amp;'Gastos com Pessoal'!$I$512:$AJ$512,0),10,1)),0)</f>
        <v>0</v>
      </c>
      <c r="AZ53" s="32">
        <f t="array" aca="1" ref="AZ53" ca="1">_xlfn.IFNA(SUM((AZ$3&gt;='Gastos com Pessoal'!$E$7:$E$506)*(AZ$3&lt;='Gastos com Pessoal'!$F$7:$F$506)*OFFSET('Encargos e Benefícios'!$D$5,1,MATCH($B53,'Encargos e Benefícios'!$E$5:$AB$5,0),500,1)),0)
+_xlfn.IFNA(SUM((AZ$3&gt;='Gastos com Pessoal'!$E$513:$E$522)*(AZ$3&lt;='Gastos com Pessoal'!$F$513:$F$522)*OFFSET('Encargos e Benefícios'!$D$511,1,MATCH($B53,'Encargos e Benefícios'!$E$511:$AB$511,0),10,1)),0)
+_xlfn.IFNA(SUM((AZ$3&gt;='Gastos com Pessoal'!$E$7:$E$506)*(AZ$3&lt;='Gastos com Pessoal'!$F$7:$F$506)*(IF('Gastos com Pessoal'!$G$7:$G$506&lt;=AZ$3,1,0))*OFFSET('Gastos com Pessoal'!$H$6,1,MATCH(1&amp;$B53,'Gastos com Pessoal'!$I$532:$AJ$532&amp;'Gastos com Pessoal'!$I$6:$AJ$6,0),500,1)),0)
+_xlfn.IFNA(SUM((AZ$3&gt;='Gastos com Pessoal'!$E$7:$E$506)*(AZ$3&lt;='Gastos com Pessoal'!$F$7:$F$506)*(IF('Gastos com Pessoal'!$M$7:$M$506&lt;=AZ$3,1,0))*OFFSET('Gastos com Pessoal'!$H$6,1,MATCH(2&amp;$B53,'Gastos com Pessoal'!$I$532:$AJ$532&amp;'Gastos com Pessoal'!$I$6:$AJ$6,0),500,1)),0)
+_xlfn.IFNA(SUM((AZ$3&gt;='Gastos com Pessoal'!$E$7:$E$506)*(AZ$3&lt;='Gastos com Pessoal'!$F$7:$F$506)*(IF('Gastos com Pessoal'!$S$7:$S$506&lt;=AZ$3,1,0))*OFFSET('Gastos com Pessoal'!$H$6,1,MATCH(3&amp;$B53,'Gastos com Pessoal'!$I$532:$AJ$532&amp;'Gastos com Pessoal'!$I$6:$AJ$6,0),500,1)),0)
+_xlfn.IFNA(SUM((AZ$3&gt;='Gastos com Pessoal'!$E$7:$E$506)*(AZ$3&lt;='Gastos com Pessoal'!$F$7:$F$506)*(IF('Gastos com Pessoal'!$Y$7:$Y$506&lt;=AZ$3,1,0))*OFFSET('Gastos com Pessoal'!$H$6,1,MATCH(4&amp;$B53,'Gastos com Pessoal'!$I$532:$AJ$532&amp;'Gastos com Pessoal'!$I$6:$AJ$6,0),500,1)),0)
+_xlfn.IFNA(SUM((AZ$3&gt;='Gastos com Pessoal'!$E$7:$E$506)*(AZ$3&lt;='Gastos com Pessoal'!$F$7:$F$506)*(IF('Gastos com Pessoal'!$AE$7:$AE$506&lt;=AZ$3,1,0))*OFFSET('Gastos com Pessoal'!$H$6,1,MATCH(5&amp;$B53,'Gastos com Pessoal'!$I$532:$AJ$532&amp;'Gastos com Pessoal'!$I$6:$AJ$6,0),500,1)),0)
+_xlfn.IFNA(SUM((AZ$3&gt;='Gastos com Pessoal'!$E$513:$E$522)*(AZ$3&lt;='Gastos com Pessoal'!$F$513:$F$522)*(IF('Gastos com Pessoal'!$G$513:$G$522&lt;=AZ$3,1,0))*OFFSET('Gastos com Pessoal'!$H$512,1,MATCH(1&amp;$B53,'Gastos com Pessoal'!$I$532:$AJ$532&amp;'Gastos com Pessoal'!$I$512:$AJ$512,0),10,1)),0)
+_xlfn.IFNA(SUM((AZ$3&gt;='Gastos com Pessoal'!$E$513:$E$522)*(AZ$3&lt;='Gastos com Pessoal'!$F$513:$F$522)*(IF('Gastos com Pessoal'!$M$513:$M$522&lt;=AZ$3,1,0))*OFFSET('Gastos com Pessoal'!$H$512,1,MATCH(2&amp;$B53,'Gastos com Pessoal'!$I$532:$AJ$532&amp;'Gastos com Pessoal'!$I$512:$AJ$512,0),10,1)),0)
+_xlfn.IFNA(SUM((AZ$3&gt;='Gastos com Pessoal'!$E$513:$E$522)*(AZ$3&lt;='Gastos com Pessoal'!$F$513:$F$522)*(IF('Gastos com Pessoal'!$S$513:$S$522&lt;=AZ$3,1,0))*OFFSET('Gastos com Pessoal'!$H$512,1,MATCH(3&amp;$B53,'Gastos com Pessoal'!$I$532:$AJ$532&amp;'Gastos com Pessoal'!$I$512:$AJ$512,0),10,1)),0)
+_xlfn.IFNA(SUM((AZ$3&gt;='Gastos com Pessoal'!$E$513:$E$522)*(AZ$3&lt;='Gastos com Pessoal'!$F$513:$F$522)*(IF('Gastos com Pessoal'!$Y$513:$Y$522&lt;=AZ$3,1,0))*OFFSET('Gastos com Pessoal'!$H$512,1,MATCH(4&amp;$B53,'Gastos com Pessoal'!$I$532:$AJ$532&amp;'Gastos com Pessoal'!$I$512:$AJ$512,0),10,1)),0)
+_xlfn.IFNA(SUM((AZ$3&gt;='Gastos com Pessoal'!$E$513:$E$522)*(AZ$3&lt;='Gastos com Pessoal'!$F$513:$F$522)*(IF('Gastos com Pessoal'!$AE$513:$AE$522&lt;=AZ$3,1,0))*OFFSET('Gastos com Pessoal'!$H$512,1,MATCH(5&amp;$B53,'Gastos com Pessoal'!$I$532:$AJ$532&amp;'Gastos com Pessoal'!$I$512:$AJ$512,0),10,1)),0)</f>
        <v>0</v>
      </c>
      <c r="BA53" s="32">
        <f t="array" aca="1" ref="BA53" ca="1">_xlfn.IFNA(SUM((BA$3&gt;='Gastos com Pessoal'!$E$7:$E$506)*(BA$3&lt;='Gastos com Pessoal'!$F$7:$F$506)*OFFSET('Encargos e Benefícios'!$D$5,1,MATCH($B53,'Encargos e Benefícios'!$E$5:$AB$5,0),500,1)),0)
+_xlfn.IFNA(SUM((BA$3&gt;='Gastos com Pessoal'!$E$513:$E$522)*(BA$3&lt;='Gastos com Pessoal'!$F$513:$F$522)*OFFSET('Encargos e Benefícios'!$D$511,1,MATCH($B53,'Encargos e Benefícios'!$E$511:$AB$511,0),10,1)),0)
+_xlfn.IFNA(SUM((BA$3&gt;='Gastos com Pessoal'!$E$7:$E$506)*(BA$3&lt;='Gastos com Pessoal'!$F$7:$F$506)*(IF('Gastos com Pessoal'!$G$7:$G$506&lt;=BA$3,1,0))*OFFSET('Gastos com Pessoal'!$H$6,1,MATCH(1&amp;$B53,'Gastos com Pessoal'!$I$532:$AJ$532&amp;'Gastos com Pessoal'!$I$6:$AJ$6,0),500,1)),0)
+_xlfn.IFNA(SUM((BA$3&gt;='Gastos com Pessoal'!$E$7:$E$506)*(BA$3&lt;='Gastos com Pessoal'!$F$7:$F$506)*(IF('Gastos com Pessoal'!$M$7:$M$506&lt;=BA$3,1,0))*OFFSET('Gastos com Pessoal'!$H$6,1,MATCH(2&amp;$B53,'Gastos com Pessoal'!$I$532:$AJ$532&amp;'Gastos com Pessoal'!$I$6:$AJ$6,0),500,1)),0)
+_xlfn.IFNA(SUM((BA$3&gt;='Gastos com Pessoal'!$E$7:$E$506)*(BA$3&lt;='Gastos com Pessoal'!$F$7:$F$506)*(IF('Gastos com Pessoal'!$S$7:$S$506&lt;=BA$3,1,0))*OFFSET('Gastos com Pessoal'!$H$6,1,MATCH(3&amp;$B53,'Gastos com Pessoal'!$I$532:$AJ$532&amp;'Gastos com Pessoal'!$I$6:$AJ$6,0),500,1)),0)
+_xlfn.IFNA(SUM((BA$3&gt;='Gastos com Pessoal'!$E$7:$E$506)*(BA$3&lt;='Gastos com Pessoal'!$F$7:$F$506)*(IF('Gastos com Pessoal'!$Y$7:$Y$506&lt;=BA$3,1,0))*OFFSET('Gastos com Pessoal'!$H$6,1,MATCH(4&amp;$B53,'Gastos com Pessoal'!$I$532:$AJ$532&amp;'Gastos com Pessoal'!$I$6:$AJ$6,0),500,1)),0)
+_xlfn.IFNA(SUM((BA$3&gt;='Gastos com Pessoal'!$E$7:$E$506)*(BA$3&lt;='Gastos com Pessoal'!$F$7:$F$506)*(IF('Gastos com Pessoal'!$AE$7:$AE$506&lt;=BA$3,1,0))*OFFSET('Gastos com Pessoal'!$H$6,1,MATCH(5&amp;$B53,'Gastos com Pessoal'!$I$532:$AJ$532&amp;'Gastos com Pessoal'!$I$6:$AJ$6,0),500,1)),0)
+_xlfn.IFNA(SUM((BA$3&gt;='Gastos com Pessoal'!$E$513:$E$522)*(BA$3&lt;='Gastos com Pessoal'!$F$513:$F$522)*(IF('Gastos com Pessoal'!$G$513:$G$522&lt;=BA$3,1,0))*OFFSET('Gastos com Pessoal'!$H$512,1,MATCH(1&amp;$B53,'Gastos com Pessoal'!$I$532:$AJ$532&amp;'Gastos com Pessoal'!$I$512:$AJ$512,0),10,1)),0)
+_xlfn.IFNA(SUM((BA$3&gt;='Gastos com Pessoal'!$E$513:$E$522)*(BA$3&lt;='Gastos com Pessoal'!$F$513:$F$522)*(IF('Gastos com Pessoal'!$M$513:$M$522&lt;=BA$3,1,0))*OFFSET('Gastos com Pessoal'!$H$512,1,MATCH(2&amp;$B53,'Gastos com Pessoal'!$I$532:$AJ$532&amp;'Gastos com Pessoal'!$I$512:$AJ$512,0),10,1)),0)
+_xlfn.IFNA(SUM((BA$3&gt;='Gastos com Pessoal'!$E$513:$E$522)*(BA$3&lt;='Gastos com Pessoal'!$F$513:$F$522)*(IF('Gastos com Pessoal'!$S$513:$S$522&lt;=BA$3,1,0))*OFFSET('Gastos com Pessoal'!$H$512,1,MATCH(3&amp;$B53,'Gastos com Pessoal'!$I$532:$AJ$532&amp;'Gastos com Pessoal'!$I$512:$AJ$512,0),10,1)),0)
+_xlfn.IFNA(SUM((BA$3&gt;='Gastos com Pessoal'!$E$513:$E$522)*(BA$3&lt;='Gastos com Pessoal'!$F$513:$F$522)*(IF('Gastos com Pessoal'!$Y$513:$Y$522&lt;=BA$3,1,0))*OFFSET('Gastos com Pessoal'!$H$512,1,MATCH(4&amp;$B53,'Gastos com Pessoal'!$I$532:$AJ$532&amp;'Gastos com Pessoal'!$I$512:$AJ$512,0),10,1)),0)
+_xlfn.IFNA(SUM((BA$3&gt;='Gastos com Pessoal'!$E$513:$E$522)*(BA$3&lt;='Gastos com Pessoal'!$F$513:$F$522)*(IF('Gastos com Pessoal'!$AE$513:$AE$522&lt;=BA$3,1,0))*OFFSET('Gastos com Pessoal'!$H$512,1,MATCH(5&amp;$B53,'Gastos com Pessoal'!$I$532:$AJ$532&amp;'Gastos com Pessoal'!$I$512:$AJ$512,0),10,1)),0)</f>
        <v>0</v>
      </c>
      <c r="BB53" s="32">
        <f t="array" aca="1" ref="BB53" ca="1">_xlfn.IFNA(SUM((BB$3&gt;='Gastos com Pessoal'!$E$7:$E$506)*(BB$3&lt;='Gastos com Pessoal'!$F$7:$F$506)*OFFSET('Encargos e Benefícios'!$D$5,1,MATCH($B53,'Encargos e Benefícios'!$E$5:$AB$5,0),500,1)),0)
+_xlfn.IFNA(SUM((BB$3&gt;='Gastos com Pessoal'!$E$513:$E$522)*(BB$3&lt;='Gastos com Pessoal'!$F$513:$F$522)*OFFSET('Encargos e Benefícios'!$D$511,1,MATCH($B53,'Encargos e Benefícios'!$E$511:$AB$511,0),10,1)),0)
+_xlfn.IFNA(SUM((BB$3&gt;='Gastos com Pessoal'!$E$7:$E$506)*(BB$3&lt;='Gastos com Pessoal'!$F$7:$F$506)*(IF('Gastos com Pessoal'!$G$7:$G$506&lt;=BB$3,1,0))*OFFSET('Gastos com Pessoal'!$H$6,1,MATCH(1&amp;$B53,'Gastos com Pessoal'!$I$532:$AJ$532&amp;'Gastos com Pessoal'!$I$6:$AJ$6,0),500,1)),0)
+_xlfn.IFNA(SUM((BB$3&gt;='Gastos com Pessoal'!$E$7:$E$506)*(BB$3&lt;='Gastos com Pessoal'!$F$7:$F$506)*(IF('Gastos com Pessoal'!$M$7:$M$506&lt;=BB$3,1,0))*OFFSET('Gastos com Pessoal'!$H$6,1,MATCH(2&amp;$B53,'Gastos com Pessoal'!$I$532:$AJ$532&amp;'Gastos com Pessoal'!$I$6:$AJ$6,0),500,1)),0)
+_xlfn.IFNA(SUM((BB$3&gt;='Gastos com Pessoal'!$E$7:$E$506)*(BB$3&lt;='Gastos com Pessoal'!$F$7:$F$506)*(IF('Gastos com Pessoal'!$S$7:$S$506&lt;=BB$3,1,0))*OFFSET('Gastos com Pessoal'!$H$6,1,MATCH(3&amp;$B53,'Gastos com Pessoal'!$I$532:$AJ$532&amp;'Gastos com Pessoal'!$I$6:$AJ$6,0),500,1)),0)
+_xlfn.IFNA(SUM((BB$3&gt;='Gastos com Pessoal'!$E$7:$E$506)*(BB$3&lt;='Gastos com Pessoal'!$F$7:$F$506)*(IF('Gastos com Pessoal'!$Y$7:$Y$506&lt;=BB$3,1,0))*OFFSET('Gastos com Pessoal'!$H$6,1,MATCH(4&amp;$B53,'Gastos com Pessoal'!$I$532:$AJ$532&amp;'Gastos com Pessoal'!$I$6:$AJ$6,0),500,1)),0)
+_xlfn.IFNA(SUM((BB$3&gt;='Gastos com Pessoal'!$E$7:$E$506)*(BB$3&lt;='Gastos com Pessoal'!$F$7:$F$506)*(IF('Gastos com Pessoal'!$AE$7:$AE$506&lt;=BB$3,1,0))*OFFSET('Gastos com Pessoal'!$H$6,1,MATCH(5&amp;$B53,'Gastos com Pessoal'!$I$532:$AJ$532&amp;'Gastos com Pessoal'!$I$6:$AJ$6,0),500,1)),0)
+_xlfn.IFNA(SUM((BB$3&gt;='Gastos com Pessoal'!$E$513:$E$522)*(BB$3&lt;='Gastos com Pessoal'!$F$513:$F$522)*(IF('Gastos com Pessoal'!$G$513:$G$522&lt;=BB$3,1,0))*OFFSET('Gastos com Pessoal'!$H$512,1,MATCH(1&amp;$B53,'Gastos com Pessoal'!$I$532:$AJ$532&amp;'Gastos com Pessoal'!$I$512:$AJ$512,0),10,1)),0)
+_xlfn.IFNA(SUM((BB$3&gt;='Gastos com Pessoal'!$E$513:$E$522)*(BB$3&lt;='Gastos com Pessoal'!$F$513:$F$522)*(IF('Gastos com Pessoal'!$M$513:$M$522&lt;=BB$3,1,0))*OFFSET('Gastos com Pessoal'!$H$512,1,MATCH(2&amp;$B53,'Gastos com Pessoal'!$I$532:$AJ$532&amp;'Gastos com Pessoal'!$I$512:$AJ$512,0),10,1)),0)
+_xlfn.IFNA(SUM((BB$3&gt;='Gastos com Pessoal'!$E$513:$E$522)*(BB$3&lt;='Gastos com Pessoal'!$F$513:$F$522)*(IF('Gastos com Pessoal'!$S$513:$S$522&lt;=BB$3,1,0))*OFFSET('Gastos com Pessoal'!$H$512,1,MATCH(3&amp;$B53,'Gastos com Pessoal'!$I$532:$AJ$532&amp;'Gastos com Pessoal'!$I$512:$AJ$512,0),10,1)),0)
+_xlfn.IFNA(SUM((BB$3&gt;='Gastos com Pessoal'!$E$513:$E$522)*(BB$3&lt;='Gastos com Pessoal'!$F$513:$F$522)*(IF('Gastos com Pessoal'!$Y$513:$Y$522&lt;=BB$3,1,0))*OFFSET('Gastos com Pessoal'!$H$512,1,MATCH(4&amp;$B53,'Gastos com Pessoal'!$I$532:$AJ$532&amp;'Gastos com Pessoal'!$I$512:$AJ$512,0),10,1)),0)
+_xlfn.IFNA(SUM((BB$3&gt;='Gastos com Pessoal'!$E$513:$E$522)*(BB$3&lt;='Gastos com Pessoal'!$F$513:$F$522)*(IF('Gastos com Pessoal'!$AE$513:$AE$522&lt;=BB$3,1,0))*OFFSET('Gastos com Pessoal'!$H$512,1,MATCH(5&amp;$B53,'Gastos com Pessoal'!$I$532:$AJ$532&amp;'Gastos com Pessoal'!$I$512:$AJ$512,0),10,1)),0)</f>
        <v>0</v>
      </c>
      <c r="BC53" s="32">
        <f t="array" aca="1" ref="BC53" ca="1">_xlfn.IFNA(SUM((BC$3&gt;='Gastos com Pessoal'!$E$7:$E$506)*(BC$3&lt;='Gastos com Pessoal'!$F$7:$F$506)*OFFSET('Encargos e Benefícios'!$D$5,1,MATCH($B53,'Encargos e Benefícios'!$E$5:$AB$5,0),500,1)),0)
+_xlfn.IFNA(SUM((BC$3&gt;='Gastos com Pessoal'!$E$513:$E$522)*(BC$3&lt;='Gastos com Pessoal'!$F$513:$F$522)*OFFSET('Encargos e Benefícios'!$D$511,1,MATCH($B53,'Encargos e Benefícios'!$E$511:$AB$511,0),10,1)),0)
+_xlfn.IFNA(SUM((BC$3&gt;='Gastos com Pessoal'!$E$7:$E$506)*(BC$3&lt;='Gastos com Pessoal'!$F$7:$F$506)*(IF('Gastos com Pessoal'!$G$7:$G$506&lt;=BC$3,1,0))*OFFSET('Gastos com Pessoal'!$H$6,1,MATCH(1&amp;$B53,'Gastos com Pessoal'!$I$532:$AJ$532&amp;'Gastos com Pessoal'!$I$6:$AJ$6,0),500,1)),0)
+_xlfn.IFNA(SUM((BC$3&gt;='Gastos com Pessoal'!$E$7:$E$506)*(BC$3&lt;='Gastos com Pessoal'!$F$7:$F$506)*(IF('Gastos com Pessoal'!$M$7:$M$506&lt;=BC$3,1,0))*OFFSET('Gastos com Pessoal'!$H$6,1,MATCH(2&amp;$B53,'Gastos com Pessoal'!$I$532:$AJ$532&amp;'Gastos com Pessoal'!$I$6:$AJ$6,0),500,1)),0)
+_xlfn.IFNA(SUM((BC$3&gt;='Gastos com Pessoal'!$E$7:$E$506)*(BC$3&lt;='Gastos com Pessoal'!$F$7:$F$506)*(IF('Gastos com Pessoal'!$S$7:$S$506&lt;=BC$3,1,0))*OFFSET('Gastos com Pessoal'!$H$6,1,MATCH(3&amp;$B53,'Gastos com Pessoal'!$I$532:$AJ$532&amp;'Gastos com Pessoal'!$I$6:$AJ$6,0),500,1)),0)
+_xlfn.IFNA(SUM((BC$3&gt;='Gastos com Pessoal'!$E$7:$E$506)*(BC$3&lt;='Gastos com Pessoal'!$F$7:$F$506)*(IF('Gastos com Pessoal'!$Y$7:$Y$506&lt;=BC$3,1,0))*OFFSET('Gastos com Pessoal'!$H$6,1,MATCH(4&amp;$B53,'Gastos com Pessoal'!$I$532:$AJ$532&amp;'Gastos com Pessoal'!$I$6:$AJ$6,0),500,1)),0)
+_xlfn.IFNA(SUM((BC$3&gt;='Gastos com Pessoal'!$E$7:$E$506)*(BC$3&lt;='Gastos com Pessoal'!$F$7:$F$506)*(IF('Gastos com Pessoal'!$AE$7:$AE$506&lt;=BC$3,1,0))*OFFSET('Gastos com Pessoal'!$H$6,1,MATCH(5&amp;$B53,'Gastos com Pessoal'!$I$532:$AJ$532&amp;'Gastos com Pessoal'!$I$6:$AJ$6,0),500,1)),0)
+_xlfn.IFNA(SUM((BC$3&gt;='Gastos com Pessoal'!$E$513:$E$522)*(BC$3&lt;='Gastos com Pessoal'!$F$513:$F$522)*(IF('Gastos com Pessoal'!$G$513:$G$522&lt;=BC$3,1,0))*OFFSET('Gastos com Pessoal'!$H$512,1,MATCH(1&amp;$B53,'Gastos com Pessoal'!$I$532:$AJ$532&amp;'Gastos com Pessoal'!$I$512:$AJ$512,0),10,1)),0)
+_xlfn.IFNA(SUM((BC$3&gt;='Gastos com Pessoal'!$E$513:$E$522)*(BC$3&lt;='Gastos com Pessoal'!$F$513:$F$522)*(IF('Gastos com Pessoal'!$M$513:$M$522&lt;=BC$3,1,0))*OFFSET('Gastos com Pessoal'!$H$512,1,MATCH(2&amp;$B53,'Gastos com Pessoal'!$I$532:$AJ$532&amp;'Gastos com Pessoal'!$I$512:$AJ$512,0),10,1)),0)
+_xlfn.IFNA(SUM((BC$3&gt;='Gastos com Pessoal'!$E$513:$E$522)*(BC$3&lt;='Gastos com Pessoal'!$F$513:$F$522)*(IF('Gastos com Pessoal'!$S$513:$S$522&lt;=BC$3,1,0))*OFFSET('Gastos com Pessoal'!$H$512,1,MATCH(3&amp;$B53,'Gastos com Pessoal'!$I$532:$AJ$532&amp;'Gastos com Pessoal'!$I$512:$AJ$512,0),10,1)),0)
+_xlfn.IFNA(SUM((BC$3&gt;='Gastos com Pessoal'!$E$513:$E$522)*(BC$3&lt;='Gastos com Pessoal'!$F$513:$F$522)*(IF('Gastos com Pessoal'!$Y$513:$Y$522&lt;=BC$3,1,0))*OFFSET('Gastos com Pessoal'!$H$512,1,MATCH(4&amp;$B53,'Gastos com Pessoal'!$I$532:$AJ$532&amp;'Gastos com Pessoal'!$I$512:$AJ$512,0),10,1)),0)
+_xlfn.IFNA(SUM((BC$3&gt;='Gastos com Pessoal'!$E$513:$E$522)*(BC$3&lt;='Gastos com Pessoal'!$F$513:$F$522)*(IF('Gastos com Pessoal'!$AE$513:$AE$522&lt;=BC$3,1,0))*OFFSET('Gastos com Pessoal'!$H$512,1,MATCH(5&amp;$B53,'Gastos com Pessoal'!$I$532:$AJ$532&amp;'Gastos com Pessoal'!$I$512:$AJ$512,0),10,1)),0)</f>
        <v>0</v>
      </c>
      <c r="BD53" s="32">
        <f t="array" aca="1" ref="BD53" ca="1">_xlfn.IFNA(SUM((BD$3&gt;='Gastos com Pessoal'!$E$7:$E$506)*(BD$3&lt;='Gastos com Pessoal'!$F$7:$F$506)*OFFSET('Encargos e Benefícios'!$D$5,1,MATCH($B53,'Encargos e Benefícios'!$E$5:$AB$5,0),500,1)),0)
+_xlfn.IFNA(SUM((BD$3&gt;='Gastos com Pessoal'!$E$513:$E$522)*(BD$3&lt;='Gastos com Pessoal'!$F$513:$F$522)*OFFSET('Encargos e Benefícios'!$D$511,1,MATCH($B53,'Encargos e Benefícios'!$E$511:$AB$511,0),10,1)),0)
+_xlfn.IFNA(SUM((BD$3&gt;='Gastos com Pessoal'!$E$7:$E$506)*(BD$3&lt;='Gastos com Pessoal'!$F$7:$F$506)*(IF('Gastos com Pessoal'!$G$7:$G$506&lt;=BD$3,1,0))*OFFSET('Gastos com Pessoal'!$H$6,1,MATCH(1&amp;$B53,'Gastos com Pessoal'!$I$532:$AJ$532&amp;'Gastos com Pessoal'!$I$6:$AJ$6,0),500,1)),0)
+_xlfn.IFNA(SUM((BD$3&gt;='Gastos com Pessoal'!$E$7:$E$506)*(BD$3&lt;='Gastos com Pessoal'!$F$7:$F$506)*(IF('Gastos com Pessoal'!$M$7:$M$506&lt;=BD$3,1,0))*OFFSET('Gastos com Pessoal'!$H$6,1,MATCH(2&amp;$B53,'Gastos com Pessoal'!$I$532:$AJ$532&amp;'Gastos com Pessoal'!$I$6:$AJ$6,0),500,1)),0)
+_xlfn.IFNA(SUM((BD$3&gt;='Gastos com Pessoal'!$E$7:$E$506)*(BD$3&lt;='Gastos com Pessoal'!$F$7:$F$506)*(IF('Gastos com Pessoal'!$S$7:$S$506&lt;=BD$3,1,0))*OFFSET('Gastos com Pessoal'!$H$6,1,MATCH(3&amp;$B53,'Gastos com Pessoal'!$I$532:$AJ$532&amp;'Gastos com Pessoal'!$I$6:$AJ$6,0),500,1)),0)
+_xlfn.IFNA(SUM((BD$3&gt;='Gastos com Pessoal'!$E$7:$E$506)*(BD$3&lt;='Gastos com Pessoal'!$F$7:$F$506)*(IF('Gastos com Pessoal'!$Y$7:$Y$506&lt;=BD$3,1,0))*OFFSET('Gastos com Pessoal'!$H$6,1,MATCH(4&amp;$B53,'Gastos com Pessoal'!$I$532:$AJ$532&amp;'Gastos com Pessoal'!$I$6:$AJ$6,0),500,1)),0)
+_xlfn.IFNA(SUM((BD$3&gt;='Gastos com Pessoal'!$E$7:$E$506)*(BD$3&lt;='Gastos com Pessoal'!$F$7:$F$506)*(IF('Gastos com Pessoal'!$AE$7:$AE$506&lt;=BD$3,1,0))*OFFSET('Gastos com Pessoal'!$H$6,1,MATCH(5&amp;$B53,'Gastos com Pessoal'!$I$532:$AJ$532&amp;'Gastos com Pessoal'!$I$6:$AJ$6,0),500,1)),0)
+_xlfn.IFNA(SUM((BD$3&gt;='Gastos com Pessoal'!$E$513:$E$522)*(BD$3&lt;='Gastos com Pessoal'!$F$513:$F$522)*(IF('Gastos com Pessoal'!$G$513:$G$522&lt;=BD$3,1,0))*OFFSET('Gastos com Pessoal'!$H$512,1,MATCH(1&amp;$B53,'Gastos com Pessoal'!$I$532:$AJ$532&amp;'Gastos com Pessoal'!$I$512:$AJ$512,0),10,1)),0)
+_xlfn.IFNA(SUM((BD$3&gt;='Gastos com Pessoal'!$E$513:$E$522)*(BD$3&lt;='Gastos com Pessoal'!$F$513:$F$522)*(IF('Gastos com Pessoal'!$M$513:$M$522&lt;=BD$3,1,0))*OFFSET('Gastos com Pessoal'!$H$512,1,MATCH(2&amp;$B53,'Gastos com Pessoal'!$I$532:$AJ$532&amp;'Gastos com Pessoal'!$I$512:$AJ$512,0),10,1)),0)
+_xlfn.IFNA(SUM((BD$3&gt;='Gastos com Pessoal'!$E$513:$E$522)*(BD$3&lt;='Gastos com Pessoal'!$F$513:$F$522)*(IF('Gastos com Pessoal'!$S$513:$S$522&lt;=BD$3,1,0))*OFFSET('Gastos com Pessoal'!$H$512,1,MATCH(3&amp;$B53,'Gastos com Pessoal'!$I$532:$AJ$532&amp;'Gastos com Pessoal'!$I$512:$AJ$512,0),10,1)),0)
+_xlfn.IFNA(SUM((BD$3&gt;='Gastos com Pessoal'!$E$513:$E$522)*(BD$3&lt;='Gastos com Pessoal'!$F$513:$F$522)*(IF('Gastos com Pessoal'!$Y$513:$Y$522&lt;=BD$3,1,0))*OFFSET('Gastos com Pessoal'!$H$512,1,MATCH(4&amp;$B53,'Gastos com Pessoal'!$I$532:$AJ$532&amp;'Gastos com Pessoal'!$I$512:$AJ$512,0),10,1)),0)
+_xlfn.IFNA(SUM((BD$3&gt;='Gastos com Pessoal'!$E$513:$E$522)*(BD$3&lt;='Gastos com Pessoal'!$F$513:$F$522)*(IF('Gastos com Pessoal'!$AE$513:$AE$522&lt;=BD$3,1,0))*OFFSET('Gastos com Pessoal'!$H$512,1,MATCH(5&amp;$B53,'Gastos com Pessoal'!$I$532:$AJ$532&amp;'Gastos com Pessoal'!$I$512:$AJ$512,0),10,1)),0)</f>
        <v>0</v>
      </c>
      <c r="BE53" s="32">
        <f t="array" aca="1" ref="BE53" ca="1">_xlfn.IFNA(SUM((BE$3&gt;='Gastos com Pessoal'!$E$7:$E$506)*(BE$3&lt;='Gastos com Pessoal'!$F$7:$F$506)*OFFSET('Encargos e Benefícios'!$D$5,1,MATCH($B53,'Encargos e Benefícios'!$E$5:$AB$5,0),500,1)),0)
+_xlfn.IFNA(SUM((BE$3&gt;='Gastos com Pessoal'!$E$513:$E$522)*(BE$3&lt;='Gastos com Pessoal'!$F$513:$F$522)*OFFSET('Encargos e Benefícios'!$D$511,1,MATCH($B53,'Encargos e Benefícios'!$E$511:$AB$511,0),10,1)),0)
+_xlfn.IFNA(SUM((BE$3&gt;='Gastos com Pessoal'!$E$7:$E$506)*(BE$3&lt;='Gastos com Pessoal'!$F$7:$F$506)*(IF('Gastos com Pessoal'!$G$7:$G$506&lt;=BE$3,1,0))*OFFSET('Gastos com Pessoal'!$H$6,1,MATCH(1&amp;$B53,'Gastos com Pessoal'!$I$532:$AJ$532&amp;'Gastos com Pessoal'!$I$6:$AJ$6,0),500,1)),0)
+_xlfn.IFNA(SUM((BE$3&gt;='Gastos com Pessoal'!$E$7:$E$506)*(BE$3&lt;='Gastos com Pessoal'!$F$7:$F$506)*(IF('Gastos com Pessoal'!$M$7:$M$506&lt;=BE$3,1,0))*OFFSET('Gastos com Pessoal'!$H$6,1,MATCH(2&amp;$B53,'Gastos com Pessoal'!$I$532:$AJ$532&amp;'Gastos com Pessoal'!$I$6:$AJ$6,0),500,1)),0)
+_xlfn.IFNA(SUM((BE$3&gt;='Gastos com Pessoal'!$E$7:$E$506)*(BE$3&lt;='Gastos com Pessoal'!$F$7:$F$506)*(IF('Gastos com Pessoal'!$S$7:$S$506&lt;=BE$3,1,0))*OFFSET('Gastos com Pessoal'!$H$6,1,MATCH(3&amp;$B53,'Gastos com Pessoal'!$I$532:$AJ$532&amp;'Gastos com Pessoal'!$I$6:$AJ$6,0),500,1)),0)
+_xlfn.IFNA(SUM((BE$3&gt;='Gastos com Pessoal'!$E$7:$E$506)*(BE$3&lt;='Gastos com Pessoal'!$F$7:$F$506)*(IF('Gastos com Pessoal'!$Y$7:$Y$506&lt;=BE$3,1,0))*OFFSET('Gastos com Pessoal'!$H$6,1,MATCH(4&amp;$B53,'Gastos com Pessoal'!$I$532:$AJ$532&amp;'Gastos com Pessoal'!$I$6:$AJ$6,0),500,1)),0)
+_xlfn.IFNA(SUM((BE$3&gt;='Gastos com Pessoal'!$E$7:$E$506)*(BE$3&lt;='Gastos com Pessoal'!$F$7:$F$506)*(IF('Gastos com Pessoal'!$AE$7:$AE$506&lt;=BE$3,1,0))*OFFSET('Gastos com Pessoal'!$H$6,1,MATCH(5&amp;$B53,'Gastos com Pessoal'!$I$532:$AJ$532&amp;'Gastos com Pessoal'!$I$6:$AJ$6,0),500,1)),0)
+_xlfn.IFNA(SUM((BE$3&gt;='Gastos com Pessoal'!$E$513:$E$522)*(BE$3&lt;='Gastos com Pessoal'!$F$513:$F$522)*(IF('Gastos com Pessoal'!$G$513:$G$522&lt;=BE$3,1,0))*OFFSET('Gastos com Pessoal'!$H$512,1,MATCH(1&amp;$B53,'Gastos com Pessoal'!$I$532:$AJ$532&amp;'Gastos com Pessoal'!$I$512:$AJ$512,0),10,1)),0)
+_xlfn.IFNA(SUM((BE$3&gt;='Gastos com Pessoal'!$E$513:$E$522)*(BE$3&lt;='Gastos com Pessoal'!$F$513:$F$522)*(IF('Gastos com Pessoal'!$M$513:$M$522&lt;=BE$3,1,0))*OFFSET('Gastos com Pessoal'!$H$512,1,MATCH(2&amp;$B53,'Gastos com Pessoal'!$I$532:$AJ$532&amp;'Gastos com Pessoal'!$I$512:$AJ$512,0),10,1)),0)
+_xlfn.IFNA(SUM((BE$3&gt;='Gastos com Pessoal'!$E$513:$E$522)*(BE$3&lt;='Gastos com Pessoal'!$F$513:$F$522)*(IF('Gastos com Pessoal'!$S$513:$S$522&lt;=BE$3,1,0))*OFFSET('Gastos com Pessoal'!$H$512,1,MATCH(3&amp;$B53,'Gastos com Pessoal'!$I$532:$AJ$532&amp;'Gastos com Pessoal'!$I$512:$AJ$512,0),10,1)),0)
+_xlfn.IFNA(SUM((BE$3&gt;='Gastos com Pessoal'!$E$513:$E$522)*(BE$3&lt;='Gastos com Pessoal'!$F$513:$F$522)*(IF('Gastos com Pessoal'!$Y$513:$Y$522&lt;=BE$3,1,0))*OFFSET('Gastos com Pessoal'!$H$512,1,MATCH(4&amp;$B53,'Gastos com Pessoal'!$I$532:$AJ$532&amp;'Gastos com Pessoal'!$I$512:$AJ$512,0),10,1)),0)
+_xlfn.IFNA(SUM((BE$3&gt;='Gastos com Pessoal'!$E$513:$E$522)*(BE$3&lt;='Gastos com Pessoal'!$F$513:$F$522)*(IF('Gastos com Pessoal'!$AE$513:$AE$522&lt;=BE$3,1,0))*OFFSET('Gastos com Pessoal'!$H$512,1,MATCH(5&amp;$B53,'Gastos com Pessoal'!$I$532:$AJ$532&amp;'Gastos com Pessoal'!$I$512:$AJ$512,0),10,1)),0)</f>
        <v>0</v>
      </c>
      <c r="BF53" s="32">
        <f t="array" aca="1" ref="BF53" ca="1">_xlfn.IFNA(SUM((BF$3&gt;='Gastos com Pessoal'!$E$7:$E$506)*(BF$3&lt;='Gastos com Pessoal'!$F$7:$F$506)*OFFSET('Encargos e Benefícios'!$D$5,1,MATCH($B53,'Encargos e Benefícios'!$E$5:$AB$5,0),500,1)),0)
+_xlfn.IFNA(SUM((BF$3&gt;='Gastos com Pessoal'!$E$513:$E$522)*(BF$3&lt;='Gastos com Pessoal'!$F$513:$F$522)*OFFSET('Encargos e Benefícios'!$D$511,1,MATCH($B53,'Encargos e Benefícios'!$E$511:$AB$511,0),10,1)),0)
+_xlfn.IFNA(SUM((BF$3&gt;='Gastos com Pessoal'!$E$7:$E$506)*(BF$3&lt;='Gastos com Pessoal'!$F$7:$F$506)*(IF('Gastos com Pessoal'!$G$7:$G$506&lt;=BF$3,1,0))*OFFSET('Gastos com Pessoal'!$H$6,1,MATCH(1&amp;$B53,'Gastos com Pessoal'!$I$532:$AJ$532&amp;'Gastos com Pessoal'!$I$6:$AJ$6,0),500,1)),0)
+_xlfn.IFNA(SUM((BF$3&gt;='Gastos com Pessoal'!$E$7:$E$506)*(BF$3&lt;='Gastos com Pessoal'!$F$7:$F$506)*(IF('Gastos com Pessoal'!$M$7:$M$506&lt;=BF$3,1,0))*OFFSET('Gastos com Pessoal'!$H$6,1,MATCH(2&amp;$B53,'Gastos com Pessoal'!$I$532:$AJ$532&amp;'Gastos com Pessoal'!$I$6:$AJ$6,0),500,1)),0)
+_xlfn.IFNA(SUM((BF$3&gt;='Gastos com Pessoal'!$E$7:$E$506)*(BF$3&lt;='Gastos com Pessoal'!$F$7:$F$506)*(IF('Gastos com Pessoal'!$S$7:$S$506&lt;=BF$3,1,0))*OFFSET('Gastos com Pessoal'!$H$6,1,MATCH(3&amp;$B53,'Gastos com Pessoal'!$I$532:$AJ$532&amp;'Gastos com Pessoal'!$I$6:$AJ$6,0),500,1)),0)
+_xlfn.IFNA(SUM((BF$3&gt;='Gastos com Pessoal'!$E$7:$E$506)*(BF$3&lt;='Gastos com Pessoal'!$F$7:$F$506)*(IF('Gastos com Pessoal'!$Y$7:$Y$506&lt;=BF$3,1,0))*OFFSET('Gastos com Pessoal'!$H$6,1,MATCH(4&amp;$B53,'Gastos com Pessoal'!$I$532:$AJ$532&amp;'Gastos com Pessoal'!$I$6:$AJ$6,0),500,1)),0)
+_xlfn.IFNA(SUM((BF$3&gt;='Gastos com Pessoal'!$E$7:$E$506)*(BF$3&lt;='Gastos com Pessoal'!$F$7:$F$506)*(IF('Gastos com Pessoal'!$AE$7:$AE$506&lt;=BF$3,1,0))*OFFSET('Gastos com Pessoal'!$H$6,1,MATCH(5&amp;$B53,'Gastos com Pessoal'!$I$532:$AJ$532&amp;'Gastos com Pessoal'!$I$6:$AJ$6,0),500,1)),0)
+_xlfn.IFNA(SUM((BF$3&gt;='Gastos com Pessoal'!$E$513:$E$522)*(BF$3&lt;='Gastos com Pessoal'!$F$513:$F$522)*(IF('Gastos com Pessoal'!$G$513:$G$522&lt;=BF$3,1,0))*OFFSET('Gastos com Pessoal'!$H$512,1,MATCH(1&amp;$B53,'Gastos com Pessoal'!$I$532:$AJ$532&amp;'Gastos com Pessoal'!$I$512:$AJ$512,0),10,1)),0)
+_xlfn.IFNA(SUM((BF$3&gt;='Gastos com Pessoal'!$E$513:$E$522)*(BF$3&lt;='Gastos com Pessoal'!$F$513:$F$522)*(IF('Gastos com Pessoal'!$M$513:$M$522&lt;=BF$3,1,0))*OFFSET('Gastos com Pessoal'!$H$512,1,MATCH(2&amp;$B53,'Gastos com Pessoal'!$I$532:$AJ$532&amp;'Gastos com Pessoal'!$I$512:$AJ$512,0),10,1)),0)
+_xlfn.IFNA(SUM((BF$3&gt;='Gastos com Pessoal'!$E$513:$E$522)*(BF$3&lt;='Gastos com Pessoal'!$F$513:$F$522)*(IF('Gastos com Pessoal'!$S$513:$S$522&lt;=BF$3,1,0))*OFFSET('Gastos com Pessoal'!$H$512,1,MATCH(3&amp;$B53,'Gastos com Pessoal'!$I$532:$AJ$532&amp;'Gastos com Pessoal'!$I$512:$AJ$512,0),10,1)),0)
+_xlfn.IFNA(SUM((BF$3&gt;='Gastos com Pessoal'!$E$513:$E$522)*(BF$3&lt;='Gastos com Pessoal'!$F$513:$F$522)*(IF('Gastos com Pessoal'!$Y$513:$Y$522&lt;=BF$3,1,0))*OFFSET('Gastos com Pessoal'!$H$512,1,MATCH(4&amp;$B53,'Gastos com Pessoal'!$I$532:$AJ$532&amp;'Gastos com Pessoal'!$I$512:$AJ$512,0),10,1)),0)
+_xlfn.IFNA(SUM((BF$3&gt;='Gastos com Pessoal'!$E$513:$E$522)*(BF$3&lt;='Gastos com Pessoal'!$F$513:$F$522)*(IF('Gastos com Pessoal'!$AE$513:$AE$522&lt;=BF$3,1,0))*OFFSET('Gastos com Pessoal'!$H$512,1,MATCH(5&amp;$B53,'Gastos com Pessoal'!$I$532:$AJ$532&amp;'Gastos com Pessoal'!$I$512:$AJ$512,0),10,1)),0)</f>
        <v>0</v>
      </c>
      <c r="BG53" s="32">
        <f t="array" aca="1" ref="BG53" ca="1">_xlfn.IFNA(SUM((BG$3&gt;='Gastos com Pessoal'!$E$7:$E$506)*(BG$3&lt;='Gastos com Pessoal'!$F$7:$F$506)*OFFSET('Encargos e Benefícios'!$D$5,1,MATCH($B53,'Encargos e Benefícios'!$E$5:$AB$5,0),500,1)),0)
+_xlfn.IFNA(SUM((BG$3&gt;='Gastos com Pessoal'!$E$513:$E$522)*(BG$3&lt;='Gastos com Pessoal'!$F$513:$F$522)*OFFSET('Encargos e Benefícios'!$D$511,1,MATCH($B53,'Encargos e Benefícios'!$E$511:$AB$511,0),10,1)),0)
+_xlfn.IFNA(SUM((BG$3&gt;='Gastos com Pessoal'!$E$7:$E$506)*(BG$3&lt;='Gastos com Pessoal'!$F$7:$F$506)*(IF('Gastos com Pessoal'!$G$7:$G$506&lt;=BG$3,1,0))*OFFSET('Gastos com Pessoal'!$H$6,1,MATCH(1&amp;$B53,'Gastos com Pessoal'!$I$532:$AJ$532&amp;'Gastos com Pessoal'!$I$6:$AJ$6,0),500,1)),0)
+_xlfn.IFNA(SUM((BG$3&gt;='Gastos com Pessoal'!$E$7:$E$506)*(BG$3&lt;='Gastos com Pessoal'!$F$7:$F$506)*(IF('Gastos com Pessoal'!$M$7:$M$506&lt;=BG$3,1,0))*OFFSET('Gastos com Pessoal'!$H$6,1,MATCH(2&amp;$B53,'Gastos com Pessoal'!$I$532:$AJ$532&amp;'Gastos com Pessoal'!$I$6:$AJ$6,0),500,1)),0)
+_xlfn.IFNA(SUM((BG$3&gt;='Gastos com Pessoal'!$E$7:$E$506)*(BG$3&lt;='Gastos com Pessoal'!$F$7:$F$506)*(IF('Gastos com Pessoal'!$S$7:$S$506&lt;=BG$3,1,0))*OFFSET('Gastos com Pessoal'!$H$6,1,MATCH(3&amp;$B53,'Gastos com Pessoal'!$I$532:$AJ$532&amp;'Gastos com Pessoal'!$I$6:$AJ$6,0),500,1)),0)
+_xlfn.IFNA(SUM((BG$3&gt;='Gastos com Pessoal'!$E$7:$E$506)*(BG$3&lt;='Gastos com Pessoal'!$F$7:$F$506)*(IF('Gastos com Pessoal'!$Y$7:$Y$506&lt;=BG$3,1,0))*OFFSET('Gastos com Pessoal'!$H$6,1,MATCH(4&amp;$B53,'Gastos com Pessoal'!$I$532:$AJ$532&amp;'Gastos com Pessoal'!$I$6:$AJ$6,0),500,1)),0)
+_xlfn.IFNA(SUM((BG$3&gt;='Gastos com Pessoal'!$E$7:$E$506)*(BG$3&lt;='Gastos com Pessoal'!$F$7:$F$506)*(IF('Gastos com Pessoal'!$AE$7:$AE$506&lt;=BG$3,1,0))*OFFSET('Gastos com Pessoal'!$H$6,1,MATCH(5&amp;$B53,'Gastos com Pessoal'!$I$532:$AJ$532&amp;'Gastos com Pessoal'!$I$6:$AJ$6,0),500,1)),0)
+_xlfn.IFNA(SUM((BG$3&gt;='Gastos com Pessoal'!$E$513:$E$522)*(BG$3&lt;='Gastos com Pessoal'!$F$513:$F$522)*(IF('Gastos com Pessoal'!$G$513:$G$522&lt;=BG$3,1,0))*OFFSET('Gastos com Pessoal'!$H$512,1,MATCH(1&amp;$B53,'Gastos com Pessoal'!$I$532:$AJ$532&amp;'Gastos com Pessoal'!$I$512:$AJ$512,0),10,1)),0)
+_xlfn.IFNA(SUM((BG$3&gt;='Gastos com Pessoal'!$E$513:$E$522)*(BG$3&lt;='Gastos com Pessoal'!$F$513:$F$522)*(IF('Gastos com Pessoal'!$M$513:$M$522&lt;=BG$3,1,0))*OFFSET('Gastos com Pessoal'!$H$512,1,MATCH(2&amp;$B53,'Gastos com Pessoal'!$I$532:$AJ$532&amp;'Gastos com Pessoal'!$I$512:$AJ$512,0),10,1)),0)
+_xlfn.IFNA(SUM((BG$3&gt;='Gastos com Pessoal'!$E$513:$E$522)*(BG$3&lt;='Gastos com Pessoal'!$F$513:$F$522)*(IF('Gastos com Pessoal'!$S$513:$S$522&lt;=BG$3,1,0))*OFFSET('Gastos com Pessoal'!$H$512,1,MATCH(3&amp;$B53,'Gastos com Pessoal'!$I$532:$AJ$532&amp;'Gastos com Pessoal'!$I$512:$AJ$512,0),10,1)),0)
+_xlfn.IFNA(SUM((BG$3&gt;='Gastos com Pessoal'!$E$513:$E$522)*(BG$3&lt;='Gastos com Pessoal'!$F$513:$F$522)*(IF('Gastos com Pessoal'!$Y$513:$Y$522&lt;=BG$3,1,0))*OFFSET('Gastos com Pessoal'!$H$512,1,MATCH(4&amp;$B53,'Gastos com Pessoal'!$I$532:$AJ$532&amp;'Gastos com Pessoal'!$I$512:$AJ$512,0),10,1)),0)
+_xlfn.IFNA(SUM((BG$3&gt;='Gastos com Pessoal'!$E$513:$E$522)*(BG$3&lt;='Gastos com Pessoal'!$F$513:$F$522)*(IF('Gastos com Pessoal'!$AE$513:$AE$522&lt;=BG$3,1,0))*OFFSET('Gastos com Pessoal'!$H$512,1,MATCH(5&amp;$B53,'Gastos com Pessoal'!$I$532:$AJ$532&amp;'Gastos com Pessoal'!$I$512:$AJ$512,0),10,1)),0)</f>
        <v>0</v>
      </c>
      <c r="BH53" s="32">
        <f t="array" aca="1" ref="BH53" ca="1">_xlfn.IFNA(SUM((BH$3&gt;='Gastos com Pessoal'!$E$7:$E$506)*(BH$3&lt;='Gastos com Pessoal'!$F$7:$F$506)*OFFSET('Encargos e Benefícios'!$D$5,1,MATCH($B53,'Encargos e Benefícios'!$E$5:$AB$5,0),500,1)),0)
+_xlfn.IFNA(SUM((BH$3&gt;='Gastos com Pessoal'!$E$513:$E$522)*(BH$3&lt;='Gastos com Pessoal'!$F$513:$F$522)*OFFSET('Encargos e Benefícios'!$D$511,1,MATCH($B53,'Encargos e Benefícios'!$E$511:$AB$511,0),10,1)),0)
+_xlfn.IFNA(SUM((BH$3&gt;='Gastos com Pessoal'!$E$7:$E$506)*(BH$3&lt;='Gastos com Pessoal'!$F$7:$F$506)*(IF('Gastos com Pessoal'!$G$7:$G$506&lt;=BH$3,1,0))*OFFSET('Gastos com Pessoal'!$H$6,1,MATCH(1&amp;$B53,'Gastos com Pessoal'!$I$532:$AJ$532&amp;'Gastos com Pessoal'!$I$6:$AJ$6,0),500,1)),0)
+_xlfn.IFNA(SUM((BH$3&gt;='Gastos com Pessoal'!$E$7:$E$506)*(BH$3&lt;='Gastos com Pessoal'!$F$7:$F$506)*(IF('Gastos com Pessoal'!$M$7:$M$506&lt;=BH$3,1,0))*OFFSET('Gastos com Pessoal'!$H$6,1,MATCH(2&amp;$B53,'Gastos com Pessoal'!$I$532:$AJ$532&amp;'Gastos com Pessoal'!$I$6:$AJ$6,0),500,1)),0)
+_xlfn.IFNA(SUM((BH$3&gt;='Gastos com Pessoal'!$E$7:$E$506)*(BH$3&lt;='Gastos com Pessoal'!$F$7:$F$506)*(IF('Gastos com Pessoal'!$S$7:$S$506&lt;=BH$3,1,0))*OFFSET('Gastos com Pessoal'!$H$6,1,MATCH(3&amp;$B53,'Gastos com Pessoal'!$I$532:$AJ$532&amp;'Gastos com Pessoal'!$I$6:$AJ$6,0),500,1)),0)
+_xlfn.IFNA(SUM((BH$3&gt;='Gastos com Pessoal'!$E$7:$E$506)*(BH$3&lt;='Gastos com Pessoal'!$F$7:$F$506)*(IF('Gastos com Pessoal'!$Y$7:$Y$506&lt;=BH$3,1,0))*OFFSET('Gastos com Pessoal'!$H$6,1,MATCH(4&amp;$B53,'Gastos com Pessoal'!$I$532:$AJ$532&amp;'Gastos com Pessoal'!$I$6:$AJ$6,0),500,1)),0)
+_xlfn.IFNA(SUM((BH$3&gt;='Gastos com Pessoal'!$E$7:$E$506)*(BH$3&lt;='Gastos com Pessoal'!$F$7:$F$506)*(IF('Gastos com Pessoal'!$AE$7:$AE$506&lt;=BH$3,1,0))*OFFSET('Gastos com Pessoal'!$H$6,1,MATCH(5&amp;$B53,'Gastos com Pessoal'!$I$532:$AJ$532&amp;'Gastos com Pessoal'!$I$6:$AJ$6,0),500,1)),0)
+_xlfn.IFNA(SUM((BH$3&gt;='Gastos com Pessoal'!$E$513:$E$522)*(BH$3&lt;='Gastos com Pessoal'!$F$513:$F$522)*(IF('Gastos com Pessoal'!$G$513:$G$522&lt;=BH$3,1,0))*OFFSET('Gastos com Pessoal'!$H$512,1,MATCH(1&amp;$B53,'Gastos com Pessoal'!$I$532:$AJ$532&amp;'Gastos com Pessoal'!$I$512:$AJ$512,0),10,1)),0)
+_xlfn.IFNA(SUM((BH$3&gt;='Gastos com Pessoal'!$E$513:$E$522)*(BH$3&lt;='Gastos com Pessoal'!$F$513:$F$522)*(IF('Gastos com Pessoal'!$M$513:$M$522&lt;=BH$3,1,0))*OFFSET('Gastos com Pessoal'!$H$512,1,MATCH(2&amp;$B53,'Gastos com Pessoal'!$I$532:$AJ$532&amp;'Gastos com Pessoal'!$I$512:$AJ$512,0),10,1)),0)
+_xlfn.IFNA(SUM((BH$3&gt;='Gastos com Pessoal'!$E$513:$E$522)*(BH$3&lt;='Gastos com Pessoal'!$F$513:$F$522)*(IF('Gastos com Pessoal'!$S$513:$S$522&lt;=BH$3,1,0))*OFFSET('Gastos com Pessoal'!$H$512,1,MATCH(3&amp;$B53,'Gastos com Pessoal'!$I$532:$AJ$532&amp;'Gastos com Pessoal'!$I$512:$AJ$512,0),10,1)),0)
+_xlfn.IFNA(SUM((BH$3&gt;='Gastos com Pessoal'!$E$513:$E$522)*(BH$3&lt;='Gastos com Pessoal'!$F$513:$F$522)*(IF('Gastos com Pessoal'!$Y$513:$Y$522&lt;=BH$3,1,0))*OFFSET('Gastos com Pessoal'!$H$512,1,MATCH(4&amp;$B53,'Gastos com Pessoal'!$I$532:$AJ$532&amp;'Gastos com Pessoal'!$I$512:$AJ$512,0),10,1)),0)
+_xlfn.IFNA(SUM((BH$3&gt;='Gastos com Pessoal'!$E$513:$E$522)*(BH$3&lt;='Gastos com Pessoal'!$F$513:$F$522)*(IF('Gastos com Pessoal'!$AE$513:$AE$522&lt;=BH$3,1,0))*OFFSET('Gastos com Pessoal'!$H$512,1,MATCH(5&amp;$B53,'Gastos com Pessoal'!$I$532:$AJ$532&amp;'Gastos com Pessoal'!$I$512:$AJ$512,0),10,1)),0)</f>
        <v>0</v>
      </c>
      <c r="BI53" s="32">
        <f t="array" aca="1" ref="BI53" ca="1">_xlfn.IFNA(SUM((BI$3&gt;='Gastos com Pessoal'!$E$7:$E$506)*(BI$3&lt;='Gastos com Pessoal'!$F$7:$F$506)*OFFSET('Encargos e Benefícios'!$D$5,1,MATCH($B53,'Encargos e Benefícios'!$E$5:$AB$5,0),500,1)),0)
+_xlfn.IFNA(SUM((BI$3&gt;='Gastos com Pessoal'!$E$513:$E$522)*(BI$3&lt;='Gastos com Pessoal'!$F$513:$F$522)*OFFSET('Encargos e Benefícios'!$D$511,1,MATCH($B53,'Encargos e Benefícios'!$E$511:$AB$511,0),10,1)),0)
+_xlfn.IFNA(SUM((BI$3&gt;='Gastos com Pessoal'!$E$7:$E$506)*(BI$3&lt;='Gastos com Pessoal'!$F$7:$F$506)*(IF('Gastos com Pessoal'!$G$7:$G$506&lt;=BI$3,1,0))*OFFSET('Gastos com Pessoal'!$H$6,1,MATCH(1&amp;$B53,'Gastos com Pessoal'!$I$532:$AJ$532&amp;'Gastos com Pessoal'!$I$6:$AJ$6,0),500,1)),0)
+_xlfn.IFNA(SUM((BI$3&gt;='Gastos com Pessoal'!$E$7:$E$506)*(BI$3&lt;='Gastos com Pessoal'!$F$7:$F$506)*(IF('Gastos com Pessoal'!$M$7:$M$506&lt;=BI$3,1,0))*OFFSET('Gastos com Pessoal'!$H$6,1,MATCH(2&amp;$B53,'Gastos com Pessoal'!$I$532:$AJ$532&amp;'Gastos com Pessoal'!$I$6:$AJ$6,0),500,1)),0)
+_xlfn.IFNA(SUM((BI$3&gt;='Gastos com Pessoal'!$E$7:$E$506)*(BI$3&lt;='Gastos com Pessoal'!$F$7:$F$506)*(IF('Gastos com Pessoal'!$S$7:$S$506&lt;=BI$3,1,0))*OFFSET('Gastos com Pessoal'!$H$6,1,MATCH(3&amp;$B53,'Gastos com Pessoal'!$I$532:$AJ$532&amp;'Gastos com Pessoal'!$I$6:$AJ$6,0),500,1)),0)
+_xlfn.IFNA(SUM((BI$3&gt;='Gastos com Pessoal'!$E$7:$E$506)*(BI$3&lt;='Gastos com Pessoal'!$F$7:$F$506)*(IF('Gastos com Pessoal'!$Y$7:$Y$506&lt;=BI$3,1,0))*OFFSET('Gastos com Pessoal'!$H$6,1,MATCH(4&amp;$B53,'Gastos com Pessoal'!$I$532:$AJ$532&amp;'Gastos com Pessoal'!$I$6:$AJ$6,0),500,1)),0)
+_xlfn.IFNA(SUM((BI$3&gt;='Gastos com Pessoal'!$E$7:$E$506)*(BI$3&lt;='Gastos com Pessoal'!$F$7:$F$506)*(IF('Gastos com Pessoal'!$AE$7:$AE$506&lt;=BI$3,1,0))*OFFSET('Gastos com Pessoal'!$H$6,1,MATCH(5&amp;$B53,'Gastos com Pessoal'!$I$532:$AJ$532&amp;'Gastos com Pessoal'!$I$6:$AJ$6,0),500,1)),0)
+_xlfn.IFNA(SUM((BI$3&gt;='Gastos com Pessoal'!$E$513:$E$522)*(BI$3&lt;='Gastos com Pessoal'!$F$513:$F$522)*(IF('Gastos com Pessoal'!$G$513:$G$522&lt;=BI$3,1,0))*OFFSET('Gastos com Pessoal'!$H$512,1,MATCH(1&amp;$B53,'Gastos com Pessoal'!$I$532:$AJ$532&amp;'Gastos com Pessoal'!$I$512:$AJ$512,0),10,1)),0)
+_xlfn.IFNA(SUM((BI$3&gt;='Gastos com Pessoal'!$E$513:$E$522)*(BI$3&lt;='Gastos com Pessoal'!$F$513:$F$522)*(IF('Gastos com Pessoal'!$M$513:$M$522&lt;=BI$3,1,0))*OFFSET('Gastos com Pessoal'!$H$512,1,MATCH(2&amp;$B53,'Gastos com Pessoal'!$I$532:$AJ$532&amp;'Gastos com Pessoal'!$I$512:$AJ$512,0),10,1)),0)
+_xlfn.IFNA(SUM((BI$3&gt;='Gastos com Pessoal'!$E$513:$E$522)*(BI$3&lt;='Gastos com Pessoal'!$F$513:$F$522)*(IF('Gastos com Pessoal'!$S$513:$S$522&lt;=BI$3,1,0))*OFFSET('Gastos com Pessoal'!$H$512,1,MATCH(3&amp;$B53,'Gastos com Pessoal'!$I$532:$AJ$532&amp;'Gastos com Pessoal'!$I$512:$AJ$512,0),10,1)),0)
+_xlfn.IFNA(SUM((BI$3&gt;='Gastos com Pessoal'!$E$513:$E$522)*(BI$3&lt;='Gastos com Pessoal'!$F$513:$F$522)*(IF('Gastos com Pessoal'!$Y$513:$Y$522&lt;=BI$3,1,0))*OFFSET('Gastos com Pessoal'!$H$512,1,MATCH(4&amp;$B53,'Gastos com Pessoal'!$I$532:$AJ$532&amp;'Gastos com Pessoal'!$I$512:$AJ$512,0),10,1)),0)
+_xlfn.IFNA(SUM((BI$3&gt;='Gastos com Pessoal'!$E$513:$E$522)*(BI$3&lt;='Gastos com Pessoal'!$F$513:$F$522)*(IF('Gastos com Pessoal'!$AE$513:$AE$522&lt;=BI$3,1,0))*OFFSET('Gastos com Pessoal'!$H$512,1,MATCH(5&amp;$B53,'Gastos com Pessoal'!$I$532:$AJ$532&amp;'Gastos com Pessoal'!$I$512:$AJ$512,0),10,1)),0)</f>
        <v>0</v>
      </c>
      <c r="BJ53" s="32">
        <f t="array" aca="1" ref="BJ53" ca="1">_xlfn.IFNA(SUM((BJ$3&gt;='Gastos com Pessoal'!$E$7:$E$506)*(BJ$3&lt;='Gastos com Pessoal'!$F$7:$F$506)*OFFSET('Encargos e Benefícios'!$D$5,1,MATCH($B53,'Encargos e Benefícios'!$E$5:$AB$5,0),500,1)),0)
+_xlfn.IFNA(SUM((BJ$3&gt;='Gastos com Pessoal'!$E$513:$E$522)*(BJ$3&lt;='Gastos com Pessoal'!$F$513:$F$522)*OFFSET('Encargos e Benefícios'!$D$511,1,MATCH($B53,'Encargos e Benefícios'!$E$511:$AB$511,0),10,1)),0)
+_xlfn.IFNA(SUM((BJ$3&gt;='Gastos com Pessoal'!$E$7:$E$506)*(BJ$3&lt;='Gastos com Pessoal'!$F$7:$F$506)*(IF('Gastos com Pessoal'!$G$7:$G$506&lt;=BJ$3,1,0))*OFFSET('Gastos com Pessoal'!$H$6,1,MATCH(1&amp;$B53,'Gastos com Pessoal'!$I$532:$AJ$532&amp;'Gastos com Pessoal'!$I$6:$AJ$6,0),500,1)),0)
+_xlfn.IFNA(SUM((BJ$3&gt;='Gastos com Pessoal'!$E$7:$E$506)*(BJ$3&lt;='Gastos com Pessoal'!$F$7:$F$506)*(IF('Gastos com Pessoal'!$M$7:$M$506&lt;=BJ$3,1,0))*OFFSET('Gastos com Pessoal'!$H$6,1,MATCH(2&amp;$B53,'Gastos com Pessoal'!$I$532:$AJ$532&amp;'Gastos com Pessoal'!$I$6:$AJ$6,0),500,1)),0)
+_xlfn.IFNA(SUM((BJ$3&gt;='Gastos com Pessoal'!$E$7:$E$506)*(BJ$3&lt;='Gastos com Pessoal'!$F$7:$F$506)*(IF('Gastos com Pessoal'!$S$7:$S$506&lt;=BJ$3,1,0))*OFFSET('Gastos com Pessoal'!$H$6,1,MATCH(3&amp;$B53,'Gastos com Pessoal'!$I$532:$AJ$532&amp;'Gastos com Pessoal'!$I$6:$AJ$6,0),500,1)),0)
+_xlfn.IFNA(SUM((BJ$3&gt;='Gastos com Pessoal'!$E$7:$E$506)*(BJ$3&lt;='Gastos com Pessoal'!$F$7:$F$506)*(IF('Gastos com Pessoal'!$Y$7:$Y$506&lt;=BJ$3,1,0))*OFFSET('Gastos com Pessoal'!$H$6,1,MATCH(4&amp;$B53,'Gastos com Pessoal'!$I$532:$AJ$532&amp;'Gastos com Pessoal'!$I$6:$AJ$6,0),500,1)),0)
+_xlfn.IFNA(SUM((BJ$3&gt;='Gastos com Pessoal'!$E$7:$E$506)*(BJ$3&lt;='Gastos com Pessoal'!$F$7:$F$506)*(IF('Gastos com Pessoal'!$AE$7:$AE$506&lt;=BJ$3,1,0))*OFFSET('Gastos com Pessoal'!$H$6,1,MATCH(5&amp;$B53,'Gastos com Pessoal'!$I$532:$AJ$532&amp;'Gastos com Pessoal'!$I$6:$AJ$6,0),500,1)),0)
+_xlfn.IFNA(SUM((BJ$3&gt;='Gastos com Pessoal'!$E$513:$E$522)*(BJ$3&lt;='Gastos com Pessoal'!$F$513:$F$522)*(IF('Gastos com Pessoal'!$G$513:$G$522&lt;=BJ$3,1,0))*OFFSET('Gastos com Pessoal'!$H$512,1,MATCH(1&amp;$B53,'Gastos com Pessoal'!$I$532:$AJ$532&amp;'Gastos com Pessoal'!$I$512:$AJ$512,0),10,1)),0)
+_xlfn.IFNA(SUM((BJ$3&gt;='Gastos com Pessoal'!$E$513:$E$522)*(BJ$3&lt;='Gastos com Pessoal'!$F$513:$F$522)*(IF('Gastos com Pessoal'!$M$513:$M$522&lt;=BJ$3,1,0))*OFFSET('Gastos com Pessoal'!$H$512,1,MATCH(2&amp;$B53,'Gastos com Pessoal'!$I$532:$AJ$532&amp;'Gastos com Pessoal'!$I$512:$AJ$512,0),10,1)),0)
+_xlfn.IFNA(SUM((BJ$3&gt;='Gastos com Pessoal'!$E$513:$E$522)*(BJ$3&lt;='Gastos com Pessoal'!$F$513:$F$522)*(IF('Gastos com Pessoal'!$S$513:$S$522&lt;=BJ$3,1,0))*OFFSET('Gastos com Pessoal'!$H$512,1,MATCH(3&amp;$B53,'Gastos com Pessoal'!$I$532:$AJ$532&amp;'Gastos com Pessoal'!$I$512:$AJ$512,0),10,1)),0)
+_xlfn.IFNA(SUM((BJ$3&gt;='Gastos com Pessoal'!$E$513:$E$522)*(BJ$3&lt;='Gastos com Pessoal'!$F$513:$F$522)*(IF('Gastos com Pessoal'!$Y$513:$Y$522&lt;=BJ$3,1,0))*OFFSET('Gastos com Pessoal'!$H$512,1,MATCH(4&amp;$B53,'Gastos com Pessoal'!$I$532:$AJ$532&amp;'Gastos com Pessoal'!$I$512:$AJ$512,0),10,1)),0)
+_xlfn.IFNA(SUM((BJ$3&gt;='Gastos com Pessoal'!$E$513:$E$522)*(BJ$3&lt;='Gastos com Pessoal'!$F$513:$F$522)*(IF('Gastos com Pessoal'!$AE$513:$AE$522&lt;=BJ$3,1,0))*OFFSET('Gastos com Pessoal'!$H$512,1,MATCH(5&amp;$B53,'Gastos com Pessoal'!$I$532:$AJ$532&amp;'Gastos com Pessoal'!$I$512:$AJ$512,0),10,1)),0)</f>
        <v>0</v>
      </c>
      <c r="BK53" s="69">
        <f t="shared" ref="BK53:BK56" ca="1" si="27">SUM(C53:BJ53)</f>
        <v>0</v>
      </c>
      <c r="BL53" s="74">
        <f t="shared" ca="1" si="26"/>
        <v>0</v>
      </c>
    </row>
    <row r="54" spans="1:64" s="49" customFormat="1" ht="23.25" customHeight="1" x14ac:dyDescent="0.2">
      <c r="A54" s="18" t="s">
        <v>170</v>
      </c>
      <c r="B54" s="12" t="s">
        <v>171</v>
      </c>
      <c r="C54" s="32">
        <f t="array" aca="1" ref="C54" ca="1">_xlfn.IFNA(SUM((C$3&gt;='Gastos com Pessoal'!$E$7:$E$506)*(C$3&lt;='Gastos com Pessoal'!$F$7:$F$506)*OFFSET('Encargos e Benefícios'!$D$5,1,MATCH($B54,'Encargos e Benefícios'!$E$5:$AB$5,0),500,1)),0)
+_xlfn.IFNA(SUM((C$3&gt;='Gastos com Pessoal'!$E$513:$E$522)*(C$3&lt;='Gastos com Pessoal'!$F$513:$F$522)*OFFSET('Encargos e Benefícios'!$D$511,1,MATCH($B54,'Encargos e Benefícios'!$E$511:$AB$511,0),10,1)),0)
+_xlfn.IFNA(SUM((C$3&gt;='Gastos com Pessoal'!$E$7:$E$506)*(C$3&lt;='Gastos com Pessoal'!$F$7:$F$506)*(IF('Gastos com Pessoal'!$G$7:$G$506&lt;=C$3,1,0))*OFFSET('Gastos com Pessoal'!$H$6,1,MATCH(1&amp;$B54,'Gastos com Pessoal'!$I$532:$AJ$532&amp;'Gastos com Pessoal'!$I$6:$AJ$6,0),500,1)),0)
+_xlfn.IFNA(SUM((C$3&gt;='Gastos com Pessoal'!$E$7:$E$506)*(C$3&lt;='Gastos com Pessoal'!$F$7:$F$506)*(IF('Gastos com Pessoal'!$M$7:$M$506&lt;=C$3,1,0))*OFFSET('Gastos com Pessoal'!$H$6,1,MATCH(2&amp;$B54,'Gastos com Pessoal'!$I$532:$AJ$532&amp;'Gastos com Pessoal'!$I$6:$AJ$6,0),500,1)),0)
+_xlfn.IFNA(SUM((C$3&gt;='Gastos com Pessoal'!$E$7:$E$506)*(C$3&lt;='Gastos com Pessoal'!$F$7:$F$506)*(IF('Gastos com Pessoal'!$S$7:$S$506&lt;=C$3,1,0))*OFFSET('Gastos com Pessoal'!$H$6,1,MATCH(3&amp;$B54,'Gastos com Pessoal'!$I$532:$AJ$532&amp;'Gastos com Pessoal'!$I$6:$AJ$6,0),500,1)),0)
+_xlfn.IFNA(SUM((C$3&gt;='Gastos com Pessoal'!$E$7:$E$506)*(C$3&lt;='Gastos com Pessoal'!$F$7:$F$506)*(IF('Gastos com Pessoal'!$Y$7:$Y$506&lt;=C$3,1,0))*OFFSET('Gastos com Pessoal'!$H$6,1,MATCH(4&amp;$B54,'Gastos com Pessoal'!$I$532:$AJ$532&amp;'Gastos com Pessoal'!$I$6:$AJ$6,0),500,1)),0)
+_xlfn.IFNA(SUM((C$3&gt;='Gastos com Pessoal'!$E$7:$E$506)*(C$3&lt;='Gastos com Pessoal'!$F$7:$F$506)*(IF('Gastos com Pessoal'!$AE$7:$AE$506&lt;=C$3,1,0))*OFFSET('Gastos com Pessoal'!$H$6,1,MATCH(5&amp;$B54,'Gastos com Pessoal'!$I$532:$AJ$532&amp;'Gastos com Pessoal'!$I$6:$AJ$6,0),500,1)),0)
+_xlfn.IFNA(SUM((C$3&gt;='Gastos com Pessoal'!$E$513:$E$522)*(C$3&lt;='Gastos com Pessoal'!$F$513:$F$522)*(IF('Gastos com Pessoal'!$G$513:$G$522&lt;=C$3,1,0))*OFFSET('Gastos com Pessoal'!$H$512,1,MATCH(1&amp;$B54,'Gastos com Pessoal'!$I$532:$AJ$532&amp;'Gastos com Pessoal'!$I$512:$AJ$512,0),10,1)),0)
+_xlfn.IFNA(SUM((C$3&gt;='Gastos com Pessoal'!$E$513:$E$522)*(C$3&lt;='Gastos com Pessoal'!$F$513:$F$522)*(IF('Gastos com Pessoal'!$M$513:$M$522&lt;=C$3,1,0))*OFFSET('Gastos com Pessoal'!$H$512,1,MATCH(2&amp;$B54,'Gastos com Pessoal'!$I$532:$AJ$532&amp;'Gastos com Pessoal'!$I$512:$AJ$512,0),10,1)),0)
+_xlfn.IFNA(SUM((C$3&gt;='Gastos com Pessoal'!$E$513:$E$522)*(C$3&lt;='Gastos com Pessoal'!$F$513:$F$522)*(IF('Gastos com Pessoal'!$S$513:$S$522&lt;=C$3,1,0))*OFFSET('Gastos com Pessoal'!$H$512,1,MATCH(3&amp;$B54,'Gastos com Pessoal'!$I$532:$AJ$532&amp;'Gastos com Pessoal'!$I$512:$AJ$512,0),10,1)),0)
+_xlfn.IFNA(SUM((C$3&gt;='Gastos com Pessoal'!$E$513:$E$522)*(C$3&lt;='Gastos com Pessoal'!$F$513:$F$522)*(IF('Gastos com Pessoal'!$Y$513:$Y$522&lt;=C$3,1,0))*OFFSET('Gastos com Pessoal'!$H$512,1,MATCH(4&amp;$B54,'Gastos com Pessoal'!$I$532:$AJ$532&amp;'Gastos com Pessoal'!$I$512:$AJ$512,0),10,1)),0)
+_xlfn.IFNA(SUM((C$3&gt;='Gastos com Pessoal'!$E$513:$E$522)*(C$3&lt;='Gastos com Pessoal'!$F$513:$F$522)*(IF('Gastos com Pessoal'!$AE$513:$AE$522&lt;=C$3,1,0))*OFFSET('Gastos com Pessoal'!$H$512,1,MATCH(5&amp;$B54,'Gastos com Pessoal'!$I$532:$AJ$532&amp;'Gastos com Pessoal'!$I$512:$AJ$512,0),10,1)),0)</f>
        <v>22106.22</v>
      </c>
      <c r="D54" s="32">
        <f t="array" aca="1" ref="D54" ca="1">_xlfn.IFNA(SUM((D$3&gt;='Gastos com Pessoal'!$E$7:$E$506)*(D$3&lt;='Gastos com Pessoal'!$F$7:$F$506)*OFFSET('Encargos e Benefícios'!$D$5,1,MATCH($B54,'Encargos e Benefícios'!$E$5:$AB$5,0),500,1)),0)
+_xlfn.IFNA(SUM((D$3&gt;='Gastos com Pessoal'!$E$513:$E$522)*(D$3&lt;='Gastos com Pessoal'!$F$513:$F$522)*OFFSET('Encargos e Benefícios'!$D$511,1,MATCH($B54,'Encargos e Benefícios'!$E$511:$AB$511,0),10,1)),0)
+_xlfn.IFNA(SUM((D$3&gt;='Gastos com Pessoal'!$E$7:$E$506)*(D$3&lt;='Gastos com Pessoal'!$F$7:$F$506)*(IF('Gastos com Pessoal'!$G$7:$G$506&lt;=D$3,1,0))*OFFSET('Gastos com Pessoal'!$H$6,1,MATCH(1&amp;$B54,'Gastos com Pessoal'!$I$532:$AJ$532&amp;'Gastos com Pessoal'!$I$6:$AJ$6,0),500,1)),0)
+_xlfn.IFNA(SUM((D$3&gt;='Gastos com Pessoal'!$E$7:$E$506)*(D$3&lt;='Gastos com Pessoal'!$F$7:$F$506)*(IF('Gastos com Pessoal'!$M$7:$M$506&lt;=D$3,1,0))*OFFSET('Gastos com Pessoal'!$H$6,1,MATCH(2&amp;$B54,'Gastos com Pessoal'!$I$532:$AJ$532&amp;'Gastos com Pessoal'!$I$6:$AJ$6,0),500,1)),0)
+_xlfn.IFNA(SUM((D$3&gt;='Gastos com Pessoal'!$E$7:$E$506)*(D$3&lt;='Gastos com Pessoal'!$F$7:$F$506)*(IF('Gastos com Pessoal'!$S$7:$S$506&lt;=D$3,1,0))*OFFSET('Gastos com Pessoal'!$H$6,1,MATCH(3&amp;$B54,'Gastos com Pessoal'!$I$532:$AJ$532&amp;'Gastos com Pessoal'!$I$6:$AJ$6,0),500,1)),0)
+_xlfn.IFNA(SUM((D$3&gt;='Gastos com Pessoal'!$E$7:$E$506)*(D$3&lt;='Gastos com Pessoal'!$F$7:$F$506)*(IF('Gastos com Pessoal'!$Y$7:$Y$506&lt;=D$3,1,0))*OFFSET('Gastos com Pessoal'!$H$6,1,MATCH(4&amp;$B54,'Gastos com Pessoal'!$I$532:$AJ$532&amp;'Gastos com Pessoal'!$I$6:$AJ$6,0),500,1)),0)
+_xlfn.IFNA(SUM((D$3&gt;='Gastos com Pessoal'!$E$7:$E$506)*(D$3&lt;='Gastos com Pessoal'!$F$7:$F$506)*(IF('Gastos com Pessoal'!$AE$7:$AE$506&lt;=D$3,1,0))*OFFSET('Gastos com Pessoal'!$H$6,1,MATCH(5&amp;$B54,'Gastos com Pessoal'!$I$532:$AJ$532&amp;'Gastos com Pessoal'!$I$6:$AJ$6,0),500,1)),0)
+_xlfn.IFNA(SUM((D$3&gt;='Gastos com Pessoal'!$E$513:$E$522)*(D$3&lt;='Gastos com Pessoal'!$F$513:$F$522)*(IF('Gastos com Pessoal'!$G$513:$G$522&lt;=D$3,1,0))*OFFSET('Gastos com Pessoal'!$H$512,1,MATCH(1&amp;$B54,'Gastos com Pessoal'!$I$532:$AJ$532&amp;'Gastos com Pessoal'!$I$512:$AJ$512,0),10,1)),0)
+_xlfn.IFNA(SUM((D$3&gt;='Gastos com Pessoal'!$E$513:$E$522)*(D$3&lt;='Gastos com Pessoal'!$F$513:$F$522)*(IF('Gastos com Pessoal'!$M$513:$M$522&lt;=D$3,1,0))*OFFSET('Gastos com Pessoal'!$H$512,1,MATCH(2&amp;$B54,'Gastos com Pessoal'!$I$532:$AJ$532&amp;'Gastos com Pessoal'!$I$512:$AJ$512,0),10,1)),0)
+_xlfn.IFNA(SUM((D$3&gt;='Gastos com Pessoal'!$E$513:$E$522)*(D$3&lt;='Gastos com Pessoal'!$F$513:$F$522)*(IF('Gastos com Pessoal'!$S$513:$S$522&lt;=D$3,1,0))*OFFSET('Gastos com Pessoal'!$H$512,1,MATCH(3&amp;$B54,'Gastos com Pessoal'!$I$532:$AJ$532&amp;'Gastos com Pessoal'!$I$512:$AJ$512,0),10,1)),0)
+_xlfn.IFNA(SUM((D$3&gt;='Gastos com Pessoal'!$E$513:$E$522)*(D$3&lt;='Gastos com Pessoal'!$F$513:$F$522)*(IF('Gastos com Pessoal'!$Y$513:$Y$522&lt;=D$3,1,0))*OFFSET('Gastos com Pessoal'!$H$512,1,MATCH(4&amp;$B54,'Gastos com Pessoal'!$I$532:$AJ$532&amp;'Gastos com Pessoal'!$I$512:$AJ$512,0),10,1)),0)
+_xlfn.IFNA(SUM((D$3&gt;='Gastos com Pessoal'!$E$513:$E$522)*(D$3&lt;='Gastos com Pessoal'!$F$513:$F$522)*(IF('Gastos com Pessoal'!$AE$513:$AE$522&lt;=D$3,1,0))*OFFSET('Gastos com Pessoal'!$H$512,1,MATCH(5&amp;$B54,'Gastos com Pessoal'!$I$532:$AJ$532&amp;'Gastos com Pessoal'!$I$512:$AJ$512,0),10,1)),0)</f>
        <v>23251.620000000003</v>
      </c>
      <c r="E54" s="32">
        <f t="array" aca="1" ref="E54" ca="1">_xlfn.IFNA(SUM((E$3&gt;='Gastos com Pessoal'!$E$7:$E$506)*(E$3&lt;='Gastos com Pessoal'!$F$7:$F$506)*OFFSET('Encargos e Benefícios'!$D$5,1,MATCH($B54,'Encargos e Benefícios'!$E$5:$AB$5,0),500,1)),0)
+_xlfn.IFNA(SUM((E$3&gt;='Gastos com Pessoal'!$E$513:$E$522)*(E$3&lt;='Gastos com Pessoal'!$F$513:$F$522)*OFFSET('Encargos e Benefícios'!$D$511,1,MATCH($B54,'Encargos e Benefícios'!$E$511:$AB$511,0),10,1)),0)
+_xlfn.IFNA(SUM((E$3&gt;='Gastos com Pessoal'!$E$7:$E$506)*(E$3&lt;='Gastos com Pessoal'!$F$7:$F$506)*(IF('Gastos com Pessoal'!$G$7:$G$506&lt;=E$3,1,0))*OFFSET('Gastos com Pessoal'!$H$6,1,MATCH(1&amp;$B54,'Gastos com Pessoal'!$I$532:$AJ$532&amp;'Gastos com Pessoal'!$I$6:$AJ$6,0),500,1)),0)
+_xlfn.IFNA(SUM((E$3&gt;='Gastos com Pessoal'!$E$7:$E$506)*(E$3&lt;='Gastos com Pessoal'!$F$7:$F$506)*(IF('Gastos com Pessoal'!$M$7:$M$506&lt;=E$3,1,0))*OFFSET('Gastos com Pessoal'!$H$6,1,MATCH(2&amp;$B54,'Gastos com Pessoal'!$I$532:$AJ$532&amp;'Gastos com Pessoal'!$I$6:$AJ$6,0),500,1)),0)
+_xlfn.IFNA(SUM((E$3&gt;='Gastos com Pessoal'!$E$7:$E$506)*(E$3&lt;='Gastos com Pessoal'!$F$7:$F$506)*(IF('Gastos com Pessoal'!$S$7:$S$506&lt;=E$3,1,0))*OFFSET('Gastos com Pessoal'!$H$6,1,MATCH(3&amp;$B54,'Gastos com Pessoal'!$I$532:$AJ$532&amp;'Gastos com Pessoal'!$I$6:$AJ$6,0),500,1)),0)
+_xlfn.IFNA(SUM((E$3&gt;='Gastos com Pessoal'!$E$7:$E$506)*(E$3&lt;='Gastos com Pessoal'!$F$7:$F$506)*(IF('Gastos com Pessoal'!$Y$7:$Y$506&lt;=E$3,1,0))*OFFSET('Gastos com Pessoal'!$H$6,1,MATCH(4&amp;$B54,'Gastos com Pessoal'!$I$532:$AJ$532&amp;'Gastos com Pessoal'!$I$6:$AJ$6,0),500,1)),0)
+_xlfn.IFNA(SUM((E$3&gt;='Gastos com Pessoal'!$E$7:$E$506)*(E$3&lt;='Gastos com Pessoal'!$F$7:$F$506)*(IF('Gastos com Pessoal'!$AE$7:$AE$506&lt;=E$3,1,0))*OFFSET('Gastos com Pessoal'!$H$6,1,MATCH(5&amp;$B54,'Gastos com Pessoal'!$I$532:$AJ$532&amp;'Gastos com Pessoal'!$I$6:$AJ$6,0),500,1)),0)
+_xlfn.IFNA(SUM((E$3&gt;='Gastos com Pessoal'!$E$513:$E$522)*(E$3&lt;='Gastos com Pessoal'!$F$513:$F$522)*(IF('Gastos com Pessoal'!$G$513:$G$522&lt;=E$3,1,0))*OFFSET('Gastos com Pessoal'!$H$512,1,MATCH(1&amp;$B54,'Gastos com Pessoal'!$I$532:$AJ$532&amp;'Gastos com Pessoal'!$I$512:$AJ$512,0),10,1)),0)
+_xlfn.IFNA(SUM((E$3&gt;='Gastos com Pessoal'!$E$513:$E$522)*(E$3&lt;='Gastos com Pessoal'!$F$513:$F$522)*(IF('Gastos com Pessoal'!$M$513:$M$522&lt;=E$3,1,0))*OFFSET('Gastos com Pessoal'!$H$512,1,MATCH(2&amp;$B54,'Gastos com Pessoal'!$I$532:$AJ$532&amp;'Gastos com Pessoal'!$I$512:$AJ$512,0),10,1)),0)
+_xlfn.IFNA(SUM((E$3&gt;='Gastos com Pessoal'!$E$513:$E$522)*(E$3&lt;='Gastos com Pessoal'!$F$513:$F$522)*(IF('Gastos com Pessoal'!$S$513:$S$522&lt;=E$3,1,0))*OFFSET('Gastos com Pessoal'!$H$512,1,MATCH(3&amp;$B54,'Gastos com Pessoal'!$I$532:$AJ$532&amp;'Gastos com Pessoal'!$I$512:$AJ$512,0),10,1)),0)
+_xlfn.IFNA(SUM((E$3&gt;='Gastos com Pessoal'!$E$513:$E$522)*(E$3&lt;='Gastos com Pessoal'!$F$513:$F$522)*(IF('Gastos com Pessoal'!$Y$513:$Y$522&lt;=E$3,1,0))*OFFSET('Gastos com Pessoal'!$H$512,1,MATCH(4&amp;$B54,'Gastos com Pessoal'!$I$532:$AJ$532&amp;'Gastos com Pessoal'!$I$512:$AJ$512,0),10,1)),0)
+_xlfn.IFNA(SUM((E$3&gt;='Gastos com Pessoal'!$E$513:$E$522)*(E$3&lt;='Gastos com Pessoal'!$F$513:$F$522)*(IF('Gastos com Pessoal'!$AE$513:$AE$522&lt;=E$3,1,0))*OFFSET('Gastos com Pessoal'!$H$512,1,MATCH(5&amp;$B54,'Gastos com Pessoal'!$I$532:$AJ$532&amp;'Gastos com Pessoal'!$I$512:$AJ$512,0),10,1)),0)</f>
        <v>23251.620000000003</v>
      </c>
      <c r="F54" s="32">
        <f t="array" aca="1" ref="F54" ca="1">_xlfn.IFNA(SUM((F$3&gt;='Gastos com Pessoal'!$E$7:$E$506)*(F$3&lt;='Gastos com Pessoal'!$F$7:$F$506)*OFFSET('Encargos e Benefícios'!$D$5,1,MATCH($B54,'Encargos e Benefícios'!$E$5:$AB$5,0),500,1)),0)
+_xlfn.IFNA(SUM((F$3&gt;='Gastos com Pessoal'!$E$513:$E$522)*(F$3&lt;='Gastos com Pessoal'!$F$513:$F$522)*OFFSET('Encargos e Benefícios'!$D$511,1,MATCH($B54,'Encargos e Benefícios'!$E$511:$AB$511,0),10,1)),0)
+_xlfn.IFNA(SUM((F$3&gt;='Gastos com Pessoal'!$E$7:$E$506)*(F$3&lt;='Gastos com Pessoal'!$F$7:$F$506)*(IF('Gastos com Pessoal'!$G$7:$G$506&lt;=F$3,1,0))*OFFSET('Gastos com Pessoal'!$H$6,1,MATCH(1&amp;$B54,'Gastos com Pessoal'!$I$532:$AJ$532&amp;'Gastos com Pessoal'!$I$6:$AJ$6,0),500,1)),0)
+_xlfn.IFNA(SUM((F$3&gt;='Gastos com Pessoal'!$E$7:$E$506)*(F$3&lt;='Gastos com Pessoal'!$F$7:$F$506)*(IF('Gastos com Pessoal'!$M$7:$M$506&lt;=F$3,1,0))*OFFSET('Gastos com Pessoal'!$H$6,1,MATCH(2&amp;$B54,'Gastos com Pessoal'!$I$532:$AJ$532&amp;'Gastos com Pessoal'!$I$6:$AJ$6,0),500,1)),0)
+_xlfn.IFNA(SUM((F$3&gt;='Gastos com Pessoal'!$E$7:$E$506)*(F$3&lt;='Gastos com Pessoal'!$F$7:$F$506)*(IF('Gastos com Pessoal'!$S$7:$S$506&lt;=F$3,1,0))*OFFSET('Gastos com Pessoal'!$H$6,1,MATCH(3&amp;$B54,'Gastos com Pessoal'!$I$532:$AJ$532&amp;'Gastos com Pessoal'!$I$6:$AJ$6,0),500,1)),0)
+_xlfn.IFNA(SUM((F$3&gt;='Gastos com Pessoal'!$E$7:$E$506)*(F$3&lt;='Gastos com Pessoal'!$F$7:$F$506)*(IF('Gastos com Pessoal'!$Y$7:$Y$506&lt;=F$3,1,0))*OFFSET('Gastos com Pessoal'!$H$6,1,MATCH(4&amp;$B54,'Gastos com Pessoal'!$I$532:$AJ$532&amp;'Gastos com Pessoal'!$I$6:$AJ$6,0),500,1)),0)
+_xlfn.IFNA(SUM((F$3&gt;='Gastos com Pessoal'!$E$7:$E$506)*(F$3&lt;='Gastos com Pessoal'!$F$7:$F$506)*(IF('Gastos com Pessoal'!$AE$7:$AE$506&lt;=F$3,1,0))*OFFSET('Gastos com Pessoal'!$H$6,1,MATCH(5&amp;$B54,'Gastos com Pessoal'!$I$532:$AJ$532&amp;'Gastos com Pessoal'!$I$6:$AJ$6,0),500,1)),0)
+_xlfn.IFNA(SUM((F$3&gt;='Gastos com Pessoal'!$E$513:$E$522)*(F$3&lt;='Gastos com Pessoal'!$F$513:$F$522)*(IF('Gastos com Pessoal'!$G$513:$G$522&lt;=F$3,1,0))*OFFSET('Gastos com Pessoal'!$H$512,1,MATCH(1&amp;$B54,'Gastos com Pessoal'!$I$532:$AJ$532&amp;'Gastos com Pessoal'!$I$512:$AJ$512,0),10,1)),0)
+_xlfn.IFNA(SUM((F$3&gt;='Gastos com Pessoal'!$E$513:$E$522)*(F$3&lt;='Gastos com Pessoal'!$F$513:$F$522)*(IF('Gastos com Pessoal'!$M$513:$M$522&lt;=F$3,1,0))*OFFSET('Gastos com Pessoal'!$H$512,1,MATCH(2&amp;$B54,'Gastos com Pessoal'!$I$532:$AJ$532&amp;'Gastos com Pessoal'!$I$512:$AJ$512,0),10,1)),0)
+_xlfn.IFNA(SUM((F$3&gt;='Gastos com Pessoal'!$E$513:$E$522)*(F$3&lt;='Gastos com Pessoal'!$F$513:$F$522)*(IF('Gastos com Pessoal'!$S$513:$S$522&lt;=F$3,1,0))*OFFSET('Gastos com Pessoal'!$H$512,1,MATCH(3&amp;$B54,'Gastos com Pessoal'!$I$532:$AJ$532&amp;'Gastos com Pessoal'!$I$512:$AJ$512,0),10,1)),0)
+_xlfn.IFNA(SUM((F$3&gt;='Gastos com Pessoal'!$E$513:$E$522)*(F$3&lt;='Gastos com Pessoal'!$F$513:$F$522)*(IF('Gastos com Pessoal'!$Y$513:$Y$522&lt;=F$3,1,0))*OFFSET('Gastos com Pessoal'!$H$512,1,MATCH(4&amp;$B54,'Gastos com Pessoal'!$I$532:$AJ$532&amp;'Gastos com Pessoal'!$I$512:$AJ$512,0),10,1)),0)
+_xlfn.IFNA(SUM((F$3&gt;='Gastos com Pessoal'!$E$513:$E$522)*(F$3&lt;='Gastos com Pessoal'!$F$513:$F$522)*(IF('Gastos com Pessoal'!$AE$513:$AE$522&lt;=F$3,1,0))*OFFSET('Gastos com Pessoal'!$H$512,1,MATCH(5&amp;$B54,'Gastos com Pessoal'!$I$532:$AJ$532&amp;'Gastos com Pessoal'!$I$512:$AJ$512,0),10,1)),0)</f>
        <v>23251.620000000003</v>
      </c>
      <c r="G54" s="32">
        <f t="array" aca="1" ref="G54" ca="1">_xlfn.IFNA(SUM((G$3&gt;='Gastos com Pessoal'!$E$7:$E$506)*(G$3&lt;='Gastos com Pessoal'!$F$7:$F$506)*OFFSET('Encargos e Benefícios'!$D$5,1,MATCH($B54,'Encargos e Benefícios'!$E$5:$AB$5,0),500,1)),0)
+_xlfn.IFNA(SUM((G$3&gt;='Gastos com Pessoal'!$E$513:$E$522)*(G$3&lt;='Gastos com Pessoal'!$F$513:$F$522)*OFFSET('Encargos e Benefícios'!$D$511,1,MATCH($B54,'Encargos e Benefícios'!$E$511:$AB$511,0),10,1)),0)
+_xlfn.IFNA(SUM((G$3&gt;='Gastos com Pessoal'!$E$7:$E$506)*(G$3&lt;='Gastos com Pessoal'!$F$7:$F$506)*(IF('Gastos com Pessoal'!$G$7:$G$506&lt;=G$3,1,0))*OFFSET('Gastos com Pessoal'!$H$6,1,MATCH(1&amp;$B54,'Gastos com Pessoal'!$I$532:$AJ$532&amp;'Gastos com Pessoal'!$I$6:$AJ$6,0),500,1)),0)
+_xlfn.IFNA(SUM((G$3&gt;='Gastos com Pessoal'!$E$7:$E$506)*(G$3&lt;='Gastos com Pessoal'!$F$7:$F$506)*(IF('Gastos com Pessoal'!$M$7:$M$506&lt;=G$3,1,0))*OFFSET('Gastos com Pessoal'!$H$6,1,MATCH(2&amp;$B54,'Gastos com Pessoal'!$I$532:$AJ$532&amp;'Gastos com Pessoal'!$I$6:$AJ$6,0),500,1)),0)
+_xlfn.IFNA(SUM((G$3&gt;='Gastos com Pessoal'!$E$7:$E$506)*(G$3&lt;='Gastos com Pessoal'!$F$7:$F$506)*(IF('Gastos com Pessoal'!$S$7:$S$506&lt;=G$3,1,0))*OFFSET('Gastos com Pessoal'!$H$6,1,MATCH(3&amp;$B54,'Gastos com Pessoal'!$I$532:$AJ$532&amp;'Gastos com Pessoal'!$I$6:$AJ$6,0),500,1)),0)
+_xlfn.IFNA(SUM((G$3&gt;='Gastos com Pessoal'!$E$7:$E$506)*(G$3&lt;='Gastos com Pessoal'!$F$7:$F$506)*(IF('Gastos com Pessoal'!$Y$7:$Y$506&lt;=G$3,1,0))*OFFSET('Gastos com Pessoal'!$H$6,1,MATCH(4&amp;$B54,'Gastos com Pessoal'!$I$532:$AJ$532&amp;'Gastos com Pessoal'!$I$6:$AJ$6,0),500,1)),0)
+_xlfn.IFNA(SUM((G$3&gt;='Gastos com Pessoal'!$E$7:$E$506)*(G$3&lt;='Gastos com Pessoal'!$F$7:$F$506)*(IF('Gastos com Pessoal'!$AE$7:$AE$506&lt;=G$3,1,0))*OFFSET('Gastos com Pessoal'!$H$6,1,MATCH(5&amp;$B54,'Gastos com Pessoal'!$I$532:$AJ$532&amp;'Gastos com Pessoal'!$I$6:$AJ$6,0),500,1)),0)
+_xlfn.IFNA(SUM((G$3&gt;='Gastos com Pessoal'!$E$513:$E$522)*(G$3&lt;='Gastos com Pessoal'!$F$513:$F$522)*(IF('Gastos com Pessoal'!$G$513:$G$522&lt;=G$3,1,0))*OFFSET('Gastos com Pessoal'!$H$512,1,MATCH(1&amp;$B54,'Gastos com Pessoal'!$I$532:$AJ$532&amp;'Gastos com Pessoal'!$I$512:$AJ$512,0),10,1)),0)
+_xlfn.IFNA(SUM((G$3&gt;='Gastos com Pessoal'!$E$513:$E$522)*(G$3&lt;='Gastos com Pessoal'!$F$513:$F$522)*(IF('Gastos com Pessoal'!$M$513:$M$522&lt;=G$3,1,0))*OFFSET('Gastos com Pessoal'!$H$512,1,MATCH(2&amp;$B54,'Gastos com Pessoal'!$I$532:$AJ$532&amp;'Gastos com Pessoal'!$I$512:$AJ$512,0),10,1)),0)
+_xlfn.IFNA(SUM((G$3&gt;='Gastos com Pessoal'!$E$513:$E$522)*(G$3&lt;='Gastos com Pessoal'!$F$513:$F$522)*(IF('Gastos com Pessoal'!$S$513:$S$522&lt;=G$3,1,0))*OFFSET('Gastos com Pessoal'!$H$512,1,MATCH(3&amp;$B54,'Gastos com Pessoal'!$I$532:$AJ$532&amp;'Gastos com Pessoal'!$I$512:$AJ$512,0),10,1)),0)
+_xlfn.IFNA(SUM((G$3&gt;='Gastos com Pessoal'!$E$513:$E$522)*(G$3&lt;='Gastos com Pessoal'!$F$513:$F$522)*(IF('Gastos com Pessoal'!$Y$513:$Y$522&lt;=G$3,1,0))*OFFSET('Gastos com Pessoal'!$H$512,1,MATCH(4&amp;$B54,'Gastos com Pessoal'!$I$532:$AJ$532&amp;'Gastos com Pessoal'!$I$512:$AJ$512,0),10,1)),0)
+_xlfn.IFNA(SUM((G$3&gt;='Gastos com Pessoal'!$E$513:$E$522)*(G$3&lt;='Gastos com Pessoal'!$F$513:$F$522)*(IF('Gastos com Pessoal'!$AE$513:$AE$522&lt;=G$3,1,0))*OFFSET('Gastos com Pessoal'!$H$512,1,MATCH(5&amp;$B54,'Gastos com Pessoal'!$I$532:$AJ$532&amp;'Gastos com Pessoal'!$I$512:$AJ$512,0),10,1)),0)</f>
        <v>22690.374000000003</v>
      </c>
      <c r="H54" s="32">
        <f t="array" aca="1" ref="H54" ca="1">_xlfn.IFNA(SUM((H$3&gt;='Gastos com Pessoal'!$E$7:$E$506)*(H$3&lt;='Gastos com Pessoal'!$F$7:$F$506)*OFFSET('Encargos e Benefícios'!$D$5,1,MATCH($B54,'Encargos e Benefícios'!$E$5:$AB$5,0),500,1)),0)
+_xlfn.IFNA(SUM((H$3&gt;='Gastos com Pessoal'!$E$513:$E$522)*(H$3&lt;='Gastos com Pessoal'!$F$513:$F$522)*OFFSET('Encargos e Benefícios'!$D$511,1,MATCH($B54,'Encargos e Benefícios'!$E$511:$AB$511,0),10,1)),0)
+_xlfn.IFNA(SUM((H$3&gt;='Gastos com Pessoal'!$E$7:$E$506)*(H$3&lt;='Gastos com Pessoal'!$F$7:$F$506)*(IF('Gastos com Pessoal'!$G$7:$G$506&lt;=H$3,1,0))*OFFSET('Gastos com Pessoal'!$H$6,1,MATCH(1&amp;$B54,'Gastos com Pessoal'!$I$532:$AJ$532&amp;'Gastos com Pessoal'!$I$6:$AJ$6,0),500,1)),0)
+_xlfn.IFNA(SUM((H$3&gt;='Gastos com Pessoal'!$E$7:$E$506)*(H$3&lt;='Gastos com Pessoal'!$F$7:$F$506)*(IF('Gastos com Pessoal'!$M$7:$M$506&lt;=H$3,1,0))*OFFSET('Gastos com Pessoal'!$H$6,1,MATCH(2&amp;$B54,'Gastos com Pessoal'!$I$532:$AJ$532&amp;'Gastos com Pessoal'!$I$6:$AJ$6,0),500,1)),0)
+_xlfn.IFNA(SUM((H$3&gt;='Gastos com Pessoal'!$E$7:$E$506)*(H$3&lt;='Gastos com Pessoal'!$F$7:$F$506)*(IF('Gastos com Pessoal'!$S$7:$S$506&lt;=H$3,1,0))*OFFSET('Gastos com Pessoal'!$H$6,1,MATCH(3&amp;$B54,'Gastos com Pessoal'!$I$532:$AJ$532&amp;'Gastos com Pessoal'!$I$6:$AJ$6,0),500,1)),0)
+_xlfn.IFNA(SUM((H$3&gt;='Gastos com Pessoal'!$E$7:$E$506)*(H$3&lt;='Gastos com Pessoal'!$F$7:$F$506)*(IF('Gastos com Pessoal'!$Y$7:$Y$506&lt;=H$3,1,0))*OFFSET('Gastos com Pessoal'!$H$6,1,MATCH(4&amp;$B54,'Gastos com Pessoal'!$I$532:$AJ$532&amp;'Gastos com Pessoal'!$I$6:$AJ$6,0),500,1)),0)
+_xlfn.IFNA(SUM((H$3&gt;='Gastos com Pessoal'!$E$7:$E$506)*(H$3&lt;='Gastos com Pessoal'!$F$7:$F$506)*(IF('Gastos com Pessoal'!$AE$7:$AE$506&lt;=H$3,1,0))*OFFSET('Gastos com Pessoal'!$H$6,1,MATCH(5&amp;$B54,'Gastos com Pessoal'!$I$532:$AJ$532&amp;'Gastos com Pessoal'!$I$6:$AJ$6,0),500,1)),0)
+_xlfn.IFNA(SUM((H$3&gt;='Gastos com Pessoal'!$E$513:$E$522)*(H$3&lt;='Gastos com Pessoal'!$F$513:$F$522)*(IF('Gastos com Pessoal'!$G$513:$G$522&lt;=H$3,1,0))*OFFSET('Gastos com Pessoal'!$H$512,1,MATCH(1&amp;$B54,'Gastos com Pessoal'!$I$532:$AJ$532&amp;'Gastos com Pessoal'!$I$512:$AJ$512,0),10,1)),0)
+_xlfn.IFNA(SUM((H$3&gt;='Gastos com Pessoal'!$E$513:$E$522)*(H$3&lt;='Gastos com Pessoal'!$F$513:$F$522)*(IF('Gastos com Pessoal'!$M$513:$M$522&lt;=H$3,1,0))*OFFSET('Gastos com Pessoal'!$H$512,1,MATCH(2&amp;$B54,'Gastos com Pessoal'!$I$532:$AJ$532&amp;'Gastos com Pessoal'!$I$512:$AJ$512,0),10,1)),0)
+_xlfn.IFNA(SUM((H$3&gt;='Gastos com Pessoal'!$E$513:$E$522)*(H$3&lt;='Gastos com Pessoal'!$F$513:$F$522)*(IF('Gastos com Pessoal'!$S$513:$S$522&lt;=H$3,1,0))*OFFSET('Gastos com Pessoal'!$H$512,1,MATCH(3&amp;$B54,'Gastos com Pessoal'!$I$532:$AJ$532&amp;'Gastos com Pessoal'!$I$512:$AJ$512,0),10,1)),0)
+_xlfn.IFNA(SUM((H$3&gt;='Gastos com Pessoal'!$E$513:$E$522)*(H$3&lt;='Gastos com Pessoal'!$F$513:$F$522)*(IF('Gastos com Pessoal'!$Y$513:$Y$522&lt;=H$3,1,0))*OFFSET('Gastos com Pessoal'!$H$512,1,MATCH(4&amp;$B54,'Gastos com Pessoal'!$I$532:$AJ$532&amp;'Gastos com Pessoal'!$I$512:$AJ$512,0),10,1)),0)
+_xlfn.IFNA(SUM((H$3&gt;='Gastos com Pessoal'!$E$513:$E$522)*(H$3&lt;='Gastos com Pessoal'!$F$513:$F$522)*(IF('Gastos com Pessoal'!$AE$513:$AE$522&lt;=H$3,1,0))*OFFSET('Gastos com Pessoal'!$H$512,1,MATCH(5&amp;$B54,'Gastos com Pessoal'!$I$532:$AJ$532&amp;'Gastos com Pessoal'!$I$512:$AJ$512,0),10,1)),0)</f>
        <v>22970.997000000003</v>
      </c>
      <c r="I54" s="32">
        <f t="array" aca="1" ref="I54" ca="1">_xlfn.IFNA(SUM((I$3&gt;='Gastos com Pessoal'!$E$7:$E$506)*(I$3&lt;='Gastos com Pessoal'!$F$7:$F$506)*OFFSET('Encargos e Benefícios'!$D$5,1,MATCH($B54,'Encargos e Benefícios'!$E$5:$AB$5,0),500,1)),0)
+_xlfn.IFNA(SUM((I$3&gt;='Gastos com Pessoal'!$E$513:$E$522)*(I$3&lt;='Gastos com Pessoal'!$F$513:$F$522)*OFFSET('Encargos e Benefícios'!$D$511,1,MATCH($B54,'Encargos e Benefícios'!$E$511:$AB$511,0),10,1)),0)
+_xlfn.IFNA(SUM((I$3&gt;='Gastos com Pessoal'!$E$7:$E$506)*(I$3&lt;='Gastos com Pessoal'!$F$7:$F$506)*(IF('Gastos com Pessoal'!$G$7:$G$506&lt;=I$3,1,0))*OFFSET('Gastos com Pessoal'!$H$6,1,MATCH(1&amp;$B54,'Gastos com Pessoal'!$I$532:$AJ$532&amp;'Gastos com Pessoal'!$I$6:$AJ$6,0),500,1)),0)
+_xlfn.IFNA(SUM((I$3&gt;='Gastos com Pessoal'!$E$7:$E$506)*(I$3&lt;='Gastos com Pessoal'!$F$7:$F$506)*(IF('Gastos com Pessoal'!$M$7:$M$506&lt;=I$3,1,0))*OFFSET('Gastos com Pessoal'!$H$6,1,MATCH(2&amp;$B54,'Gastos com Pessoal'!$I$532:$AJ$532&amp;'Gastos com Pessoal'!$I$6:$AJ$6,0),500,1)),0)
+_xlfn.IFNA(SUM((I$3&gt;='Gastos com Pessoal'!$E$7:$E$506)*(I$3&lt;='Gastos com Pessoal'!$F$7:$F$506)*(IF('Gastos com Pessoal'!$S$7:$S$506&lt;=I$3,1,0))*OFFSET('Gastos com Pessoal'!$H$6,1,MATCH(3&amp;$B54,'Gastos com Pessoal'!$I$532:$AJ$532&amp;'Gastos com Pessoal'!$I$6:$AJ$6,0),500,1)),0)
+_xlfn.IFNA(SUM((I$3&gt;='Gastos com Pessoal'!$E$7:$E$506)*(I$3&lt;='Gastos com Pessoal'!$F$7:$F$506)*(IF('Gastos com Pessoal'!$Y$7:$Y$506&lt;=I$3,1,0))*OFFSET('Gastos com Pessoal'!$H$6,1,MATCH(4&amp;$B54,'Gastos com Pessoal'!$I$532:$AJ$532&amp;'Gastos com Pessoal'!$I$6:$AJ$6,0),500,1)),0)
+_xlfn.IFNA(SUM((I$3&gt;='Gastos com Pessoal'!$E$7:$E$506)*(I$3&lt;='Gastos com Pessoal'!$F$7:$F$506)*(IF('Gastos com Pessoal'!$AE$7:$AE$506&lt;=I$3,1,0))*OFFSET('Gastos com Pessoal'!$H$6,1,MATCH(5&amp;$B54,'Gastos com Pessoal'!$I$532:$AJ$532&amp;'Gastos com Pessoal'!$I$6:$AJ$6,0),500,1)),0)
+_xlfn.IFNA(SUM((I$3&gt;='Gastos com Pessoal'!$E$513:$E$522)*(I$3&lt;='Gastos com Pessoal'!$F$513:$F$522)*(IF('Gastos com Pessoal'!$G$513:$G$522&lt;=I$3,1,0))*OFFSET('Gastos com Pessoal'!$H$512,1,MATCH(1&amp;$B54,'Gastos com Pessoal'!$I$532:$AJ$532&amp;'Gastos com Pessoal'!$I$512:$AJ$512,0),10,1)),0)
+_xlfn.IFNA(SUM((I$3&gt;='Gastos com Pessoal'!$E$513:$E$522)*(I$3&lt;='Gastos com Pessoal'!$F$513:$F$522)*(IF('Gastos com Pessoal'!$M$513:$M$522&lt;=I$3,1,0))*OFFSET('Gastos com Pessoal'!$H$512,1,MATCH(2&amp;$B54,'Gastos com Pessoal'!$I$532:$AJ$532&amp;'Gastos com Pessoal'!$I$512:$AJ$512,0),10,1)),0)
+_xlfn.IFNA(SUM((I$3&gt;='Gastos com Pessoal'!$E$513:$E$522)*(I$3&lt;='Gastos com Pessoal'!$F$513:$F$522)*(IF('Gastos com Pessoal'!$S$513:$S$522&lt;=I$3,1,0))*OFFSET('Gastos com Pessoal'!$H$512,1,MATCH(3&amp;$B54,'Gastos com Pessoal'!$I$532:$AJ$532&amp;'Gastos com Pessoal'!$I$512:$AJ$512,0),10,1)),0)
+_xlfn.IFNA(SUM((I$3&gt;='Gastos com Pessoal'!$E$513:$E$522)*(I$3&lt;='Gastos com Pessoal'!$F$513:$F$522)*(IF('Gastos com Pessoal'!$Y$513:$Y$522&lt;=I$3,1,0))*OFFSET('Gastos com Pessoal'!$H$512,1,MATCH(4&amp;$B54,'Gastos com Pessoal'!$I$532:$AJ$532&amp;'Gastos com Pessoal'!$I$512:$AJ$512,0),10,1)),0)
+_xlfn.IFNA(SUM((I$3&gt;='Gastos com Pessoal'!$E$513:$E$522)*(I$3&lt;='Gastos com Pessoal'!$F$513:$F$522)*(IF('Gastos com Pessoal'!$AE$513:$AE$522&lt;=I$3,1,0))*OFFSET('Gastos com Pessoal'!$H$512,1,MATCH(5&amp;$B54,'Gastos com Pessoal'!$I$532:$AJ$532&amp;'Gastos com Pessoal'!$I$512:$AJ$512,0),10,1)),0)</f>
        <v>22970.997000000003</v>
      </c>
      <c r="J54" s="32">
        <f t="array" aca="1" ref="J54" ca="1">_xlfn.IFNA(SUM((J$3&gt;='Gastos com Pessoal'!$E$7:$E$506)*(J$3&lt;='Gastos com Pessoal'!$F$7:$F$506)*OFFSET('Encargos e Benefícios'!$D$5,1,MATCH($B54,'Encargos e Benefícios'!$E$5:$AB$5,0),500,1)),0)
+_xlfn.IFNA(SUM((J$3&gt;='Gastos com Pessoal'!$E$513:$E$522)*(J$3&lt;='Gastos com Pessoal'!$F$513:$F$522)*OFFSET('Encargos e Benefícios'!$D$511,1,MATCH($B54,'Encargos e Benefícios'!$E$511:$AB$511,0),10,1)),0)
+_xlfn.IFNA(SUM((J$3&gt;='Gastos com Pessoal'!$E$7:$E$506)*(J$3&lt;='Gastos com Pessoal'!$F$7:$F$506)*(IF('Gastos com Pessoal'!$G$7:$G$506&lt;=J$3,1,0))*OFFSET('Gastos com Pessoal'!$H$6,1,MATCH(1&amp;$B54,'Gastos com Pessoal'!$I$532:$AJ$532&amp;'Gastos com Pessoal'!$I$6:$AJ$6,0),500,1)),0)
+_xlfn.IFNA(SUM((J$3&gt;='Gastos com Pessoal'!$E$7:$E$506)*(J$3&lt;='Gastos com Pessoal'!$F$7:$F$506)*(IF('Gastos com Pessoal'!$M$7:$M$506&lt;=J$3,1,0))*OFFSET('Gastos com Pessoal'!$H$6,1,MATCH(2&amp;$B54,'Gastos com Pessoal'!$I$532:$AJ$532&amp;'Gastos com Pessoal'!$I$6:$AJ$6,0),500,1)),0)
+_xlfn.IFNA(SUM((J$3&gt;='Gastos com Pessoal'!$E$7:$E$506)*(J$3&lt;='Gastos com Pessoal'!$F$7:$F$506)*(IF('Gastos com Pessoal'!$S$7:$S$506&lt;=J$3,1,0))*OFFSET('Gastos com Pessoal'!$H$6,1,MATCH(3&amp;$B54,'Gastos com Pessoal'!$I$532:$AJ$532&amp;'Gastos com Pessoal'!$I$6:$AJ$6,0),500,1)),0)
+_xlfn.IFNA(SUM((J$3&gt;='Gastos com Pessoal'!$E$7:$E$506)*(J$3&lt;='Gastos com Pessoal'!$F$7:$F$506)*(IF('Gastos com Pessoal'!$Y$7:$Y$506&lt;=J$3,1,0))*OFFSET('Gastos com Pessoal'!$H$6,1,MATCH(4&amp;$B54,'Gastos com Pessoal'!$I$532:$AJ$532&amp;'Gastos com Pessoal'!$I$6:$AJ$6,0),500,1)),0)
+_xlfn.IFNA(SUM((J$3&gt;='Gastos com Pessoal'!$E$7:$E$506)*(J$3&lt;='Gastos com Pessoal'!$F$7:$F$506)*(IF('Gastos com Pessoal'!$AE$7:$AE$506&lt;=J$3,1,0))*OFFSET('Gastos com Pessoal'!$H$6,1,MATCH(5&amp;$B54,'Gastos com Pessoal'!$I$532:$AJ$532&amp;'Gastos com Pessoal'!$I$6:$AJ$6,0),500,1)),0)
+_xlfn.IFNA(SUM((J$3&gt;='Gastos com Pessoal'!$E$513:$E$522)*(J$3&lt;='Gastos com Pessoal'!$F$513:$F$522)*(IF('Gastos com Pessoal'!$G$513:$G$522&lt;=J$3,1,0))*OFFSET('Gastos com Pessoal'!$H$512,1,MATCH(1&amp;$B54,'Gastos com Pessoal'!$I$532:$AJ$532&amp;'Gastos com Pessoal'!$I$512:$AJ$512,0),10,1)),0)
+_xlfn.IFNA(SUM((J$3&gt;='Gastos com Pessoal'!$E$513:$E$522)*(J$3&lt;='Gastos com Pessoal'!$F$513:$F$522)*(IF('Gastos com Pessoal'!$M$513:$M$522&lt;=J$3,1,0))*OFFSET('Gastos com Pessoal'!$H$512,1,MATCH(2&amp;$B54,'Gastos com Pessoal'!$I$532:$AJ$532&amp;'Gastos com Pessoal'!$I$512:$AJ$512,0),10,1)),0)
+_xlfn.IFNA(SUM((J$3&gt;='Gastos com Pessoal'!$E$513:$E$522)*(J$3&lt;='Gastos com Pessoal'!$F$513:$F$522)*(IF('Gastos com Pessoal'!$S$513:$S$522&lt;=J$3,1,0))*OFFSET('Gastos com Pessoal'!$H$512,1,MATCH(3&amp;$B54,'Gastos com Pessoal'!$I$532:$AJ$532&amp;'Gastos com Pessoal'!$I$512:$AJ$512,0),10,1)),0)
+_xlfn.IFNA(SUM((J$3&gt;='Gastos com Pessoal'!$E$513:$E$522)*(J$3&lt;='Gastos com Pessoal'!$F$513:$F$522)*(IF('Gastos com Pessoal'!$Y$513:$Y$522&lt;=J$3,1,0))*OFFSET('Gastos com Pessoal'!$H$512,1,MATCH(4&amp;$B54,'Gastos com Pessoal'!$I$532:$AJ$532&amp;'Gastos com Pessoal'!$I$512:$AJ$512,0),10,1)),0)
+_xlfn.IFNA(SUM((J$3&gt;='Gastos com Pessoal'!$E$513:$E$522)*(J$3&lt;='Gastos com Pessoal'!$F$513:$F$522)*(IF('Gastos com Pessoal'!$AE$513:$AE$522&lt;=J$3,1,0))*OFFSET('Gastos com Pessoal'!$H$512,1,MATCH(5&amp;$B54,'Gastos com Pessoal'!$I$532:$AJ$532&amp;'Gastos com Pessoal'!$I$512:$AJ$512,0),10,1)),0)</f>
        <v>22970.997000000003</v>
      </c>
      <c r="K54" s="32">
        <f t="array" aca="1" ref="K54" ca="1">_xlfn.IFNA(SUM((K$3&gt;='Gastos com Pessoal'!$E$7:$E$506)*(K$3&lt;='Gastos com Pessoal'!$F$7:$F$506)*OFFSET('Encargos e Benefícios'!$D$5,1,MATCH($B54,'Encargos e Benefícios'!$E$5:$AB$5,0),500,1)),0)
+_xlfn.IFNA(SUM((K$3&gt;='Gastos com Pessoal'!$E$513:$E$522)*(K$3&lt;='Gastos com Pessoal'!$F$513:$F$522)*OFFSET('Encargos e Benefícios'!$D$511,1,MATCH($B54,'Encargos e Benefícios'!$E$511:$AB$511,0),10,1)),0)
+_xlfn.IFNA(SUM((K$3&gt;='Gastos com Pessoal'!$E$7:$E$506)*(K$3&lt;='Gastos com Pessoal'!$F$7:$F$506)*(IF('Gastos com Pessoal'!$G$7:$G$506&lt;=K$3,1,0))*OFFSET('Gastos com Pessoal'!$H$6,1,MATCH(1&amp;$B54,'Gastos com Pessoal'!$I$532:$AJ$532&amp;'Gastos com Pessoal'!$I$6:$AJ$6,0),500,1)),0)
+_xlfn.IFNA(SUM((K$3&gt;='Gastos com Pessoal'!$E$7:$E$506)*(K$3&lt;='Gastos com Pessoal'!$F$7:$F$506)*(IF('Gastos com Pessoal'!$M$7:$M$506&lt;=K$3,1,0))*OFFSET('Gastos com Pessoal'!$H$6,1,MATCH(2&amp;$B54,'Gastos com Pessoal'!$I$532:$AJ$532&amp;'Gastos com Pessoal'!$I$6:$AJ$6,0),500,1)),0)
+_xlfn.IFNA(SUM((K$3&gt;='Gastos com Pessoal'!$E$7:$E$506)*(K$3&lt;='Gastos com Pessoal'!$F$7:$F$506)*(IF('Gastos com Pessoal'!$S$7:$S$506&lt;=K$3,1,0))*OFFSET('Gastos com Pessoal'!$H$6,1,MATCH(3&amp;$B54,'Gastos com Pessoal'!$I$532:$AJ$532&amp;'Gastos com Pessoal'!$I$6:$AJ$6,0),500,1)),0)
+_xlfn.IFNA(SUM((K$3&gt;='Gastos com Pessoal'!$E$7:$E$506)*(K$3&lt;='Gastos com Pessoal'!$F$7:$F$506)*(IF('Gastos com Pessoal'!$Y$7:$Y$506&lt;=K$3,1,0))*OFFSET('Gastos com Pessoal'!$H$6,1,MATCH(4&amp;$B54,'Gastos com Pessoal'!$I$532:$AJ$532&amp;'Gastos com Pessoal'!$I$6:$AJ$6,0),500,1)),0)
+_xlfn.IFNA(SUM((K$3&gt;='Gastos com Pessoal'!$E$7:$E$506)*(K$3&lt;='Gastos com Pessoal'!$F$7:$F$506)*(IF('Gastos com Pessoal'!$AE$7:$AE$506&lt;=K$3,1,0))*OFFSET('Gastos com Pessoal'!$H$6,1,MATCH(5&amp;$B54,'Gastos com Pessoal'!$I$532:$AJ$532&amp;'Gastos com Pessoal'!$I$6:$AJ$6,0),500,1)),0)
+_xlfn.IFNA(SUM((K$3&gt;='Gastos com Pessoal'!$E$513:$E$522)*(K$3&lt;='Gastos com Pessoal'!$F$513:$F$522)*(IF('Gastos com Pessoal'!$G$513:$G$522&lt;=K$3,1,0))*OFFSET('Gastos com Pessoal'!$H$512,1,MATCH(1&amp;$B54,'Gastos com Pessoal'!$I$532:$AJ$532&amp;'Gastos com Pessoal'!$I$512:$AJ$512,0),10,1)),0)
+_xlfn.IFNA(SUM((K$3&gt;='Gastos com Pessoal'!$E$513:$E$522)*(K$3&lt;='Gastos com Pessoal'!$F$513:$F$522)*(IF('Gastos com Pessoal'!$M$513:$M$522&lt;=K$3,1,0))*OFFSET('Gastos com Pessoal'!$H$512,1,MATCH(2&amp;$B54,'Gastos com Pessoal'!$I$532:$AJ$532&amp;'Gastos com Pessoal'!$I$512:$AJ$512,0),10,1)),0)
+_xlfn.IFNA(SUM((K$3&gt;='Gastos com Pessoal'!$E$513:$E$522)*(K$3&lt;='Gastos com Pessoal'!$F$513:$F$522)*(IF('Gastos com Pessoal'!$S$513:$S$522&lt;=K$3,1,0))*OFFSET('Gastos com Pessoal'!$H$512,1,MATCH(3&amp;$B54,'Gastos com Pessoal'!$I$532:$AJ$532&amp;'Gastos com Pessoal'!$I$512:$AJ$512,0),10,1)),0)
+_xlfn.IFNA(SUM((K$3&gt;='Gastos com Pessoal'!$E$513:$E$522)*(K$3&lt;='Gastos com Pessoal'!$F$513:$F$522)*(IF('Gastos com Pessoal'!$Y$513:$Y$522&lt;=K$3,1,0))*OFFSET('Gastos com Pessoal'!$H$512,1,MATCH(4&amp;$B54,'Gastos com Pessoal'!$I$532:$AJ$532&amp;'Gastos com Pessoal'!$I$512:$AJ$512,0),10,1)),0)
+_xlfn.IFNA(SUM((K$3&gt;='Gastos com Pessoal'!$E$513:$E$522)*(K$3&lt;='Gastos com Pessoal'!$F$513:$F$522)*(IF('Gastos com Pessoal'!$AE$513:$AE$522&lt;=K$3,1,0))*OFFSET('Gastos com Pessoal'!$H$512,1,MATCH(5&amp;$B54,'Gastos com Pessoal'!$I$532:$AJ$532&amp;'Gastos com Pessoal'!$I$512:$AJ$512,0),10,1)),0)</f>
        <v>22970.997000000003</v>
      </c>
      <c r="L54" s="32">
        <f t="array" aca="1" ref="L54" ca="1">_xlfn.IFNA(SUM((L$3&gt;='Gastos com Pessoal'!$E$7:$E$506)*(L$3&lt;='Gastos com Pessoal'!$F$7:$F$506)*OFFSET('Encargos e Benefícios'!$D$5,1,MATCH($B54,'Encargos e Benefícios'!$E$5:$AB$5,0),500,1)),0)
+_xlfn.IFNA(SUM((L$3&gt;='Gastos com Pessoal'!$E$513:$E$522)*(L$3&lt;='Gastos com Pessoal'!$F$513:$F$522)*OFFSET('Encargos e Benefícios'!$D$511,1,MATCH($B54,'Encargos e Benefícios'!$E$511:$AB$511,0),10,1)),0)
+_xlfn.IFNA(SUM((L$3&gt;='Gastos com Pessoal'!$E$7:$E$506)*(L$3&lt;='Gastos com Pessoal'!$F$7:$F$506)*(IF('Gastos com Pessoal'!$G$7:$G$506&lt;=L$3,1,0))*OFFSET('Gastos com Pessoal'!$H$6,1,MATCH(1&amp;$B54,'Gastos com Pessoal'!$I$532:$AJ$532&amp;'Gastos com Pessoal'!$I$6:$AJ$6,0),500,1)),0)
+_xlfn.IFNA(SUM((L$3&gt;='Gastos com Pessoal'!$E$7:$E$506)*(L$3&lt;='Gastos com Pessoal'!$F$7:$F$506)*(IF('Gastos com Pessoal'!$M$7:$M$506&lt;=L$3,1,0))*OFFSET('Gastos com Pessoal'!$H$6,1,MATCH(2&amp;$B54,'Gastos com Pessoal'!$I$532:$AJ$532&amp;'Gastos com Pessoal'!$I$6:$AJ$6,0),500,1)),0)
+_xlfn.IFNA(SUM((L$3&gt;='Gastos com Pessoal'!$E$7:$E$506)*(L$3&lt;='Gastos com Pessoal'!$F$7:$F$506)*(IF('Gastos com Pessoal'!$S$7:$S$506&lt;=L$3,1,0))*OFFSET('Gastos com Pessoal'!$H$6,1,MATCH(3&amp;$B54,'Gastos com Pessoal'!$I$532:$AJ$532&amp;'Gastos com Pessoal'!$I$6:$AJ$6,0),500,1)),0)
+_xlfn.IFNA(SUM((L$3&gt;='Gastos com Pessoal'!$E$7:$E$506)*(L$3&lt;='Gastos com Pessoal'!$F$7:$F$506)*(IF('Gastos com Pessoal'!$Y$7:$Y$506&lt;=L$3,1,0))*OFFSET('Gastos com Pessoal'!$H$6,1,MATCH(4&amp;$B54,'Gastos com Pessoal'!$I$532:$AJ$532&amp;'Gastos com Pessoal'!$I$6:$AJ$6,0),500,1)),0)
+_xlfn.IFNA(SUM((L$3&gt;='Gastos com Pessoal'!$E$7:$E$506)*(L$3&lt;='Gastos com Pessoal'!$F$7:$F$506)*(IF('Gastos com Pessoal'!$AE$7:$AE$506&lt;=L$3,1,0))*OFFSET('Gastos com Pessoal'!$H$6,1,MATCH(5&amp;$B54,'Gastos com Pessoal'!$I$532:$AJ$532&amp;'Gastos com Pessoal'!$I$6:$AJ$6,0),500,1)),0)
+_xlfn.IFNA(SUM((L$3&gt;='Gastos com Pessoal'!$E$513:$E$522)*(L$3&lt;='Gastos com Pessoal'!$F$513:$F$522)*(IF('Gastos com Pessoal'!$G$513:$G$522&lt;=L$3,1,0))*OFFSET('Gastos com Pessoal'!$H$512,1,MATCH(1&amp;$B54,'Gastos com Pessoal'!$I$532:$AJ$532&amp;'Gastos com Pessoal'!$I$512:$AJ$512,0),10,1)),0)
+_xlfn.IFNA(SUM((L$3&gt;='Gastos com Pessoal'!$E$513:$E$522)*(L$3&lt;='Gastos com Pessoal'!$F$513:$F$522)*(IF('Gastos com Pessoal'!$M$513:$M$522&lt;=L$3,1,0))*OFFSET('Gastos com Pessoal'!$H$512,1,MATCH(2&amp;$B54,'Gastos com Pessoal'!$I$532:$AJ$532&amp;'Gastos com Pessoal'!$I$512:$AJ$512,0),10,1)),0)
+_xlfn.IFNA(SUM((L$3&gt;='Gastos com Pessoal'!$E$513:$E$522)*(L$3&lt;='Gastos com Pessoal'!$F$513:$F$522)*(IF('Gastos com Pessoal'!$S$513:$S$522&lt;=L$3,1,0))*OFFSET('Gastos com Pessoal'!$H$512,1,MATCH(3&amp;$B54,'Gastos com Pessoal'!$I$532:$AJ$532&amp;'Gastos com Pessoal'!$I$512:$AJ$512,0),10,1)),0)
+_xlfn.IFNA(SUM((L$3&gt;='Gastos com Pessoal'!$E$513:$E$522)*(L$3&lt;='Gastos com Pessoal'!$F$513:$F$522)*(IF('Gastos com Pessoal'!$Y$513:$Y$522&lt;=L$3,1,0))*OFFSET('Gastos com Pessoal'!$H$512,1,MATCH(4&amp;$B54,'Gastos com Pessoal'!$I$532:$AJ$532&amp;'Gastos com Pessoal'!$I$512:$AJ$512,0),10,1)),0)
+_xlfn.IFNA(SUM((L$3&gt;='Gastos com Pessoal'!$E$513:$E$522)*(L$3&lt;='Gastos com Pessoal'!$F$513:$F$522)*(IF('Gastos com Pessoal'!$AE$513:$AE$522&lt;=L$3,1,0))*OFFSET('Gastos com Pessoal'!$H$512,1,MATCH(5&amp;$B54,'Gastos com Pessoal'!$I$532:$AJ$532&amp;'Gastos com Pessoal'!$I$512:$AJ$512,0),10,1)),0)</f>
        <v>23291.709000000006</v>
      </c>
      <c r="M54" s="32">
        <f t="array" aca="1" ref="M54" ca="1">_xlfn.IFNA(SUM((M$3&gt;='Gastos com Pessoal'!$E$7:$E$506)*(M$3&lt;='Gastos com Pessoal'!$F$7:$F$506)*OFFSET('Encargos e Benefícios'!$D$5,1,MATCH($B54,'Encargos e Benefícios'!$E$5:$AB$5,0),500,1)),0)
+_xlfn.IFNA(SUM((M$3&gt;='Gastos com Pessoal'!$E$513:$E$522)*(M$3&lt;='Gastos com Pessoal'!$F$513:$F$522)*OFFSET('Encargos e Benefícios'!$D$511,1,MATCH($B54,'Encargos e Benefícios'!$E$511:$AB$511,0),10,1)),0)
+_xlfn.IFNA(SUM((M$3&gt;='Gastos com Pessoal'!$E$7:$E$506)*(M$3&lt;='Gastos com Pessoal'!$F$7:$F$506)*(IF('Gastos com Pessoal'!$G$7:$G$506&lt;=M$3,1,0))*OFFSET('Gastos com Pessoal'!$H$6,1,MATCH(1&amp;$B54,'Gastos com Pessoal'!$I$532:$AJ$532&amp;'Gastos com Pessoal'!$I$6:$AJ$6,0),500,1)),0)
+_xlfn.IFNA(SUM((M$3&gt;='Gastos com Pessoal'!$E$7:$E$506)*(M$3&lt;='Gastos com Pessoal'!$F$7:$F$506)*(IF('Gastos com Pessoal'!$M$7:$M$506&lt;=M$3,1,0))*OFFSET('Gastos com Pessoal'!$H$6,1,MATCH(2&amp;$B54,'Gastos com Pessoal'!$I$532:$AJ$532&amp;'Gastos com Pessoal'!$I$6:$AJ$6,0),500,1)),0)
+_xlfn.IFNA(SUM((M$3&gt;='Gastos com Pessoal'!$E$7:$E$506)*(M$3&lt;='Gastos com Pessoal'!$F$7:$F$506)*(IF('Gastos com Pessoal'!$S$7:$S$506&lt;=M$3,1,0))*OFFSET('Gastos com Pessoal'!$H$6,1,MATCH(3&amp;$B54,'Gastos com Pessoal'!$I$532:$AJ$532&amp;'Gastos com Pessoal'!$I$6:$AJ$6,0),500,1)),0)
+_xlfn.IFNA(SUM((M$3&gt;='Gastos com Pessoal'!$E$7:$E$506)*(M$3&lt;='Gastos com Pessoal'!$F$7:$F$506)*(IF('Gastos com Pessoal'!$Y$7:$Y$506&lt;=M$3,1,0))*OFFSET('Gastos com Pessoal'!$H$6,1,MATCH(4&amp;$B54,'Gastos com Pessoal'!$I$532:$AJ$532&amp;'Gastos com Pessoal'!$I$6:$AJ$6,0),500,1)),0)
+_xlfn.IFNA(SUM((M$3&gt;='Gastos com Pessoal'!$E$7:$E$506)*(M$3&lt;='Gastos com Pessoal'!$F$7:$F$506)*(IF('Gastos com Pessoal'!$AE$7:$AE$506&lt;=M$3,1,0))*OFFSET('Gastos com Pessoal'!$H$6,1,MATCH(5&amp;$B54,'Gastos com Pessoal'!$I$532:$AJ$532&amp;'Gastos com Pessoal'!$I$6:$AJ$6,0),500,1)),0)
+_xlfn.IFNA(SUM((M$3&gt;='Gastos com Pessoal'!$E$513:$E$522)*(M$3&lt;='Gastos com Pessoal'!$F$513:$F$522)*(IF('Gastos com Pessoal'!$G$513:$G$522&lt;=M$3,1,0))*OFFSET('Gastos com Pessoal'!$H$512,1,MATCH(1&amp;$B54,'Gastos com Pessoal'!$I$532:$AJ$532&amp;'Gastos com Pessoal'!$I$512:$AJ$512,0),10,1)),0)
+_xlfn.IFNA(SUM((M$3&gt;='Gastos com Pessoal'!$E$513:$E$522)*(M$3&lt;='Gastos com Pessoal'!$F$513:$F$522)*(IF('Gastos com Pessoal'!$M$513:$M$522&lt;=M$3,1,0))*OFFSET('Gastos com Pessoal'!$H$512,1,MATCH(2&amp;$B54,'Gastos com Pessoal'!$I$532:$AJ$532&amp;'Gastos com Pessoal'!$I$512:$AJ$512,0),10,1)),0)
+_xlfn.IFNA(SUM((M$3&gt;='Gastos com Pessoal'!$E$513:$E$522)*(M$3&lt;='Gastos com Pessoal'!$F$513:$F$522)*(IF('Gastos com Pessoal'!$S$513:$S$522&lt;=M$3,1,0))*OFFSET('Gastos com Pessoal'!$H$512,1,MATCH(3&amp;$B54,'Gastos com Pessoal'!$I$532:$AJ$532&amp;'Gastos com Pessoal'!$I$512:$AJ$512,0),10,1)),0)
+_xlfn.IFNA(SUM((M$3&gt;='Gastos com Pessoal'!$E$513:$E$522)*(M$3&lt;='Gastos com Pessoal'!$F$513:$F$522)*(IF('Gastos com Pessoal'!$Y$513:$Y$522&lt;=M$3,1,0))*OFFSET('Gastos com Pessoal'!$H$512,1,MATCH(4&amp;$B54,'Gastos com Pessoal'!$I$532:$AJ$532&amp;'Gastos com Pessoal'!$I$512:$AJ$512,0),10,1)),0)
+_xlfn.IFNA(SUM((M$3&gt;='Gastos com Pessoal'!$E$513:$E$522)*(M$3&lt;='Gastos com Pessoal'!$F$513:$F$522)*(IF('Gastos com Pessoal'!$AE$513:$AE$522&lt;=M$3,1,0))*OFFSET('Gastos com Pessoal'!$H$512,1,MATCH(5&amp;$B54,'Gastos com Pessoal'!$I$532:$AJ$532&amp;'Gastos com Pessoal'!$I$512:$AJ$512,0),10,1)),0)</f>
        <v>23291.709000000006</v>
      </c>
      <c r="N54" s="32">
        <f t="array" aca="1" ref="N54" ca="1">_xlfn.IFNA(SUM((N$3&gt;='Gastos com Pessoal'!$E$7:$E$506)*(N$3&lt;='Gastos com Pessoal'!$F$7:$F$506)*OFFSET('Encargos e Benefícios'!$D$5,1,MATCH($B54,'Encargos e Benefícios'!$E$5:$AB$5,0),500,1)),0)
+_xlfn.IFNA(SUM((N$3&gt;='Gastos com Pessoal'!$E$513:$E$522)*(N$3&lt;='Gastos com Pessoal'!$F$513:$F$522)*OFFSET('Encargos e Benefícios'!$D$511,1,MATCH($B54,'Encargos e Benefícios'!$E$511:$AB$511,0),10,1)),0)
+_xlfn.IFNA(SUM((N$3&gt;='Gastos com Pessoal'!$E$7:$E$506)*(N$3&lt;='Gastos com Pessoal'!$F$7:$F$506)*(IF('Gastos com Pessoal'!$G$7:$G$506&lt;=N$3,1,0))*OFFSET('Gastos com Pessoal'!$H$6,1,MATCH(1&amp;$B54,'Gastos com Pessoal'!$I$532:$AJ$532&amp;'Gastos com Pessoal'!$I$6:$AJ$6,0),500,1)),0)
+_xlfn.IFNA(SUM((N$3&gt;='Gastos com Pessoal'!$E$7:$E$506)*(N$3&lt;='Gastos com Pessoal'!$F$7:$F$506)*(IF('Gastos com Pessoal'!$M$7:$M$506&lt;=N$3,1,0))*OFFSET('Gastos com Pessoal'!$H$6,1,MATCH(2&amp;$B54,'Gastos com Pessoal'!$I$532:$AJ$532&amp;'Gastos com Pessoal'!$I$6:$AJ$6,0),500,1)),0)
+_xlfn.IFNA(SUM((N$3&gt;='Gastos com Pessoal'!$E$7:$E$506)*(N$3&lt;='Gastos com Pessoal'!$F$7:$F$506)*(IF('Gastos com Pessoal'!$S$7:$S$506&lt;=N$3,1,0))*OFFSET('Gastos com Pessoal'!$H$6,1,MATCH(3&amp;$B54,'Gastos com Pessoal'!$I$532:$AJ$532&amp;'Gastos com Pessoal'!$I$6:$AJ$6,0),500,1)),0)
+_xlfn.IFNA(SUM((N$3&gt;='Gastos com Pessoal'!$E$7:$E$506)*(N$3&lt;='Gastos com Pessoal'!$F$7:$F$506)*(IF('Gastos com Pessoal'!$Y$7:$Y$506&lt;=N$3,1,0))*OFFSET('Gastos com Pessoal'!$H$6,1,MATCH(4&amp;$B54,'Gastos com Pessoal'!$I$532:$AJ$532&amp;'Gastos com Pessoal'!$I$6:$AJ$6,0),500,1)),0)
+_xlfn.IFNA(SUM((N$3&gt;='Gastos com Pessoal'!$E$7:$E$506)*(N$3&lt;='Gastos com Pessoal'!$F$7:$F$506)*(IF('Gastos com Pessoal'!$AE$7:$AE$506&lt;=N$3,1,0))*OFFSET('Gastos com Pessoal'!$H$6,1,MATCH(5&amp;$B54,'Gastos com Pessoal'!$I$532:$AJ$532&amp;'Gastos com Pessoal'!$I$6:$AJ$6,0),500,1)),0)
+_xlfn.IFNA(SUM((N$3&gt;='Gastos com Pessoal'!$E$513:$E$522)*(N$3&lt;='Gastos com Pessoal'!$F$513:$F$522)*(IF('Gastos com Pessoal'!$G$513:$G$522&lt;=N$3,1,0))*OFFSET('Gastos com Pessoal'!$H$512,1,MATCH(1&amp;$B54,'Gastos com Pessoal'!$I$532:$AJ$532&amp;'Gastos com Pessoal'!$I$512:$AJ$512,0),10,1)),0)
+_xlfn.IFNA(SUM((N$3&gt;='Gastos com Pessoal'!$E$513:$E$522)*(N$3&lt;='Gastos com Pessoal'!$F$513:$F$522)*(IF('Gastos com Pessoal'!$M$513:$M$522&lt;=N$3,1,0))*OFFSET('Gastos com Pessoal'!$H$512,1,MATCH(2&amp;$B54,'Gastos com Pessoal'!$I$532:$AJ$532&amp;'Gastos com Pessoal'!$I$512:$AJ$512,0),10,1)),0)
+_xlfn.IFNA(SUM((N$3&gt;='Gastos com Pessoal'!$E$513:$E$522)*(N$3&lt;='Gastos com Pessoal'!$F$513:$F$522)*(IF('Gastos com Pessoal'!$S$513:$S$522&lt;=N$3,1,0))*OFFSET('Gastos com Pessoal'!$H$512,1,MATCH(3&amp;$B54,'Gastos com Pessoal'!$I$532:$AJ$532&amp;'Gastos com Pessoal'!$I$512:$AJ$512,0),10,1)),0)
+_xlfn.IFNA(SUM((N$3&gt;='Gastos com Pessoal'!$E$513:$E$522)*(N$3&lt;='Gastos com Pessoal'!$F$513:$F$522)*(IF('Gastos com Pessoal'!$Y$513:$Y$522&lt;=N$3,1,0))*OFFSET('Gastos com Pessoal'!$H$512,1,MATCH(4&amp;$B54,'Gastos com Pessoal'!$I$532:$AJ$532&amp;'Gastos com Pessoal'!$I$512:$AJ$512,0),10,1)),0)
+_xlfn.IFNA(SUM((N$3&gt;='Gastos com Pessoal'!$E$513:$E$522)*(N$3&lt;='Gastos com Pessoal'!$F$513:$F$522)*(IF('Gastos com Pessoal'!$AE$513:$AE$522&lt;=N$3,1,0))*OFFSET('Gastos com Pessoal'!$H$512,1,MATCH(5&amp;$B54,'Gastos com Pessoal'!$I$532:$AJ$532&amp;'Gastos com Pessoal'!$I$512:$AJ$512,0),10,1)),0)</f>
        <v>23291.709000000006</v>
      </c>
      <c r="O54" s="32">
        <f t="array" aca="1" ref="O54" ca="1">_xlfn.IFNA(SUM((O$3&gt;='Gastos com Pessoal'!$E$7:$E$506)*(O$3&lt;='Gastos com Pessoal'!$F$7:$F$506)*OFFSET('Encargos e Benefícios'!$D$5,1,MATCH($B54,'Encargos e Benefícios'!$E$5:$AB$5,0),500,1)),0)
+_xlfn.IFNA(SUM((O$3&gt;='Gastos com Pessoal'!$E$513:$E$522)*(O$3&lt;='Gastos com Pessoal'!$F$513:$F$522)*OFFSET('Encargos e Benefícios'!$D$511,1,MATCH($B54,'Encargos e Benefícios'!$E$511:$AB$511,0),10,1)),0)
+_xlfn.IFNA(SUM((O$3&gt;='Gastos com Pessoal'!$E$7:$E$506)*(O$3&lt;='Gastos com Pessoal'!$F$7:$F$506)*(IF('Gastos com Pessoal'!$G$7:$G$506&lt;=O$3,1,0))*OFFSET('Gastos com Pessoal'!$H$6,1,MATCH(1&amp;$B54,'Gastos com Pessoal'!$I$532:$AJ$532&amp;'Gastos com Pessoal'!$I$6:$AJ$6,0),500,1)),0)
+_xlfn.IFNA(SUM((O$3&gt;='Gastos com Pessoal'!$E$7:$E$506)*(O$3&lt;='Gastos com Pessoal'!$F$7:$F$506)*(IF('Gastos com Pessoal'!$M$7:$M$506&lt;=O$3,1,0))*OFFSET('Gastos com Pessoal'!$H$6,1,MATCH(2&amp;$B54,'Gastos com Pessoal'!$I$532:$AJ$532&amp;'Gastos com Pessoal'!$I$6:$AJ$6,0),500,1)),0)
+_xlfn.IFNA(SUM((O$3&gt;='Gastos com Pessoal'!$E$7:$E$506)*(O$3&lt;='Gastos com Pessoal'!$F$7:$F$506)*(IF('Gastos com Pessoal'!$S$7:$S$506&lt;=O$3,1,0))*OFFSET('Gastos com Pessoal'!$H$6,1,MATCH(3&amp;$B54,'Gastos com Pessoal'!$I$532:$AJ$532&amp;'Gastos com Pessoal'!$I$6:$AJ$6,0),500,1)),0)
+_xlfn.IFNA(SUM((O$3&gt;='Gastos com Pessoal'!$E$7:$E$506)*(O$3&lt;='Gastos com Pessoal'!$F$7:$F$506)*(IF('Gastos com Pessoal'!$Y$7:$Y$506&lt;=O$3,1,0))*OFFSET('Gastos com Pessoal'!$H$6,1,MATCH(4&amp;$B54,'Gastos com Pessoal'!$I$532:$AJ$532&amp;'Gastos com Pessoal'!$I$6:$AJ$6,0),500,1)),0)
+_xlfn.IFNA(SUM((O$3&gt;='Gastos com Pessoal'!$E$7:$E$506)*(O$3&lt;='Gastos com Pessoal'!$F$7:$F$506)*(IF('Gastos com Pessoal'!$AE$7:$AE$506&lt;=O$3,1,0))*OFFSET('Gastos com Pessoal'!$H$6,1,MATCH(5&amp;$B54,'Gastos com Pessoal'!$I$532:$AJ$532&amp;'Gastos com Pessoal'!$I$6:$AJ$6,0),500,1)),0)
+_xlfn.IFNA(SUM((O$3&gt;='Gastos com Pessoal'!$E$513:$E$522)*(O$3&lt;='Gastos com Pessoal'!$F$513:$F$522)*(IF('Gastos com Pessoal'!$G$513:$G$522&lt;=O$3,1,0))*OFFSET('Gastos com Pessoal'!$H$512,1,MATCH(1&amp;$B54,'Gastos com Pessoal'!$I$532:$AJ$532&amp;'Gastos com Pessoal'!$I$512:$AJ$512,0),10,1)),0)
+_xlfn.IFNA(SUM((O$3&gt;='Gastos com Pessoal'!$E$513:$E$522)*(O$3&lt;='Gastos com Pessoal'!$F$513:$F$522)*(IF('Gastos com Pessoal'!$M$513:$M$522&lt;=O$3,1,0))*OFFSET('Gastos com Pessoal'!$H$512,1,MATCH(2&amp;$B54,'Gastos com Pessoal'!$I$532:$AJ$532&amp;'Gastos com Pessoal'!$I$512:$AJ$512,0),10,1)),0)
+_xlfn.IFNA(SUM((O$3&gt;='Gastos com Pessoal'!$E$513:$E$522)*(O$3&lt;='Gastos com Pessoal'!$F$513:$F$522)*(IF('Gastos com Pessoal'!$S$513:$S$522&lt;=O$3,1,0))*OFFSET('Gastos com Pessoal'!$H$512,1,MATCH(3&amp;$B54,'Gastos com Pessoal'!$I$532:$AJ$532&amp;'Gastos com Pessoal'!$I$512:$AJ$512,0),10,1)),0)
+_xlfn.IFNA(SUM((O$3&gt;='Gastos com Pessoal'!$E$513:$E$522)*(O$3&lt;='Gastos com Pessoal'!$F$513:$F$522)*(IF('Gastos com Pessoal'!$Y$513:$Y$522&lt;=O$3,1,0))*OFFSET('Gastos com Pessoal'!$H$512,1,MATCH(4&amp;$B54,'Gastos com Pessoal'!$I$532:$AJ$532&amp;'Gastos com Pessoal'!$I$512:$AJ$512,0),10,1)),0)
+_xlfn.IFNA(SUM((O$3&gt;='Gastos com Pessoal'!$E$513:$E$522)*(O$3&lt;='Gastos com Pessoal'!$F$513:$F$522)*(IF('Gastos com Pessoal'!$AE$513:$AE$522&lt;=O$3,1,0))*OFFSET('Gastos com Pessoal'!$H$512,1,MATCH(5&amp;$B54,'Gastos com Pessoal'!$I$532:$AJ$532&amp;'Gastos com Pessoal'!$I$512:$AJ$512,0),10,1)),0)</f>
        <v>23291.709000000006</v>
      </c>
      <c r="P54" s="32">
        <f t="array" aca="1" ref="P54" ca="1">_xlfn.IFNA(SUM((P$3&gt;='Gastos com Pessoal'!$E$7:$E$506)*(P$3&lt;='Gastos com Pessoal'!$F$7:$F$506)*OFFSET('Encargos e Benefícios'!$D$5,1,MATCH($B54,'Encargos e Benefícios'!$E$5:$AB$5,0),500,1)),0)
+_xlfn.IFNA(SUM((P$3&gt;='Gastos com Pessoal'!$E$513:$E$522)*(P$3&lt;='Gastos com Pessoal'!$F$513:$F$522)*OFFSET('Encargos e Benefícios'!$D$511,1,MATCH($B54,'Encargos e Benefícios'!$E$511:$AB$511,0),10,1)),0)
+_xlfn.IFNA(SUM((P$3&gt;='Gastos com Pessoal'!$E$7:$E$506)*(P$3&lt;='Gastos com Pessoal'!$F$7:$F$506)*(IF('Gastos com Pessoal'!$G$7:$G$506&lt;=P$3,1,0))*OFFSET('Gastos com Pessoal'!$H$6,1,MATCH(1&amp;$B54,'Gastos com Pessoal'!$I$532:$AJ$532&amp;'Gastos com Pessoal'!$I$6:$AJ$6,0),500,1)),0)
+_xlfn.IFNA(SUM((P$3&gt;='Gastos com Pessoal'!$E$7:$E$506)*(P$3&lt;='Gastos com Pessoal'!$F$7:$F$506)*(IF('Gastos com Pessoal'!$M$7:$M$506&lt;=P$3,1,0))*OFFSET('Gastos com Pessoal'!$H$6,1,MATCH(2&amp;$B54,'Gastos com Pessoal'!$I$532:$AJ$532&amp;'Gastos com Pessoal'!$I$6:$AJ$6,0),500,1)),0)
+_xlfn.IFNA(SUM((P$3&gt;='Gastos com Pessoal'!$E$7:$E$506)*(P$3&lt;='Gastos com Pessoal'!$F$7:$F$506)*(IF('Gastos com Pessoal'!$S$7:$S$506&lt;=P$3,1,0))*OFFSET('Gastos com Pessoal'!$H$6,1,MATCH(3&amp;$B54,'Gastos com Pessoal'!$I$532:$AJ$532&amp;'Gastos com Pessoal'!$I$6:$AJ$6,0),500,1)),0)
+_xlfn.IFNA(SUM((P$3&gt;='Gastos com Pessoal'!$E$7:$E$506)*(P$3&lt;='Gastos com Pessoal'!$F$7:$F$506)*(IF('Gastos com Pessoal'!$Y$7:$Y$506&lt;=P$3,1,0))*OFFSET('Gastos com Pessoal'!$H$6,1,MATCH(4&amp;$B54,'Gastos com Pessoal'!$I$532:$AJ$532&amp;'Gastos com Pessoal'!$I$6:$AJ$6,0),500,1)),0)
+_xlfn.IFNA(SUM((P$3&gt;='Gastos com Pessoal'!$E$7:$E$506)*(P$3&lt;='Gastos com Pessoal'!$F$7:$F$506)*(IF('Gastos com Pessoal'!$AE$7:$AE$506&lt;=P$3,1,0))*OFFSET('Gastos com Pessoal'!$H$6,1,MATCH(5&amp;$B54,'Gastos com Pessoal'!$I$532:$AJ$532&amp;'Gastos com Pessoal'!$I$6:$AJ$6,0),500,1)),0)
+_xlfn.IFNA(SUM((P$3&gt;='Gastos com Pessoal'!$E$513:$E$522)*(P$3&lt;='Gastos com Pessoal'!$F$513:$F$522)*(IF('Gastos com Pessoal'!$G$513:$G$522&lt;=P$3,1,0))*OFFSET('Gastos com Pessoal'!$H$512,1,MATCH(1&amp;$B54,'Gastos com Pessoal'!$I$532:$AJ$532&amp;'Gastos com Pessoal'!$I$512:$AJ$512,0),10,1)),0)
+_xlfn.IFNA(SUM((P$3&gt;='Gastos com Pessoal'!$E$513:$E$522)*(P$3&lt;='Gastos com Pessoal'!$F$513:$F$522)*(IF('Gastos com Pessoal'!$M$513:$M$522&lt;=P$3,1,0))*OFFSET('Gastos com Pessoal'!$H$512,1,MATCH(2&amp;$B54,'Gastos com Pessoal'!$I$532:$AJ$532&amp;'Gastos com Pessoal'!$I$512:$AJ$512,0),10,1)),0)
+_xlfn.IFNA(SUM((P$3&gt;='Gastos com Pessoal'!$E$513:$E$522)*(P$3&lt;='Gastos com Pessoal'!$F$513:$F$522)*(IF('Gastos com Pessoal'!$S$513:$S$522&lt;=P$3,1,0))*OFFSET('Gastos com Pessoal'!$H$512,1,MATCH(3&amp;$B54,'Gastos com Pessoal'!$I$532:$AJ$532&amp;'Gastos com Pessoal'!$I$512:$AJ$512,0),10,1)),0)
+_xlfn.IFNA(SUM((P$3&gt;='Gastos com Pessoal'!$E$513:$E$522)*(P$3&lt;='Gastos com Pessoal'!$F$513:$F$522)*(IF('Gastos com Pessoal'!$Y$513:$Y$522&lt;=P$3,1,0))*OFFSET('Gastos com Pessoal'!$H$512,1,MATCH(4&amp;$B54,'Gastos com Pessoal'!$I$532:$AJ$532&amp;'Gastos com Pessoal'!$I$512:$AJ$512,0),10,1)),0)
+_xlfn.IFNA(SUM((P$3&gt;='Gastos com Pessoal'!$E$513:$E$522)*(P$3&lt;='Gastos com Pessoal'!$F$513:$F$522)*(IF('Gastos com Pessoal'!$AE$513:$AE$522&lt;=P$3,1,0))*OFFSET('Gastos com Pessoal'!$H$512,1,MATCH(5&amp;$B54,'Gastos com Pessoal'!$I$532:$AJ$532&amp;'Gastos com Pessoal'!$I$512:$AJ$512,0),10,1)),0)</f>
        <v>0</v>
      </c>
      <c r="Q54" s="32">
        <f t="array" aca="1" ref="Q54" ca="1">_xlfn.IFNA(SUM((Q$3&gt;='Gastos com Pessoal'!$E$7:$E$506)*(Q$3&lt;='Gastos com Pessoal'!$F$7:$F$506)*OFFSET('Encargos e Benefícios'!$D$5,1,MATCH($B54,'Encargos e Benefícios'!$E$5:$AB$5,0),500,1)),0)
+_xlfn.IFNA(SUM((Q$3&gt;='Gastos com Pessoal'!$E$513:$E$522)*(Q$3&lt;='Gastos com Pessoal'!$F$513:$F$522)*OFFSET('Encargos e Benefícios'!$D$511,1,MATCH($B54,'Encargos e Benefícios'!$E$511:$AB$511,0),10,1)),0)
+_xlfn.IFNA(SUM((Q$3&gt;='Gastos com Pessoal'!$E$7:$E$506)*(Q$3&lt;='Gastos com Pessoal'!$F$7:$F$506)*(IF('Gastos com Pessoal'!$G$7:$G$506&lt;=Q$3,1,0))*OFFSET('Gastos com Pessoal'!$H$6,1,MATCH(1&amp;$B54,'Gastos com Pessoal'!$I$532:$AJ$532&amp;'Gastos com Pessoal'!$I$6:$AJ$6,0),500,1)),0)
+_xlfn.IFNA(SUM((Q$3&gt;='Gastos com Pessoal'!$E$7:$E$506)*(Q$3&lt;='Gastos com Pessoal'!$F$7:$F$506)*(IF('Gastos com Pessoal'!$M$7:$M$506&lt;=Q$3,1,0))*OFFSET('Gastos com Pessoal'!$H$6,1,MATCH(2&amp;$B54,'Gastos com Pessoal'!$I$532:$AJ$532&amp;'Gastos com Pessoal'!$I$6:$AJ$6,0),500,1)),0)
+_xlfn.IFNA(SUM((Q$3&gt;='Gastos com Pessoal'!$E$7:$E$506)*(Q$3&lt;='Gastos com Pessoal'!$F$7:$F$506)*(IF('Gastos com Pessoal'!$S$7:$S$506&lt;=Q$3,1,0))*OFFSET('Gastos com Pessoal'!$H$6,1,MATCH(3&amp;$B54,'Gastos com Pessoal'!$I$532:$AJ$532&amp;'Gastos com Pessoal'!$I$6:$AJ$6,0),500,1)),0)
+_xlfn.IFNA(SUM((Q$3&gt;='Gastos com Pessoal'!$E$7:$E$506)*(Q$3&lt;='Gastos com Pessoal'!$F$7:$F$506)*(IF('Gastos com Pessoal'!$Y$7:$Y$506&lt;=Q$3,1,0))*OFFSET('Gastos com Pessoal'!$H$6,1,MATCH(4&amp;$B54,'Gastos com Pessoal'!$I$532:$AJ$532&amp;'Gastos com Pessoal'!$I$6:$AJ$6,0),500,1)),0)
+_xlfn.IFNA(SUM((Q$3&gt;='Gastos com Pessoal'!$E$7:$E$506)*(Q$3&lt;='Gastos com Pessoal'!$F$7:$F$506)*(IF('Gastos com Pessoal'!$AE$7:$AE$506&lt;=Q$3,1,0))*OFFSET('Gastos com Pessoal'!$H$6,1,MATCH(5&amp;$B54,'Gastos com Pessoal'!$I$532:$AJ$532&amp;'Gastos com Pessoal'!$I$6:$AJ$6,0),500,1)),0)
+_xlfn.IFNA(SUM((Q$3&gt;='Gastos com Pessoal'!$E$513:$E$522)*(Q$3&lt;='Gastos com Pessoal'!$F$513:$F$522)*(IF('Gastos com Pessoal'!$G$513:$G$522&lt;=Q$3,1,0))*OFFSET('Gastos com Pessoal'!$H$512,1,MATCH(1&amp;$B54,'Gastos com Pessoal'!$I$532:$AJ$532&amp;'Gastos com Pessoal'!$I$512:$AJ$512,0),10,1)),0)
+_xlfn.IFNA(SUM((Q$3&gt;='Gastos com Pessoal'!$E$513:$E$522)*(Q$3&lt;='Gastos com Pessoal'!$F$513:$F$522)*(IF('Gastos com Pessoal'!$M$513:$M$522&lt;=Q$3,1,0))*OFFSET('Gastos com Pessoal'!$H$512,1,MATCH(2&amp;$B54,'Gastos com Pessoal'!$I$532:$AJ$532&amp;'Gastos com Pessoal'!$I$512:$AJ$512,0),10,1)),0)
+_xlfn.IFNA(SUM((Q$3&gt;='Gastos com Pessoal'!$E$513:$E$522)*(Q$3&lt;='Gastos com Pessoal'!$F$513:$F$522)*(IF('Gastos com Pessoal'!$S$513:$S$522&lt;=Q$3,1,0))*OFFSET('Gastos com Pessoal'!$H$512,1,MATCH(3&amp;$B54,'Gastos com Pessoal'!$I$532:$AJ$532&amp;'Gastos com Pessoal'!$I$512:$AJ$512,0),10,1)),0)
+_xlfn.IFNA(SUM((Q$3&gt;='Gastos com Pessoal'!$E$513:$E$522)*(Q$3&lt;='Gastos com Pessoal'!$F$513:$F$522)*(IF('Gastos com Pessoal'!$Y$513:$Y$522&lt;=Q$3,1,0))*OFFSET('Gastos com Pessoal'!$H$512,1,MATCH(4&amp;$B54,'Gastos com Pessoal'!$I$532:$AJ$532&amp;'Gastos com Pessoal'!$I$512:$AJ$512,0),10,1)),0)
+_xlfn.IFNA(SUM((Q$3&gt;='Gastos com Pessoal'!$E$513:$E$522)*(Q$3&lt;='Gastos com Pessoal'!$F$513:$F$522)*(IF('Gastos com Pessoal'!$AE$513:$AE$522&lt;=Q$3,1,0))*OFFSET('Gastos com Pessoal'!$H$512,1,MATCH(5&amp;$B54,'Gastos com Pessoal'!$I$532:$AJ$532&amp;'Gastos com Pessoal'!$I$512:$AJ$512,0),10,1)),0)</f>
        <v>0</v>
      </c>
      <c r="R54" s="32">
        <f t="array" aca="1" ref="R54" ca="1">_xlfn.IFNA(SUM((R$3&gt;='Gastos com Pessoal'!$E$7:$E$506)*(R$3&lt;='Gastos com Pessoal'!$F$7:$F$506)*OFFSET('Encargos e Benefícios'!$D$5,1,MATCH($B54,'Encargos e Benefícios'!$E$5:$AB$5,0),500,1)),0)
+_xlfn.IFNA(SUM((R$3&gt;='Gastos com Pessoal'!$E$513:$E$522)*(R$3&lt;='Gastos com Pessoal'!$F$513:$F$522)*OFFSET('Encargos e Benefícios'!$D$511,1,MATCH($B54,'Encargos e Benefícios'!$E$511:$AB$511,0),10,1)),0)
+_xlfn.IFNA(SUM((R$3&gt;='Gastos com Pessoal'!$E$7:$E$506)*(R$3&lt;='Gastos com Pessoal'!$F$7:$F$506)*(IF('Gastos com Pessoal'!$G$7:$G$506&lt;=R$3,1,0))*OFFSET('Gastos com Pessoal'!$H$6,1,MATCH(1&amp;$B54,'Gastos com Pessoal'!$I$532:$AJ$532&amp;'Gastos com Pessoal'!$I$6:$AJ$6,0),500,1)),0)
+_xlfn.IFNA(SUM((R$3&gt;='Gastos com Pessoal'!$E$7:$E$506)*(R$3&lt;='Gastos com Pessoal'!$F$7:$F$506)*(IF('Gastos com Pessoal'!$M$7:$M$506&lt;=R$3,1,0))*OFFSET('Gastos com Pessoal'!$H$6,1,MATCH(2&amp;$B54,'Gastos com Pessoal'!$I$532:$AJ$532&amp;'Gastos com Pessoal'!$I$6:$AJ$6,0),500,1)),0)
+_xlfn.IFNA(SUM((R$3&gt;='Gastos com Pessoal'!$E$7:$E$506)*(R$3&lt;='Gastos com Pessoal'!$F$7:$F$506)*(IF('Gastos com Pessoal'!$S$7:$S$506&lt;=R$3,1,0))*OFFSET('Gastos com Pessoal'!$H$6,1,MATCH(3&amp;$B54,'Gastos com Pessoal'!$I$532:$AJ$532&amp;'Gastos com Pessoal'!$I$6:$AJ$6,0),500,1)),0)
+_xlfn.IFNA(SUM((R$3&gt;='Gastos com Pessoal'!$E$7:$E$506)*(R$3&lt;='Gastos com Pessoal'!$F$7:$F$506)*(IF('Gastos com Pessoal'!$Y$7:$Y$506&lt;=R$3,1,0))*OFFSET('Gastos com Pessoal'!$H$6,1,MATCH(4&amp;$B54,'Gastos com Pessoal'!$I$532:$AJ$532&amp;'Gastos com Pessoal'!$I$6:$AJ$6,0),500,1)),0)
+_xlfn.IFNA(SUM((R$3&gt;='Gastos com Pessoal'!$E$7:$E$506)*(R$3&lt;='Gastos com Pessoal'!$F$7:$F$506)*(IF('Gastos com Pessoal'!$AE$7:$AE$506&lt;=R$3,1,0))*OFFSET('Gastos com Pessoal'!$H$6,1,MATCH(5&amp;$B54,'Gastos com Pessoal'!$I$532:$AJ$532&amp;'Gastos com Pessoal'!$I$6:$AJ$6,0),500,1)),0)
+_xlfn.IFNA(SUM((R$3&gt;='Gastos com Pessoal'!$E$513:$E$522)*(R$3&lt;='Gastos com Pessoal'!$F$513:$F$522)*(IF('Gastos com Pessoal'!$G$513:$G$522&lt;=R$3,1,0))*OFFSET('Gastos com Pessoal'!$H$512,1,MATCH(1&amp;$B54,'Gastos com Pessoal'!$I$532:$AJ$532&amp;'Gastos com Pessoal'!$I$512:$AJ$512,0),10,1)),0)
+_xlfn.IFNA(SUM((R$3&gt;='Gastos com Pessoal'!$E$513:$E$522)*(R$3&lt;='Gastos com Pessoal'!$F$513:$F$522)*(IF('Gastos com Pessoal'!$M$513:$M$522&lt;=R$3,1,0))*OFFSET('Gastos com Pessoal'!$H$512,1,MATCH(2&amp;$B54,'Gastos com Pessoal'!$I$532:$AJ$532&amp;'Gastos com Pessoal'!$I$512:$AJ$512,0),10,1)),0)
+_xlfn.IFNA(SUM((R$3&gt;='Gastos com Pessoal'!$E$513:$E$522)*(R$3&lt;='Gastos com Pessoal'!$F$513:$F$522)*(IF('Gastos com Pessoal'!$S$513:$S$522&lt;=R$3,1,0))*OFFSET('Gastos com Pessoal'!$H$512,1,MATCH(3&amp;$B54,'Gastos com Pessoal'!$I$532:$AJ$532&amp;'Gastos com Pessoal'!$I$512:$AJ$512,0),10,1)),0)
+_xlfn.IFNA(SUM((R$3&gt;='Gastos com Pessoal'!$E$513:$E$522)*(R$3&lt;='Gastos com Pessoal'!$F$513:$F$522)*(IF('Gastos com Pessoal'!$Y$513:$Y$522&lt;=R$3,1,0))*OFFSET('Gastos com Pessoal'!$H$512,1,MATCH(4&amp;$B54,'Gastos com Pessoal'!$I$532:$AJ$532&amp;'Gastos com Pessoal'!$I$512:$AJ$512,0),10,1)),0)
+_xlfn.IFNA(SUM((R$3&gt;='Gastos com Pessoal'!$E$513:$E$522)*(R$3&lt;='Gastos com Pessoal'!$F$513:$F$522)*(IF('Gastos com Pessoal'!$AE$513:$AE$522&lt;=R$3,1,0))*OFFSET('Gastos com Pessoal'!$H$512,1,MATCH(5&amp;$B54,'Gastos com Pessoal'!$I$532:$AJ$532&amp;'Gastos com Pessoal'!$I$512:$AJ$512,0),10,1)),0)</f>
        <v>0</v>
      </c>
      <c r="S54" s="32">
        <f t="array" aca="1" ref="S54" ca="1">_xlfn.IFNA(SUM((S$3&gt;='Gastos com Pessoal'!$E$7:$E$506)*(S$3&lt;='Gastos com Pessoal'!$F$7:$F$506)*OFFSET('Encargos e Benefícios'!$D$5,1,MATCH($B54,'Encargos e Benefícios'!$E$5:$AB$5,0),500,1)),0)
+_xlfn.IFNA(SUM((S$3&gt;='Gastos com Pessoal'!$E$513:$E$522)*(S$3&lt;='Gastos com Pessoal'!$F$513:$F$522)*OFFSET('Encargos e Benefícios'!$D$511,1,MATCH($B54,'Encargos e Benefícios'!$E$511:$AB$511,0),10,1)),0)
+_xlfn.IFNA(SUM((S$3&gt;='Gastos com Pessoal'!$E$7:$E$506)*(S$3&lt;='Gastos com Pessoal'!$F$7:$F$506)*(IF('Gastos com Pessoal'!$G$7:$G$506&lt;=S$3,1,0))*OFFSET('Gastos com Pessoal'!$H$6,1,MATCH(1&amp;$B54,'Gastos com Pessoal'!$I$532:$AJ$532&amp;'Gastos com Pessoal'!$I$6:$AJ$6,0),500,1)),0)
+_xlfn.IFNA(SUM((S$3&gt;='Gastos com Pessoal'!$E$7:$E$506)*(S$3&lt;='Gastos com Pessoal'!$F$7:$F$506)*(IF('Gastos com Pessoal'!$M$7:$M$506&lt;=S$3,1,0))*OFFSET('Gastos com Pessoal'!$H$6,1,MATCH(2&amp;$B54,'Gastos com Pessoal'!$I$532:$AJ$532&amp;'Gastos com Pessoal'!$I$6:$AJ$6,0),500,1)),0)
+_xlfn.IFNA(SUM((S$3&gt;='Gastos com Pessoal'!$E$7:$E$506)*(S$3&lt;='Gastos com Pessoal'!$F$7:$F$506)*(IF('Gastos com Pessoal'!$S$7:$S$506&lt;=S$3,1,0))*OFFSET('Gastos com Pessoal'!$H$6,1,MATCH(3&amp;$B54,'Gastos com Pessoal'!$I$532:$AJ$532&amp;'Gastos com Pessoal'!$I$6:$AJ$6,0),500,1)),0)
+_xlfn.IFNA(SUM((S$3&gt;='Gastos com Pessoal'!$E$7:$E$506)*(S$3&lt;='Gastos com Pessoal'!$F$7:$F$506)*(IF('Gastos com Pessoal'!$Y$7:$Y$506&lt;=S$3,1,0))*OFFSET('Gastos com Pessoal'!$H$6,1,MATCH(4&amp;$B54,'Gastos com Pessoal'!$I$532:$AJ$532&amp;'Gastos com Pessoal'!$I$6:$AJ$6,0),500,1)),0)
+_xlfn.IFNA(SUM((S$3&gt;='Gastos com Pessoal'!$E$7:$E$506)*(S$3&lt;='Gastos com Pessoal'!$F$7:$F$506)*(IF('Gastos com Pessoal'!$AE$7:$AE$506&lt;=S$3,1,0))*OFFSET('Gastos com Pessoal'!$H$6,1,MATCH(5&amp;$B54,'Gastos com Pessoal'!$I$532:$AJ$532&amp;'Gastos com Pessoal'!$I$6:$AJ$6,0),500,1)),0)
+_xlfn.IFNA(SUM((S$3&gt;='Gastos com Pessoal'!$E$513:$E$522)*(S$3&lt;='Gastos com Pessoal'!$F$513:$F$522)*(IF('Gastos com Pessoal'!$G$513:$G$522&lt;=S$3,1,0))*OFFSET('Gastos com Pessoal'!$H$512,1,MATCH(1&amp;$B54,'Gastos com Pessoal'!$I$532:$AJ$532&amp;'Gastos com Pessoal'!$I$512:$AJ$512,0),10,1)),0)
+_xlfn.IFNA(SUM((S$3&gt;='Gastos com Pessoal'!$E$513:$E$522)*(S$3&lt;='Gastos com Pessoal'!$F$513:$F$522)*(IF('Gastos com Pessoal'!$M$513:$M$522&lt;=S$3,1,0))*OFFSET('Gastos com Pessoal'!$H$512,1,MATCH(2&amp;$B54,'Gastos com Pessoal'!$I$532:$AJ$532&amp;'Gastos com Pessoal'!$I$512:$AJ$512,0),10,1)),0)
+_xlfn.IFNA(SUM((S$3&gt;='Gastos com Pessoal'!$E$513:$E$522)*(S$3&lt;='Gastos com Pessoal'!$F$513:$F$522)*(IF('Gastos com Pessoal'!$S$513:$S$522&lt;=S$3,1,0))*OFFSET('Gastos com Pessoal'!$H$512,1,MATCH(3&amp;$B54,'Gastos com Pessoal'!$I$532:$AJ$532&amp;'Gastos com Pessoal'!$I$512:$AJ$512,0),10,1)),0)
+_xlfn.IFNA(SUM((S$3&gt;='Gastos com Pessoal'!$E$513:$E$522)*(S$3&lt;='Gastos com Pessoal'!$F$513:$F$522)*(IF('Gastos com Pessoal'!$Y$513:$Y$522&lt;=S$3,1,0))*OFFSET('Gastos com Pessoal'!$H$512,1,MATCH(4&amp;$B54,'Gastos com Pessoal'!$I$532:$AJ$532&amp;'Gastos com Pessoal'!$I$512:$AJ$512,0),10,1)),0)
+_xlfn.IFNA(SUM((S$3&gt;='Gastos com Pessoal'!$E$513:$E$522)*(S$3&lt;='Gastos com Pessoal'!$F$513:$F$522)*(IF('Gastos com Pessoal'!$AE$513:$AE$522&lt;=S$3,1,0))*OFFSET('Gastos com Pessoal'!$H$512,1,MATCH(5&amp;$B54,'Gastos com Pessoal'!$I$532:$AJ$532&amp;'Gastos com Pessoal'!$I$512:$AJ$512,0),10,1)),0)</f>
        <v>0</v>
      </c>
      <c r="T54" s="32">
        <f t="array" aca="1" ref="T54" ca="1">_xlfn.IFNA(SUM((T$3&gt;='Gastos com Pessoal'!$E$7:$E$506)*(T$3&lt;='Gastos com Pessoal'!$F$7:$F$506)*OFFSET('Encargos e Benefícios'!$D$5,1,MATCH($B54,'Encargos e Benefícios'!$E$5:$AB$5,0),500,1)),0)
+_xlfn.IFNA(SUM((T$3&gt;='Gastos com Pessoal'!$E$513:$E$522)*(T$3&lt;='Gastos com Pessoal'!$F$513:$F$522)*OFFSET('Encargos e Benefícios'!$D$511,1,MATCH($B54,'Encargos e Benefícios'!$E$511:$AB$511,0),10,1)),0)
+_xlfn.IFNA(SUM((T$3&gt;='Gastos com Pessoal'!$E$7:$E$506)*(T$3&lt;='Gastos com Pessoal'!$F$7:$F$506)*(IF('Gastos com Pessoal'!$G$7:$G$506&lt;=T$3,1,0))*OFFSET('Gastos com Pessoal'!$H$6,1,MATCH(1&amp;$B54,'Gastos com Pessoal'!$I$532:$AJ$532&amp;'Gastos com Pessoal'!$I$6:$AJ$6,0),500,1)),0)
+_xlfn.IFNA(SUM((T$3&gt;='Gastos com Pessoal'!$E$7:$E$506)*(T$3&lt;='Gastos com Pessoal'!$F$7:$F$506)*(IF('Gastos com Pessoal'!$M$7:$M$506&lt;=T$3,1,0))*OFFSET('Gastos com Pessoal'!$H$6,1,MATCH(2&amp;$B54,'Gastos com Pessoal'!$I$532:$AJ$532&amp;'Gastos com Pessoal'!$I$6:$AJ$6,0),500,1)),0)
+_xlfn.IFNA(SUM((T$3&gt;='Gastos com Pessoal'!$E$7:$E$506)*(T$3&lt;='Gastos com Pessoal'!$F$7:$F$506)*(IF('Gastos com Pessoal'!$S$7:$S$506&lt;=T$3,1,0))*OFFSET('Gastos com Pessoal'!$H$6,1,MATCH(3&amp;$B54,'Gastos com Pessoal'!$I$532:$AJ$532&amp;'Gastos com Pessoal'!$I$6:$AJ$6,0),500,1)),0)
+_xlfn.IFNA(SUM((T$3&gt;='Gastos com Pessoal'!$E$7:$E$506)*(T$3&lt;='Gastos com Pessoal'!$F$7:$F$506)*(IF('Gastos com Pessoal'!$Y$7:$Y$506&lt;=T$3,1,0))*OFFSET('Gastos com Pessoal'!$H$6,1,MATCH(4&amp;$B54,'Gastos com Pessoal'!$I$532:$AJ$532&amp;'Gastos com Pessoal'!$I$6:$AJ$6,0),500,1)),0)
+_xlfn.IFNA(SUM((T$3&gt;='Gastos com Pessoal'!$E$7:$E$506)*(T$3&lt;='Gastos com Pessoal'!$F$7:$F$506)*(IF('Gastos com Pessoal'!$AE$7:$AE$506&lt;=T$3,1,0))*OFFSET('Gastos com Pessoal'!$H$6,1,MATCH(5&amp;$B54,'Gastos com Pessoal'!$I$532:$AJ$532&amp;'Gastos com Pessoal'!$I$6:$AJ$6,0),500,1)),0)
+_xlfn.IFNA(SUM((T$3&gt;='Gastos com Pessoal'!$E$513:$E$522)*(T$3&lt;='Gastos com Pessoal'!$F$513:$F$522)*(IF('Gastos com Pessoal'!$G$513:$G$522&lt;=T$3,1,0))*OFFSET('Gastos com Pessoal'!$H$512,1,MATCH(1&amp;$B54,'Gastos com Pessoal'!$I$532:$AJ$532&amp;'Gastos com Pessoal'!$I$512:$AJ$512,0),10,1)),0)
+_xlfn.IFNA(SUM((T$3&gt;='Gastos com Pessoal'!$E$513:$E$522)*(T$3&lt;='Gastos com Pessoal'!$F$513:$F$522)*(IF('Gastos com Pessoal'!$M$513:$M$522&lt;=T$3,1,0))*OFFSET('Gastos com Pessoal'!$H$512,1,MATCH(2&amp;$B54,'Gastos com Pessoal'!$I$532:$AJ$532&amp;'Gastos com Pessoal'!$I$512:$AJ$512,0),10,1)),0)
+_xlfn.IFNA(SUM((T$3&gt;='Gastos com Pessoal'!$E$513:$E$522)*(T$3&lt;='Gastos com Pessoal'!$F$513:$F$522)*(IF('Gastos com Pessoal'!$S$513:$S$522&lt;=T$3,1,0))*OFFSET('Gastos com Pessoal'!$H$512,1,MATCH(3&amp;$B54,'Gastos com Pessoal'!$I$532:$AJ$532&amp;'Gastos com Pessoal'!$I$512:$AJ$512,0),10,1)),0)
+_xlfn.IFNA(SUM((T$3&gt;='Gastos com Pessoal'!$E$513:$E$522)*(T$3&lt;='Gastos com Pessoal'!$F$513:$F$522)*(IF('Gastos com Pessoal'!$Y$513:$Y$522&lt;=T$3,1,0))*OFFSET('Gastos com Pessoal'!$H$512,1,MATCH(4&amp;$B54,'Gastos com Pessoal'!$I$532:$AJ$532&amp;'Gastos com Pessoal'!$I$512:$AJ$512,0),10,1)),0)
+_xlfn.IFNA(SUM((T$3&gt;='Gastos com Pessoal'!$E$513:$E$522)*(T$3&lt;='Gastos com Pessoal'!$F$513:$F$522)*(IF('Gastos com Pessoal'!$AE$513:$AE$522&lt;=T$3,1,0))*OFFSET('Gastos com Pessoal'!$H$512,1,MATCH(5&amp;$B54,'Gastos com Pessoal'!$I$532:$AJ$532&amp;'Gastos com Pessoal'!$I$512:$AJ$512,0),10,1)),0)</f>
        <v>0</v>
      </c>
      <c r="U54" s="32">
        <f t="array" aca="1" ref="U54" ca="1">_xlfn.IFNA(SUM((U$3&gt;='Gastos com Pessoal'!$E$7:$E$506)*(U$3&lt;='Gastos com Pessoal'!$F$7:$F$506)*OFFSET('Encargos e Benefícios'!$D$5,1,MATCH($B54,'Encargos e Benefícios'!$E$5:$AB$5,0),500,1)),0)
+_xlfn.IFNA(SUM((U$3&gt;='Gastos com Pessoal'!$E$513:$E$522)*(U$3&lt;='Gastos com Pessoal'!$F$513:$F$522)*OFFSET('Encargos e Benefícios'!$D$511,1,MATCH($B54,'Encargos e Benefícios'!$E$511:$AB$511,0),10,1)),0)
+_xlfn.IFNA(SUM((U$3&gt;='Gastos com Pessoal'!$E$7:$E$506)*(U$3&lt;='Gastos com Pessoal'!$F$7:$F$506)*(IF('Gastos com Pessoal'!$G$7:$G$506&lt;=U$3,1,0))*OFFSET('Gastos com Pessoal'!$H$6,1,MATCH(1&amp;$B54,'Gastos com Pessoal'!$I$532:$AJ$532&amp;'Gastos com Pessoal'!$I$6:$AJ$6,0),500,1)),0)
+_xlfn.IFNA(SUM((U$3&gt;='Gastos com Pessoal'!$E$7:$E$506)*(U$3&lt;='Gastos com Pessoal'!$F$7:$F$506)*(IF('Gastos com Pessoal'!$M$7:$M$506&lt;=U$3,1,0))*OFFSET('Gastos com Pessoal'!$H$6,1,MATCH(2&amp;$B54,'Gastos com Pessoal'!$I$532:$AJ$532&amp;'Gastos com Pessoal'!$I$6:$AJ$6,0),500,1)),0)
+_xlfn.IFNA(SUM((U$3&gt;='Gastos com Pessoal'!$E$7:$E$506)*(U$3&lt;='Gastos com Pessoal'!$F$7:$F$506)*(IF('Gastos com Pessoal'!$S$7:$S$506&lt;=U$3,1,0))*OFFSET('Gastos com Pessoal'!$H$6,1,MATCH(3&amp;$B54,'Gastos com Pessoal'!$I$532:$AJ$532&amp;'Gastos com Pessoal'!$I$6:$AJ$6,0),500,1)),0)
+_xlfn.IFNA(SUM((U$3&gt;='Gastos com Pessoal'!$E$7:$E$506)*(U$3&lt;='Gastos com Pessoal'!$F$7:$F$506)*(IF('Gastos com Pessoal'!$Y$7:$Y$506&lt;=U$3,1,0))*OFFSET('Gastos com Pessoal'!$H$6,1,MATCH(4&amp;$B54,'Gastos com Pessoal'!$I$532:$AJ$532&amp;'Gastos com Pessoal'!$I$6:$AJ$6,0),500,1)),0)
+_xlfn.IFNA(SUM((U$3&gt;='Gastos com Pessoal'!$E$7:$E$506)*(U$3&lt;='Gastos com Pessoal'!$F$7:$F$506)*(IF('Gastos com Pessoal'!$AE$7:$AE$506&lt;=U$3,1,0))*OFFSET('Gastos com Pessoal'!$H$6,1,MATCH(5&amp;$B54,'Gastos com Pessoal'!$I$532:$AJ$532&amp;'Gastos com Pessoal'!$I$6:$AJ$6,0),500,1)),0)
+_xlfn.IFNA(SUM((U$3&gt;='Gastos com Pessoal'!$E$513:$E$522)*(U$3&lt;='Gastos com Pessoal'!$F$513:$F$522)*(IF('Gastos com Pessoal'!$G$513:$G$522&lt;=U$3,1,0))*OFFSET('Gastos com Pessoal'!$H$512,1,MATCH(1&amp;$B54,'Gastos com Pessoal'!$I$532:$AJ$532&amp;'Gastos com Pessoal'!$I$512:$AJ$512,0),10,1)),0)
+_xlfn.IFNA(SUM((U$3&gt;='Gastos com Pessoal'!$E$513:$E$522)*(U$3&lt;='Gastos com Pessoal'!$F$513:$F$522)*(IF('Gastos com Pessoal'!$M$513:$M$522&lt;=U$3,1,0))*OFFSET('Gastos com Pessoal'!$H$512,1,MATCH(2&amp;$B54,'Gastos com Pessoal'!$I$532:$AJ$532&amp;'Gastos com Pessoal'!$I$512:$AJ$512,0),10,1)),0)
+_xlfn.IFNA(SUM((U$3&gt;='Gastos com Pessoal'!$E$513:$E$522)*(U$3&lt;='Gastos com Pessoal'!$F$513:$F$522)*(IF('Gastos com Pessoal'!$S$513:$S$522&lt;=U$3,1,0))*OFFSET('Gastos com Pessoal'!$H$512,1,MATCH(3&amp;$B54,'Gastos com Pessoal'!$I$532:$AJ$532&amp;'Gastos com Pessoal'!$I$512:$AJ$512,0),10,1)),0)
+_xlfn.IFNA(SUM((U$3&gt;='Gastos com Pessoal'!$E$513:$E$522)*(U$3&lt;='Gastos com Pessoal'!$F$513:$F$522)*(IF('Gastos com Pessoal'!$Y$513:$Y$522&lt;=U$3,1,0))*OFFSET('Gastos com Pessoal'!$H$512,1,MATCH(4&amp;$B54,'Gastos com Pessoal'!$I$532:$AJ$532&amp;'Gastos com Pessoal'!$I$512:$AJ$512,0),10,1)),0)
+_xlfn.IFNA(SUM((U$3&gt;='Gastos com Pessoal'!$E$513:$E$522)*(U$3&lt;='Gastos com Pessoal'!$F$513:$F$522)*(IF('Gastos com Pessoal'!$AE$513:$AE$522&lt;=U$3,1,0))*OFFSET('Gastos com Pessoal'!$H$512,1,MATCH(5&amp;$B54,'Gastos com Pessoal'!$I$532:$AJ$532&amp;'Gastos com Pessoal'!$I$512:$AJ$512,0),10,1)),0)</f>
        <v>0</v>
      </c>
      <c r="V54" s="32">
        <f t="array" aca="1" ref="V54" ca="1">_xlfn.IFNA(SUM((V$3&gt;='Gastos com Pessoal'!$E$7:$E$506)*(V$3&lt;='Gastos com Pessoal'!$F$7:$F$506)*OFFSET('Encargos e Benefícios'!$D$5,1,MATCH($B54,'Encargos e Benefícios'!$E$5:$AB$5,0),500,1)),0)
+_xlfn.IFNA(SUM((V$3&gt;='Gastos com Pessoal'!$E$513:$E$522)*(V$3&lt;='Gastos com Pessoal'!$F$513:$F$522)*OFFSET('Encargos e Benefícios'!$D$511,1,MATCH($B54,'Encargos e Benefícios'!$E$511:$AB$511,0),10,1)),0)
+_xlfn.IFNA(SUM((V$3&gt;='Gastos com Pessoal'!$E$7:$E$506)*(V$3&lt;='Gastos com Pessoal'!$F$7:$F$506)*(IF('Gastos com Pessoal'!$G$7:$G$506&lt;=V$3,1,0))*OFFSET('Gastos com Pessoal'!$H$6,1,MATCH(1&amp;$B54,'Gastos com Pessoal'!$I$532:$AJ$532&amp;'Gastos com Pessoal'!$I$6:$AJ$6,0),500,1)),0)
+_xlfn.IFNA(SUM((V$3&gt;='Gastos com Pessoal'!$E$7:$E$506)*(V$3&lt;='Gastos com Pessoal'!$F$7:$F$506)*(IF('Gastos com Pessoal'!$M$7:$M$506&lt;=V$3,1,0))*OFFSET('Gastos com Pessoal'!$H$6,1,MATCH(2&amp;$B54,'Gastos com Pessoal'!$I$532:$AJ$532&amp;'Gastos com Pessoal'!$I$6:$AJ$6,0),500,1)),0)
+_xlfn.IFNA(SUM((V$3&gt;='Gastos com Pessoal'!$E$7:$E$506)*(V$3&lt;='Gastos com Pessoal'!$F$7:$F$506)*(IF('Gastos com Pessoal'!$S$7:$S$506&lt;=V$3,1,0))*OFFSET('Gastos com Pessoal'!$H$6,1,MATCH(3&amp;$B54,'Gastos com Pessoal'!$I$532:$AJ$532&amp;'Gastos com Pessoal'!$I$6:$AJ$6,0),500,1)),0)
+_xlfn.IFNA(SUM((V$3&gt;='Gastos com Pessoal'!$E$7:$E$506)*(V$3&lt;='Gastos com Pessoal'!$F$7:$F$506)*(IF('Gastos com Pessoal'!$Y$7:$Y$506&lt;=V$3,1,0))*OFFSET('Gastos com Pessoal'!$H$6,1,MATCH(4&amp;$B54,'Gastos com Pessoal'!$I$532:$AJ$532&amp;'Gastos com Pessoal'!$I$6:$AJ$6,0),500,1)),0)
+_xlfn.IFNA(SUM((V$3&gt;='Gastos com Pessoal'!$E$7:$E$506)*(V$3&lt;='Gastos com Pessoal'!$F$7:$F$506)*(IF('Gastos com Pessoal'!$AE$7:$AE$506&lt;=V$3,1,0))*OFFSET('Gastos com Pessoal'!$H$6,1,MATCH(5&amp;$B54,'Gastos com Pessoal'!$I$532:$AJ$532&amp;'Gastos com Pessoal'!$I$6:$AJ$6,0),500,1)),0)
+_xlfn.IFNA(SUM((V$3&gt;='Gastos com Pessoal'!$E$513:$E$522)*(V$3&lt;='Gastos com Pessoal'!$F$513:$F$522)*(IF('Gastos com Pessoal'!$G$513:$G$522&lt;=V$3,1,0))*OFFSET('Gastos com Pessoal'!$H$512,1,MATCH(1&amp;$B54,'Gastos com Pessoal'!$I$532:$AJ$532&amp;'Gastos com Pessoal'!$I$512:$AJ$512,0),10,1)),0)
+_xlfn.IFNA(SUM((V$3&gt;='Gastos com Pessoal'!$E$513:$E$522)*(V$3&lt;='Gastos com Pessoal'!$F$513:$F$522)*(IF('Gastos com Pessoal'!$M$513:$M$522&lt;=V$3,1,0))*OFFSET('Gastos com Pessoal'!$H$512,1,MATCH(2&amp;$B54,'Gastos com Pessoal'!$I$532:$AJ$532&amp;'Gastos com Pessoal'!$I$512:$AJ$512,0),10,1)),0)
+_xlfn.IFNA(SUM((V$3&gt;='Gastos com Pessoal'!$E$513:$E$522)*(V$3&lt;='Gastos com Pessoal'!$F$513:$F$522)*(IF('Gastos com Pessoal'!$S$513:$S$522&lt;=V$3,1,0))*OFFSET('Gastos com Pessoal'!$H$512,1,MATCH(3&amp;$B54,'Gastos com Pessoal'!$I$532:$AJ$532&amp;'Gastos com Pessoal'!$I$512:$AJ$512,0),10,1)),0)
+_xlfn.IFNA(SUM((V$3&gt;='Gastos com Pessoal'!$E$513:$E$522)*(V$3&lt;='Gastos com Pessoal'!$F$513:$F$522)*(IF('Gastos com Pessoal'!$Y$513:$Y$522&lt;=V$3,1,0))*OFFSET('Gastos com Pessoal'!$H$512,1,MATCH(4&amp;$B54,'Gastos com Pessoal'!$I$532:$AJ$532&amp;'Gastos com Pessoal'!$I$512:$AJ$512,0),10,1)),0)
+_xlfn.IFNA(SUM((V$3&gt;='Gastos com Pessoal'!$E$513:$E$522)*(V$3&lt;='Gastos com Pessoal'!$F$513:$F$522)*(IF('Gastos com Pessoal'!$AE$513:$AE$522&lt;=V$3,1,0))*OFFSET('Gastos com Pessoal'!$H$512,1,MATCH(5&amp;$B54,'Gastos com Pessoal'!$I$532:$AJ$532&amp;'Gastos com Pessoal'!$I$512:$AJ$512,0),10,1)),0)</f>
        <v>0</v>
      </c>
      <c r="W54" s="32">
        <f t="array" aca="1" ref="W54" ca="1">_xlfn.IFNA(SUM((W$3&gt;='Gastos com Pessoal'!$E$7:$E$506)*(W$3&lt;='Gastos com Pessoal'!$F$7:$F$506)*OFFSET('Encargos e Benefícios'!$D$5,1,MATCH($B54,'Encargos e Benefícios'!$E$5:$AB$5,0),500,1)),0)
+_xlfn.IFNA(SUM((W$3&gt;='Gastos com Pessoal'!$E$513:$E$522)*(W$3&lt;='Gastos com Pessoal'!$F$513:$F$522)*OFFSET('Encargos e Benefícios'!$D$511,1,MATCH($B54,'Encargos e Benefícios'!$E$511:$AB$511,0),10,1)),0)
+_xlfn.IFNA(SUM((W$3&gt;='Gastos com Pessoal'!$E$7:$E$506)*(W$3&lt;='Gastos com Pessoal'!$F$7:$F$506)*(IF('Gastos com Pessoal'!$G$7:$G$506&lt;=W$3,1,0))*OFFSET('Gastos com Pessoal'!$H$6,1,MATCH(1&amp;$B54,'Gastos com Pessoal'!$I$532:$AJ$532&amp;'Gastos com Pessoal'!$I$6:$AJ$6,0),500,1)),0)
+_xlfn.IFNA(SUM((W$3&gt;='Gastos com Pessoal'!$E$7:$E$506)*(W$3&lt;='Gastos com Pessoal'!$F$7:$F$506)*(IF('Gastos com Pessoal'!$M$7:$M$506&lt;=W$3,1,0))*OFFSET('Gastos com Pessoal'!$H$6,1,MATCH(2&amp;$B54,'Gastos com Pessoal'!$I$532:$AJ$532&amp;'Gastos com Pessoal'!$I$6:$AJ$6,0),500,1)),0)
+_xlfn.IFNA(SUM((W$3&gt;='Gastos com Pessoal'!$E$7:$E$506)*(W$3&lt;='Gastos com Pessoal'!$F$7:$F$506)*(IF('Gastos com Pessoal'!$S$7:$S$506&lt;=W$3,1,0))*OFFSET('Gastos com Pessoal'!$H$6,1,MATCH(3&amp;$B54,'Gastos com Pessoal'!$I$532:$AJ$532&amp;'Gastos com Pessoal'!$I$6:$AJ$6,0),500,1)),0)
+_xlfn.IFNA(SUM((W$3&gt;='Gastos com Pessoal'!$E$7:$E$506)*(W$3&lt;='Gastos com Pessoal'!$F$7:$F$506)*(IF('Gastos com Pessoal'!$Y$7:$Y$506&lt;=W$3,1,0))*OFFSET('Gastos com Pessoal'!$H$6,1,MATCH(4&amp;$B54,'Gastos com Pessoal'!$I$532:$AJ$532&amp;'Gastos com Pessoal'!$I$6:$AJ$6,0),500,1)),0)
+_xlfn.IFNA(SUM((W$3&gt;='Gastos com Pessoal'!$E$7:$E$506)*(W$3&lt;='Gastos com Pessoal'!$F$7:$F$506)*(IF('Gastos com Pessoal'!$AE$7:$AE$506&lt;=W$3,1,0))*OFFSET('Gastos com Pessoal'!$H$6,1,MATCH(5&amp;$B54,'Gastos com Pessoal'!$I$532:$AJ$532&amp;'Gastos com Pessoal'!$I$6:$AJ$6,0),500,1)),0)
+_xlfn.IFNA(SUM((W$3&gt;='Gastos com Pessoal'!$E$513:$E$522)*(W$3&lt;='Gastos com Pessoal'!$F$513:$F$522)*(IF('Gastos com Pessoal'!$G$513:$G$522&lt;=W$3,1,0))*OFFSET('Gastos com Pessoal'!$H$512,1,MATCH(1&amp;$B54,'Gastos com Pessoal'!$I$532:$AJ$532&amp;'Gastos com Pessoal'!$I$512:$AJ$512,0),10,1)),0)
+_xlfn.IFNA(SUM((W$3&gt;='Gastos com Pessoal'!$E$513:$E$522)*(W$3&lt;='Gastos com Pessoal'!$F$513:$F$522)*(IF('Gastos com Pessoal'!$M$513:$M$522&lt;=W$3,1,0))*OFFSET('Gastos com Pessoal'!$H$512,1,MATCH(2&amp;$B54,'Gastos com Pessoal'!$I$532:$AJ$532&amp;'Gastos com Pessoal'!$I$512:$AJ$512,0),10,1)),0)
+_xlfn.IFNA(SUM((W$3&gt;='Gastos com Pessoal'!$E$513:$E$522)*(W$3&lt;='Gastos com Pessoal'!$F$513:$F$522)*(IF('Gastos com Pessoal'!$S$513:$S$522&lt;=W$3,1,0))*OFFSET('Gastos com Pessoal'!$H$512,1,MATCH(3&amp;$B54,'Gastos com Pessoal'!$I$532:$AJ$532&amp;'Gastos com Pessoal'!$I$512:$AJ$512,0),10,1)),0)
+_xlfn.IFNA(SUM((W$3&gt;='Gastos com Pessoal'!$E$513:$E$522)*(W$3&lt;='Gastos com Pessoal'!$F$513:$F$522)*(IF('Gastos com Pessoal'!$Y$513:$Y$522&lt;=W$3,1,0))*OFFSET('Gastos com Pessoal'!$H$512,1,MATCH(4&amp;$B54,'Gastos com Pessoal'!$I$532:$AJ$532&amp;'Gastos com Pessoal'!$I$512:$AJ$512,0),10,1)),0)
+_xlfn.IFNA(SUM((W$3&gt;='Gastos com Pessoal'!$E$513:$E$522)*(W$3&lt;='Gastos com Pessoal'!$F$513:$F$522)*(IF('Gastos com Pessoal'!$AE$513:$AE$522&lt;=W$3,1,0))*OFFSET('Gastos com Pessoal'!$H$512,1,MATCH(5&amp;$B54,'Gastos com Pessoal'!$I$532:$AJ$532&amp;'Gastos com Pessoal'!$I$512:$AJ$512,0),10,1)),0)</f>
        <v>0</v>
      </c>
      <c r="X54" s="32">
        <f t="array" aca="1" ref="X54" ca="1">_xlfn.IFNA(SUM((X$3&gt;='Gastos com Pessoal'!$E$7:$E$506)*(X$3&lt;='Gastos com Pessoal'!$F$7:$F$506)*OFFSET('Encargos e Benefícios'!$D$5,1,MATCH($B54,'Encargos e Benefícios'!$E$5:$AB$5,0),500,1)),0)
+_xlfn.IFNA(SUM((X$3&gt;='Gastos com Pessoal'!$E$513:$E$522)*(X$3&lt;='Gastos com Pessoal'!$F$513:$F$522)*OFFSET('Encargos e Benefícios'!$D$511,1,MATCH($B54,'Encargos e Benefícios'!$E$511:$AB$511,0),10,1)),0)
+_xlfn.IFNA(SUM((X$3&gt;='Gastos com Pessoal'!$E$7:$E$506)*(X$3&lt;='Gastos com Pessoal'!$F$7:$F$506)*(IF('Gastos com Pessoal'!$G$7:$G$506&lt;=X$3,1,0))*OFFSET('Gastos com Pessoal'!$H$6,1,MATCH(1&amp;$B54,'Gastos com Pessoal'!$I$532:$AJ$532&amp;'Gastos com Pessoal'!$I$6:$AJ$6,0),500,1)),0)
+_xlfn.IFNA(SUM((X$3&gt;='Gastos com Pessoal'!$E$7:$E$506)*(X$3&lt;='Gastos com Pessoal'!$F$7:$F$506)*(IF('Gastos com Pessoal'!$M$7:$M$506&lt;=X$3,1,0))*OFFSET('Gastos com Pessoal'!$H$6,1,MATCH(2&amp;$B54,'Gastos com Pessoal'!$I$532:$AJ$532&amp;'Gastos com Pessoal'!$I$6:$AJ$6,0),500,1)),0)
+_xlfn.IFNA(SUM((X$3&gt;='Gastos com Pessoal'!$E$7:$E$506)*(X$3&lt;='Gastos com Pessoal'!$F$7:$F$506)*(IF('Gastos com Pessoal'!$S$7:$S$506&lt;=X$3,1,0))*OFFSET('Gastos com Pessoal'!$H$6,1,MATCH(3&amp;$B54,'Gastos com Pessoal'!$I$532:$AJ$532&amp;'Gastos com Pessoal'!$I$6:$AJ$6,0),500,1)),0)
+_xlfn.IFNA(SUM((X$3&gt;='Gastos com Pessoal'!$E$7:$E$506)*(X$3&lt;='Gastos com Pessoal'!$F$7:$F$506)*(IF('Gastos com Pessoal'!$Y$7:$Y$506&lt;=X$3,1,0))*OFFSET('Gastos com Pessoal'!$H$6,1,MATCH(4&amp;$B54,'Gastos com Pessoal'!$I$532:$AJ$532&amp;'Gastos com Pessoal'!$I$6:$AJ$6,0),500,1)),0)
+_xlfn.IFNA(SUM((X$3&gt;='Gastos com Pessoal'!$E$7:$E$506)*(X$3&lt;='Gastos com Pessoal'!$F$7:$F$506)*(IF('Gastos com Pessoal'!$AE$7:$AE$506&lt;=X$3,1,0))*OFFSET('Gastos com Pessoal'!$H$6,1,MATCH(5&amp;$B54,'Gastos com Pessoal'!$I$532:$AJ$532&amp;'Gastos com Pessoal'!$I$6:$AJ$6,0),500,1)),0)
+_xlfn.IFNA(SUM((X$3&gt;='Gastos com Pessoal'!$E$513:$E$522)*(X$3&lt;='Gastos com Pessoal'!$F$513:$F$522)*(IF('Gastos com Pessoal'!$G$513:$G$522&lt;=X$3,1,0))*OFFSET('Gastos com Pessoal'!$H$512,1,MATCH(1&amp;$B54,'Gastos com Pessoal'!$I$532:$AJ$532&amp;'Gastos com Pessoal'!$I$512:$AJ$512,0),10,1)),0)
+_xlfn.IFNA(SUM((X$3&gt;='Gastos com Pessoal'!$E$513:$E$522)*(X$3&lt;='Gastos com Pessoal'!$F$513:$F$522)*(IF('Gastos com Pessoal'!$M$513:$M$522&lt;=X$3,1,0))*OFFSET('Gastos com Pessoal'!$H$512,1,MATCH(2&amp;$B54,'Gastos com Pessoal'!$I$532:$AJ$532&amp;'Gastos com Pessoal'!$I$512:$AJ$512,0),10,1)),0)
+_xlfn.IFNA(SUM((X$3&gt;='Gastos com Pessoal'!$E$513:$E$522)*(X$3&lt;='Gastos com Pessoal'!$F$513:$F$522)*(IF('Gastos com Pessoal'!$S$513:$S$522&lt;=X$3,1,0))*OFFSET('Gastos com Pessoal'!$H$512,1,MATCH(3&amp;$B54,'Gastos com Pessoal'!$I$532:$AJ$532&amp;'Gastos com Pessoal'!$I$512:$AJ$512,0),10,1)),0)
+_xlfn.IFNA(SUM((X$3&gt;='Gastos com Pessoal'!$E$513:$E$522)*(X$3&lt;='Gastos com Pessoal'!$F$513:$F$522)*(IF('Gastos com Pessoal'!$Y$513:$Y$522&lt;=X$3,1,0))*OFFSET('Gastos com Pessoal'!$H$512,1,MATCH(4&amp;$B54,'Gastos com Pessoal'!$I$532:$AJ$532&amp;'Gastos com Pessoal'!$I$512:$AJ$512,0),10,1)),0)
+_xlfn.IFNA(SUM((X$3&gt;='Gastos com Pessoal'!$E$513:$E$522)*(X$3&lt;='Gastos com Pessoal'!$F$513:$F$522)*(IF('Gastos com Pessoal'!$AE$513:$AE$522&lt;=X$3,1,0))*OFFSET('Gastos com Pessoal'!$H$512,1,MATCH(5&amp;$B54,'Gastos com Pessoal'!$I$532:$AJ$532&amp;'Gastos com Pessoal'!$I$512:$AJ$512,0),10,1)),0)</f>
        <v>0</v>
      </c>
      <c r="Y54" s="32">
        <f t="array" aca="1" ref="Y54" ca="1">_xlfn.IFNA(SUM((Y$3&gt;='Gastos com Pessoal'!$E$7:$E$506)*(Y$3&lt;='Gastos com Pessoal'!$F$7:$F$506)*OFFSET('Encargos e Benefícios'!$D$5,1,MATCH($B54,'Encargos e Benefícios'!$E$5:$AB$5,0),500,1)),0)
+_xlfn.IFNA(SUM((Y$3&gt;='Gastos com Pessoal'!$E$513:$E$522)*(Y$3&lt;='Gastos com Pessoal'!$F$513:$F$522)*OFFSET('Encargos e Benefícios'!$D$511,1,MATCH($B54,'Encargos e Benefícios'!$E$511:$AB$511,0),10,1)),0)
+_xlfn.IFNA(SUM((Y$3&gt;='Gastos com Pessoal'!$E$7:$E$506)*(Y$3&lt;='Gastos com Pessoal'!$F$7:$F$506)*(IF('Gastos com Pessoal'!$G$7:$G$506&lt;=Y$3,1,0))*OFFSET('Gastos com Pessoal'!$H$6,1,MATCH(1&amp;$B54,'Gastos com Pessoal'!$I$532:$AJ$532&amp;'Gastos com Pessoal'!$I$6:$AJ$6,0),500,1)),0)
+_xlfn.IFNA(SUM((Y$3&gt;='Gastos com Pessoal'!$E$7:$E$506)*(Y$3&lt;='Gastos com Pessoal'!$F$7:$F$506)*(IF('Gastos com Pessoal'!$M$7:$M$506&lt;=Y$3,1,0))*OFFSET('Gastos com Pessoal'!$H$6,1,MATCH(2&amp;$B54,'Gastos com Pessoal'!$I$532:$AJ$532&amp;'Gastos com Pessoal'!$I$6:$AJ$6,0),500,1)),0)
+_xlfn.IFNA(SUM((Y$3&gt;='Gastos com Pessoal'!$E$7:$E$506)*(Y$3&lt;='Gastos com Pessoal'!$F$7:$F$506)*(IF('Gastos com Pessoal'!$S$7:$S$506&lt;=Y$3,1,0))*OFFSET('Gastos com Pessoal'!$H$6,1,MATCH(3&amp;$B54,'Gastos com Pessoal'!$I$532:$AJ$532&amp;'Gastos com Pessoal'!$I$6:$AJ$6,0),500,1)),0)
+_xlfn.IFNA(SUM((Y$3&gt;='Gastos com Pessoal'!$E$7:$E$506)*(Y$3&lt;='Gastos com Pessoal'!$F$7:$F$506)*(IF('Gastos com Pessoal'!$Y$7:$Y$506&lt;=Y$3,1,0))*OFFSET('Gastos com Pessoal'!$H$6,1,MATCH(4&amp;$B54,'Gastos com Pessoal'!$I$532:$AJ$532&amp;'Gastos com Pessoal'!$I$6:$AJ$6,0),500,1)),0)
+_xlfn.IFNA(SUM((Y$3&gt;='Gastos com Pessoal'!$E$7:$E$506)*(Y$3&lt;='Gastos com Pessoal'!$F$7:$F$506)*(IF('Gastos com Pessoal'!$AE$7:$AE$506&lt;=Y$3,1,0))*OFFSET('Gastos com Pessoal'!$H$6,1,MATCH(5&amp;$B54,'Gastos com Pessoal'!$I$532:$AJ$532&amp;'Gastos com Pessoal'!$I$6:$AJ$6,0),500,1)),0)
+_xlfn.IFNA(SUM((Y$3&gt;='Gastos com Pessoal'!$E$513:$E$522)*(Y$3&lt;='Gastos com Pessoal'!$F$513:$F$522)*(IF('Gastos com Pessoal'!$G$513:$G$522&lt;=Y$3,1,0))*OFFSET('Gastos com Pessoal'!$H$512,1,MATCH(1&amp;$B54,'Gastos com Pessoal'!$I$532:$AJ$532&amp;'Gastos com Pessoal'!$I$512:$AJ$512,0),10,1)),0)
+_xlfn.IFNA(SUM((Y$3&gt;='Gastos com Pessoal'!$E$513:$E$522)*(Y$3&lt;='Gastos com Pessoal'!$F$513:$F$522)*(IF('Gastos com Pessoal'!$M$513:$M$522&lt;=Y$3,1,0))*OFFSET('Gastos com Pessoal'!$H$512,1,MATCH(2&amp;$B54,'Gastos com Pessoal'!$I$532:$AJ$532&amp;'Gastos com Pessoal'!$I$512:$AJ$512,0),10,1)),0)
+_xlfn.IFNA(SUM((Y$3&gt;='Gastos com Pessoal'!$E$513:$E$522)*(Y$3&lt;='Gastos com Pessoal'!$F$513:$F$522)*(IF('Gastos com Pessoal'!$S$513:$S$522&lt;=Y$3,1,0))*OFFSET('Gastos com Pessoal'!$H$512,1,MATCH(3&amp;$B54,'Gastos com Pessoal'!$I$532:$AJ$532&amp;'Gastos com Pessoal'!$I$512:$AJ$512,0),10,1)),0)
+_xlfn.IFNA(SUM((Y$3&gt;='Gastos com Pessoal'!$E$513:$E$522)*(Y$3&lt;='Gastos com Pessoal'!$F$513:$F$522)*(IF('Gastos com Pessoal'!$Y$513:$Y$522&lt;=Y$3,1,0))*OFFSET('Gastos com Pessoal'!$H$512,1,MATCH(4&amp;$B54,'Gastos com Pessoal'!$I$532:$AJ$532&amp;'Gastos com Pessoal'!$I$512:$AJ$512,0),10,1)),0)
+_xlfn.IFNA(SUM((Y$3&gt;='Gastos com Pessoal'!$E$513:$E$522)*(Y$3&lt;='Gastos com Pessoal'!$F$513:$F$522)*(IF('Gastos com Pessoal'!$AE$513:$AE$522&lt;=Y$3,1,0))*OFFSET('Gastos com Pessoal'!$H$512,1,MATCH(5&amp;$B54,'Gastos com Pessoal'!$I$532:$AJ$532&amp;'Gastos com Pessoal'!$I$512:$AJ$512,0),10,1)),0)</f>
        <v>0</v>
      </c>
      <c r="Z54" s="32">
        <f t="array" aca="1" ref="Z54" ca="1">_xlfn.IFNA(SUM((Z$3&gt;='Gastos com Pessoal'!$E$7:$E$506)*(Z$3&lt;='Gastos com Pessoal'!$F$7:$F$506)*OFFSET('Encargos e Benefícios'!$D$5,1,MATCH($B54,'Encargos e Benefícios'!$E$5:$AB$5,0),500,1)),0)
+_xlfn.IFNA(SUM((Z$3&gt;='Gastos com Pessoal'!$E$513:$E$522)*(Z$3&lt;='Gastos com Pessoal'!$F$513:$F$522)*OFFSET('Encargos e Benefícios'!$D$511,1,MATCH($B54,'Encargos e Benefícios'!$E$511:$AB$511,0),10,1)),0)
+_xlfn.IFNA(SUM((Z$3&gt;='Gastos com Pessoal'!$E$7:$E$506)*(Z$3&lt;='Gastos com Pessoal'!$F$7:$F$506)*(IF('Gastos com Pessoal'!$G$7:$G$506&lt;=Z$3,1,0))*OFFSET('Gastos com Pessoal'!$H$6,1,MATCH(1&amp;$B54,'Gastos com Pessoal'!$I$532:$AJ$532&amp;'Gastos com Pessoal'!$I$6:$AJ$6,0),500,1)),0)
+_xlfn.IFNA(SUM((Z$3&gt;='Gastos com Pessoal'!$E$7:$E$506)*(Z$3&lt;='Gastos com Pessoal'!$F$7:$F$506)*(IF('Gastos com Pessoal'!$M$7:$M$506&lt;=Z$3,1,0))*OFFSET('Gastos com Pessoal'!$H$6,1,MATCH(2&amp;$B54,'Gastos com Pessoal'!$I$532:$AJ$532&amp;'Gastos com Pessoal'!$I$6:$AJ$6,0),500,1)),0)
+_xlfn.IFNA(SUM((Z$3&gt;='Gastos com Pessoal'!$E$7:$E$506)*(Z$3&lt;='Gastos com Pessoal'!$F$7:$F$506)*(IF('Gastos com Pessoal'!$S$7:$S$506&lt;=Z$3,1,0))*OFFSET('Gastos com Pessoal'!$H$6,1,MATCH(3&amp;$B54,'Gastos com Pessoal'!$I$532:$AJ$532&amp;'Gastos com Pessoal'!$I$6:$AJ$6,0),500,1)),0)
+_xlfn.IFNA(SUM((Z$3&gt;='Gastos com Pessoal'!$E$7:$E$506)*(Z$3&lt;='Gastos com Pessoal'!$F$7:$F$506)*(IF('Gastos com Pessoal'!$Y$7:$Y$506&lt;=Z$3,1,0))*OFFSET('Gastos com Pessoal'!$H$6,1,MATCH(4&amp;$B54,'Gastos com Pessoal'!$I$532:$AJ$532&amp;'Gastos com Pessoal'!$I$6:$AJ$6,0),500,1)),0)
+_xlfn.IFNA(SUM((Z$3&gt;='Gastos com Pessoal'!$E$7:$E$506)*(Z$3&lt;='Gastos com Pessoal'!$F$7:$F$506)*(IF('Gastos com Pessoal'!$AE$7:$AE$506&lt;=Z$3,1,0))*OFFSET('Gastos com Pessoal'!$H$6,1,MATCH(5&amp;$B54,'Gastos com Pessoal'!$I$532:$AJ$532&amp;'Gastos com Pessoal'!$I$6:$AJ$6,0),500,1)),0)
+_xlfn.IFNA(SUM((Z$3&gt;='Gastos com Pessoal'!$E$513:$E$522)*(Z$3&lt;='Gastos com Pessoal'!$F$513:$F$522)*(IF('Gastos com Pessoal'!$G$513:$G$522&lt;=Z$3,1,0))*OFFSET('Gastos com Pessoal'!$H$512,1,MATCH(1&amp;$B54,'Gastos com Pessoal'!$I$532:$AJ$532&amp;'Gastos com Pessoal'!$I$512:$AJ$512,0),10,1)),0)
+_xlfn.IFNA(SUM((Z$3&gt;='Gastos com Pessoal'!$E$513:$E$522)*(Z$3&lt;='Gastos com Pessoal'!$F$513:$F$522)*(IF('Gastos com Pessoal'!$M$513:$M$522&lt;=Z$3,1,0))*OFFSET('Gastos com Pessoal'!$H$512,1,MATCH(2&amp;$B54,'Gastos com Pessoal'!$I$532:$AJ$532&amp;'Gastos com Pessoal'!$I$512:$AJ$512,0),10,1)),0)
+_xlfn.IFNA(SUM((Z$3&gt;='Gastos com Pessoal'!$E$513:$E$522)*(Z$3&lt;='Gastos com Pessoal'!$F$513:$F$522)*(IF('Gastos com Pessoal'!$S$513:$S$522&lt;=Z$3,1,0))*OFFSET('Gastos com Pessoal'!$H$512,1,MATCH(3&amp;$B54,'Gastos com Pessoal'!$I$532:$AJ$532&amp;'Gastos com Pessoal'!$I$512:$AJ$512,0),10,1)),0)
+_xlfn.IFNA(SUM((Z$3&gt;='Gastos com Pessoal'!$E$513:$E$522)*(Z$3&lt;='Gastos com Pessoal'!$F$513:$F$522)*(IF('Gastos com Pessoal'!$Y$513:$Y$522&lt;=Z$3,1,0))*OFFSET('Gastos com Pessoal'!$H$512,1,MATCH(4&amp;$B54,'Gastos com Pessoal'!$I$532:$AJ$532&amp;'Gastos com Pessoal'!$I$512:$AJ$512,0),10,1)),0)
+_xlfn.IFNA(SUM((Z$3&gt;='Gastos com Pessoal'!$E$513:$E$522)*(Z$3&lt;='Gastos com Pessoal'!$F$513:$F$522)*(IF('Gastos com Pessoal'!$AE$513:$AE$522&lt;=Z$3,1,0))*OFFSET('Gastos com Pessoal'!$H$512,1,MATCH(5&amp;$B54,'Gastos com Pessoal'!$I$532:$AJ$532&amp;'Gastos com Pessoal'!$I$512:$AJ$512,0),10,1)),0)</f>
        <v>0</v>
      </c>
      <c r="AA54" s="32">
        <f t="array" aca="1" ref="AA54" ca="1">_xlfn.IFNA(SUM((AA$3&gt;='Gastos com Pessoal'!$E$7:$E$506)*(AA$3&lt;='Gastos com Pessoal'!$F$7:$F$506)*OFFSET('Encargos e Benefícios'!$D$5,1,MATCH($B54,'Encargos e Benefícios'!$E$5:$AB$5,0),500,1)),0)
+_xlfn.IFNA(SUM((AA$3&gt;='Gastos com Pessoal'!$E$513:$E$522)*(AA$3&lt;='Gastos com Pessoal'!$F$513:$F$522)*OFFSET('Encargos e Benefícios'!$D$511,1,MATCH($B54,'Encargos e Benefícios'!$E$511:$AB$511,0),10,1)),0)
+_xlfn.IFNA(SUM((AA$3&gt;='Gastos com Pessoal'!$E$7:$E$506)*(AA$3&lt;='Gastos com Pessoal'!$F$7:$F$506)*(IF('Gastos com Pessoal'!$G$7:$G$506&lt;=AA$3,1,0))*OFFSET('Gastos com Pessoal'!$H$6,1,MATCH(1&amp;$B54,'Gastos com Pessoal'!$I$532:$AJ$532&amp;'Gastos com Pessoal'!$I$6:$AJ$6,0),500,1)),0)
+_xlfn.IFNA(SUM((AA$3&gt;='Gastos com Pessoal'!$E$7:$E$506)*(AA$3&lt;='Gastos com Pessoal'!$F$7:$F$506)*(IF('Gastos com Pessoal'!$M$7:$M$506&lt;=AA$3,1,0))*OFFSET('Gastos com Pessoal'!$H$6,1,MATCH(2&amp;$B54,'Gastos com Pessoal'!$I$532:$AJ$532&amp;'Gastos com Pessoal'!$I$6:$AJ$6,0),500,1)),0)
+_xlfn.IFNA(SUM((AA$3&gt;='Gastos com Pessoal'!$E$7:$E$506)*(AA$3&lt;='Gastos com Pessoal'!$F$7:$F$506)*(IF('Gastos com Pessoal'!$S$7:$S$506&lt;=AA$3,1,0))*OFFSET('Gastos com Pessoal'!$H$6,1,MATCH(3&amp;$B54,'Gastos com Pessoal'!$I$532:$AJ$532&amp;'Gastos com Pessoal'!$I$6:$AJ$6,0),500,1)),0)
+_xlfn.IFNA(SUM((AA$3&gt;='Gastos com Pessoal'!$E$7:$E$506)*(AA$3&lt;='Gastos com Pessoal'!$F$7:$F$506)*(IF('Gastos com Pessoal'!$Y$7:$Y$506&lt;=AA$3,1,0))*OFFSET('Gastos com Pessoal'!$H$6,1,MATCH(4&amp;$B54,'Gastos com Pessoal'!$I$532:$AJ$532&amp;'Gastos com Pessoal'!$I$6:$AJ$6,0),500,1)),0)
+_xlfn.IFNA(SUM((AA$3&gt;='Gastos com Pessoal'!$E$7:$E$506)*(AA$3&lt;='Gastos com Pessoal'!$F$7:$F$506)*(IF('Gastos com Pessoal'!$AE$7:$AE$506&lt;=AA$3,1,0))*OFFSET('Gastos com Pessoal'!$H$6,1,MATCH(5&amp;$B54,'Gastos com Pessoal'!$I$532:$AJ$532&amp;'Gastos com Pessoal'!$I$6:$AJ$6,0),500,1)),0)
+_xlfn.IFNA(SUM((AA$3&gt;='Gastos com Pessoal'!$E$513:$E$522)*(AA$3&lt;='Gastos com Pessoal'!$F$513:$F$522)*(IF('Gastos com Pessoal'!$G$513:$G$522&lt;=AA$3,1,0))*OFFSET('Gastos com Pessoal'!$H$512,1,MATCH(1&amp;$B54,'Gastos com Pessoal'!$I$532:$AJ$532&amp;'Gastos com Pessoal'!$I$512:$AJ$512,0),10,1)),0)
+_xlfn.IFNA(SUM((AA$3&gt;='Gastos com Pessoal'!$E$513:$E$522)*(AA$3&lt;='Gastos com Pessoal'!$F$513:$F$522)*(IF('Gastos com Pessoal'!$M$513:$M$522&lt;=AA$3,1,0))*OFFSET('Gastos com Pessoal'!$H$512,1,MATCH(2&amp;$B54,'Gastos com Pessoal'!$I$532:$AJ$532&amp;'Gastos com Pessoal'!$I$512:$AJ$512,0),10,1)),0)
+_xlfn.IFNA(SUM((AA$3&gt;='Gastos com Pessoal'!$E$513:$E$522)*(AA$3&lt;='Gastos com Pessoal'!$F$513:$F$522)*(IF('Gastos com Pessoal'!$S$513:$S$522&lt;=AA$3,1,0))*OFFSET('Gastos com Pessoal'!$H$512,1,MATCH(3&amp;$B54,'Gastos com Pessoal'!$I$532:$AJ$532&amp;'Gastos com Pessoal'!$I$512:$AJ$512,0),10,1)),0)
+_xlfn.IFNA(SUM((AA$3&gt;='Gastos com Pessoal'!$E$513:$E$522)*(AA$3&lt;='Gastos com Pessoal'!$F$513:$F$522)*(IF('Gastos com Pessoal'!$Y$513:$Y$522&lt;=AA$3,1,0))*OFFSET('Gastos com Pessoal'!$H$512,1,MATCH(4&amp;$B54,'Gastos com Pessoal'!$I$532:$AJ$532&amp;'Gastos com Pessoal'!$I$512:$AJ$512,0),10,1)),0)
+_xlfn.IFNA(SUM((AA$3&gt;='Gastos com Pessoal'!$E$513:$E$522)*(AA$3&lt;='Gastos com Pessoal'!$F$513:$F$522)*(IF('Gastos com Pessoal'!$AE$513:$AE$522&lt;=AA$3,1,0))*OFFSET('Gastos com Pessoal'!$H$512,1,MATCH(5&amp;$B54,'Gastos com Pessoal'!$I$532:$AJ$532&amp;'Gastos com Pessoal'!$I$512:$AJ$512,0),10,1)),0)</f>
        <v>0</v>
      </c>
      <c r="AB54" s="32">
        <f t="array" aca="1" ref="AB54" ca="1">_xlfn.IFNA(SUM((AB$3&gt;='Gastos com Pessoal'!$E$7:$E$506)*(AB$3&lt;='Gastos com Pessoal'!$F$7:$F$506)*OFFSET('Encargos e Benefícios'!$D$5,1,MATCH($B54,'Encargos e Benefícios'!$E$5:$AB$5,0),500,1)),0)
+_xlfn.IFNA(SUM((AB$3&gt;='Gastos com Pessoal'!$E$513:$E$522)*(AB$3&lt;='Gastos com Pessoal'!$F$513:$F$522)*OFFSET('Encargos e Benefícios'!$D$511,1,MATCH($B54,'Encargos e Benefícios'!$E$511:$AB$511,0),10,1)),0)
+_xlfn.IFNA(SUM((AB$3&gt;='Gastos com Pessoal'!$E$7:$E$506)*(AB$3&lt;='Gastos com Pessoal'!$F$7:$F$506)*(IF('Gastos com Pessoal'!$G$7:$G$506&lt;=AB$3,1,0))*OFFSET('Gastos com Pessoal'!$H$6,1,MATCH(1&amp;$B54,'Gastos com Pessoal'!$I$532:$AJ$532&amp;'Gastos com Pessoal'!$I$6:$AJ$6,0),500,1)),0)
+_xlfn.IFNA(SUM((AB$3&gt;='Gastos com Pessoal'!$E$7:$E$506)*(AB$3&lt;='Gastos com Pessoal'!$F$7:$F$506)*(IF('Gastos com Pessoal'!$M$7:$M$506&lt;=AB$3,1,0))*OFFSET('Gastos com Pessoal'!$H$6,1,MATCH(2&amp;$B54,'Gastos com Pessoal'!$I$532:$AJ$532&amp;'Gastos com Pessoal'!$I$6:$AJ$6,0),500,1)),0)
+_xlfn.IFNA(SUM((AB$3&gt;='Gastos com Pessoal'!$E$7:$E$506)*(AB$3&lt;='Gastos com Pessoal'!$F$7:$F$506)*(IF('Gastos com Pessoal'!$S$7:$S$506&lt;=AB$3,1,0))*OFFSET('Gastos com Pessoal'!$H$6,1,MATCH(3&amp;$B54,'Gastos com Pessoal'!$I$532:$AJ$532&amp;'Gastos com Pessoal'!$I$6:$AJ$6,0),500,1)),0)
+_xlfn.IFNA(SUM((AB$3&gt;='Gastos com Pessoal'!$E$7:$E$506)*(AB$3&lt;='Gastos com Pessoal'!$F$7:$F$506)*(IF('Gastos com Pessoal'!$Y$7:$Y$506&lt;=AB$3,1,0))*OFFSET('Gastos com Pessoal'!$H$6,1,MATCH(4&amp;$B54,'Gastos com Pessoal'!$I$532:$AJ$532&amp;'Gastos com Pessoal'!$I$6:$AJ$6,0),500,1)),0)
+_xlfn.IFNA(SUM((AB$3&gt;='Gastos com Pessoal'!$E$7:$E$506)*(AB$3&lt;='Gastos com Pessoal'!$F$7:$F$506)*(IF('Gastos com Pessoal'!$AE$7:$AE$506&lt;=AB$3,1,0))*OFFSET('Gastos com Pessoal'!$H$6,1,MATCH(5&amp;$B54,'Gastos com Pessoal'!$I$532:$AJ$532&amp;'Gastos com Pessoal'!$I$6:$AJ$6,0),500,1)),0)
+_xlfn.IFNA(SUM((AB$3&gt;='Gastos com Pessoal'!$E$513:$E$522)*(AB$3&lt;='Gastos com Pessoal'!$F$513:$F$522)*(IF('Gastos com Pessoal'!$G$513:$G$522&lt;=AB$3,1,0))*OFFSET('Gastos com Pessoal'!$H$512,1,MATCH(1&amp;$B54,'Gastos com Pessoal'!$I$532:$AJ$532&amp;'Gastos com Pessoal'!$I$512:$AJ$512,0),10,1)),0)
+_xlfn.IFNA(SUM((AB$3&gt;='Gastos com Pessoal'!$E$513:$E$522)*(AB$3&lt;='Gastos com Pessoal'!$F$513:$F$522)*(IF('Gastos com Pessoal'!$M$513:$M$522&lt;=AB$3,1,0))*OFFSET('Gastos com Pessoal'!$H$512,1,MATCH(2&amp;$B54,'Gastos com Pessoal'!$I$532:$AJ$532&amp;'Gastos com Pessoal'!$I$512:$AJ$512,0),10,1)),0)
+_xlfn.IFNA(SUM((AB$3&gt;='Gastos com Pessoal'!$E$513:$E$522)*(AB$3&lt;='Gastos com Pessoal'!$F$513:$F$522)*(IF('Gastos com Pessoal'!$S$513:$S$522&lt;=AB$3,1,0))*OFFSET('Gastos com Pessoal'!$H$512,1,MATCH(3&amp;$B54,'Gastos com Pessoal'!$I$532:$AJ$532&amp;'Gastos com Pessoal'!$I$512:$AJ$512,0),10,1)),0)
+_xlfn.IFNA(SUM((AB$3&gt;='Gastos com Pessoal'!$E$513:$E$522)*(AB$3&lt;='Gastos com Pessoal'!$F$513:$F$522)*(IF('Gastos com Pessoal'!$Y$513:$Y$522&lt;=AB$3,1,0))*OFFSET('Gastos com Pessoal'!$H$512,1,MATCH(4&amp;$B54,'Gastos com Pessoal'!$I$532:$AJ$532&amp;'Gastos com Pessoal'!$I$512:$AJ$512,0),10,1)),0)
+_xlfn.IFNA(SUM((AB$3&gt;='Gastos com Pessoal'!$E$513:$E$522)*(AB$3&lt;='Gastos com Pessoal'!$F$513:$F$522)*(IF('Gastos com Pessoal'!$AE$513:$AE$522&lt;=AB$3,1,0))*OFFSET('Gastos com Pessoal'!$H$512,1,MATCH(5&amp;$B54,'Gastos com Pessoal'!$I$532:$AJ$532&amp;'Gastos com Pessoal'!$I$512:$AJ$512,0),10,1)),0)</f>
        <v>0</v>
      </c>
      <c r="AC54" s="32">
        <f t="array" aca="1" ref="AC54" ca="1">_xlfn.IFNA(SUM((AC$3&gt;='Gastos com Pessoal'!$E$7:$E$506)*(AC$3&lt;='Gastos com Pessoal'!$F$7:$F$506)*OFFSET('Encargos e Benefícios'!$D$5,1,MATCH($B54,'Encargos e Benefícios'!$E$5:$AB$5,0),500,1)),0)
+_xlfn.IFNA(SUM((AC$3&gt;='Gastos com Pessoal'!$E$513:$E$522)*(AC$3&lt;='Gastos com Pessoal'!$F$513:$F$522)*OFFSET('Encargos e Benefícios'!$D$511,1,MATCH($B54,'Encargos e Benefícios'!$E$511:$AB$511,0),10,1)),0)
+_xlfn.IFNA(SUM((AC$3&gt;='Gastos com Pessoal'!$E$7:$E$506)*(AC$3&lt;='Gastos com Pessoal'!$F$7:$F$506)*(IF('Gastos com Pessoal'!$G$7:$G$506&lt;=AC$3,1,0))*OFFSET('Gastos com Pessoal'!$H$6,1,MATCH(1&amp;$B54,'Gastos com Pessoal'!$I$532:$AJ$532&amp;'Gastos com Pessoal'!$I$6:$AJ$6,0),500,1)),0)
+_xlfn.IFNA(SUM((AC$3&gt;='Gastos com Pessoal'!$E$7:$E$506)*(AC$3&lt;='Gastos com Pessoal'!$F$7:$F$506)*(IF('Gastos com Pessoal'!$M$7:$M$506&lt;=AC$3,1,0))*OFFSET('Gastos com Pessoal'!$H$6,1,MATCH(2&amp;$B54,'Gastos com Pessoal'!$I$532:$AJ$532&amp;'Gastos com Pessoal'!$I$6:$AJ$6,0),500,1)),0)
+_xlfn.IFNA(SUM((AC$3&gt;='Gastos com Pessoal'!$E$7:$E$506)*(AC$3&lt;='Gastos com Pessoal'!$F$7:$F$506)*(IF('Gastos com Pessoal'!$S$7:$S$506&lt;=AC$3,1,0))*OFFSET('Gastos com Pessoal'!$H$6,1,MATCH(3&amp;$B54,'Gastos com Pessoal'!$I$532:$AJ$532&amp;'Gastos com Pessoal'!$I$6:$AJ$6,0),500,1)),0)
+_xlfn.IFNA(SUM((AC$3&gt;='Gastos com Pessoal'!$E$7:$E$506)*(AC$3&lt;='Gastos com Pessoal'!$F$7:$F$506)*(IF('Gastos com Pessoal'!$Y$7:$Y$506&lt;=AC$3,1,0))*OFFSET('Gastos com Pessoal'!$H$6,1,MATCH(4&amp;$B54,'Gastos com Pessoal'!$I$532:$AJ$532&amp;'Gastos com Pessoal'!$I$6:$AJ$6,0),500,1)),0)
+_xlfn.IFNA(SUM((AC$3&gt;='Gastos com Pessoal'!$E$7:$E$506)*(AC$3&lt;='Gastos com Pessoal'!$F$7:$F$506)*(IF('Gastos com Pessoal'!$AE$7:$AE$506&lt;=AC$3,1,0))*OFFSET('Gastos com Pessoal'!$H$6,1,MATCH(5&amp;$B54,'Gastos com Pessoal'!$I$532:$AJ$532&amp;'Gastos com Pessoal'!$I$6:$AJ$6,0),500,1)),0)
+_xlfn.IFNA(SUM((AC$3&gt;='Gastos com Pessoal'!$E$513:$E$522)*(AC$3&lt;='Gastos com Pessoal'!$F$513:$F$522)*(IF('Gastos com Pessoal'!$G$513:$G$522&lt;=AC$3,1,0))*OFFSET('Gastos com Pessoal'!$H$512,1,MATCH(1&amp;$B54,'Gastos com Pessoal'!$I$532:$AJ$532&amp;'Gastos com Pessoal'!$I$512:$AJ$512,0),10,1)),0)
+_xlfn.IFNA(SUM((AC$3&gt;='Gastos com Pessoal'!$E$513:$E$522)*(AC$3&lt;='Gastos com Pessoal'!$F$513:$F$522)*(IF('Gastos com Pessoal'!$M$513:$M$522&lt;=AC$3,1,0))*OFFSET('Gastos com Pessoal'!$H$512,1,MATCH(2&amp;$B54,'Gastos com Pessoal'!$I$532:$AJ$532&amp;'Gastos com Pessoal'!$I$512:$AJ$512,0),10,1)),0)
+_xlfn.IFNA(SUM((AC$3&gt;='Gastos com Pessoal'!$E$513:$E$522)*(AC$3&lt;='Gastos com Pessoal'!$F$513:$F$522)*(IF('Gastos com Pessoal'!$S$513:$S$522&lt;=AC$3,1,0))*OFFSET('Gastos com Pessoal'!$H$512,1,MATCH(3&amp;$B54,'Gastos com Pessoal'!$I$532:$AJ$532&amp;'Gastos com Pessoal'!$I$512:$AJ$512,0),10,1)),0)
+_xlfn.IFNA(SUM((AC$3&gt;='Gastos com Pessoal'!$E$513:$E$522)*(AC$3&lt;='Gastos com Pessoal'!$F$513:$F$522)*(IF('Gastos com Pessoal'!$Y$513:$Y$522&lt;=AC$3,1,0))*OFFSET('Gastos com Pessoal'!$H$512,1,MATCH(4&amp;$B54,'Gastos com Pessoal'!$I$532:$AJ$532&amp;'Gastos com Pessoal'!$I$512:$AJ$512,0),10,1)),0)
+_xlfn.IFNA(SUM((AC$3&gt;='Gastos com Pessoal'!$E$513:$E$522)*(AC$3&lt;='Gastos com Pessoal'!$F$513:$F$522)*(IF('Gastos com Pessoal'!$AE$513:$AE$522&lt;=AC$3,1,0))*OFFSET('Gastos com Pessoal'!$H$512,1,MATCH(5&amp;$B54,'Gastos com Pessoal'!$I$532:$AJ$532&amp;'Gastos com Pessoal'!$I$512:$AJ$512,0),10,1)),0)</f>
        <v>0</v>
      </c>
      <c r="AD54" s="32">
        <f t="array" aca="1" ref="AD54" ca="1">_xlfn.IFNA(SUM((AD$3&gt;='Gastos com Pessoal'!$E$7:$E$506)*(AD$3&lt;='Gastos com Pessoal'!$F$7:$F$506)*OFFSET('Encargos e Benefícios'!$D$5,1,MATCH($B54,'Encargos e Benefícios'!$E$5:$AB$5,0),500,1)),0)
+_xlfn.IFNA(SUM((AD$3&gt;='Gastos com Pessoal'!$E$513:$E$522)*(AD$3&lt;='Gastos com Pessoal'!$F$513:$F$522)*OFFSET('Encargos e Benefícios'!$D$511,1,MATCH($B54,'Encargos e Benefícios'!$E$511:$AB$511,0),10,1)),0)
+_xlfn.IFNA(SUM((AD$3&gt;='Gastos com Pessoal'!$E$7:$E$506)*(AD$3&lt;='Gastos com Pessoal'!$F$7:$F$506)*(IF('Gastos com Pessoal'!$G$7:$G$506&lt;=AD$3,1,0))*OFFSET('Gastos com Pessoal'!$H$6,1,MATCH(1&amp;$B54,'Gastos com Pessoal'!$I$532:$AJ$532&amp;'Gastos com Pessoal'!$I$6:$AJ$6,0),500,1)),0)
+_xlfn.IFNA(SUM((AD$3&gt;='Gastos com Pessoal'!$E$7:$E$506)*(AD$3&lt;='Gastos com Pessoal'!$F$7:$F$506)*(IF('Gastos com Pessoal'!$M$7:$M$506&lt;=AD$3,1,0))*OFFSET('Gastos com Pessoal'!$H$6,1,MATCH(2&amp;$B54,'Gastos com Pessoal'!$I$532:$AJ$532&amp;'Gastos com Pessoal'!$I$6:$AJ$6,0),500,1)),0)
+_xlfn.IFNA(SUM((AD$3&gt;='Gastos com Pessoal'!$E$7:$E$506)*(AD$3&lt;='Gastos com Pessoal'!$F$7:$F$506)*(IF('Gastos com Pessoal'!$S$7:$S$506&lt;=AD$3,1,0))*OFFSET('Gastos com Pessoal'!$H$6,1,MATCH(3&amp;$B54,'Gastos com Pessoal'!$I$532:$AJ$532&amp;'Gastos com Pessoal'!$I$6:$AJ$6,0),500,1)),0)
+_xlfn.IFNA(SUM((AD$3&gt;='Gastos com Pessoal'!$E$7:$E$506)*(AD$3&lt;='Gastos com Pessoal'!$F$7:$F$506)*(IF('Gastos com Pessoal'!$Y$7:$Y$506&lt;=AD$3,1,0))*OFFSET('Gastos com Pessoal'!$H$6,1,MATCH(4&amp;$B54,'Gastos com Pessoal'!$I$532:$AJ$532&amp;'Gastos com Pessoal'!$I$6:$AJ$6,0),500,1)),0)
+_xlfn.IFNA(SUM((AD$3&gt;='Gastos com Pessoal'!$E$7:$E$506)*(AD$3&lt;='Gastos com Pessoal'!$F$7:$F$506)*(IF('Gastos com Pessoal'!$AE$7:$AE$506&lt;=AD$3,1,0))*OFFSET('Gastos com Pessoal'!$H$6,1,MATCH(5&amp;$B54,'Gastos com Pessoal'!$I$532:$AJ$532&amp;'Gastos com Pessoal'!$I$6:$AJ$6,0),500,1)),0)
+_xlfn.IFNA(SUM((AD$3&gt;='Gastos com Pessoal'!$E$513:$E$522)*(AD$3&lt;='Gastos com Pessoal'!$F$513:$F$522)*(IF('Gastos com Pessoal'!$G$513:$G$522&lt;=AD$3,1,0))*OFFSET('Gastos com Pessoal'!$H$512,1,MATCH(1&amp;$B54,'Gastos com Pessoal'!$I$532:$AJ$532&amp;'Gastos com Pessoal'!$I$512:$AJ$512,0),10,1)),0)
+_xlfn.IFNA(SUM((AD$3&gt;='Gastos com Pessoal'!$E$513:$E$522)*(AD$3&lt;='Gastos com Pessoal'!$F$513:$F$522)*(IF('Gastos com Pessoal'!$M$513:$M$522&lt;=AD$3,1,0))*OFFSET('Gastos com Pessoal'!$H$512,1,MATCH(2&amp;$B54,'Gastos com Pessoal'!$I$532:$AJ$532&amp;'Gastos com Pessoal'!$I$512:$AJ$512,0),10,1)),0)
+_xlfn.IFNA(SUM((AD$3&gt;='Gastos com Pessoal'!$E$513:$E$522)*(AD$3&lt;='Gastos com Pessoal'!$F$513:$F$522)*(IF('Gastos com Pessoal'!$S$513:$S$522&lt;=AD$3,1,0))*OFFSET('Gastos com Pessoal'!$H$512,1,MATCH(3&amp;$B54,'Gastos com Pessoal'!$I$532:$AJ$532&amp;'Gastos com Pessoal'!$I$512:$AJ$512,0),10,1)),0)
+_xlfn.IFNA(SUM((AD$3&gt;='Gastos com Pessoal'!$E$513:$E$522)*(AD$3&lt;='Gastos com Pessoal'!$F$513:$F$522)*(IF('Gastos com Pessoal'!$Y$513:$Y$522&lt;=AD$3,1,0))*OFFSET('Gastos com Pessoal'!$H$512,1,MATCH(4&amp;$B54,'Gastos com Pessoal'!$I$532:$AJ$532&amp;'Gastos com Pessoal'!$I$512:$AJ$512,0),10,1)),0)
+_xlfn.IFNA(SUM((AD$3&gt;='Gastos com Pessoal'!$E$513:$E$522)*(AD$3&lt;='Gastos com Pessoal'!$F$513:$F$522)*(IF('Gastos com Pessoal'!$AE$513:$AE$522&lt;=AD$3,1,0))*OFFSET('Gastos com Pessoal'!$H$512,1,MATCH(5&amp;$B54,'Gastos com Pessoal'!$I$532:$AJ$532&amp;'Gastos com Pessoal'!$I$512:$AJ$512,0),10,1)),0)</f>
        <v>0</v>
      </c>
      <c r="AE54" s="32">
        <f t="array" aca="1" ref="AE54" ca="1">_xlfn.IFNA(SUM((AE$3&gt;='Gastos com Pessoal'!$E$7:$E$506)*(AE$3&lt;='Gastos com Pessoal'!$F$7:$F$506)*OFFSET('Encargos e Benefícios'!$D$5,1,MATCH($B54,'Encargos e Benefícios'!$E$5:$AB$5,0),500,1)),0)
+_xlfn.IFNA(SUM((AE$3&gt;='Gastos com Pessoal'!$E$513:$E$522)*(AE$3&lt;='Gastos com Pessoal'!$F$513:$F$522)*OFFSET('Encargos e Benefícios'!$D$511,1,MATCH($B54,'Encargos e Benefícios'!$E$511:$AB$511,0),10,1)),0)
+_xlfn.IFNA(SUM((AE$3&gt;='Gastos com Pessoal'!$E$7:$E$506)*(AE$3&lt;='Gastos com Pessoal'!$F$7:$F$506)*(IF('Gastos com Pessoal'!$G$7:$G$506&lt;=AE$3,1,0))*OFFSET('Gastos com Pessoal'!$H$6,1,MATCH(1&amp;$B54,'Gastos com Pessoal'!$I$532:$AJ$532&amp;'Gastos com Pessoal'!$I$6:$AJ$6,0),500,1)),0)
+_xlfn.IFNA(SUM((AE$3&gt;='Gastos com Pessoal'!$E$7:$E$506)*(AE$3&lt;='Gastos com Pessoal'!$F$7:$F$506)*(IF('Gastos com Pessoal'!$M$7:$M$506&lt;=AE$3,1,0))*OFFSET('Gastos com Pessoal'!$H$6,1,MATCH(2&amp;$B54,'Gastos com Pessoal'!$I$532:$AJ$532&amp;'Gastos com Pessoal'!$I$6:$AJ$6,0),500,1)),0)
+_xlfn.IFNA(SUM((AE$3&gt;='Gastos com Pessoal'!$E$7:$E$506)*(AE$3&lt;='Gastos com Pessoal'!$F$7:$F$506)*(IF('Gastos com Pessoal'!$S$7:$S$506&lt;=AE$3,1,0))*OFFSET('Gastos com Pessoal'!$H$6,1,MATCH(3&amp;$B54,'Gastos com Pessoal'!$I$532:$AJ$532&amp;'Gastos com Pessoal'!$I$6:$AJ$6,0),500,1)),0)
+_xlfn.IFNA(SUM((AE$3&gt;='Gastos com Pessoal'!$E$7:$E$506)*(AE$3&lt;='Gastos com Pessoal'!$F$7:$F$506)*(IF('Gastos com Pessoal'!$Y$7:$Y$506&lt;=AE$3,1,0))*OFFSET('Gastos com Pessoal'!$H$6,1,MATCH(4&amp;$B54,'Gastos com Pessoal'!$I$532:$AJ$532&amp;'Gastos com Pessoal'!$I$6:$AJ$6,0),500,1)),0)
+_xlfn.IFNA(SUM((AE$3&gt;='Gastos com Pessoal'!$E$7:$E$506)*(AE$3&lt;='Gastos com Pessoal'!$F$7:$F$506)*(IF('Gastos com Pessoal'!$AE$7:$AE$506&lt;=AE$3,1,0))*OFFSET('Gastos com Pessoal'!$H$6,1,MATCH(5&amp;$B54,'Gastos com Pessoal'!$I$532:$AJ$532&amp;'Gastos com Pessoal'!$I$6:$AJ$6,0),500,1)),0)
+_xlfn.IFNA(SUM((AE$3&gt;='Gastos com Pessoal'!$E$513:$E$522)*(AE$3&lt;='Gastos com Pessoal'!$F$513:$F$522)*(IF('Gastos com Pessoal'!$G$513:$G$522&lt;=AE$3,1,0))*OFFSET('Gastos com Pessoal'!$H$512,1,MATCH(1&amp;$B54,'Gastos com Pessoal'!$I$532:$AJ$532&amp;'Gastos com Pessoal'!$I$512:$AJ$512,0),10,1)),0)
+_xlfn.IFNA(SUM((AE$3&gt;='Gastos com Pessoal'!$E$513:$E$522)*(AE$3&lt;='Gastos com Pessoal'!$F$513:$F$522)*(IF('Gastos com Pessoal'!$M$513:$M$522&lt;=AE$3,1,0))*OFFSET('Gastos com Pessoal'!$H$512,1,MATCH(2&amp;$B54,'Gastos com Pessoal'!$I$532:$AJ$532&amp;'Gastos com Pessoal'!$I$512:$AJ$512,0),10,1)),0)
+_xlfn.IFNA(SUM((AE$3&gt;='Gastos com Pessoal'!$E$513:$E$522)*(AE$3&lt;='Gastos com Pessoal'!$F$513:$F$522)*(IF('Gastos com Pessoal'!$S$513:$S$522&lt;=AE$3,1,0))*OFFSET('Gastos com Pessoal'!$H$512,1,MATCH(3&amp;$B54,'Gastos com Pessoal'!$I$532:$AJ$532&amp;'Gastos com Pessoal'!$I$512:$AJ$512,0),10,1)),0)
+_xlfn.IFNA(SUM((AE$3&gt;='Gastos com Pessoal'!$E$513:$E$522)*(AE$3&lt;='Gastos com Pessoal'!$F$513:$F$522)*(IF('Gastos com Pessoal'!$Y$513:$Y$522&lt;=AE$3,1,0))*OFFSET('Gastos com Pessoal'!$H$512,1,MATCH(4&amp;$B54,'Gastos com Pessoal'!$I$532:$AJ$532&amp;'Gastos com Pessoal'!$I$512:$AJ$512,0),10,1)),0)
+_xlfn.IFNA(SUM((AE$3&gt;='Gastos com Pessoal'!$E$513:$E$522)*(AE$3&lt;='Gastos com Pessoal'!$F$513:$F$522)*(IF('Gastos com Pessoal'!$AE$513:$AE$522&lt;=AE$3,1,0))*OFFSET('Gastos com Pessoal'!$H$512,1,MATCH(5&amp;$B54,'Gastos com Pessoal'!$I$532:$AJ$532&amp;'Gastos com Pessoal'!$I$512:$AJ$512,0),10,1)),0)</f>
        <v>0</v>
      </c>
      <c r="AF54" s="32">
        <f t="array" aca="1" ref="AF54" ca="1">_xlfn.IFNA(SUM((AF$3&gt;='Gastos com Pessoal'!$E$7:$E$506)*(AF$3&lt;='Gastos com Pessoal'!$F$7:$F$506)*OFFSET('Encargos e Benefícios'!$D$5,1,MATCH($B54,'Encargos e Benefícios'!$E$5:$AB$5,0),500,1)),0)
+_xlfn.IFNA(SUM((AF$3&gt;='Gastos com Pessoal'!$E$513:$E$522)*(AF$3&lt;='Gastos com Pessoal'!$F$513:$F$522)*OFFSET('Encargos e Benefícios'!$D$511,1,MATCH($B54,'Encargos e Benefícios'!$E$511:$AB$511,0),10,1)),0)
+_xlfn.IFNA(SUM((AF$3&gt;='Gastos com Pessoal'!$E$7:$E$506)*(AF$3&lt;='Gastos com Pessoal'!$F$7:$F$506)*(IF('Gastos com Pessoal'!$G$7:$G$506&lt;=AF$3,1,0))*OFFSET('Gastos com Pessoal'!$H$6,1,MATCH(1&amp;$B54,'Gastos com Pessoal'!$I$532:$AJ$532&amp;'Gastos com Pessoal'!$I$6:$AJ$6,0),500,1)),0)
+_xlfn.IFNA(SUM((AF$3&gt;='Gastos com Pessoal'!$E$7:$E$506)*(AF$3&lt;='Gastos com Pessoal'!$F$7:$F$506)*(IF('Gastos com Pessoal'!$M$7:$M$506&lt;=AF$3,1,0))*OFFSET('Gastos com Pessoal'!$H$6,1,MATCH(2&amp;$B54,'Gastos com Pessoal'!$I$532:$AJ$532&amp;'Gastos com Pessoal'!$I$6:$AJ$6,0),500,1)),0)
+_xlfn.IFNA(SUM((AF$3&gt;='Gastos com Pessoal'!$E$7:$E$506)*(AF$3&lt;='Gastos com Pessoal'!$F$7:$F$506)*(IF('Gastos com Pessoal'!$S$7:$S$506&lt;=AF$3,1,0))*OFFSET('Gastos com Pessoal'!$H$6,1,MATCH(3&amp;$B54,'Gastos com Pessoal'!$I$532:$AJ$532&amp;'Gastos com Pessoal'!$I$6:$AJ$6,0),500,1)),0)
+_xlfn.IFNA(SUM((AF$3&gt;='Gastos com Pessoal'!$E$7:$E$506)*(AF$3&lt;='Gastos com Pessoal'!$F$7:$F$506)*(IF('Gastos com Pessoal'!$Y$7:$Y$506&lt;=AF$3,1,0))*OFFSET('Gastos com Pessoal'!$H$6,1,MATCH(4&amp;$B54,'Gastos com Pessoal'!$I$532:$AJ$532&amp;'Gastos com Pessoal'!$I$6:$AJ$6,0),500,1)),0)
+_xlfn.IFNA(SUM((AF$3&gt;='Gastos com Pessoal'!$E$7:$E$506)*(AF$3&lt;='Gastos com Pessoal'!$F$7:$F$506)*(IF('Gastos com Pessoal'!$AE$7:$AE$506&lt;=AF$3,1,0))*OFFSET('Gastos com Pessoal'!$H$6,1,MATCH(5&amp;$B54,'Gastos com Pessoal'!$I$532:$AJ$532&amp;'Gastos com Pessoal'!$I$6:$AJ$6,0),500,1)),0)
+_xlfn.IFNA(SUM((AF$3&gt;='Gastos com Pessoal'!$E$513:$E$522)*(AF$3&lt;='Gastos com Pessoal'!$F$513:$F$522)*(IF('Gastos com Pessoal'!$G$513:$G$522&lt;=AF$3,1,0))*OFFSET('Gastos com Pessoal'!$H$512,1,MATCH(1&amp;$B54,'Gastos com Pessoal'!$I$532:$AJ$532&amp;'Gastos com Pessoal'!$I$512:$AJ$512,0),10,1)),0)
+_xlfn.IFNA(SUM((AF$3&gt;='Gastos com Pessoal'!$E$513:$E$522)*(AF$3&lt;='Gastos com Pessoal'!$F$513:$F$522)*(IF('Gastos com Pessoal'!$M$513:$M$522&lt;=AF$3,1,0))*OFFSET('Gastos com Pessoal'!$H$512,1,MATCH(2&amp;$B54,'Gastos com Pessoal'!$I$532:$AJ$532&amp;'Gastos com Pessoal'!$I$512:$AJ$512,0),10,1)),0)
+_xlfn.IFNA(SUM((AF$3&gt;='Gastos com Pessoal'!$E$513:$E$522)*(AF$3&lt;='Gastos com Pessoal'!$F$513:$F$522)*(IF('Gastos com Pessoal'!$S$513:$S$522&lt;=AF$3,1,0))*OFFSET('Gastos com Pessoal'!$H$512,1,MATCH(3&amp;$B54,'Gastos com Pessoal'!$I$532:$AJ$532&amp;'Gastos com Pessoal'!$I$512:$AJ$512,0),10,1)),0)
+_xlfn.IFNA(SUM((AF$3&gt;='Gastos com Pessoal'!$E$513:$E$522)*(AF$3&lt;='Gastos com Pessoal'!$F$513:$F$522)*(IF('Gastos com Pessoal'!$Y$513:$Y$522&lt;=AF$3,1,0))*OFFSET('Gastos com Pessoal'!$H$512,1,MATCH(4&amp;$B54,'Gastos com Pessoal'!$I$532:$AJ$532&amp;'Gastos com Pessoal'!$I$512:$AJ$512,0),10,1)),0)
+_xlfn.IFNA(SUM((AF$3&gt;='Gastos com Pessoal'!$E$513:$E$522)*(AF$3&lt;='Gastos com Pessoal'!$F$513:$F$522)*(IF('Gastos com Pessoal'!$AE$513:$AE$522&lt;=AF$3,1,0))*OFFSET('Gastos com Pessoal'!$H$512,1,MATCH(5&amp;$B54,'Gastos com Pessoal'!$I$532:$AJ$532&amp;'Gastos com Pessoal'!$I$512:$AJ$512,0),10,1)),0)</f>
        <v>0</v>
      </c>
      <c r="AG54" s="32">
        <f t="array" aca="1" ref="AG54" ca="1">_xlfn.IFNA(SUM((AG$3&gt;='Gastos com Pessoal'!$E$7:$E$506)*(AG$3&lt;='Gastos com Pessoal'!$F$7:$F$506)*OFFSET('Encargos e Benefícios'!$D$5,1,MATCH($B54,'Encargos e Benefícios'!$E$5:$AB$5,0),500,1)),0)
+_xlfn.IFNA(SUM((AG$3&gt;='Gastos com Pessoal'!$E$513:$E$522)*(AG$3&lt;='Gastos com Pessoal'!$F$513:$F$522)*OFFSET('Encargos e Benefícios'!$D$511,1,MATCH($B54,'Encargos e Benefícios'!$E$511:$AB$511,0),10,1)),0)
+_xlfn.IFNA(SUM((AG$3&gt;='Gastos com Pessoal'!$E$7:$E$506)*(AG$3&lt;='Gastos com Pessoal'!$F$7:$F$506)*(IF('Gastos com Pessoal'!$G$7:$G$506&lt;=AG$3,1,0))*OFFSET('Gastos com Pessoal'!$H$6,1,MATCH(1&amp;$B54,'Gastos com Pessoal'!$I$532:$AJ$532&amp;'Gastos com Pessoal'!$I$6:$AJ$6,0),500,1)),0)
+_xlfn.IFNA(SUM((AG$3&gt;='Gastos com Pessoal'!$E$7:$E$506)*(AG$3&lt;='Gastos com Pessoal'!$F$7:$F$506)*(IF('Gastos com Pessoal'!$M$7:$M$506&lt;=AG$3,1,0))*OFFSET('Gastos com Pessoal'!$H$6,1,MATCH(2&amp;$B54,'Gastos com Pessoal'!$I$532:$AJ$532&amp;'Gastos com Pessoal'!$I$6:$AJ$6,0),500,1)),0)
+_xlfn.IFNA(SUM((AG$3&gt;='Gastos com Pessoal'!$E$7:$E$506)*(AG$3&lt;='Gastos com Pessoal'!$F$7:$F$506)*(IF('Gastos com Pessoal'!$S$7:$S$506&lt;=AG$3,1,0))*OFFSET('Gastos com Pessoal'!$H$6,1,MATCH(3&amp;$B54,'Gastos com Pessoal'!$I$532:$AJ$532&amp;'Gastos com Pessoal'!$I$6:$AJ$6,0),500,1)),0)
+_xlfn.IFNA(SUM((AG$3&gt;='Gastos com Pessoal'!$E$7:$E$506)*(AG$3&lt;='Gastos com Pessoal'!$F$7:$F$506)*(IF('Gastos com Pessoal'!$Y$7:$Y$506&lt;=AG$3,1,0))*OFFSET('Gastos com Pessoal'!$H$6,1,MATCH(4&amp;$B54,'Gastos com Pessoal'!$I$532:$AJ$532&amp;'Gastos com Pessoal'!$I$6:$AJ$6,0),500,1)),0)
+_xlfn.IFNA(SUM((AG$3&gt;='Gastos com Pessoal'!$E$7:$E$506)*(AG$3&lt;='Gastos com Pessoal'!$F$7:$F$506)*(IF('Gastos com Pessoal'!$AE$7:$AE$506&lt;=AG$3,1,0))*OFFSET('Gastos com Pessoal'!$H$6,1,MATCH(5&amp;$B54,'Gastos com Pessoal'!$I$532:$AJ$532&amp;'Gastos com Pessoal'!$I$6:$AJ$6,0),500,1)),0)
+_xlfn.IFNA(SUM((AG$3&gt;='Gastos com Pessoal'!$E$513:$E$522)*(AG$3&lt;='Gastos com Pessoal'!$F$513:$F$522)*(IF('Gastos com Pessoal'!$G$513:$G$522&lt;=AG$3,1,0))*OFFSET('Gastos com Pessoal'!$H$512,1,MATCH(1&amp;$B54,'Gastos com Pessoal'!$I$532:$AJ$532&amp;'Gastos com Pessoal'!$I$512:$AJ$512,0),10,1)),0)
+_xlfn.IFNA(SUM((AG$3&gt;='Gastos com Pessoal'!$E$513:$E$522)*(AG$3&lt;='Gastos com Pessoal'!$F$513:$F$522)*(IF('Gastos com Pessoal'!$M$513:$M$522&lt;=AG$3,1,0))*OFFSET('Gastos com Pessoal'!$H$512,1,MATCH(2&amp;$B54,'Gastos com Pessoal'!$I$532:$AJ$532&amp;'Gastos com Pessoal'!$I$512:$AJ$512,0),10,1)),0)
+_xlfn.IFNA(SUM((AG$3&gt;='Gastos com Pessoal'!$E$513:$E$522)*(AG$3&lt;='Gastos com Pessoal'!$F$513:$F$522)*(IF('Gastos com Pessoal'!$S$513:$S$522&lt;=AG$3,1,0))*OFFSET('Gastos com Pessoal'!$H$512,1,MATCH(3&amp;$B54,'Gastos com Pessoal'!$I$532:$AJ$532&amp;'Gastos com Pessoal'!$I$512:$AJ$512,0),10,1)),0)
+_xlfn.IFNA(SUM((AG$3&gt;='Gastos com Pessoal'!$E$513:$E$522)*(AG$3&lt;='Gastos com Pessoal'!$F$513:$F$522)*(IF('Gastos com Pessoal'!$Y$513:$Y$522&lt;=AG$3,1,0))*OFFSET('Gastos com Pessoal'!$H$512,1,MATCH(4&amp;$B54,'Gastos com Pessoal'!$I$532:$AJ$532&amp;'Gastos com Pessoal'!$I$512:$AJ$512,0),10,1)),0)
+_xlfn.IFNA(SUM((AG$3&gt;='Gastos com Pessoal'!$E$513:$E$522)*(AG$3&lt;='Gastos com Pessoal'!$F$513:$F$522)*(IF('Gastos com Pessoal'!$AE$513:$AE$522&lt;=AG$3,1,0))*OFFSET('Gastos com Pessoal'!$H$512,1,MATCH(5&amp;$B54,'Gastos com Pessoal'!$I$532:$AJ$532&amp;'Gastos com Pessoal'!$I$512:$AJ$512,0),10,1)),0)</f>
        <v>0</v>
      </c>
      <c r="AH54" s="32">
        <f t="array" aca="1" ref="AH54" ca="1">_xlfn.IFNA(SUM((AH$3&gt;='Gastos com Pessoal'!$E$7:$E$506)*(AH$3&lt;='Gastos com Pessoal'!$F$7:$F$506)*OFFSET('Encargos e Benefícios'!$D$5,1,MATCH($B54,'Encargos e Benefícios'!$E$5:$AB$5,0),500,1)),0)
+_xlfn.IFNA(SUM((AH$3&gt;='Gastos com Pessoal'!$E$513:$E$522)*(AH$3&lt;='Gastos com Pessoal'!$F$513:$F$522)*OFFSET('Encargos e Benefícios'!$D$511,1,MATCH($B54,'Encargos e Benefícios'!$E$511:$AB$511,0),10,1)),0)
+_xlfn.IFNA(SUM((AH$3&gt;='Gastos com Pessoal'!$E$7:$E$506)*(AH$3&lt;='Gastos com Pessoal'!$F$7:$F$506)*(IF('Gastos com Pessoal'!$G$7:$G$506&lt;=AH$3,1,0))*OFFSET('Gastos com Pessoal'!$H$6,1,MATCH(1&amp;$B54,'Gastos com Pessoal'!$I$532:$AJ$532&amp;'Gastos com Pessoal'!$I$6:$AJ$6,0),500,1)),0)
+_xlfn.IFNA(SUM((AH$3&gt;='Gastos com Pessoal'!$E$7:$E$506)*(AH$3&lt;='Gastos com Pessoal'!$F$7:$F$506)*(IF('Gastos com Pessoal'!$M$7:$M$506&lt;=AH$3,1,0))*OFFSET('Gastos com Pessoal'!$H$6,1,MATCH(2&amp;$B54,'Gastos com Pessoal'!$I$532:$AJ$532&amp;'Gastos com Pessoal'!$I$6:$AJ$6,0),500,1)),0)
+_xlfn.IFNA(SUM((AH$3&gt;='Gastos com Pessoal'!$E$7:$E$506)*(AH$3&lt;='Gastos com Pessoal'!$F$7:$F$506)*(IF('Gastos com Pessoal'!$S$7:$S$506&lt;=AH$3,1,0))*OFFSET('Gastos com Pessoal'!$H$6,1,MATCH(3&amp;$B54,'Gastos com Pessoal'!$I$532:$AJ$532&amp;'Gastos com Pessoal'!$I$6:$AJ$6,0),500,1)),0)
+_xlfn.IFNA(SUM((AH$3&gt;='Gastos com Pessoal'!$E$7:$E$506)*(AH$3&lt;='Gastos com Pessoal'!$F$7:$F$506)*(IF('Gastos com Pessoal'!$Y$7:$Y$506&lt;=AH$3,1,0))*OFFSET('Gastos com Pessoal'!$H$6,1,MATCH(4&amp;$B54,'Gastos com Pessoal'!$I$532:$AJ$532&amp;'Gastos com Pessoal'!$I$6:$AJ$6,0),500,1)),0)
+_xlfn.IFNA(SUM((AH$3&gt;='Gastos com Pessoal'!$E$7:$E$506)*(AH$3&lt;='Gastos com Pessoal'!$F$7:$F$506)*(IF('Gastos com Pessoal'!$AE$7:$AE$506&lt;=AH$3,1,0))*OFFSET('Gastos com Pessoal'!$H$6,1,MATCH(5&amp;$B54,'Gastos com Pessoal'!$I$532:$AJ$532&amp;'Gastos com Pessoal'!$I$6:$AJ$6,0),500,1)),0)
+_xlfn.IFNA(SUM((AH$3&gt;='Gastos com Pessoal'!$E$513:$E$522)*(AH$3&lt;='Gastos com Pessoal'!$F$513:$F$522)*(IF('Gastos com Pessoal'!$G$513:$G$522&lt;=AH$3,1,0))*OFFSET('Gastos com Pessoal'!$H$512,1,MATCH(1&amp;$B54,'Gastos com Pessoal'!$I$532:$AJ$532&amp;'Gastos com Pessoal'!$I$512:$AJ$512,0),10,1)),0)
+_xlfn.IFNA(SUM((AH$3&gt;='Gastos com Pessoal'!$E$513:$E$522)*(AH$3&lt;='Gastos com Pessoal'!$F$513:$F$522)*(IF('Gastos com Pessoal'!$M$513:$M$522&lt;=AH$3,1,0))*OFFSET('Gastos com Pessoal'!$H$512,1,MATCH(2&amp;$B54,'Gastos com Pessoal'!$I$532:$AJ$532&amp;'Gastos com Pessoal'!$I$512:$AJ$512,0),10,1)),0)
+_xlfn.IFNA(SUM((AH$3&gt;='Gastos com Pessoal'!$E$513:$E$522)*(AH$3&lt;='Gastos com Pessoal'!$F$513:$F$522)*(IF('Gastos com Pessoal'!$S$513:$S$522&lt;=AH$3,1,0))*OFFSET('Gastos com Pessoal'!$H$512,1,MATCH(3&amp;$B54,'Gastos com Pessoal'!$I$532:$AJ$532&amp;'Gastos com Pessoal'!$I$512:$AJ$512,0),10,1)),0)
+_xlfn.IFNA(SUM((AH$3&gt;='Gastos com Pessoal'!$E$513:$E$522)*(AH$3&lt;='Gastos com Pessoal'!$F$513:$F$522)*(IF('Gastos com Pessoal'!$Y$513:$Y$522&lt;=AH$3,1,0))*OFFSET('Gastos com Pessoal'!$H$512,1,MATCH(4&amp;$B54,'Gastos com Pessoal'!$I$532:$AJ$532&amp;'Gastos com Pessoal'!$I$512:$AJ$512,0),10,1)),0)
+_xlfn.IFNA(SUM((AH$3&gt;='Gastos com Pessoal'!$E$513:$E$522)*(AH$3&lt;='Gastos com Pessoal'!$F$513:$F$522)*(IF('Gastos com Pessoal'!$AE$513:$AE$522&lt;=AH$3,1,0))*OFFSET('Gastos com Pessoal'!$H$512,1,MATCH(5&amp;$B54,'Gastos com Pessoal'!$I$532:$AJ$532&amp;'Gastos com Pessoal'!$I$512:$AJ$512,0),10,1)),0)</f>
        <v>0</v>
      </c>
      <c r="AI54" s="32">
        <f t="array" aca="1" ref="AI54" ca="1">_xlfn.IFNA(SUM((AI$3&gt;='Gastos com Pessoal'!$E$7:$E$506)*(AI$3&lt;='Gastos com Pessoal'!$F$7:$F$506)*OFFSET('Encargos e Benefícios'!$D$5,1,MATCH($B54,'Encargos e Benefícios'!$E$5:$AB$5,0),500,1)),0)
+_xlfn.IFNA(SUM((AI$3&gt;='Gastos com Pessoal'!$E$513:$E$522)*(AI$3&lt;='Gastos com Pessoal'!$F$513:$F$522)*OFFSET('Encargos e Benefícios'!$D$511,1,MATCH($B54,'Encargos e Benefícios'!$E$511:$AB$511,0),10,1)),0)
+_xlfn.IFNA(SUM((AI$3&gt;='Gastos com Pessoal'!$E$7:$E$506)*(AI$3&lt;='Gastos com Pessoal'!$F$7:$F$506)*(IF('Gastos com Pessoal'!$G$7:$G$506&lt;=AI$3,1,0))*OFFSET('Gastos com Pessoal'!$H$6,1,MATCH(1&amp;$B54,'Gastos com Pessoal'!$I$532:$AJ$532&amp;'Gastos com Pessoal'!$I$6:$AJ$6,0),500,1)),0)
+_xlfn.IFNA(SUM((AI$3&gt;='Gastos com Pessoal'!$E$7:$E$506)*(AI$3&lt;='Gastos com Pessoal'!$F$7:$F$506)*(IF('Gastos com Pessoal'!$M$7:$M$506&lt;=AI$3,1,0))*OFFSET('Gastos com Pessoal'!$H$6,1,MATCH(2&amp;$B54,'Gastos com Pessoal'!$I$532:$AJ$532&amp;'Gastos com Pessoal'!$I$6:$AJ$6,0),500,1)),0)
+_xlfn.IFNA(SUM((AI$3&gt;='Gastos com Pessoal'!$E$7:$E$506)*(AI$3&lt;='Gastos com Pessoal'!$F$7:$F$506)*(IF('Gastos com Pessoal'!$S$7:$S$506&lt;=AI$3,1,0))*OFFSET('Gastos com Pessoal'!$H$6,1,MATCH(3&amp;$B54,'Gastos com Pessoal'!$I$532:$AJ$532&amp;'Gastos com Pessoal'!$I$6:$AJ$6,0),500,1)),0)
+_xlfn.IFNA(SUM((AI$3&gt;='Gastos com Pessoal'!$E$7:$E$506)*(AI$3&lt;='Gastos com Pessoal'!$F$7:$F$506)*(IF('Gastos com Pessoal'!$Y$7:$Y$506&lt;=AI$3,1,0))*OFFSET('Gastos com Pessoal'!$H$6,1,MATCH(4&amp;$B54,'Gastos com Pessoal'!$I$532:$AJ$532&amp;'Gastos com Pessoal'!$I$6:$AJ$6,0),500,1)),0)
+_xlfn.IFNA(SUM((AI$3&gt;='Gastos com Pessoal'!$E$7:$E$506)*(AI$3&lt;='Gastos com Pessoal'!$F$7:$F$506)*(IF('Gastos com Pessoal'!$AE$7:$AE$506&lt;=AI$3,1,0))*OFFSET('Gastos com Pessoal'!$H$6,1,MATCH(5&amp;$B54,'Gastos com Pessoal'!$I$532:$AJ$532&amp;'Gastos com Pessoal'!$I$6:$AJ$6,0),500,1)),0)
+_xlfn.IFNA(SUM((AI$3&gt;='Gastos com Pessoal'!$E$513:$E$522)*(AI$3&lt;='Gastos com Pessoal'!$F$513:$F$522)*(IF('Gastos com Pessoal'!$G$513:$G$522&lt;=AI$3,1,0))*OFFSET('Gastos com Pessoal'!$H$512,1,MATCH(1&amp;$B54,'Gastos com Pessoal'!$I$532:$AJ$532&amp;'Gastos com Pessoal'!$I$512:$AJ$512,0),10,1)),0)
+_xlfn.IFNA(SUM((AI$3&gt;='Gastos com Pessoal'!$E$513:$E$522)*(AI$3&lt;='Gastos com Pessoal'!$F$513:$F$522)*(IF('Gastos com Pessoal'!$M$513:$M$522&lt;=AI$3,1,0))*OFFSET('Gastos com Pessoal'!$H$512,1,MATCH(2&amp;$B54,'Gastos com Pessoal'!$I$532:$AJ$532&amp;'Gastos com Pessoal'!$I$512:$AJ$512,0),10,1)),0)
+_xlfn.IFNA(SUM((AI$3&gt;='Gastos com Pessoal'!$E$513:$E$522)*(AI$3&lt;='Gastos com Pessoal'!$F$513:$F$522)*(IF('Gastos com Pessoal'!$S$513:$S$522&lt;=AI$3,1,0))*OFFSET('Gastos com Pessoal'!$H$512,1,MATCH(3&amp;$B54,'Gastos com Pessoal'!$I$532:$AJ$532&amp;'Gastos com Pessoal'!$I$512:$AJ$512,0),10,1)),0)
+_xlfn.IFNA(SUM((AI$3&gt;='Gastos com Pessoal'!$E$513:$E$522)*(AI$3&lt;='Gastos com Pessoal'!$F$513:$F$522)*(IF('Gastos com Pessoal'!$Y$513:$Y$522&lt;=AI$3,1,0))*OFFSET('Gastos com Pessoal'!$H$512,1,MATCH(4&amp;$B54,'Gastos com Pessoal'!$I$532:$AJ$532&amp;'Gastos com Pessoal'!$I$512:$AJ$512,0),10,1)),0)
+_xlfn.IFNA(SUM((AI$3&gt;='Gastos com Pessoal'!$E$513:$E$522)*(AI$3&lt;='Gastos com Pessoal'!$F$513:$F$522)*(IF('Gastos com Pessoal'!$AE$513:$AE$522&lt;=AI$3,1,0))*OFFSET('Gastos com Pessoal'!$H$512,1,MATCH(5&amp;$B54,'Gastos com Pessoal'!$I$532:$AJ$532&amp;'Gastos com Pessoal'!$I$512:$AJ$512,0),10,1)),0)</f>
        <v>0</v>
      </c>
      <c r="AJ54" s="32">
        <f t="array" aca="1" ref="AJ54" ca="1">_xlfn.IFNA(SUM((AJ$3&gt;='Gastos com Pessoal'!$E$7:$E$506)*(AJ$3&lt;='Gastos com Pessoal'!$F$7:$F$506)*OFFSET('Encargos e Benefícios'!$D$5,1,MATCH($B54,'Encargos e Benefícios'!$E$5:$AB$5,0),500,1)),0)
+_xlfn.IFNA(SUM((AJ$3&gt;='Gastos com Pessoal'!$E$513:$E$522)*(AJ$3&lt;='Gastos com Pessoal'!$F$513:$F$522)*OFFSET('Encargos e Benefícios'!$D$511,1,MATCH($B54,'Encargos e Benefícios'!$E$511:$AB$511,0),10,1)),0)
+_xlfn.IFNA(SUM((AJ$3&gt;='Gastos com Pessoal'!$E$7:$E$506)*(AJ$3&lt;='Gastos com Pessoal'!$F$7:$F$506)*(IF('Gastos com Pessoal'!$G$7:$G$506&lt;=AJ$3,1,0))*OFFSET('Gastos com Pessoal'!$H$6,1,MATCH(1&amp;$B54,'Gastos com Pessoal'!$I$532:$AJ$532&amp;'Gastos com Pessoal'!$I$6:$AJ$6,0),500,1)),0)
+_xlfn.IFNA(SUM((AJ$3&gt;='Gastos com Pessoal'!$E$7:$E$506)*(AJ$3&lt;='Gastos com Pessoal'!$F$7:$F$506)*(IF('Gastos com Pessoal'!$M$7:$M$506&lt;=AJ$3,1,0))*OFFSET('Gastos com Pessoal'!$H$6,1,MATCH(2&amp;$B54,'Gastos com Pessoal'!$I$532:$AJ$532&amp;'Gastos com Pessoal'!$I$6:$AJ$6,0),500,1)),0)
+_xlfn.IFNA(SUM((AJ$3&gt;='Gastos com Pessoal'!$E$7:$E$506)*(AJ$3&lt;='Gastos com Pessoal'!$F$7:$F$506)*(IF('Gastos com Pessoal'!$S$7:$S$506&lt;=AJ$3,1,0))*OFFSET('Gastos com Pessoal'!$H$6,1,MATCH(3&amp;$B54,'Gastos com Pessoal'!$I$532:$AJ$532&amp;'Gastos com Pessoal'!$I$6:$AJ$6,0),500,1)),0)
+_xlfn.IFNA(SUM((AJ$3&gt;='Gastos com Pessoal'!$E$7:$E$506)*(AJ$3&lt;='Gastos com Pessoal'!$F$7:$F$506)*(IF('Gastos com Pessoal'!$Y$7:$Y$506&lt;=AJ$3,1,0))*OFFSET('Gastos com Pessoal'!$H$6,1,MATCH(4&amp;$B54,'Gastos com Pessoal'!$I$532:$AJ$532&amp;'Gastos com Pessoal'!$I$6:$AJ$6,0),500,1)),0)
+_xlfn.IFNA(SUM((AJ$3&gt;='Gastos com Pessoal'!$E$7:$E$506)*(AJ$3&lt;='Gastos com Pessoal'!$F$7:$F$506)*(IF('Gastos com Pessoal'!$AE$7:$AE$506&lt;=AJ$3,1,0))*OFFSET('Gastos com Pessoal'!$H$6,1,MATCH(5&amp;$B54,'Gastos com Pessoal'!$I$532:$AJ$532&amp;'Gastos com Pessoal'!$I$6:$AJ$6,0),500,1)),0)
+_xlfn.IFNA(SUM((AJ$3&gt;='Gastos com Pessoal'!$E$513:$E$522)*(AJ$3&lt;='Gastos com Pessoal'!$F$513:$F$522)*(IF('Gastos com Pessoal'!$G$513:$G$522&lt;=AJ$3,1,0))*OFFSET('Gastos com Pessoal'!$H$512,1,MATCH(1&amp;$B54,'Gastos com Pessoal'!$I$532:$AJ$532&amp;'Gastos com Pessoal'!$I$512:$AJ$512,0),10,1)),0)
+_xlfn.IFNA(SUM((AJ$3&gt;='Gastos com Pessoal'!$E$513:$E$522)*(AJ$3&lt;='Gastos com Pessoal'!$F$513:$F$522)*(IF('Gastos com Pessoal'!$M$513:$M$522&lt;=AJ$3,1,0))*OFFSET('Gastos com Pessoal'!$H$512,1,MATCH(2&amp;$B54,'Gastos com Pessoal'!$I$532:$AJ$532&amp;'Gastos com Pessoal'!$I$512:$AJ$512,0),10,1)),0)
+_xlfn.IFNA(SUM((AJ$3&gt;='Gastos com Pessoal'!$E$513:$E$522)*(AJ$3&lt;='Gastos com Pessoal'!$F$513:$F$522)*(IF('Gastos com Pessoal'!$S$513:$S$522&lt;=AJ$3,1,0))*OFFSET('Gastos com Pessoal'!$H$512,1,MATCH(3&amp;$B54,'Gastos com Pessoal'!$I$532:$AJ$532&amp;'Gastos com Pessoal'!$I$512:$AJ$512,0),10,1)),0)
+_xlfn.IFNA(SUM((AJ$3&gt;='Gastos com Pessoal'!$E$513:$E$522)*(AJ$3&lt;='Gastos com Pessoal'!$F$513:$F$522)*(IF('Gastos com Pessoal'!$Y$513:$Y$522&lt;=AJ$3,1,0))*OFFSET('Gastos com Pessoal'!$H$512,1,MATCH(4&amp;$B54,'Gastos com Pessoal'!$I$532:$AJ$532&amp;'Gastos com Pessoal'!$I$512:$AJ$512,0),10,1)),0)
+_xlfn.IFNA(SUM((AJ$3&gt;='Gastos com Pessoal'!$E$513:$E$522)*(AJ$3&lt;='Gastos com Pessoal'!$F$513:$F$522)*(IF('Gastos com Pessoal'!$AE$513:$AE$522&lt;=AJ$3,1,0))*OFFSET('Gastos com Pessoal'!$H$512,1,MATCH(5&amp;$B54,'Gastos com Pessoal'!$I$532:$AJ$532&amp;'Gastos com Pessoal'!$I$512:$AJ$512,0),10,1)),0)</f>
        <v>0</v>
      </c>
      <c r="AK54" s="32">
        <f t="array" aca="1" ref="AK54" ca="1">_xlfn.IFNA(SUM((AK$3&gt;='Gastos com Pessoal'!$E$7:$E$506)*(AK$3&lt;='Gastos com Pessoal'!$F$7:$F$506)*OFFSET('Encargos e Benefícios'!$D$5,1,MATCH($B54,'Encargos e Benefícios'!$E$5:$AB$5,0),500,1)),0)
+_xlfn.IFNA(SUM((AK$3&gt;='Gastos com Pessoal'!$E$513:$E$522)*(AK$3&lt;='Gastos com Pessoal'!$F$513:$F$522)*OFFSET('Encargos e Benefícios'!$D$511,1,MATCH($B54,'Encargos e Benefícios'!$E$511:$AB$511,0),10,1)),0)
+_xlfn.IFNA(SUM((AK$3&gt;='Gastos com Pessoal'!$E$7:$E$506)*(AK$3&lt;='Gastos com Pessoal'!$F$7:$F$506)*(IF('Gastos com Pessoal'!$G$7:$G$506&lt;=AK$3,1,0))*OFFSET('Gastos com Pessoal'!$H$6,1,MATCH(1&amp;$B54,'Gastos com Pessoal'!$I$532:$AJ$532&amp;'Gastos com Pessoal'!$I$6:$AJ$6,0),500,1)),0)
+_xlfn.IFNA(SUM((AK$3&gt;='Gastos com Pessoal'!$E$7:$E$506)*(AK$3&lt;='Gastos com Pessoal'!$F$7:$F$506)*(IF('Gastos com Pessoal'!$M$7:$M$506&lt;=AK$3,1,0))*OFFSET('Gastos com Pessoal'!$H$6,1,MATCH(2&amp;$B54,'Gastos com Pessoal'!$I$532:$AJ$532&amp;'Gastos com Pessoal'!$I$6:$AJ$6,0),500,1)),0)
+_xlfn.IFNA(SUM((AK$3&gt;='Gastos com Pessoal'!$E$7:$E$506)*(AK$3&lt;='Gastos com Pessoal'!$F$7:$F$506)*(IF('Gastos com Pessoal'!$S$7:$S$506&lt;=AK$3,1,0))*OFFSET('Gastos com Pessoal'!$H$6,1,MATCH(3&amp;$B54,'Gastos com Pessoal'!$I$532:$AJ$532&amp;'Gastos com Pessoal'!$I$6:$AJ$6,0),500,1)),0)
+_xlfn.IFNA(SUM((AK$3&gt;='Gastos com Pessoal'!$E$7:$E$506)*(AK$3&lt;='Gastos com Pessoal'!$F$7:$F$506)*(IF('Gastos com Pessoal'!$Y$7:$Y$506&lt;=AK$3,1,0))*OFFSET('Gastos com Pessoal'!$H$6,1,MATCH(4&amp;$B54,'Gastos com Pessoal'!$I$532:$AJ$532&amp;'Gastos com Pessoal'!$I$6:$AJ$6,0),500,1)),0)
+_xlfn.IFNA(SUM((AK$3&gt;='Gastos com Pessoal'!$E$7:$E$506)*(AK$3&lt;='Gastos com Pessoal'!$F$7:$F$506)*(IF('Gastos com Pessoal'!$AE$7:$AE$506&lt;=AK$3,1,0))*OFFSET('Gastos com Pessoal'!$H$6,1,MATCH(5&amp;$B54,'Gastos com Pessoal'!$I$532:$AJ$532&amp;'Gastos com Pessoal'!$I$6:$AJ$6,0),500,1)),0)
+_xlfn.IFNA(SUM((AK$3&gt;='Gastos com Pessoal'!$E$513:$E$522)*(AK$3&lt;='Gastos com Pessoal'!$F$513:$F$522)*(IF('Gastos com Pessoal'!$G$513:$G$522&lt;=AK$3,1,0))*OFFSET('Gastos com Pessoal'!$H$512,1,MATCH(1&amp;$B54,'Gastos com Pessoal'!$I$532:$AJ$532&amp;'Gastos com Pessoal'!$I$512:$AJ$512,0),10,1)),0)
+_xlfn.IFNA(SUM((AK$3&gt;='Gastos com Pessoal'!$E$513:$E$522)*(AK$3&lt;='Gastos com Pessoal'!$F$513:$F$522)*(IF('Gastos com Pessoal'!$M$513:$M$522&lt;=AK$3,1,0))*OFFSET('Gastos com Pessoal'!$H$512,1,MATCH(2&amp;$B54,'Gastos com Pessoal'!$I$532:$AJ$532&amp;'Gastos com Pessoal'!$I$512:$AJ$512,0),10,1)),0)
+_xlfn.IFNA(SUM((AK$3&gt;='Gastos com Pessoal'!$E$513:$E$522)*(AK$3&lt;='Gastos com Pessoal'!$F$513:$F$522)*(IF('Gastos com Pessoal'!$S$513:$S$522&lt;=AK$3,1,0))*OFFSET('Gastos com Pessoal'!$H$512,1,MATCH(3&amp;$B54,'Gastos com Pessoal'!$I$532:$AJ$532&amp;'Gastos com Pessoal'!$I$512:$AJ$512,0),10,1)),0)
+_xlfn.IFNA(SUM((AK$3&gt;='Gastos com Pessoal'!$E$513:$E$522)*(AK$3&lt;='Gastos com Pessoal'!$F$513:$F$522)*(IF('Gastos com Pessoal'!$Y$513:$Y$522&lt;=AK$3,1,0))*OFFSET('Gastos com Pessoal'!$H$512,1,MATCH(4&amp;$B54,'Gastos com Pessoal'!$I$532:$AJ$532&amp;'Gastos com Pessoal'!$I$512:$AJ$512,0),10,1)),0)
+_xlfn.IFNA(SUM((AK$3&gt;='Gastos com Pessoal'!$E$513:$E$522)*(AK$3&lt;='Gastos com Pessoal'!$F$513:$F$522)*(IF('Gastos com Pessoal'!$AE$513:$AE$522&lt;=AK$3,1,0))*OFFSET('Gastos com Pessoal'!$H$512,1,MATCH(5&amp;$B54,'Gastos com Pessoal'!$I$532:$AJ$532&amp;'Gastos com Pessoal'!$I$512:$AJ$512,0),10,1)),0)</f>
        <v>0</v>
      </c>
      <c r="AL54" s="32">
        <f t="array" aca="1" ref="AL54" ca="1">_xlfn.IFNA(SUM((AL$3&gt;='Gastos com Pessoal'!$E$7:$E$506)*(AL$3&lt;='Gastos com Pessoal'!$F$7:$F$506)*OFFSET('Encargos e Benefícios'!$D$5,1,MATCH($B54,'Encargos e Benefícios'!$E$5:$AB$5,0),500,1)),0)
+_xlfn.IFNA(SUM((AL$3&gt;='Gastos com Pessoal'!$E$513:$E$522)*(AL$3&lt;='Gastos com Pessoal'!$F$513:$F$522)*OFFSET('Encargos e Benefícios'!$D$511,1,MATCH($B54,'Encargos e Benefícios'!$E$511:$AB$511,0),10,1)),0)
+_xlfn.IFNA(SUM((AL$3&gt;='Gastos com Pessoal'!$E$7:$E$506)*(AL$3&lt;='Gastos com Pessoal'!$F$7:$F$506)*(IF('Gastos com Pessoal'!$G$7:$G$506&lt;=AL$3,1,0))*OFFSET('Gastos com Pessoal'!$H$6,1,MATCH(1&amp;$B54,'Gastos com Pessoal'!$I$532:$AJ$532&amp;'Gastos com Pessoal'!$I$6:$AJ$6,0),500,1)),0)
+_xlfn.IFNA(SUM((AL$3&gt;='Gastos com Pessoal'!$E$7:$E$506)*(AL$3&lt;='Gastos com Pessoal'!$F$7:$F$506)*(IF('Gastos com Pessoal'!$M$7:$M$506&lt;=AL$3,1,0))*OFFSET('Gastos com Pessoal'!$H$6,1,MATCH(2&amp;$B54,'Gastos com Pessoal'!$I$532:$AJ$532&amp;'Gastos com Pessoal'!$I$6:$AJ$6,0),500,1)),0)
+_xlfn.IFNA(SUM((AL$3&gt;='Gastos com Pessoal'!$E$7:$E$506)*(AL$3&lt;='Gastos com Pessoal'!$F$7:$F$506)*(IF('Gastos com Pessoal'!$S$7:$S$506&lt;=AL$3,1,0))*OFFSET('Gastos com Pessoal'!$H$6,1,MATCH(3&amp;$B54,'Gastos com Pessoal'!$I$532:$AJ$532&amp;'Gastos com Pessoal'!$I$6:$AJ$6,0),500,1)),0)
+_xlfn.IFNA(SUM((AL$3&gt;='Gastos com Pessoal'!$E$7:$E$506)*(AL$3&lt;='Gastos com Pessoal'!$F$7:$F$506)*(IF('Gastos com Pessoal'!$Y$7:$Y$506&lt;=AL$3,1,0))*OFFSET('Gastos com Pessoal'!$H$6,1,MATCH(4&amp;$B54,'Gastos com Pessoal'!$I$532:$AJ$532&amp;'Gastos com Pessoal'!$I$6:$AJ$6,0),500,1)),0)
+_xlfn.IFNA(SUM((AL$3&gt;='Gastos com Pessoal'!$E$7:$E$506)*(AL$3&lt;='Gastos com Pessoal'!$F$7:$F$506)*(IF('Gastos com Pessoal'!$AE$7:$AE$506&lt;=AL$3,1,0))*OFFSET('Gastos com Pessoal'!$H$6,1,MATCH(5&amp;$B54,'Gastos com Pessoal'!$I$532:$AJ$532&amp;'Gastos com Pessoal'!$I$6:$AJ$6,0),500,1)),0)
+_xlfn.IFNA(SUM((AL$3&gt;='Gastos com Pessoal'!$E$513:$E$522)*(AL$3&lt;='Gastos com Pessoal'!$F$513:$F$522)*(IF('Gastos com Pessoal'!$G$513:$G$522&lt;=AL$3,1,0))*OFFSET('Gastos com Pessoal'!$H$512,1,MATCH(1&amp;$B54,'Gastos com Pessoal'!$I$532:$AJ$532&amp;'Gastos com Pessoal'!$I$512:$AJ$512,0),10,1)),0)
+_xlfn.IFNA(SUM((AL$3&gt;='Gastos com Pessoal'!$E$513:$E$522)*(AL$3&lt;='Gastos com Pessoal'!$F$513:$F$522)*(IF('Gastos com Pessoal'!$M$513:$M$522&lt;=AL$3,1,0))*OFFSET('Gastos com Pessoal'!$H$512,1,MATCH(2&amp;$B54,'Gastos com Pessoal'!$I$532:$AJ$532&amp;'Gastos com Pessoal'!$I$512:$AJ$512,0),10,1)),0)
+_xlfn.IFNA(SUM((AL$3&gt;='Gastos com Pessoal'!$E$513:$E$522)*(AL$3&lt;='Gastos com Pessoal'!$F$513:$F$522)*(IF('Gastos com Pessoal'!$S$513:$S$522&lt;=AL$3,1,0))*OFFSET('Gastos com Pessoal'!$H$512,1,MATCH(3&amp;$B54,'Gastos com Pessoal'!$I$532:$AJ$532&amp;'Gastos com Pessoal'!$I$512:$AJ$512,0),10,1)),0)
+_xlfn.IFNA(SUM((AL$3&gt;='Gastos com Pessoal'!$E$513:$E$522)*(AL$3&lt;='Gastos com Pessoal'!$F$513:$F$522)*(IF('Gastos com Pessoal'!$Y$513:$Y$522&lt;=AL$3,1,0))*OFFSET('Gastos com Pessoal'!$H$512,1,MATCH(4&amp;$B54,'Gastos com Pessoal'!$I$532:$AJ$532&amp;'Gastos com Pessoal'!$I$512:$AJ$512,0),10,1)),0)
+_xlfn.IFNA(SUM((AL$3&gt;='Gastos com Pessoal'!$E$513:$E$522)*(AL$3&lt;='Gastos com Pessoal'!$F$513:$F$522)*(IF('Gastos com Pessoal'!$AE$513:$AE$522&lt;=AL$3,1,0))*OFFSET('Gastos com Pessoal'!$H$512,1,MATCH(5&amp;$B54,'Gastos com Pessoal'!$I$532:$AJ$532&amp;'Gastos com Pessoal'!$I$512:$AJ$512,0),10,1)),0)</f>
        <v>0</v>
      </c>
      <c r="AM54" s="32">
        <f t="array" aca="1" ref="AM54" ca="1">_xlfn.IFNA(SUM((AM$3&gt;='Gastos com Pessoal'!$E$7:$E$506)*(AM$3&lt;='Gastos com Pessoal'!$F$7:$F$506)*OFFSET('Encargos e Benefícios'!$D$5,1,MATCH($B54,'Encargos e Benefícios'!$E$5:$AB$5,0),500,1)),0)
+_xlfn.IFNA(SUM((AM$3&gt;='Gastos com Pessoal'!$E$513:$E$522)*(AM$3&lt;='Gastos com Pessoal'!$F$513:$F$522)*OFFSET('Encargos e Benefícios'!$D$511,1,MATCH($B54,'Encargos e Benefícios'!$E$511:$AB$511,0),10,1)),0)
+_xlfn.IFNA(SUM((AM$3&gt;='Gastos com Pessoal'!$E$7:$E$506)*(AM$3&lt;='Gastos com Pessoal'!$F$7:$F$506)*(IF('Gastos com Pessoal'!$G$7:$G$506&lt;=AM$3,1,0))*OFFSET('Gastos com Pessoal'!$H$6,1,MATCH(1&amp;$B54,'Gastos com Pessoal'!$I$532:$AJ$532&amp;'Gastos com Pessoal'!$I$6:$AJ$6,0),500,1)),0)
+_xlfn.IFNA(SUM((AM$3&gt;='Gastos com Pessoal'!$E$7:$E$506)*(AM$3&lt;='Gastos com Pessoal'!$F$7:$F$506)*(IF('Gastos com Pessoal'!$M$7:$M$506&lt;=AM$3,1,0))*OFFSET('Gastos com Pessoal'!$H$6,1,MATCH(2&amp;$B54,'Gastos com Pessoal'!$I$532:$AJ$532&amp;'Gastos com Pessoal'!$I$6:$AJ$6,0),500,1)),0)
+_xlfn.IFNA(SUM((AM$3&gt;='Gastos com Pessoal'!$E$7:$E$506)*(AM$3&lt;='Gastos com Pessoal'!$F$7:$F$506)*(IF('Gastos com Pessoal'!$S$7:$S$506&lt;=AM$3,1,0))*OFFSET('Gastos com Pessoal'!$H$6,1,MATCH(3&amp;$B54,'Gastos com Pessoal'!$I$532:$AJ$532&amp;'Gastos com Pessoal'!$I$6:$AJ$6,0),500,1)),0)
+_xlfn.IFNA(SUM((AM$3&gt;='Gastos com Pessoal'!$E$7:$E$506)*(AM$3&lt;='Gastos com Pessoal'!$F$7:$F$506)*(IF('Gastos com Pessoal'!$Y$7:$Y$506&lt;=AM$3,1,0))*OFFSET('Gastos com Pessoal'!$H$6,1,MATCH(4&amp;$B54,'Gastos com Pessoal'!$I$532:$AJ$532&amp;'Gastos com Pessoal'!$I$6:$AJ$6,0),500,1)),0)
+_xlfn.IFNA(SUM((AM$3&gt;='Gastos com Pessoal'!$E$7:$E$506)*(AM$3&lt;='Gastos com Pessoal'!$F$7:$F$506)*(IF('Gastos com Pessoal'!$AE$7:$AE$506&lt;=AM$3,1,0))*OFFSET('Gastos com Pessoal'!$H$6,1,MATCH(5&amp;$B54,'Gastos com Pessoal'!$I$532:$AJ$532&amp;'Gastos com Pessoal'!$I$6:$AJ$6,0),500,1)),0)
+_xlfn.IFNA(SUM((AM$3&gt;='Gastos com Pessoal'!$E$513:$E$522)*(AM$3&lt;='Gastos com Pessoal'!$F$513:$F$522)*(IF('Gastos com Pessoal'!$G$513:$G$522&lt;=AM$3,1,0))*OFFSET('Gastos com Pessoal'!$H$512,1,MATCH(1&amp;$B54,'Gastos com Pessoal'!$I$532:$AJ$532&amp;'Gastos com Pessoal'!$I$512:$AJ$512,0),10,1)),0)
+_xlfn.IFNA(SUM((AM$3&gt;='Gastos com Pessoal'!$E$513:$E$522)*(AM$3&lt;='Gastos com Pessoal'!$F$513:$F$522)*(IF('Gastos com Pessoal'!$M$513:$M$522&lt;=AM$3,1,0))*OFFSET('Gastos com Pessoal'!$H$512,1,MATCH(2&amp;$B54,'Gastos com Pessoal'!$I$532:$AJ$532&amp;'Gastos com Pessoal'!$I$512:$AJ$512,0),10,1)),0)
+_xlfn.IFNA(SUM((AM$3&gt;='Gastos com Pessoal'!$E$513:$E$522)*(AM$3&lt;='Gastos com Pessoal'!$F$513:$F$522)*(IF('Gastos com Pessoal'!$S$513:$S$522&lt;=AM$3,1,0))*OFFSET('Gastos com Pessoal'!$H$512,1,MATCH(3&amp;$B54,'Gastos com Pessoal'!$I$532:$AJ$532&amp;'Gastos com Pessoal'!$I$512:$AJ$512,0),10,1)),0)
+_xlfn.IFNA(SUM((AM$3&gt;='Gastos com Pessoal'!$E$513:$E$522)*(AM$3&lt;='Gastos com Pessoal'!$F$513:$F$522)*(IF('Gastos com Pessoal'!$Y$513:$Y$522&lt;=AM$3,1,0))*OFFSET('Gastos com Pessoal'!$H$512,1,MATCH(4&amp;$B54,'Gastos com Pessoal'!$I$532:$AJ$532&amp;'Gastos com Pessoal'!$I$512:$AJ$512,0),10,1)),0)
+_xlfn.IFNA(SUM((AM$3&gt;='Gastos com Pessoal'!$E$513:$E$522)*(AM$3&lt;='Gastos com Pessoal'!$F$513:$F$522)*(IF('Gastos com Pessoal'!$AE$513:$AE$522&lt;=AM$3,1,0))*OFFSET('Gastos com Pessoal'!$H$512,1,MATCH(5&amp;$B54,'Gastos com Pessoal'!$I$532:$AJ$532&amp;'Gastos com Pessoal'!$I$512:$AJ$512,0),10,1)),0)</f>
        <v>0</v>
      </c>
      <c r="AN54" s="32">
        <f t="array" aca="1" ref="AN54" ca="1">_xlfn.IFNA(SUM((AN$3&gt;='Gastos com Pessoal'!$E$7:$E$506)*(AN$3&lt;='Gastos com Pessoal'!$F$7:$F$506)*OFFSET('Encargos e Benefícios'!$D$5,1,MATCH($B54,'Encargos e Benefícios'!$E$5:$AB$5,0),500,1)),0)
+_xlfn.IFNA(SUM((AN$3&gt;='Gastos com Pessoal'!$E$513:$E$522)*(AN$3&lt;='Gastos com Pessoal'!$F$513:$F$522)*OFFSET('Encargos e Benefícios'!$D$511,1,MATCH($B54,'Encargos e Benefícios'!$E$511:$AB$511,0),10,1)),0)
+_xlfn.IFNA(SUM((AN$3&gt;='Gastos com Pessoal'!$E$7:$E$506)*(AN$3&lt;='Gastos com Pessoal'!$F$7:$F$506)*(IF('Gastos com Pessoal'!$G$7:$G$506&lt;=AN$3,1,0))*OFFSET('Gastos com Pessoal'!$H$6,1,MATCH(1&amp;$B54,'Gastos com Pessoal'!$I$532:$AJ$532&amp;'Gastos com Pessoal'!$I$6:$AJ$6,0),500,1)),0)
+_xlfn.IFNA(SUM((AN$3&gt;='Gastos com Pessoal'!$E$7:$E$506)*(AN$3&lt;='Gastos com Pessoal'!$F$7:$F$506)*(IF('Gastos com Pessoal'!$M$7:$M$506&lt;=AN$3,1,0))*OFFSET('Gastos com Pessoal'!$H$6,1,MATCH(2&amp;$B54,'Gastos com Pessoal'!$I$532:$AJ$532&amp;'Gastos com Pessoal'!$I$6:$AJ$6,0),500,1)),0)
+_xlfn.IFNA(SUM((AN$3&gt;='Gastos com Pessoal'!$E$7:$E$506)*(AN$3&lt;='Gastos com Pessoal'!$F$7:$F$506)*(IF('Gastos com Pessoal'!$S$7:$S$506&lt;=AN$3,1,0))*OFFSET('Gastos com Pessoal'!$H$6,1,MATCH(3&amp;$B54,'Gastos com Pessoal'!$I$532:$AJ$532&amp;'Gastos com Pessoal'!$I$6:$AJ$6,0),500,1)),0)
+_xlfn.IFNA(SUM((AN$3&gt;='Gastos com Pessoal'!$E$7:$E$506)*(AN$3&lt;='Gastos com Pessoal'!$F$7:$F$506)*(IF('Gastos com Pessoal'!$Y$7:$Y$506&lt;=AN$3,1,0))*OFFSET('Gastos com Pessoal'!$H$6,1,MATCH(4&amp;$B54,'Gastos com Pessoal'!$I$532:$AJ$532&amp;'Gastos com Pessoal'!$I$6:$AJ$6,0),500,1)),0)
+_xlfn.IFNA(SUM((AN$3&gt;='Gastos com Pessoal'!$E$7:$E$506)*(AN$3&lt;='Gastos com Pessoal'!$F$7:$F$506)*(IF('Gastos com Pessoal'!$AE$7:$AE$506&lt;=AN$3,1,0))*OFFSET('Gastos com Pessoal'!$H$6,1,MATCH(5&amp;$B54,'Gastos com Pessoal'!$I$532:$AJ$532&amp;'Gastos com Pessoal'!$I$6:$AJ$6,0),500,1)),0)
+_xlfn.IFNA(SUM((AN$3&gt;='Gastos com Pessoal'!$E$513:$E$522)*(AN$3&lt;='Gastos com Pessoal'!$F$513:$F$522)*(IF('Gastos com Pessoal'!$G$513:$G$522&lt;=AN$3,1,0))*OFFSET('Gastos com Pessoal'!$H$512,1,MATCH(1&amp;$B54,'Gastos com Pessoal'!$I$532:$AJ$532&amp;'Gastos com Pessoal'!$I$512:$AJ$512,0),10,1)),0)
+_xlfn.IFNA(SUM((AN$3&gt;='Gastos com Pessoal'!$E$513:$E$522)*(AN$3&lt;='Gastos com Pessoal'!$F$513:$F$522)*(IF('Gastos com Pessoal'!$M$513:$M$522&lt;=AN$3,1,0))*OFFSET('Gastos com Pessoal'!$H$512,1,MATCH(2&amp;$B54,'Gastos com Pessoal'!$I$532:$AJ$532&amp;'Gastos com Pessoal'!$I$512:$AJ$512,0),10,1)),0)
+_xlfn.IFNA(SUM((AN$3&gt;='Gastos com Pessoal'!$E$513:$E$522)*(AN$3&lt;='Gastos com Pessoal'!$F$513:$F$522)*(IF('Gastos com Pessoal'!$S$513:$S$522&lt;=AN$3,1,0))*OFFSET('Gastos com Pessoal'!$H$512,1,MATCH(3&amp;$B54,'Gastos com Pessoal'!$I$532:$AJ$532&amp;'Gastos com Pessoal'!$I$512:$AJ$512,0),10,1)),0)
+_xlfn.IFNA(SUM((AN$3&gt;='Gastos com Pessoal'!$E$513:$E$522)*(AN$3&lt;='Gastos com Pessoal'!$F$513:$F$522)*(IF('Gastos com Pessoal'!$Y$513:$Y$522&lt;=AN$3,1,0))*OFFSET('Gastos com Pessoal'!$H$512,1,MATCH(4&amp;$B54,'Gastos com Pessoal'!$I$532:$AJ$532&amp;'Gastos com Pessoal'!$I$512:$AJ$512,0),10,1)),0)
+_xlfn.IFNA(SUM((AN$3&gt;='Gastos com Pessoal'!$E$513:$E$522)*(AN$3&lt;='Gastos com Pessoal'!$F$513:$F$522)*(IF('Gastos com Pessoal'!$AE$513:$AE$522&lt;=AN$3,1,0))*OFFSET('Gastos com Pessoal'!$H$512,1,MATCH(5&amp;$B54,'Gastos com Pessoal'!$I$532:$AJ$532&amp;'Gastos com Pessoal'!$I$512:$AJ$512,0),10,1)),0)</f>
        <v>0</v>
      </c>
      <c r="AO54" s="32">
        <f t="array" aca="1" ref="AO54" ca="1">_xlfn.IFNA(SUM((AO$3&gt;='Gastos com Pessoal'!$E$7:$E$506)*(AO$3&lt;='Gastos com Pessoal'!$F$7:$F$506)*OFFSET('Encargos e Benefícios'!$D$5,1,MATCH($B54,'Encargos e Benefícios'!$E$5:$AB$5,0),500,1)),0)
+_xlfn.IFNA(SUM((AO$3&gt;='Gastos com Pessoal'!$E$513:$E$522)*(AO$3&lt;='Gastos com Pessoal'!$F$513:$F$522)*OFFSET('Encargos e Benefícios'!$D$511,1,MATCH($B54,'Encargos e Benefícios'!$E$511:$AB$511,0),10,1)),0)
+_xlfn.IFNA(SUM((AO$3&gt;='Gastos com Pessoal'!$E$7:$E$506)*(AO$3&lt;='Gastos com Pessoal'!$F$7:$F$506)*(IF('Gastos com Pessoal'!$G$7:$G$506&lt;=AO$3,1,0))*OFFSET('Gastos com Pessoal'!$H$6,1,MATCH(1&amp;$B54,'Gastos com Pessoal'!$I$532:$AJ$532&amp;'Gastos com Pessoal'!$I$6:$AJ$6,0),500,1)),0)
+_xlfn.IFNA(SUM((AO$3&gt;='Gastos com Pessoal'!$E$7:$E$506)*(AO$3&lt;='Gastos com Pessoal'!$F$7:$F$506)*(IF('Gastos com Pessoal'!$M$7:$M$506&lt;=AO$3,1,0))*OFFSET('Gastos com Pessoal'!$H$6,1,MATCH(2&amp;$B54,'Gastos com Pessoal'!$I$532:$AJ$532&amp;'Gastos com Pessoal'!$I$6:$AJ$6,0),500,1)),0)
+_xlfn.IFNA(SUM((AO$3&gt;='Gastos com Pessoal'!$E$7:$E$506)*(AO$3&lt;='Gastos com Pessoal'!$F$7:$F$506)*(IF('Gastos com Pessoal'!$S$7:$S$506&lt;=AO$3,1,0))*OFFSET('Gastos com Pessoal'!$H$6,1,MATCH(3&amp;$B54,'Gastos com Pessoal'!$I$532:$AJ$532&amp;'Gastos com Pessoal'!$I$6:$AJ$6,0),500,1)),0)
+_xlfn.IFNA(SUM((AO$3&gt;='Gastos com Pessoal'!$E$7:$E$506)*(AO$3&lt;='Gastos com Pessoal'!$F$7:$F$506)*(IF('Gastos com Pessoal'!$Y$7:$Y$506&lt;=AO$3,1,0))*OFFSET('Gastos com Pessoal'!$H$6,1,MATCH(4&amp;$B54,'Gastos com Pessoal'!$I$532:$AJ$532&amp;'Gastos com Pessoal'!$I$6:$AJ$6,0),500,1)),0)
+_xlfn.IFNA(SUM((AO$3&gt;='Gastos com Pessoal'!$E$7:$E$506)*(AO$3&lt;='Gastos com Pessoal'!$F$7:$F$506)*(IF('Gastos com Pessoal'!$AE$7:$AE$506&lt;=AO$3,1,0))*OFFSET('Gastos com Pessoal'!$H$6,1,MATCH(5&amp;$B54,'Gastos com Pessoal'!$I$532:$AJ$532&amp;'Gastos com Pessoal'!$I$6:$AJ$6,0),500,1)),0)
+_xlfn.IFNA(SUM((AO$3&gt;='Gastos com Pessoal'!$E$513:$E$522)*(AO$3&lt;='Gastos com Pessoal'!$F$513:$F$522)*(IF('Gastos com Pessoal'!$G$513:$G$522&lt;=AO$3,1,0))*OFFSET('Gastos com Pessoal'!$H$512,1,MATCH(1&amp;$B54,'Gastos com Pessoal'!$I$532:$AJ$532&amp;'Gastos com Pessoal'!$I$512:$AJ$512,0),10,1)),0)
+_xlfn.IFNA(SUM((AO$3&gt;='Gastos com Pessoal'!$E$513:$E$522)*(AO$3&lt;='Gastos com Pessoal'!$F$513:$F$522)*(IF('Gastos com Pessoal'!$M$513:$M$522&lt;=AO$3,1,0))*OFFSET('Gastos com Pessoal'!$H$512,1,MATCH(2&amp;$B54,'Gastos com Pessoal'!$I$532:$AJ$532&amp;'Gastos com Pessoal'!$I$512:$AJ$512,0),10,1)),0)
+_xlfn.IFNA(SUM((AO$3&gt;='Gastos com Pessoal'!$E$513:$E$522)*(AO$3&lt;='Gastos com Pessoal'!$F$513:$F$522)*(IF('Gastos com Pessoal'!$S$513:$S$522&lt;=AO$3,1,0))*OFFSET('Gastos com Pessoal'!$H$512,1,MATCH(3&amp;$B54,'Gastos com Pessoal'!$I$532:$AJ$532&amp;'Gastos com Pessoal'!$I$512:$AJ$512,0),10,1)),0)
+_xlfn.IFNA(SUM((AO$3&gt;='Gastos com Pessoal'!$E$513:$E$522)*(AO$3&lt;='Gastos com Pessoal'!$F$513:$F$522)*(IF('Gastos com Pessoal'!$Y$513:$Y$522&lt;=AO$3,1,0))*OFFSET('Gastos com Pessoal'!$H$512,1,MATCH(4&amp;$B54,'Gastos com Pessoal'!$I$532:$AJ$532&amp;'Gastos com Pessoal'!$I$512:$AJ$512,0),10,1)),0)
+_xlfn.IFNA(SUM((AO$3&gt;='Gastos com Pessoal'!$E$513:$E$522)*(AO$3&lt;='Gastos com Pessoal'!$F$513:$F$522)*(IF('Gastos com Pessoal'!$AE$513:$AE$522&lt;=AO$3,1,0))*OFFSET('Gastos com Pessoal'!$H$512,1,MATCH(5&amp;$B54,'Gastos com Pessoal'!$I$532:$AJ$532&amp;'Gastos com Pessoal'!$I$512:$AJ$512,0),10,1)),0)</f>
        <v>0</v>
      </c>
      <c r="AP54" s="32">
        <f t="array" aca="1" ref="AP54" ca="1">_xlfn.IFNA(SUM((AP$3&gt;='Gastos com Pessoal'!$E$7:$E$506)*(AP$3&lt;='Gastos com Pessoal'!$F$7:$F$506)*OFFSET('Encargos e Benefícios'!$D$5,1,MATCH($B54,'Encargos e Benefícios'!$E$5:$AB$5,0),500,1)),0)
+_xlfn.IFNA(SUM((AP$3&gt;='Gastos com Pessoal'!$E$513:$E$522)*(AP$3&lt;='Gastos com Pessoal'!$F$513:$F$522)*OFFSET('Encargos e Benefícios'!$D$511,1,MATCH($B54,'Encargos e Benefícios'!$E$511:$AB$511,0),10,1)),0)
+_xlfn.IFNA(SUM((AP$3&gt;='Gastos com Pessoal'!$E$7:$E$506)*(AP$3&lt;='Gastos com Pessoal'!$F$7:$F$506)*(IF('Gastos com Pessoal'!$G$7:$G$506&lt;=AP$3,1,0))*OFFSET('Gastos com Pessoal'!$H$6,1,MATCH(1&amp;$B54,'Gastos com Pessoal'!$I$532:$AJ$532&amp;'Gastos com Pessoal'!$I$6:$AJ$6,0),500,1)),0)
+_xlfn.IFNA(SUM((AP$3&gt;='Gastos com Pessoal'!$E$7:$E$506)*(AP$3&lt;='Gastos com Pessoal'!$F$7:$F$506)*(IF('Gastos com Pessoal'!$M$7:$M$506&lt;=AP$3,1,0))*OFFSET('Gastos com Pessoal'!$H$6,1,MATCH(2&amp;$B54,'Gastos com Pessoal'!$I$532:$AJ$532&amp;'Gastos com Pessoal'!$I$6:$AJ$6,0),500,1)),0)
+_xlfn.IFNA(SUM((AP$3&gt;='Gastos com Pessoal'!$E$7:$E$506)*(AP$3&lt;='Gastos com Pessoal'!$F$7:$F$506)*(IF('Gastos com Pessoal'!$S$7:$S$506&lt;=AP$3,1,0))*OFFSET('Gastos com Pessoal'!$H$6,1,MATCH(3&amp;$B54,'Gastos com Pessoal'!$I$532:$AJ$532&amp;'Gastos com Pessoal'!$I$6:$AJ$6,0),500,1)),0)
+_xlfn.IFNA(SUM((AP$3&gt;='Gastos com Pessoal'!$E$7:$E$506)*(AP$3&lt;='Gastos com Pessoal'!$F$7:$F$506)*(IF('Gastos com Pessoal'!$Y$7:$Y$506&lt;=AP$3,1,0))*OFFSET('Gastos com Pessoal'!$H$6,1,MATCH(4&amp;$B54,'Gastos com Pessoal'!$I$532:$AJ$532&amp;'Gastos com Pessoal'!$I$6:$AJ$6,0),500,1)),0)
+_xlfn.IFNA(SUM((AP$3&gt;='Gastos com Pessoal'!$E$7:$E$506)*(AP$3&lt;='Gastos com Pessoal'!$F$7:$F$506)*(IF('Gastos com Pessoal'!$AE$7:$AE$506&lt;=AP$3,1,0))*OFFSET('Gastos com Pessoal'!$H$6,1,MATCH(5&amp;$B54,'Gastos com Pessoal'!$I$532:$AJ$532&amp;'Gastos com Pessoal'!$I$6:$AJ$6,0),500,1)),0)
+_xlfn.IFNA(SUM((AP$3&gt;='Gastos com Pessoal'!$E$513:$E$522)*(AP$3&lt;='Gastos com Pessoal'!$F$513:$F$522)*(IF('Gastos com Pessoal'!$G$513:$G$522&lt;=AP$3,1,0))*OFFSET('Gastos com Pessoal'!$H$512,1,MATCH(1&amp;$B54,'Gastos com Pessoal'!$I$532:$AJ$532&amp;'Gastos com Pessoal'!$I$512:$AJ$512,0),10,1)),0)
+_xlfn.IFNA(SUM((AP$3&gt;='Gastos com Pessoal'!$E$513:$E$522)*(AP$3&lt;='Gastos com Pessoal'!$F$513:$F$522)*(IF('Gastos com Pessoal'!$M$513:$M$522&lt;=AP$3,1,0))*OFFSET('Gastos com Pessoal'!$H$512,1,MATCH(2&amp;$B54,'Gastos com Pessoal'!$I$532:$AJ$532&amp;'Gastos com Pessoal'!$I$512:$AJ$512,0),10,1)),0)
+_xlfn.IFNA(SUM((AP$3&gt;='Gastos com Pessoal'!$E$513:$E$522)*(AP$3&lt;='Gastos com Pessoal'!$F$513:$F$522)*(IF('Gastos com Pessoal'!$S$513:$S$522&lt;=AP$3,1,0))*OFFSET('Gastos com Pessoal'!$H$512,1,MATCH(3&amp;$B54,'Gastos com Pessoal'!$I$532:$AJ$532&amp;'Gastos com Pessoal'!$I$512:$AJ$512,0),10,1)),0)
+_xlfn.IFNA(SUM((AP$3&gt;='Gastos com Pessoal'!$E$513:$E$522)*(AP$3&lt;='Gastos com Pessoal'!$F$513:$F$522)*(IF('Gastos com Pessoal'!$Y$513:$Y$522&lt;=AP$3,1,0))*OFFSET('Gastos com Pessoal'!$H$512,1,MATCH(4&amp;$B54,'Gastos com Pessoal'!$I$532:$AJ$532&amp;'Gastos com Pessoal'!$I$512:$AJ$512,0),10,1)),0)
+_xlfn.IFNA(SUM((AP$3&gt;='Gastos com Pessoal'!$E$513:$E$522)*(AP$3&lt;='Gastos com Pessoal'!$F$513:$F$522)*(IF('Gastos com Pessoal'!$AE$513:$AE$522&lt;=AP$3,1,0))*OFFSET('Gastos com Pessoal'!$H$512,1,MATCH(5&amp;$B54,'Gastos com Pessoal'!$I$532:$AJ$532&amp;'Gastos com Pessoal'!$I$512:$AJ$512,0),10,1)),0)</f>
        <v>0</v>
      </c>
      <c r="AQ54" s="32">
        <f t="array" aca="1" ref="AQ54" ca="1">_xlfn.IFNA(SUM((AQ$3&gt;='Gastos com Pessoal'!$E$7:$E$506)*(AQ$3&lt;='Gastos com Pessoal'!$F$7:$F$506)*OFFSET('Encargos e Benefícios'!$D$5,1,MATCH($B54,'Encargos e Benefícios'!$E$5:$AB$5,0),500,1)),0)
+_xlfn.IFNA(SUM((AQ$3&gt;='Gastos com Pessoal'!$E$513:$E$522)*(AQ$3&lt;='Gastos com Pessoal'!$F$513:$F$522)*OFFSET('Encargos e Benefícios'!$D$511,1,MATCH($B54,'Encargos e Benefícios'!$E$511:$AB$511,0),10,1)),0)
+_xlfn.IFNA(SUM((AQ$3&gt;='Gastos com Pessoal'!$E$7:$E$506)*(AQ$3&lt;='Gastos com Pessoal'!$F$7:$F$506)*(IF('Gastos com Pessoal'!$G$7:$G$506&lt;=AQ$3,1,0))*OFFSET('Gastos com Pessoal'!$H$6,1,MATCH(1&amp;$B54,'Gastos com Pessoal'!$I$532:$AJ$532&amp;'Gastos com Pessoal'!$I$6:$AJ$6,0),500,1)),0)
+_xlfn.IFNA(SUM((AQ$3&gt;='Gastos com Pessoal'!$E$7:$E$506)*(AQ$3&lt;='Gastos com Pessoal'!$F$7:$F$506)*(IF('Gastos com Pessoal'!$M$7:$M$506&lt;=AQ$3,1,0))*OFFSET('Gastos com Pessoal'!$H$6,1,MATCH(2&amp;$B54,'Gastos com Pessoal'!$I$532:$AJ$532&amp;'Gastos com Pessoal'!$I$6:$AJ$6,0),500,1)),0)
+_xlfn.IFNA(SUM((AQ$3&gt;='Gastos com Pessoal'!$E$7:$E$506)*(AQ$3&lt;='Gastos com Pessoal'!$F$7:$F$506)*(IF('Gastos com Pessoal'!$S$7:$S$506&lt;=AQ$3,1,0))*OFFSET('Gastos com Pessoal'!$H$6,1,MATCH(3&amp;$B54,'Gastos com Pessoal'!$I$532:$AJ$532&amp;'Gastos com Pessoal'!$I$6:$AJ$6,0),500,1)),0)
+_xlfn.IFNA(SUM((AQ$3&gt;='Gastos com Pessoal'!$E$7:$E$506)*(AQ$3&lt;='Gastos com Pessoal'!$F$7:$F$506)*(IF('Gastos com Pessoal'!$Y$7:$Y$506&lt;=AQ$3,1,0))*OFFSET('Gastos com Pessoal'!$H$6,1,MATCH(4&amp;$B54,'Gastos com Pessoal'!$I$532:$AJ$532&amp;'Gastos com Pessoal'!$I$6:$AJ$6,0),500,1)),0)
+_xlfn.IFNA(SUM((AQ$3&gt;='Gastos com Pessoal'!$E$7:$E$506)*(AQ$3&lt;='Gastos com Pessoal'!$F$7:$F$506)*(IF('Gastos com Pessoal'!$AE$7:$AE$506&lt;=AQ$3,1,0))*OFFSET('Gastos com Pessoal'!$H$6,1,MATCH(5&amp;$B54,'Gastos com Pessoal'!$I$532:$AJ$532&amp;'Gastos com Pessoal'!$I$6:$AJ$6,0),500,1)),0)
+_xlfn.IFNA(SUM((AQ$3&gt;='Gastos com Pessoal'!$E$513:$E$522)*(AQ$3&lt;='Gastos com Pessoal'!$F$513:$F$522)*(IF('Gastos com Pessoal'!$G$513:$G$522&lt;=AQ$3,1,0))*OFFSET('Gastos com Pessoal'!$H$512,1,MATCH(1&amp;$B54,'Gastos com Pessoal'!$I$532:$AJ$532&amp;'Gastos com Pessoal'!$I$512:$AJ$512,0),10,1)),0)
+_xlfn.IFNA(SUM((AQ$3&gt;='Gastos com Pessoal'!$E$513:$E$522)*(AQ$3&lt;='Gastos com Pessoal'!$F$513:$F$522)*(IF('Gastos com Pessoal'!$M$513:$M$522&lt;=AQ$3,1,0))*OFFSET('Gastos com Pessoal'!$H$512,1,MATCH(2&amp;$B54,'Gastos com Pessoal'!$I$532:$AJ$532&amp;'Gastos com Pessoal'!$I$512:$AJ$512,0),10,1)),0)
+_xlfn.IFNA(SUM((AQ$3&gt;='Gastos com Pessoal'!$E$513:$E$522)*(AQ$3&lt;='Gastos com Pessoal'!$F$513:$F$522)*(IF('Gastos com Pessoal'!$S$513:$S$522&lt;=AQ$3,1,0))*OFFSET('Gastos com Pessoal'!$H$512,1,MATCH(3&amp;$B54,'Gastos com Pessoal'!$I$532:$AJ$532&amp;'Gastos com Pessoal'!$I$512:$AJ$512,0),10,1)),0)
+_xlfn.IFNA(SUM((AQ$3&gt;='Gastos com Pessoal'!$E$513:$E$522)*(AQ$3&lt;='Gastos com Pessoal'!$F$513:$F$522)*(IF('Gastos com Pessoal'!$Y$513:$Y$522&lt;=AQ$3,1,0))*OFFSET('Gastos com Pessoal'!$H$512,1,MATCH(4&amp;$B54,'Gastos com Pessoal'!$I$532:$AJ$532&amp;'Gastos com Pessoal'!$I$512:$AJ$512,0),10,1)),0)
+_xlfn.IFNA(SUM((AQ$3&gt;='Gastos com Pessoal'!$E$513:$E$522)*(AQ$3&lt;='Gastos com Pessoal'!$F$513:$F$522)*(IF('Gastos com Pessoal'!$AE$513:$AE$522&lt;=AQ$3,1,0))*OFFSET('Gastos com Pessoal'!$H$512,1,MATCH(5&amp;$B54,'Gastos com Pessoal'!$I$532:$AJ$532&amp;'Gastos com Pessoal'!$I$512:$AJ$512,0),10,1)),0)</f>
        <v>0</v>
      </c>
      <c r="AR54" s="32">
        <f t="array" aca="1" ref="AR54" ca="1">_xlfn.IFNA(SUM((AR$3&gt;='Gastos com Pessoal'!$E$7:$E$506)*(AR$3&lt;='Gastos com Pessoal'!$F$7:$F$506)*OFFSET('Encargos e Benefícios'!$D$5,1,MATCH($B54,'Encargos e Benefícios'!$E$5:$AB$5,0),500,1)),0)
+_xlfn.IFNA(SUM((AR$3&gt;='Gastos com Pessoal'!$E$513:$E$522)*(AR$3&lt;='Gastos com Pessoal'!$F$513:$F$522)*OFFSET('Encargos e Benefícios'!$D$511,1,MATCH($B54,'Encargos e Benefícios'!$E$511:$AB$511,0),10,1)),0)
+_xlfn.IFNA(SUM((AR$3&gt;='Gastos com Pessoal'!$E$7:$E$506)*(AR$3&lt;='Gastos com Pessoal'!$F$7:$F$506)*(IF('Gastos com Pessoal'!$G$7:$G$506&lt;=AR$3,1,0))*OFFSET('Gastos com Pessoal'!$H$6,1,MATCH(1&amp;$B54,'Gastos com Pessoal'!$I$532:$AJ$532&amp;'Gastos com Pessoal'!$I$6:$AJ$6,0),500,1)),0)
+_xlfn.IFNA(SUM((AR$3&gt;='Gastos com Pessoal'!$E$7:$E$506)*(AR$3&lt;='Gastos com Pessoal'!$F$7:$F$506)*(IF('Gastos com Pessoal'!$M$7:$M$506&lt;=AR$3,1,0))*OFFSET('Gastos com Pessoal'!$H$6,1,MATCH(2&amp;$B54,'Gastos com Pessoal'!$I$532:$AJ$532&amp;'Gastos com Pessoal'!$I$6:$AJ$6,0),500,1)),0)
+_xlfn.IFNA(SUM((AR$3&gt;='Gastos com Pessoal'!$E$7:$E$506)*(AR$3&lt;='Gastos com Pessoal'!$F$7:$F$506)*(IF('Gastos com Pessoal'!$S$7:$S$506&lt;=AR$3,1,0))*OFFSET('Gastos com Pessoal'!$H$6,1,MATCH(3&amp;$B54,'Gastos com Pessoal'!$I$532:$AJ$532&amp;'Gastos com Pessoal'!$I$6:$AJ$6,0),500,1)),0)
+_xlfn.IFNA(SUM((AR$3&gt;='Gastos com Pessoal'!$E$7:$E$506)*(AR$3&lt;='Gastos com Pessoal'!$F$7:$F$506)*(IF('Gastos com Pessoal'!$Y$7:$Y$506&lt;=AR$3,1,0))*OFFSET('Gastos com Pessoal'!$H$6,1,MATCH(4&amp;$B54,'Gastos com Pessoal'!$I$532:$AJ$532&amp;'Gastos com Pessoal'!$I$6:$AJ$6,0),500,1)),0)
+_xlfn.IFNA(SUM((AR$3&gt;='Gastos com Pessoal'!$E$7:$E$506)*(AR$3&lt;='Gastos com Pessoal'!$F$7:$F$506)*(IF('Gastos com Pessoal'!$AE$7:$AE$506&lt;=AR$3,1,0))*OFFSET('Gastos com Pessoal'!$H$6,1,MATCH(5&amp;$B54,'Gastos com Pessoal'!$I$532:$AJ$532&amp;'Gastos com Pessoal'!$I$6:$AJ$6,0),500,1)),0)
+_xlfn.IFNA(SUM((AR$3&gt;='Gastos com Pessoal'!$E$513:$E$522)*(AR$3&lt;='Gastos com Pessoal'!$F$513:$F$522)*(IF('Gastos com Pessoal'!$G$513:$G$522&lt;=AR$3,1,0))*OFFSET('Gastos com Pessoal'!$H$512,1,MATCH(1&amp;$B54,'Gastos com Pessoal'!$I$532:$AJ$532&amp;'Gastos com Pessoal'!$I$512:$AJ$512,0),10,1)),0)
+_xlfn.IFNA(SUM((AR$3&gt;='Gastos com Pessoal'!$E$513:$E$522)*(AR$3&lt;='Gastos com Pessoal'!$F$513:$F$522)*(IF('Gastos com Pessoal'!$M$513:$M$522&lt;=AR$3,1,0))*OFFSET('Gastos com Pessoal'!$H$512,1,MATCH(2&amp;$B54,'Gastos com Pessoal'!$I$532:$AJ$532&amp;'Gastos com Pessoal'!$I$512:$AJ$512,0),10,1)),0)
+_xlfn.IFNA(SUM((AR$3&gt;='Gastos com Pessoal'!$E$513:$E$522)*(AR$3&lt;='Gastos com Pessoal'!$F$513:$F$522)*(IF('Gastos com Pessoal'!$S$513:$S$522&lt;=AR$3,1,0))*OFFSET('Gastos com Pessoal'!$H$512,1,MATCH(3&amp;$B54,'Gastos com Pessoal'!$I$532:$AJ$532&amp;'Gastos com Pessoal'!$I$512:$AJ$512,0),10,1)),0)
+_xlfn.IFNA(SUM((AR$3&gt;='Gastos com Pessoal'!$E$513:$E$522)*(AR$3&lt;='Gastos com Pessoal'!$F$513:$F$522)*(IF('Gastos com Pessoal'!$Y$513:$Y$522&lt;=AR$3,1,0))*OFFSET('Gastos com Pessoal'!$H$512,1,MATCH(4&amp;$B54,'Gastos com Pessoal'!$I$532:$AJ$532&amp;'Gastos com Pessoal'!$I$512:$AJ$512,0),10,1)),0)
+_xlfn.IFNA(SUM((AR$3&gt;='Gastos com Pessoal'!$E$513:$E$522)*(AR$3&lt;='Gastos com Pessoal'!$F$513:$F$522)*(IF('Gastos com Pessoal'!$AE$513:$AE$522&lt;=AR$3,1,0))*OFFSET('Gastos com Pessoal'!$H$512,1,MATCH(5&amp;$B54,'Gastos com Pessoal'!$I$532:$AJ$532&amp;'Gastos com Pessoal'!$I$512:$AJ$512,0),10,1)),0)</f>
        <v>0</v>
      </c>
      <c r="AS54" s="32">
        <f t="array" aca="1" ref="AS54" ca="1">_xlfn.IFNA(SUM((AS$3&gt;='Gastos com Pessoal'!$E$7:$E$506)*(AS$3&lt;='Gastos com Pessoal'!$F$7:$F$506)*OFFSET('Encargos e Benefícios'!$D$5,1,MATCH($B54,'Encargos e Benefícios'!$E$5:$AB$5,0),500,1)),0)
+_xlfn.IFNA(SUM((AS$3&gt;='Gastos com Pessoal'!$E$513:$E$522)*(AS$3&lt;='Gastos com Pessoal'!$F$513:$F$522)*OFFSET('Encargos e Benefícios'!$D$511,1,MATCH($B54,'Encargos e Benefícios'!$E$511:$AB$511,0),10,1)),0)
+_xlfn.IFNA(SUM((AS$3&gt;='Gastos com Pessoal'!$E$7:$E$506)*(AS$3&lt;='Gastos com Pessoal'!$F$7:$F$506)*(IF('Gastos com Pessoal'!$G$7:$G$506&lt;=AS$3,1,0))*OFFSET('Gastos com Pessoal'!$H$6,1,MATCH(1&amp;$B54,'Gastos com Pessoal'!$I$532:$AJ$532&amp;'Gastos com Pessoal'!$I$6:$AJ$6,0),500,1)),0)
+_xlfn.IFNA(SUM((AS$3&gt;='Gastos com Pessoal'!$E$7:$E$506)*(AS$3&lt;='Gastos com Pessoal'!$F$7:$F$506)*(IF('Gastos com Pessoal'!$M$7:$M$506&lt;=AS$3,1,0))*OFFSET('Gastos com Pessoal'!$H$6,1,MATCH(2&amp;$B54,'Gastos com Pessoal'!$I$532:$AJ$532&amp;'Gastos com Pessoal'!$I$6:$AJ$6,0),500,1)),0)
+_xlfn.IFNA(SUM((AS$3&gt;='Gastos com Pessoal'!$E$7:$E$506)*(AS$3&lt;='Gastos com Pessoal'!$F$7:$F$506)*(IF('Gastos com Pessoal'!$S$7:$S$506&lt;=AS$3,1,0))*OFFSET('Gastos com Pessoal'!$H$6,1,MATCH(3&amp;$B54,'Gastos com Pessoal'!$I$532:$AJ$532&amp;'Gastos com Pessoal'!$I$6:$AJ$6,0),500,1)),0)
+_xlfn.IFNA(SUM((AS$3&gt;='Gastos com Pessoal'!$E$7:$E$506)*(AS$3&lt;='Gastos com Pessoal'!$F$7:$F$506)*(IF('Gastos com Pessoal'!$Y$7:$Y$506&lt;=AS$3,1,0))*OFFSET('Gastos com Pessoal'!$H$6,1,MATCH(4&amp;$B54,'Gastos com Pessoal'!$I$532:$AJ$532&amp;'Gastos com Pessoal'!$I$6:$AJ$6,0),500,1)),0)
+_xlfn.IFNA(SUM((AS$3&gt;='Gastos com Pessoal'!$E$7:$E$506)*(AS$3&lt;='Gastos com Pessoal'!$F$7:$F$506)*(IF('Gastos com Pessoal'!$AE$7:$AE$506&lt;=AS$3,1,0))*OFFSET('Gastos com Pessoal'!$H$6,1,MATCH(5&amp;$B54,'Gastos com Pessoal'!$I$532:$AJ$532&amp;'Gastos com Pessoal'!$I$6:$AJ$6,0),500,1)),0)
+_xlfn.IFNA(SUM((AS$3&gt;='Gastos com Pessoal'!$E$513:$E$522)*(AS$3&lt;='Gastos com Pessoal'!$F$513:$F$522)*(IF('Gastos com Pessoal'!$G$513:$G$522&lt;=AS$3,1,0))*OFFSET('Gastos com Pessoal'!$H$512,1,MATCH(1&amp;$B54,'Gastos com Pessoal'!$I$532:$AJ$532&amp;'Gastos com Pessoal'!$I$512:$AJ$512,0),10,1)),0)
+_xlfn.IFNA(SUM((AS$3&gt;='Gastos com Pessoal'!$E$513:$E$522)*(AS$3&lt;='Gastos com Pessoal'!$F$513:$F$522)*(IF('Gastos com Pessoal'!$M$513:$M$522&lt;=AS$3,1,0))*OFFSET('Gastos com Pessoal'!$H$512,1,MATCH(2&amp;$B54,'Gastos com Pessoal'!$I$532:$AJ$532&amp;'Gastos com Pessoal'!$I$512:$AJ$512,0),10,1)),0)
+_xlfn.IFNA(SUM((AS$3&gt;='Gastos com Pessoal'!$E$513:$E$522)*(AS$3&lt;='Gastos com Pessoal'!$F$513:$F$522)*(IF('Gastos com Pessoal'!$S$513:$S$522&lt;=AS$3,1,0))*OFFSET('Gastos com Pessoal'!$H$512,1,MATCH(3&amp;$B54,'Gastos com Pessoal'!$I$532:$AJ$532&amp;'Gastos com Pessoal'!$I$512:$AJ$512,0),10,1)),0)
+_xlfn.IFNA(SUM((AS$3&gt;='Gastos com Pessoal'!$E$513:$E$522)*(AS$3&lt;='Gastos com Pessoal'!$F$513:$F$522)*(IF('Gastos com Pessoal'!$Y$513:$Y$522&lt;=AS$3,1,0))*OFFSET('Gastos com Pessoal'!$H$512,1,MATCH(4&amp;$B54,'Gastos com Pessoal'!$I$532:$AJ$532&amp;'Gastos com Pessoal'!$I$512:$AJ$512,0),10,1)),0)
+_xlfn.IFNA(SUM((AS$3&gt;='Gastos com Pessoal'!$E$513:$E$522)*(AS$3&lt;='Gastos com Pessoal'!$F$513:$F$522)*(IF('Gastos com Pessoal'!$AE$513:$AE$522&lt;=AS$3,1,0))*OFFSET('Gastos com Pessoal'!$H$512,1,MATCH(5&amp;$B54,'Gastos com Pessoal'!$I$532:$AJ$532&amp;'Gastos com Pessoal'!$I$512:$AJ$512,0),10,1)),0)</f>
        <v>0</v>
      </c>
      <c r="AT54" s="32">
        <f t="array" aca="1" ref="AT54" ca="1">_xlfn.IFNA(SUM((AT$3&gt;='Gastos com Pessoal'!$E$7:$E$506)*(AT$3&lt;='Gastos com Pessoal'!$F$7:$F$506)*OFFSET('Encargos e Benefícios'!$D$5,1,MATCH($B54,'Encargos e Benefícios'!$E$5:$AB$5,0),500,1)),0)
+_xlfn.IFNA(SUM((AT$3&gt;='Gastos com Pessoal'!$E$513:$E$522)*(AT$3&lt;='Gastos com Pessoal'!$F$513:$F$522)*OFFSET('Encargos e Benefícios'!$D$511,1,MATCH($B54,'Encargos e Benefícios'!$E$511:$AB$511,0),10,1)),0)
+_xlfn.IFNA(SUM((AT$3&gt;='Gastos com Pessoal'!$E$7:$E$506)*(AT$3&lt;='Gastos com Pessoal'!$F$7:$F$506)*(IF('Gastos com Pessoal'!$G$7:$G$506&lt;=AT$3,1,0))*OFFSET('Gastos com Pessoal'!$H$6,1,MATCH(1&amp;$B54,'Gastos com Pessoal'!$I$532:$AJ$532&amp;'Gastos com Pessoal'!$I$6:$AJ$6,0),500,1)),0)
+_xlfn.IFNA(SUM((AT$3&gt;='Gastos com Pessoal'!$E$7:$E$506)*(AT$3&lt;='Gastos com Pessoal'!$F$7:$F$506)*(IF('Gastos com Pessoal'!$M$7:$M$506&lt;=AT$3,1,0))*OFFSET('Gastos com Pessoal'!$H$6,1,MATCH(2&amp;$B54,'Gastos com Pessoal'!$I$532:$AJ$532&amp;'Gastos com Pessoal'!$I$6:$AJ$6,0),500,1)),0)
+_xlfn.IFNA(SUM((AT$3&gt;='Gastos com Pessoal'!$E$7:$E$506)*(AT$3&lt;='Gastos com Pessoal'!$F$7:$F$506)*(IF('Gastos com Pessoal'!$S$7:$S$506&lt;=AT$3,1,0))*OFFSET('Gastos com Pessoal'!$H$6,1,MATCH(3&amp;$B54,'Gastos com Pessoal'!$I$532:$AJ$532&amp;'Gastos com Pessoal'!$I$6:$AJ$6,0),500,1)),0)
+_xlfn.IFNA(SUM((AT$3&gt;='Gastos com Pessoal'!$E$7:$E$506)*(AT$3&lt;='Gastos com Pessoal'!$F$7:$F$506)*(IF('Gastos com Pessoal'!$Y$7:$Y$506&lt;=AT$3,1,0))*OFFSET('Gastos com Pessoal'!$H$6,1,MATCH(4&amp;$B54,'Gastos com Pessoal'!$I$532:$AJ$532&amp;'Gastos com Pessoal'!$I$6:$AJ$6,0),500,1)),0)
+_xlfn.IFNA(SUM((AT$3&gt;='Gastos com Pessoal'!$E$7:$E$506)*(AT$3&lt;='Gastos com Pessoal'!$F$7:$F$506)*(IF('Gastos com Pessoal'!$AE$7:$AE$506&lt;=AT$3,1,0))*OFFSET('Gastos com Pessoal'!$H$6,1,MATCH(5&amp;$B54,'Gastos com Pessoal'!$I$532:$AJ$532&amp;'Gastos com Pessoal'!$I$6:$AJ$6,0),500,1)),0)
+_xlfn.IFNA(SUM((AT$3&gt;='Gastos com Pessoal'!$E$513:$E$522)*(AT$3&lt;='Gastos com Pessoal'!$F$513:$F$522)*(IF('Gastos com Pessoal'!$G$513:$G$522&lt;=AT$3,1,0))*OFFSET('Gastos com Pessoal'!$H$512,1,MATCH(1&amp;$B54,'Gastos com Pessoal'!$I$532:$AJ$532&amp;'Gastos com Pessoal'!$I$512:$AJ$512,0),10,1)),0)
+_xlfn.IFNA(SUM((AT$3&gt;='Gastos com Pessoal'!$E$513:$E$522)*(AT$3&lt;='Gastos com Pessoal'!$F$513:$F$522)*(IF('Gastos com Pessoal'!$M$513:$M$522&lt;=AT$3,1,0))*OFFSET('Gastos com Pessoal'!$H$512,1,MATCH(2&amp;$B54,'Gastos com Pessoal'!$I$532:$AJ$532&amp;'Gastos com Pessoal'!$I$512:$AJ$512,0),10,1)),0)
+_xlfn.IFNA(SUM((AT$3&gt;='Gastos com Pessoal'!$E$513:$E$522)*(AT$3&lt;='Gastos com Pessoal'!$F$513:$F$522)*(IF('Gastos com Pessoal'!$S$513:$S$522&lt;=AT$3,1,0))*OFFSET('Gastos com Pessoal'!$H$512,1,MATCH(3&amp;$B54,'Gastos com Pessoal'!$I$532:$AJ$532&amp;'Gastos com Pessoal'!$I$512:$AJ$512,0),10,1)),0)
+_xlfn.IFNA(SUM((AT$3&gt;='Gastos com Pessoal'!$E$513:$E$522)*(AT$3&lt;='Gastos com Pessoal'!$F$513:$F$522)*(IF('Gastos com Pessoal'!$Y$513:$Y$522&lt;=AT$3,1,0))*OFFSET('Gastos com Pessoal'!$H$512,1,MATCH(4&amp;$B54,'Gastos com Pessoal'!$I$532:$AJ$532&amp;'Gastos com Pessoal'!$I$512:$AJ$512,0),10,1)),0)
+_xlfn.IFNA(SUM((AT$3&gt;='Gastos com Pessoal'!$E$513:$E$522)*(AT$3&lt;='Gastos com Pessoal'!$F$513:$F$522)*(IF('Gastos com Pessoal'!$AE$513:$AE$522&lt;=AT$3,1,0))*OFFSET('Gastos com Pessoal'!$H$512,1,MATCH(5&amp;$B54,'Gastos com Pessoal'!$I$532:$AJ$532&amp;'Gastos com Pessoal'!$I$512:$AJ$512,0),10,1)),0)</f>
        <v>0</v>
      </c>
      <c r="AU54" s="32">
        <f t="array" aca="1" ref="AU54" ca="1">_xlfn.IFNA(SUM((AU$3&gt;='Gastos com Pessoal'!$E$7:$E$506)*(AU$3&lt;='Gastos com Pessoal'!$F$7:$F$506)*OFFSET('Encargos e Benefícios'!$D$5,1,MATCH($B54,'Encargos e Benefícios'!$E$5:$AB$5,0),500,1)),0)
+_xlfn.IFNA(SUM((AU$3&gt;='Gastos com Pessoal'!$E$513:$E$522)*(AU$3&lt;='Gastos com Pessoal'!$F$513:$F$522)*OFFSET('Encargos e Benefícios'!$D$511,1,MATCH($B54,'Encargos e Benefícios'!$E$511:$AB$511,0),10,1)),0)
+_xlfn.IFNA(SUM((AU$3&gt;='Gastos com Pessoal'!$E$7:$E$506)*(AU$3&lt;='Gastos com Pessoal'!$F$7:$F$506)*(IF('Gastos com Pessoal'!$G$7:$G$506&lt;=AU$3,1,0))*OFFSET('Gastos com Pessoal'!$H$6,1,MATCH(1&amp;$B54,'Gastos com Pessoal'!$I$532:$AJ$532&amp;'Gastos com Pessoal'!$I$6:$AJ$6,0),500,1)),0)
+_xlfn.IFNA(SUM((AU$3&gt;='Gastos com Pessoal'!$E$7:$E$506)*(AU$3&lt;='Gastos com Pessoal'!$F$7:$F$506)*(IF('Gastos com Pessoal'!$M$7:$M$506&lt;=AU$3,1,0))*OFFSET('Gastos com Pessoal'!$H$6,1,MATCH(2&amp;$B54,'Gastos com Pessoal'!$I$532:$AJ$532&amp;'Gastos com Pessoal'!$I$6:$AJ$6,0),500,1)),0)
+_xlfn.IFNA(SUM((AU$3&gt;='Gastos com Pessoal'!$E$7:$E$506)*(AU$3&lt;='Gastos com Pessoal'!$F$7:$F$506)*(IF('Gastos com Pessoal'!$S$7:$S$506&lt;=AU$3,1,0))*OFFSET('Gastos com Pessoal'!$H$6,1,MATCH(3&amp;$B54,'Gastos com Pessoal'!$I$532:$AJ$532&amp;'Gastos com Pessoal'!$I$6:$AJ$6,0),500,1)),0)
+_xlfn.IFNA(SUM((AU$3&gt;='Gastos com Pessoal'!$E$7:$E$506)*(AU$3&lt;='Gastos com Pessoal'!$F$7:$F$506)*(IF('Gastos com Pessoal'!$Y$7:$Y$506&lt;=AU$3,1,0))*OFFSET('Gastos com Pessoal'!$H$6,1,MATCH(4&amp;$B54,'Gastos com Pessoal'!$I$532:$AJ$532&amp;'Gastos com Pessoal'!$I$6:$AJ$6,0),500,1)),0)
+_xlfn.IFNA(SUM((AU$3&gt;='Gastos com Pessoal'!$E$7:$E$506)*(AU$3&lt;='Gastos com Pessoal'!$F$7:$F$506)*(IF('Gastos com Pessoal'!$AE$7:$AE$506&lt;=AU$3,1,0))*OFFSET('Gastos com Pessoal'!$H$6,1,MATCH(5&amp;$B54,'Gastos com Pessoal'!$I$532:$AJ$532&amp;'Gastos com Pessoal'!$I$6:$AJ$6,0),500,1)),0)
+_xlfn.IFNA(SUM((AU$3&gt;='Gastos com Pessoal'!$E$513:$E$522)*(AU$3&lt;='Gastos com Pessoal'!$F$513:$F$522)*(IF('Gastos com Pessoal'!$G$513:$G$522&lt;=AU$3,1,0))*OFFSET('Gastos com Pessoal'!$H$512,1,MATCH(1&amp;$B54,'Gastos com Pessoal'!$I$532:$AJ$532&amp;'Gastos com Pessoal'!$I$512:$AJ$512,0),10,1)),0)
+_xlfn.IFNA(SUM((AU$3&gt;='Gastos com Pessoal'!$E$513:$E$522)*(AU$3&lt;='Gastos com Pessoal'!$F$513:$F$522)*(IF('Gastos com Pessoal'!$M$513:$M$522&lt;=AU$3,1,0))*OFFSET('Gastos com Pessoal'!$H$512,1,MATCH(2&amp;$B54,'Gastos com Pessoal'!$I$532:$AJ$532&amp;'Gastos com Pessoal'!$I$512:$AJ$512,0),10,1)),0)
+_xlfn.IFNA(SUM((AU$3&gt;='Gastos com Pessoal'!$E$513:$E$522)*(AU$3&lt;='Gastos com Pessoal'!$F$513:$F$522)*(IF('Gastos com Pessoal'!$S$513:$S$522&lt;=AU$3,1,0))*OFFSET('Gastos com Pessoal'!$H$512,1,MATCH(3&amp;$B54,'Gastos com Pessoal'!$I$532:$AJ$532&amp;'Gastos com Pessoal'!$I$512:$AJ$512,0),10,1)),0)
+_xlfn.IFNA(SUM((AU$3&gt;='Gastos com Pessoal'!$E$513:$E$522)*(AU$3&lt;='Gastos com Pessoal'!$F$513:$F$522)*(IF('Gastos com Pessoal'!$Y$513:$Y$522&lt;=AU$3,1,0))*OFFSET('Gastos com Pessoal'!$H$512,1,MATCH(4&amp;$B54,'Gastos com Pessoal'!$I$532:$AJ$532&amp;'Gastos com Pessoal'!$I$512:$AJ$512,0),10,1)),0)
+_xlfn.IFNA(SUM((AU$3&gt;='Gastos com Pessoal'!$E$513:$E$522)*(AU$3&lt;='Gastos com Pessoal'!$F$513:$F$522)*(IF('Gastos com Pessoal'!$AE$513:$AE$522&lt;=AU$3,1,0))*OFFSET('Gastos com Pessoal'!$H$512,1,MATCH(5&amp;$B54,'Gastos com Pessoal'!$I$532:$AJ$532&amp;'Gastos com Pessoal'!$I$512:$AJ$512,0),10,1)),0)</f>
        <v>0</v>
      </c>
      <c r="AV54" s="32">
        <f t="array" aca="1" ref="AV54" ca="1">_xlfn.IFNA(SUM((AV$3&gt;='Gastos com Pessoal'!$E$7:$E$506)*(AV$3&lt;='Gastos com Pessoal'!$F$7:$F$506)*OFFSET('Encargos e Benefícios'!$D$5,1,MATCH($B54,'Encargos e Benefícios'!$E$5:$AB$5,0),500,1)),0)
+_xlfn.IFNA(SUM((AV$3&gt;='Gastos com Pessoal'!$E$513:$E$522)*(AV$3&lt;='Gastos com Pessoal'!$F$513:$F$522)*OFFSET('Encargos e Benefícios'!$D$511,1,MATCH($B54,'Encargos e Benefícios'!$E$511:$AB$511,0),10,1)),0)
+_xlfn.IFNA(SUM((AV$3&gt;='Gastos com Pessoal'!$E$7:$E$506)*(AV$3&lt;='Gastos com Pessoal'!$F$7:$F$506)*(IF('Gastos com Pessoal'!$G$7:$G$506&lt;=AV$3,1,0))*OFFSET('Gastos com Pessoal'!$H$6,1,MATCH(1&amp;$B54,'Gastos com Pessoal'!$I$532:$AJ$532&amp;'Gastos com Pessoal'!$I$6:$AJ$6,0),500,1)),0)
+_xlfn.IFNA(SUM((AV$3&gt;='Gastos com Pessoal'!$E$7:$E$506)*(AV$3&lt;='Gastos com Pessoal'!$F$7:$F$506)*(IF('Gastos com Pessoal'!$M$7:$M$506&lt;=AV$3,1,0))*OFFSET('Gastos com Pessoal'!$H$6,1,MATCH(2&amp;$B54,'Gastos com Pessoal'!$I$532:$AJ$532&amp;'Gastos com Pessoal'!$I$6:$AJ$6,0),500,1)),0)
+_xlfn.IFNA(SUM((AV$3&gt;='Gastos com Pessoal'!$E$7:$E$506)*(AV$3&lt;='Gastos com Pessoal'!$F$7:$F$506)*(IF('Gastos com Pessoal'!$S$7:$S$506&lt;=AV$3,1,0))*OFFSET('Gastos com Pessoal'!$H$6,1,MATCH(3&amp;$B54,'Gastos com Pessoal'!$I$532:$AJ$532&amp;'Gastos com Pessoal'!$I$6:$AJ$6,0),500,1)),0)
+_xlfn.IFNA(SUM((AV$3&gt;='Gastos com Pessoal'!$E$7:$E$506)*(AV$3&lt;='Gastos com Pessoal'!$F$7:$F$506)*(IF('Gastos com Pessoal'!$Y$7:$Y$506&lt;=AV$3,1,0))*OFFSET('Gastos com Pessoal'!$H$6,1,MATCH(4&amp;$B54,'Gastos com Pessoal'!$I$532:$AJ$532&amp;'Gastos com Pessoal'!$I$6:$AJ$6,0),500,1)),0)
+_xlfn.IFNA(SUM((AV$3&gt;='Gastos com Pessoal'!$E$7:$E$506)*(AV$3&lt;='Gastos com Pessoal'!$F$7:$F$506)*(IF('Gastos com Pessoal'!$AE$7:$AE$506&lt;=AV$3,1,0))*OFFSET('Gastos com Pessoal'!$H$6,1,MATCH(5&amp;$B54,'Gastos com Pessoal'!$I$532:$AJ$532&amp;'Gastos com Pessoal'!$I$6:$AJ$6,0),500,1)),0)
+_xlfn.IFNA(SUM((AV$3&gt;='Gastos com Pessoal'!$E$513:$E$522)*(AV$3&lt;='Gastos com Pessoal'!$F$513:$F$522)*(IF('Gastos com Pessoal'!$G$513:$G$522&lt;=AV$3,1,0))*OFFSET('Gastos com Pessoal'!$H$512,1,MATCH(1&amp;$B54,'Gastos com Pessoal'!$I$532:$AJ$532&amp;'Gastos com Pessoal'!$I$512:$AJ$512,0),10,1)),0)
+_xlfn.IFNA(SUM((AV$3&gt;='Gastos com Pessoal'!$E$513:$E$522)*(AV$3&lt;='Gastos com Pessoal'!$F$513:$F$522)*(IF('Gastos com Pessoal'!$M$513:$M$522&lt;=AV$3,1,0))*OFFSET('Gastos com Pessoal'!$H$512,1,MATCH(2&amp;$B54,'Gastos com Pessoal'!$I$532:$AJ$532&amp;'Gastos com Pessoal'!$I$512:$AJ$512,0),10,1)),0)
+_xlfn.IFNA(SUM((AV$3&gt;='Gastos com Pessoal'!$E$513:$E$522)*(AV$3&lt;='Gastos com Pessoal'!$F$513:$F$522)*(IF('Gastos com Pessoal'!$S$513:$S$522&lt;=AV$3,1,0))*OFFSET('Gastos com Pessoal'!$H$512,1,MATCH(3&amp;$B54,'Gastos com Pessoal'!$I$532:$AJ$532&amp;'Gastos com Pessoal'!$I$512:$AJ$512,0),10,1)),0)
+_xlfn.IFNA(SUM((AV$3&gt;='Gastos com Pessoal'!$E$513:$E$522)*(AV$3&lt;='Gastos com Pessoal'!$F$513:$F$522)*(IF('Gastos com Pessoal'!$Y$513:$Y$522&lt;=AV$3,1,0))*OFFSET('Gastos com Pessoal'!$H$512,1,MATCH(4&amp;$B54,'Gastos com Pessoal'!$I$532:$AJ$532&amp;'Gastos com Pessoal'!$I$512:$AJ$512,0),10,1)),0)
+_xlfn.IFNA(SUM((AV$3&gt;='Gastos com Pessoal'!$E$513:$E$522)*(AV$3&lt;='Gastos com Pessoal'!$F$513:$F$522)*(IF('Gastos com Pessoal'!$AE$513:$AE$522&lt;=AV$3,1,0))*OFFSET('Gastos com Pessoal'!$H$512,1,MATCH(5&amp;$B54,'Gastos com Pessoal'!$I$532:$AJ$532&amp;'Gastos com Pessoal'!$I$512:$AJ$512,0),10,1)),0)</f>
        <v>0</v>
      </c>
      <c r="AW54" s="32">
        <f t="array" aca="1" ref="AW54" ca="1">_xlfn.IFNA(SUM((AW$3&gt;='Gastos com Pessoal'!$E$7:$E$506)*(AW$3&lt;='Gastos com Pessoal'!$F$7:$F$506)*OFFSET('Encargos e Benefícios'!$D$5,1,MATCH($B54,'Encargos e Benefícios'!$E$5:$AB$5,0),500,1)),0)
+_xlfn.IFNA(SUM((AW$3&gt;='Gastos com Pessoal'!$E$513:$E$522)*(AW$3&lt;='Gastos com Pessoal'!$F$513:$F$522)*OFFSET('Encargos e Benefícios'!$D$511,1,MATCH($B54,'Encargos e Benefícios'!$E$511:$AB$511,0),10,1)),0)
+_xlfn.IFNA(SUM((AW$3&gt;='Gastos com Pessoal'!$E$7:$E$506)*(AW$3&lt;='Gastos com Pessoal'!$F$7:$F$506)*(IF('Gastos com Pessoal'!$G$7:$G$506&lt;=AW$3,1,0))*OFFSET('Gastos com Pessoal'!$H$6,1,MATCH(1&amp;$B54,'Gastos com Pessoal'!$I$532:$AJ$532&amp;'Gastos com Pessoal'!$I$6:$AJ$6,0),500,1)),0)
+_xlfn.IFNA(SUM((AW$3&gt;='Gastos com Pessoal'!$E$7:$E$506)*(AW$3&lt;='Gastos com Pessoal'!$F$7:$F$506)*(IF('Gastos com Pessoal'!$M$7:$M$506&lt;=AW$3,1,0))*OFFSET('Gastos com Pessoal'!$H$6,1,MATCH(2&amp;$B54,'Gastos com Pessoal'!$I$532:$AJ$532&amp;'Gastos com Pessoal'!$I$6:$AJ$6,0),500,1)),0)
+_xlfn.IFNA(SUM((AW$3&gt;='Gastos com Pessoal'!$E$7:$E$506)*(AW$3&lt;='Gastos com Pessoal'!$F$7:$F$506)*(IF('Gastos com Pessoal'!$S$7:$S$506&lt;=AW$3,1,0))*OFFSET('Gastos com Pessoal'!$H$6,1,MATCH(3&amp;$B54,'Gastos com Pessoal'!$I$532:$AJ$532&amp;'Gastos com Pessoal'!$I$6:$AJ$6,0),500,1)),0)
+_xlfn.IFNA(SUM((AW$3&gt;='Gastos com Pessoal'!$E$7:$E$506)*(AW$3&lt;='Gastos com Pessoal'!$F$7:$F$506)*(IF('Gastos com Pessoal'!$Y$7:$Y$506&lt;=AW$3,1,0))*OFFSET('Gastos com Pessoal'!$H$6,1,MATCH(4&amp;$B54,'Gastos com Pessoal'!$I$532:$AJ$532&amp;'Gastos com Pessoal'!$I$6:$AJ$6,0),500,1)),0)
+_xlfn.IFNA(SUM((AW$3&gt;='Gastos com Pessoal'!$E$7:$E$506)*(AW$3&lt;='Gastos com Pessoal'!$F$7:$F$506)*(IF('Gastos com Pessoal'!$AE$7:$AE$506&lt;=AW$3,1,0))*OFFSET('Gastos com Pessoal'!$H$6,1,MATCH(5&amp;$B54,'Gastos com Pessoal'!$I$532:$AJ$532&amp;'Gastos com Pessoal'!$I$6:$AJ$6,0),500,1)),0)
+_xlfn.IFNA(SUM((AW$3&gt;='Gastos com Pessoal'!$E$513:$E$522)*(AW$3&lt;='Gastos com Pessoal'!$F$513:$F$522)*(IF('Gastos com Pessoal'!$G$513:$G$522&lt;=AW$3,1,0))*OFFSET('Gastos com Pessoal'!$H$512,1,MATCH(1&amp;$B54,'Gastos com Pessoal'!$I$532:$AJ$532&amp;'Gastos com Pessoal'!$I$512:$AJ$512,0),10,1)),0)
+_xlfn.IFNA(SUM((AW$3&gt;='Gastos com Pessoal'!$E$513:$E$522)*(AW$3&lt;='Gastos com Pessoal'!$F$513:$F$522)*(IF('Gastos com Pessoal'!$M$513:$M$522&lt;=AW$3,1,0))*OFFSET('Gastos com Pessoal'!$H$512,1,MATCH(2&amp;$B54,'Gastos com Pessoal'!$I$532:$AJ$532&amp;'Gastos com Pessoal'!$I$512:$AJ$512,0),10,1)),0)
+_xlfn.IFNA(SUM((AW$3&gt;='Gastos com Pessoal'!$E$513:$E$522)*(AW$3&lt;='Gastos com Pessoal'!$F$513:$F$522)*(IF('Gastos com Pessoal'!$S$513:$S$522&lt;=AW$3,1,0))*OFFSET('Gastos com Pessoal'!$H$512,1,MATCH(3&amp;$B54,'Gastos com Pessoal'!$I$532:$AJ$532&amp;'Gastos com Pessoal'!$I$512:$AJ$512,0),10,1)),0)
+_xlfn.IFNA(SUM((AW$3&gt;='Gastos com Pessoal'!$E$513:$E$522)*(AW$3&lt;='Gastos com Pessoal'!$F$513:$F$522)*(IF('Gastos com Pessoal'!$Y$513:$Y$522&lt;=AW$3,1,0))*OFFSET('Gastos com Pessoal'!$H$512,1,MATCH(4&amp;$B54,'Gastos com Pessoal'!$I$532:$AJ$532&amp;'Gastos com Pessoal'!$I$512:$AJ$512,0),10,1)),0)
+_xlfn.IFNA(SUM((AW$3&gt;='Gastos com Pessoal'!$E$513:$E$522)*(AW$3&lt;='Gastos com Pessoal'!$F$513:$F$522)*(IF('Gastos com Pessoal'!$AE$513:$AE$522&lt;=AW$3,1,0))*OFFSET('Gastos com Pessoal'!$H$512,1,MATCH(5&amp;$B54,'Gastos com Pessoal'!$I$532:$AJ$532&amp;'Gastos com Pessoal'!$I$512:$AJ$512,0),10,1)),0)</f>
        <v>0</v>
      </c>
      <c r="AX54" s="32">
        <f t="array" aca="1" ref="AX54" ca="1">_xlfn.IFNA(SUM((AX$3&gt;='Gastos com Pessoal'!$E$7:$E$506)*(AX$3&lt;='Gastos com Pessoal'!$F$7:$F$506)*OFFSET('Encargos e Benefícios'!$D$5,1,MATCH($B54,'Encargos e Benefícios'!$E$5:$AB$5,0),500,1)),0)
+_xlfn.IFNA(SUM((AX$3&gt;='Gastos com Pessoal'!$E$513:$E$522)*(AX$3&lt;='Gastos com Pessoal'!$F$513:$F$522)*OFFSET('Encargos e Benefícios'!$D$511,1,MATCH($B54,'Encargos e Benefícios'!$E$511:$AB$511,0),10,1)),0)
+_xlfn.IFNA(SUM((AX$3&gt;='Gastos com Pessoal'!$E$7:$E$506)*(AX$3&lt;='Gastos com Pessoal'!$F$7:$F$506)*(IF('Gastos com Pessoal'!$G$7:$G$506&lt;=AX$3,1,0))*OFFSET('Gastos com Pessoal'!$H$6,1,MATCH(1&amp;$B54,'Gastos com Pessoal'!$I$532:$AJ$532&amp;'Gastos com Pessoal'!$I$6:$AJ$6,0),500,1)),0)
+_xlfn.IFNA(SUM((AX$3&gt;='Gastos com Pessoal'!$E$7:$E$506)*(AX$3&lt;='Gastos com Pessoal'!$F$7:$F$506)*(IF('Gastos com Pessoal'!$M$7:$M$506&lt;=AX$3,1,0))*OFFSET('Gastos com Pessoal'!$H$6,1,MATCH(2&amp;$B54,'Gastos com Pessoal'!$I$532:$AJ$532&amp;'Gastos com Pessoal'!$I$6:$AJ$6,0),500,1)),0)
+_xlfn.IFNA(SUM((AX$3&gt;='Gastos com Pessoal'!$E$7:$E$506)*(AX$3&lt;='Gastos com Pessoal'!$F$7:$F$506)*(IF('Gastos com Pessoal'!$S$7:$S$506&lt;=AX$3,1,0))*OFFSET('Gastos com Pessoal'!$H$6,1,MATCH(3&amp;$B54,'Gastos com Pessoal'!$I$532:$AJ$532&amp;'Gastos com Pessoal'!$I$6:$AJ$6,0),500,1)),0)
+_xlfn.IFNA(SUM((AX$3&gt;='Gastos com Pessoal'!$E$7:$E$506)*(AX$3&lt;='Gastos com Pessoal'!$F$7:$F$506)*(IF('Gastos com Pessoal'!$Y$7:$Y$506&lt;=AX$3,1,0))*OFFSET('Gastos com Pessoal'!$H$6,1,MATCH(4&amp;$B54,'Gastos com Pessoal'!$I$532:$AJ$532&amp;'Gastos com Pessoal'!$I$6:$AJ$6,0),500,1)),0)
+_xlfn.IFNA(SUM((AX$3&gt;='Gastos com Pessoal'!$E$7:$E$506)*(AX$3&lt;='Gastos com Pessoal'!$F$7:$F$506)*(IF('Gastos com Pessoal'!$AE$7:$AE$506&lt;=AX$3,1,0))*OFFSET('Gastos com Pessoal'!$H$6,1,MATCH(5&amp;$B54,'Gastos com Pessoal'!$I$532:$AJ$532&amp;'Gastos com Pessoal'!$I$6:$AJ$6,0),500,1)),0)
+_xlfn.IFNA(SUM((AX$3&gt;='Gastos com Pessoal'!$E$513:$E$522)*(AX$3&lt;='Gastos com Pessoal'!$F$513:$F$522)*(IF('Gastos com Pessoal'!$G$513:$G$522&lt;=AX$3,1,0))*OFFSET('Gastos com Pessoal'!$H$512,1,MATCH(1&amp;$B54,'Gastos com Pessoal'!$I$532:$AJ$532&amp;'Gastos com Pessoal'!$I$512:$AJ$512,0),10,1)),0)
+_xlfn.IFNA(SUM((AX$3&gt;='Gastos com Pessoal'!$E$513:$E$522)*(AX$3&lt;='Gastos com Pessoal'!$F$513:$F$522)*(IF('Gastos com Pessoal'!$M$513:$M$522&lt;=AX$3,1,0))*OFFSET('Gastos com Pessoal'!$H$512,1,MATCH(2&amp;$B54,'Gastos com Pessoal'!$I$532:$AJ$532&amp;'Gastos com Pessoal'!$I$512:$AJ$512,0),10,1)),0)
+_xlfn.IFNA(SUM((AX$3&gt;='Gastos com Pessoal'!$E$513:$E$522)*(AX$3&lt;='Gastos com Pessoal'!$F$513:$F$522)*(IF('Gastos com Pessoal'!$S$513:$S$522&lt;=AX$3,1,0))*OFFSET('Gastos com Pessoal'!$H$512,1,MATCH(3&amp;$B54,'Gastos com Pessoal'!$I$532:$AJ$532&amp;'Gastos com Pessoal'!$I$512:$AJ$512,0),10,1)),0)
+_xlfn.IFNA(SUM((AX$3&gt;='Gastos com Pessoal'!$E$513:$E$522)*(AX$3&lt;='Gastos com Pessoal'!$F$513:$F$522)*(IF('Gastos com Pessoal'!$Y$513:$Y$522&lt;=AX$3,1,0))*OFFSET('Gastos com Pessoal'!$H$512,1,MATCH(4&amp;$B54,'Gastos com Pessoal'!$I$532:$AJ$532&amp;'Gastos com Pessoal'!$I$512:$AJ$512,0),10,1)),0)
+_xlfn.IFNA(SUM((AX$3&gt;='Gastos com Pessoal'!$E$513:$E$522)*(AX$3&lt;='Gastos com Pessoal'!$F$513:$F$522)*(IF('Gastos com Pessoal'!$AE$513:$AE$522&lt;=AX$3,1,0))*OFFSET('Gastos com Pessoal'!$H$512,1,MATCH(5&amp;$B54,'Gastos com Pessoal'!$I$532:$AJ$532&amp;'Gastos com Pessoal'!$I$512:$AJ$512,0),10,1)),0)</f>
        <v>0</v>
      </c>
      <c r="AY54" s="32">
        <f t="array" aca="1" ref="AY54" ca="1">_xlfn.IFNA(SUM((AY$3&gt;='Gastos com Pessoal'!$E$7:$E$506)*(AY$3&lt;='Gastos com Pessoal'!$F$7:$F$506)*OFFSET('Encargos e Benefícios'!$D$5,1,MATCH($B54,'Encargos e Benefícios'!$E$5:$AB$5,0),500,1)),0)
+_xlfn.IFNA(SUM((AY$3&gt;='Gastos com Pessoal'!$E$513:$E$522)*(AY$3&lt;='Gastos com Pessoal'!$F$513:$F$522)*OFFSET('Encargos e Benefícios'!$D$511,1,MATCH($B54,'Encargos e Benefícios'!$E$511:$AB$511,0),10,1)),0)
+_xlfn.IFNA(SUM((AY$3&gt;='Gastos com Pessoal'!$E$7:$E$506)*(AY$3&lt;='Gastos com Pessoal'!$F$7:$F$506)*(IF('Gastos com Pessoal'!$G$7:$G$506&lt;=AY$3,1,0))*OFFSET('Gastos com Pessoal'!$H$6,1,MATCH(1&amp;$B54,'Gastos com Pessoal'!$I$532:$AJ$532&amp;'Gastos com Pessoal'!$I$6:$AJ$6,0),500,1)),0)
+_xlfn.IFNA(SUM((AY$3&gt;='Gastos com Pessoal'!$E$7:$E$506)*(AY$3&lt;='Gastos com Pessoal'!$F$7:$F$506)*(IF('Gastos com Pessoal'!$M$7:$M$506&lt;=AY$3,1,0))*OFFSET('Gastos com Pessoal'!$H$6,1,MATCH(2&amp;$B54,'Gastos com Pessoal'!$I$532:$AJ$532&amp;'Gastos com Pessoal'!$I$6:$AJ$6,0),500,1)),0)
+_xlfn.IFNA(SUM((AY$3&gt;='Gastos com Pessoal'!$E$7:$E$506)*(AY$3&lt;='Gastos com Pessoal'!$F$7:$F$506)*(IF('Gastos com Pessoal'!$S$7:$S$506&lt;=AY$3,1,0))*OFFSET('Gastos com Pessoal'!$H$6,1,MATCH(3&amp;$B54,'Gastos com Pessoal'!$I$532:$AJ$532&amp;'Gastos com Pessoal'!$I$6:$AJ$6,0),500,1)),0)
+_xlfn.IFNA(SUM((AY$3&gt;='Gastos com Pessoal'!$E$7:$E$506)*(AY$3&lt;='Gastos com Pessoal'!$F$7:$F$506)*(IF('Gastos com Pessoal'!$Y$7:$Y$506&lt;=AY$3,1,0))*OFFSET('Gastos com Pessoal'!$H$6,1,MATCH(4&amp;$B54,'Gastos com Pessoal'!$I$532:$AJ$532&amp;'Gastos com Pessoal'!$I$6:$AJ$6,0),500,1)),0)
+_xlfn.IFNA(SUM((AY$3&gt;='Gastos com Pessoal'!$E$7:$E$506)*(AY$3&lt;='Gastos com Pessoal'!$F$7:$F$506)*(IF('Gastos com Pessoal'!$AE$7:$AE$506&lt;=AY$3,1,0))*OFFSET('Gastos com Pessoal'!$H$6,1,MATCH(5&amp;$B54,'Gastos com Pessoal'!$I$532:$AJ$532&amp;'Gastos com Pessoal'!$I$6:$AJ$6,0),500,1)),0)
+_xlfn.IFNA(SUM((AY$3&gt;='Gastos com Pessoal'!$E$513:$E$522)*(AY$3&lt;='Gastos com Pessoal'!$F$513:$F$522)*(IF('Gastos com Pessoal'!$G$513:$G$522&lt;=AY$3,1,0))*OFFSET('Gastos com Pessoal'!$H$512,1,MATCH(1&amp;$B54,'Gastos com Pessoal'!$I$532:$AJ$532&amp;'Gastos com Pessoal'!$I$512:$AJ$512,0),10,1)),0)
+_xlfn.IFNA(SUM((AY$3&gt;='Gastos com Pessoal'!$E$513:$E$522)*(AY$3&lt;='Gastos com Pessoal'!$F$513:$F$522)*(IF('Gastos com Pessoal'!$M$513:$M$522&lt;=AY$3,1,0))*OFFSET('Gastos com Pessoal'!$H$512,1,MATCH(2&amp;$B54,'Gastos com Pessoal'!$I$532:$AJ$532&amp;'Gastos com Pessoal'!$I$512:$AJ$512,0),10,1)),0)
+_xlfn.IFNA(SUM((AY$3&gt;='Gastos com Pessoal'!$E$513:$E$522)*(AY$3&lt;='Gastos com Pessoal'!$F$513:$F$522)*(IF('Gastos com Pessoal'!$S$513:$S$522&lt;=AY$3,1,0))*OFFSET('Gastos com Pessoal'!$H$512,1,MATCH(3&amp;$B54,'Gastos com Pessoal'!$I$532:$AJ$532&amp;'Gastos com Pessoal'!$I$512:$AJ$512,0),10,1)),0)
+_xlfn.IFNA(SUM((AY$3&gt;='Gastos com Pessoal'!$E$513:$E$522)*(AY$3&lt;='Gastos com Pessoal'!$F$513:$F$522)*(IF('Gastos com Pessoal'!$Y$513:$Y$522&lt;=AY$3,1,0))*OFFSET('Gastos com Pessoal'!$H$512,1,MATCH(4&amp;$B54,'Gastos com Pessoal'!$I$532:$AJ$532&amp;'Gastos com Pessoal'!$I$512:$AJ$512,0),10,1)),0)
+_xlfn.IFNA(SUM((AY$3&gt;='Gastos com Pessoal'!$E$513:$E$522)*(AY$3&lt;='Gastos com Pessoal'!$F$513:$F$522)*(IF('Gastos com Pessoal'!$AE$513:$AE$522&lt;=AY$3,1,0))*OFFSET('Gastos com Pessoal'!$H$512,1,MATCH(5&amp;$B54,'Gastos com Pessoal'!$I$532:$AJ$532&amp;'Gastos com Pessoal'!$I$512:$AJ$512,0),10,1)),0)</f>
        <v>0</v>
      </c>
      <c r="AZ54" s="32">
        <f t="array" aca="1" ref="AZ54" ca="1">_xlfn.IFNA(SUM((AZ$3&gt;='Gastos com Pessoal'!$E$7:$E$506)*(AZ$3&lt;='Gastos com Pessoal'!$F$7:$F$506)*OFFSET('Encargos e Benefícios'!$D$5,1,MATCH($B54,'Encargos e Benefícios'!$E$5:$AB$5,0),500,1)),0)
+_xlfn.IFNA(SUM((AZ$3&gt;='Gastos com Pessoal'!$E$513:$E$522)*(AZ$3&lt;='Gastos com Pessoal'!$F$513:$F$522)*OFFSET('Encargos e Benefícios'!$D$511,1,MATCH($B54,'Encargos e Benefícios'!$E$511:$AB$511,0),10,1)),0)
+_xlfn.IFNA(SUM((AZ$3&gt;='Gastos com Pessoal'!$E$7:$E$506)*(AZ$3&lt;='Gastos com Pessoal'!$F$7:$F$506)*(IF('Gastos com Pessoal'!$G$7:$G$506&lt;=AZ$3,1,0))*OFFSET('Gastos com Pessoal'!$H$6,1,MATCH(1&amp;$B54,'Gastos com Pessoal'!$I$532:$AJ$532&amp;'Gastos com Pessoal'!$I$6:$AJ$6,0),500,1)),0)
+_xlfn.IFNA(SUM((AZ$3&gt;='Gastos com Pessoal'!$E$7:$E$506)*(AZ$3&lt;='Gastos com Pessoal'!$F$7:$F$506)*(IF('Gastos com Pessoal'!$M$7:$M$506&lt;=AZ$3,1,0))*OFFSET('Gastos com Pessoal'!$H$6,1,MATCH(2&amp;$B54,'Gastos com Pessoal'!$I$532:$AJ$532&amp;'Gastos com Pessoal'!$I$6:$AJ$6,0),500,1)),0)
+_xlfn.IFNA(SUM((AZ$3&gt;='Gastos com Pessoal'!$E$7:$E$506)*(AZ$3&lt;='Gastos com Pessoal'!$F$7:$F$506)*(IF('Gastos com Pessoal'!$S$7:$S$506&lt;=AZ$3,1,0))*OFFSET('Gastos com Pessoal'!$H$6,1,MATCH(3&amp;$B54,'Gastos com Pessoal'!$I$532:$AJ$532&amp;'Gastos com Pessoal'!$I$6:$AJ$6,0),500,1)),0)
+_xlfn.IFNA(SUM((AZ$3&gt;='Gastos com Pessoal'!$E$7:$E$506)*(AZ$3&lt;='Gastos com Pessoal'!$F$7:$F$506)*(IF('Gastos com Pessoal'!$Y$7:$Y$506&lt;=AZ$3,1,0))*OFFSET('Gastos com Pessoal'!$H$6,1,MATCH(4&amp;$B54,'Gastos com Pessoal'!$I$532:$AJ$532&amp;'Gastos com Pessoal'!$I$6:$AJ$6,0),500,1)),0)
+_xlfn.IFNA(SUM((AZ$3&gt;='Gastos com Pessoal'!$E$7:$E$506)*(AZ$3&lt;='Gastos com Pessoal'!$F$7:$F$506)*(IF('Gastos com Pessoal'!$AE$7:$AE$506&lt;=AZ$3,1,0))*OFFSET('Gastos com Pessoal'!$H$6,1,MATCH(5&amp;$B54,'Gastos com Pessoal'!$I$532:$AJ$532&amp;'Gastos com Pessoal'!$I$6:$AJ$6,0),500,1)),0)
+_xlfn.IFNA(SUM((AZ$3&gt;='Gastos com Pessoal'!$E$513:$E$522)*(AZ$3&lt;='Gastos com Pessoal'!$F$513:$F$522)*(IF('Gastos com Pessoal'!$G$513:$G$522&lt;=AZ$3,1,0))*OFFSET('Gastos com Pessoal'!$H$512,1,MATCH(1&amp;$B54,'Gastos com Pessoal'!$I$532:$AJ$532&amp;'Gastos com Pessoal'!$I$512:$AJ$512,0),10,1)),0)
+_xlfn.IFNA(SUM((AZ$3&gt;='Gastos com Pessoal'!$E$513:$E$522)*(AZ$3&lt;='Gastos com Pessoal'!$F$513:$F$522)*(IF('Gastos com Pessoal'!$M$513:$M$522&lt;=AZ$3,1,0))*OFFSET('Gastos com Pessoal'!$H$512,1,MATCH(2&amp;$B54,'Gastos com Pessoal'!$I$532:$AJ$532&amp;'Gastos com Pessoal'!$I$512:$AJ$512,0),10,1)),0)
+_xlfn.IFNA(SUM((AZ$3&gt;='Gastos com Pessoal'!$E$513:$E$522)*(AZ$3&lt;='Gastos com Pessoal'!$F$513:$F$522)*(IF('Gastos com Pessoal'!$S$513:$S$522&lt;=AZ$3,1,0))*OFFSET('Gastos com Pessoal'!$H$512,1,MATCH(3&amp;$B54,'Gastos com Pessoal'!$I$532:$AJ$532&amp;'Gastos com Pessoal'!$I$512:$AJ$512,0),10,1)),0)
+_xlfn.IFNA(SUM((AZ$3&gt;='Gastos com Pessoal'!$E$513:$E$522)*(AZ$3&lt;='Gastos com Pessoal'!$F$513:$F$522)*(IF('Gastos com Pessoal'!$Y$513:$Y$522&lt;=AZ$3,1,0))*OFFSET('Gastos com Pessoal'!$H$512,1,MATCH(4&amp;$B54,'Gastos com Pessoal'!$I$532:$AJ$532&amp;'Gastos com Pessoal'!$I$512:$AJ$512,0),10,1)),0)
+_xlfn.IFNA(SUM((AZ$3&gt;='Gastos com Pessoal'!$E$513:$E$522)*(AZ$3&lt;='Gastos com Pessoal'!$F$513:$F$522)*(IF('Gastos com Pessoal'!$AE$513:$AE$522&lt;=AZ$3,1,0))*OFFSET('Gastos com Pessoal'!$H$512,1,MATCH(5&amp;$B54,'Gastos com Pessoal'!$I$532:$AJ$532&amp;'Gastos com Pessoal'!$I$512:$AJ$512,0),10,1)),0)</f>
        <v>0</v>
      </c>
      <c r="BA54" s="32">
        <f t="array" aca="1" ref="BA54" ca="1">_xlfn.IFNA(SUM((BA$3&gt;='Gastos com Pessoal'!$E$7:$E$506)*(BA$3&lt;='Gastos com Pessoal'!$F$7:$F$506)*OFFSET('Encargos e Benefícios'!$D$5,1,MATCH($B54,'Encargos e Benefícios'!$E$5:$AB$5,0),500,1)),0)
+_xlfn.IFNA(SUM((BA$3&gt;='Gastos com Pessoal'!$E$513:$E$522)*(BA$3&lt;='Gastos com Pessoal'!$F$513:$F$522)*OFFSET('Encargos e Benefícios'!$D$511,1,MATCH($B54,'Encargos e Benefícios'!$E$511:$AB$511,0),10,1)),0)
+_xlfn.IFNA(SUM((BA$3&gt;='Gastos com Pessoal'!$E$7:$E$506)*(BA$3&lt;='Gastos com Pessoal'!$F$7:$F$506)*(IF('Gastos com Pessoal'!$G$7:$G$506&lt;=BA$3,1,0))*OFFSET('Gastos com Pessoal'!$H$6,1,MATCH(1&amp;$B54,'Gastos com Pessoal'!$I$532:$AJ$532&amp;'Gastos com Pessoal'!$I$6:$AJ$6,0),500,1)),0)
+_xlfn.IFNA(SUM((BA$3&gt;='Gastos com Pessoal'!$E$7:$E$506)*(BA$3&lt;='Gastos com Pessoal'!$F$7:$F$506)*(IF('Gastos com Pessoal'!$M$7:$M$506&lt;=BA$3,1,0))*OFFSET('Gastos com Pessoal'!$H$6,1,MATCH(2&amp;$B54,'Gastos com Pessoal'!$I$532:$AJ$532&amp;'Gastos com Pessoal'!$I$6:$AJ$6,0),500,1)),0)
+_xlfn.IFNA(SUM((BA$3&gt;='Gastos com Pessoal'!$E$7:$E$506)*(BA$3&lt;='Gastos com Pessoal'!$F$7:$F$506)*(IF('Gastos com Pessoal'!$S$7:$S$506&lt;=BA$3,1,0))*OFFSET('Gastos com Pessoal'!$H$6,1,MATCH(3&amp;$B54,'Gastos com Pessoal'!$I$532:$AJ$532&amp;'Gastos com Pessoal'!$I$6:$AJ$6,0),500,1)),0)
+_xlfn.IFNA(SUM((BA$3&gt;='Gastos com Pessoal'!$E$7:$E$506)*(BA$3&lt;='Gastos com Pessoal'!$F$7:$F$506)*(IF('Gastos com Pessoal'!$Y$7:$Y$506&lt;=BA$3,1,0))*OFFSET('Gastos com Pessoal'!$H$6,1,MATCH(4&amp;$B54,'Gastos com Pessoal'!$I$532:$AJ$532&amp;'Gastos com Pessoal'!$I$6:$AJ$6,0),500,1)),0)
+_xlfn.IFNA(SUM((BA$3&gt;='Gastos com Pessoal'!$E$7:$E$506)*(BA$3&lt;='Gastos com Pessoal'!$F$7:$F$506)*(IF('Gastos com Pessoal'!$AE$7:$AE$506&lt;=BA$3,1,0))*OFFSET('Gastos com Pessoal'!$H$6,1,MATCH(5&amp;$B54,'Gastos com Pessoal'!$I$532:$AJ$532&amp;'Gastos com Pessoal'!$I$6:$AJ$6,0),500,1)),0)
+_xlfn.IFNA(SUM((BA$3&gt;='Gastos com Pessoal'!$E$513:$E$522)*(BA$3&lt;='Gastos com Pessoal'!$F$513:$F$522)*(IF('Gastos com Pessoal'!$G$513:$G$522&lt;=BA$3,1,0))*OFFSET('Gastos com Pessoal'!$H$512,1,MATCH(1&amp;$B54,'Gastos com Pessoal'!$I$532:$AJ$532&amp;'Gastos com Pessoal'!$I$512:$AJ$512,0),10,1)),0)
+_xlfn.IFNA(SUM((BA$3&gt;='Gastos com Pessoal'!$E$513:$E$522)*(BA$3&lt;='Gastos com Pessoal'!$F$513:$F$522)*(IF('Gastos com Pessoal'!$M$513:$M$522&lt;=BA$3,1,0))*OFFSET('Gastos com Pessoal'!$H$512,1,MATCH(2&amp;$B54,'Gastos com Pessoal'!$I$532:$AJ$532&amp;'Gastos com Pessoal'!$I$512:$AJ$512,0),10,1)),0)
+_xlfn.IFNA(SUM((BA$3&gt;='Gastos com Pessoal'!$E$513:$E$522)*(BA$3&lt;='Gastos com Pessoal'!$F$513:$F$522)*(IF('Gastos com Pessoal'!$S$513:$S$522&lt;=BA$3,1,0))*OFFSET('Gastos com Pessoal'!$H$512,1,MATCH(3&amp;$B54,'Gastos com Pessoal'!$I$532:$AJ$532&amp;'Gastos com Pessoal'!$I$512:$AJ$512,0),10,1)),0)
+_xlfn.IFNA(SUM((BA$3&gt;='Gastos com Pessoal'!$E$513:$E$522)*(BA$3&lt;='Gastos com Pessoal'!$F$513:$F$522)*(IF('Gastos com Pessoal'!$Y$513:$Y$522&lt;=BA$3,1,0))*OFFSET('Gastos com Pessoal'!$H$512,1,MATCH(4&amp;$B54,'Gastos com Pessoal'!$I$532:$AJ$532&amp;'Gastos com Pessoal'!$I$512:$AJ$512,0),10,1)),0)
+_xlfn.IFNA(SUM((BA$3&gt;='Gastos com Pessoal'!$E$513:$E$522)*(BA$3&lt;='Gastos com Pessoal'!$F$513:$F$522)*(IF('Gastos com Pessoal'!$AE$513:$AE$522&lt;=BA$3,1,0))*OFFSET('Gastos com Pessoal'!$H$512,1,MATCH(5&amp;$B54,'Gastos com Pessoal'!$I$532:$AJ$532&amp;'Gastos com Pessoal'!$I$512:$AJ$512,0),10,1)),0)</f>
        <v>0</v>
      </c>
      <c r="BB54" s="32">
        <f t="array" aca="1" ref="BB54" ca="1">_xlfn.IFNA(SUM((BB$3&gt;='Gastos com Pessoal'!$E$7:$E$506)*(BB$3&lt;='Gastos com Pessoal'!$F$7:$F$506)*OFFSET('Encargos e Benefícios'!$D$5,1,MATCH($B54,'Encargos e Benefícios'!$E$5:$AB$5,0),500,1)),0)
+_xlfn.IFNA(SUM((BB$3&gt;='Gastos com Pessoal'!$E$513:$E$522)*(BB$3&lt;='Gastos com Pessoal'!$F$513:$F$522)*OFFSET('Encargos e Benefícios'!$D$511,1,MATCH($B54,'Encargos e Benefícios'!$E$511:$AB$511,0),10,1)),0)
+_xlfn.IFNA(SUM((BB$3&gt;='Gastos com Pessoal'!$E$7:$E$506)*(BB$3&lt;='Gastos com Pessoal'!$F$7:$F$506)*(IF('Gastos com Pessoal'!$G$7:$G$506&lt;=BB$3,1,0))*OFFSET('Gastos com Pessoal'!$H$6,1,MATCH(1&amp;$B54,'Gastos com Pessoal'!$I$532:$AJ$532&amp;'Gastos com Pessoal'!$I$6:$AJ$6,0),500,1)),0)
+_xlfn.IFNA(SUM((BB$3&gt;='Gastos com Pessoal'!$E$7:$E$506)*(BB$3&lt;='Gastos com Pessoal'!$F$7:$F$506)*(IF('Gastos com Pessoal'!$M$7:$M$506&lt;=BB$3,1,0))*OFFSET('Gastos com Pessoal'!$H$6,1,MATCH(2&amp;$B54,'Gastos com Pessoal'!$I$532:$AJ$532&amp;'Gastos com Pessoal'!$I$6:$AJ$6,0),500,1)),0)
+_xlfn.IFNA(SUM((BB$3&gt;='Gastos com Pessoal'!$E$7:$E$506)*(BB$3&lt;='Gastos com Pessoal'!$F$7:$F$506)*(IF('Gastos com Pessoal'!$S$7:$S$506&lt;=BB$3,1,0))*OFFSET('Gastos com Pessoal'!$H$6,1,MATCH(3&amp;$B54,'Gastos com Pessoal'!$I$532:$AJ$532&amp;'Gastos com Pessoal'!$I$6:$AJ$6,0),500,1)),0)
+_xlfn.IFNA(SUM((BB$3&gt;='Gastos com Pessoal'!$E$7:$E$506)*(BB$3&lt;='Gastos com Pessoal'!$F$7:$F$506)*(IF('Gastos com Pessoal'!$Y$7:$Y$506&lt;=BB$3,1,0))*OFFSET('Gastos com Pessoal'!$H$6,1,MATCH(4&amp;$B54,'Gastos com Pessoal'!$I$532:$AJ$532&amp;'Gastos com Pessoal'!$I$6:$AJ$6,0),500,1)),0)
+_xlfn.IFNA(SUM((BB$3&gt;='Gastos com Pessoal'!$E$7:$E$506)*(BB$3&lt;='Gastos com Pessoal'!$F$7:$F$506)*(IF('Gastos com Pessoal'!$AE$7:$AE$506&lt;=BB$3,1,0))*OFFSET('Gastos com Pessoal'!$H$6,1,MATCH(5&amp;$B54,'Gastos com Pessoal'!$I$532:$AJ$532&amp;'Gastos com Pessoal'!$I$6:$AJ$6,0),500,1)),0)
+_xlfn.IFNA(SUM((BB$3&gt;='Gastos com Pessoal'!$E$513:$E$522)*(BB$3&lt;='Gastos com Pessoal'!$F$513:$F$522)*(IF('Gastos com Pessoal'!$G$513:$G$522&lt;=BB$3,1,0))*OFFSET('Gastos com Pessoal'!$H$512,1,MATCH(1&amp;$B54,'Gastos com Pessoal'!$I$532:$AJ$532&amp;'Gastos com Pessoal'!$I$512:$AJ$512,0),10,1)),0)
+_xlfn.IFNA(SUM((BB$3&gt;='Gastos com Pessoal'!$E$513:$E$522)*(BB$3&lt;='Gastos com Pessoal'!$F$513:$F$522)*(IF('Gastos com Pessoal'!$M$513:$M$522&lt;=BB$3,1,0))*OFFSET('Gastos com Pessoal'!$H$512,1,MATCH(2&amp;$B54,'Gastos com Pessoal'!$I$532:$AJ$532&amp;'Gastos com Pessoal'!$I$512:$AJ$512,0),10,1)),0)
+_xlfn.IFNA(SUM((BB$3&gt;='Gastos com Pessoal'!$E$513:$E$522)*(BB$3&lt;='Gastos com Pessoal'!$F$513:$F$522)*(IF('Gastos com Pessoal'!$S$513:$S$522&lt;=BB$3,1,0))*OFFSET('Gastos com Pessoal'!$H$512,1,MATCH(3&amp;$B54,'Gastos com Pessoal'!$I$532:$AJ$532&amp;'Gastos com Pessoal'!$I$512:$AJ$512,0),10,1)),0)
+_xlfn.IFNA(SUM((BB$3&gt;='Gastos com Pessoal'!$E$513:$E$522)*(BB$3&lt;='Gastos com Pessoal'!$F$513:$F$522)*(IF('Gastos com Pessoal'!$Y$513:$Y$522&lt;=BB$3,1,0))*OFFSET('Gastos com Pessoal'!$H$512,1,MATCH(4&amp;$B54,'Gastos com Pessoal'!$I$532:$AJ$532&amp;'Gastos com Pessoal'!$I$512:$AJ$512,0),10,1)),0)
+_xlfn.IFNA(SUM((BB$3&gt;='Gastos com Pessoal'!$E$513:$E$522)*(BB$3&lt;='Gastos com Pessoal'!$F$513:$F$522)*(IF('Gastos com Pessoal'!$AE$513:$AE$522&lt;=BB$3,1,0))*OFFSET('Gastos com Pessoal'!$H$512,1,MATCH(5&amp;$B54,'Gastos com Pessoal'!$I$532:$AJ$532&amp;'Gastos com Pessoal'!$I$512:$AJ$512,0),10,1)),0)</f>
        <v>0</v>
      </c>
      <c r="BC54" s="32">
        <f t="array" aca="1" ref="BC54" ca="1">_xlfn.IFNA(SUM((BC$3&gt;='Gastos com Pessoal'!$E$7:$E$506)*(BC$3&lt;='Gastos com Pessoal'!$F$7:$F$506)*OFFSET('Encargos e Benefícios'!$D$5,1,MATCH($B54,'Encargos e Benefícios'!$E$5:$AB$5,0),500,1)),0)
+_xlfn.IFNA(SUM((BC$3&gt;='Gastos com Pessoal'!$E$513:$E$522)*(BC$3&lt;='Gastos com Pessoal'!$F$513:$F$522)*OFFSET('Encargos e Benefícios'!$D$511,1,MATCH($B54,'Encargos e Benefícios'!$E$511:$AB$511,0),10,1)),0)
+_xlfn.IFNA(SUM((BC$3&gt;='Gastos com Pessoal'!$E$7:$E$506)*(BC$3&lt;='Gastos com Pessoal'!$F$7:$F$506)*(IF('Gastos com Pessoal'!$G$7:$G$506&lt;=BC$3,1,0))*OFFSET('Gastos com Pessoal'!$H$6,1,MATCH(1&amp;$B54,'Gastos com Pessoal'!$I$532:$AJ$532&amp;'Gastos com Pessoal'!$I$6:$AJ$6,0),500,1)),0)
+_xlfn.IFNA(SUM((BC$3&gt;='Gastos com Pessoal'!$E$7:$E$506)*(BC$3&lt;='Gastos com Pessoal'!$F$7:$F$506)*(IF('Gastos com Pessoal'!$M$7:$M$506&lt;=BC$3,1,0))*OFFSET('Gastos com Pessoal'!$H$6,1,MATCH(2&amp;$B54,'Gastos com Pessoal'!$I$532:$AJ$532&amp;'Gastos com Pessoal'!$I$6:$AJ$6,0),500,1)),0)
+_xlfn.IFNA(SUM((BC$3&gt;='Gastos com Pessoal'!$E$7:$E$506)*(BC$3&lt;='Gastos com Pessoal'!$F$7:$F$506)*(IF('Gastos com Pessoal'!$S$7:$S$506&lt;=BC$3,1,0))*OFFSET('Gastos com Pessoal'!$H$6,1,MATCH(3&amp;$B54,'Gastos com Pessoal'!$I$532:$AJ$532&amp;'Gastos com Pessoal'!$I$6:$AJ$6,0),500,1)),0)
+_xlfn.IFNA(SUM((BC$3&gt;='Gastos com Pessoal'!$E$7:$E$506)*(BC$3&lt;='Gastos com Pessoal'!$F$7:$F$506)*(IF('Gastos com Pessoal'!$Y$7:$Y$506&lt;=BC$3,1,0))*OFFSET('Gastos com Pessoal'!$H$6,1,MATCH(4&amp;$B54,'Gastos com Pessoal'!$I$532:$AJ$532&amp;'Gastos com Pessoal'!$I$6:$AJ$6,0),500,1)),0)
+_xlfn.IFNA(SUM((BC$3&gt;='Gastos com Pessoal'!$E$7:$E$506)*(BC$3&lt;='Gastos com Pessoal'!$F$7:$F$506)*(IF('Gastos com Pessoal'!$AE$7:$AE$506&lt;=BC$3,1,0))*OFFSET('Gastos com Pessoal'!$H$6,1,MATCH(5&amp;$B54,'Gastos com Pessoal'!$I$532:$AJ$532&amp;'Gastos com Pessoal'!$I$6:$AJ$6,0),500,1)),0)
+_xlfn.IFNA(SUM((BC$3&gt;='Gastos com Pessoal'!$E$513:$E$522)*(BC$3&lt;='Gastos com Pessoal'!$F$513:$F$522)*(IF('Gastos com Pessoal'!$G$513:$G$522&lt;=BC$3,1,0))*OFFSET('Gastos com Pessoal'!$H$512,1,MATCH(1&amp;$B54,'Gastos com Pessoal'!$I$532:$AJ$532&amp;'Gastos com Pessoal'!$I$512:$AJ$512,0),10,1)),0)
+_xlfn.IFNA(SUM((BC$3&gt;='Gastos com Pessoal'!$E$513:$E$522)*(BC$3&lt;='Gastos com Pessoal'!$F$513:$F$522)*(IF('Gastos com Pessoal'!$M$513:$M$522&lt;=BC$3,1,0))*OFFSET('Gastos com Pessoal'!$H$512,1,MATCH(2&amp;$B54,'Gastos com Pessoal'!$I$532:$AJ$532&amp;'Gastos com Pessoal'!$I$512:$AJ$512,0),10,1)),0)
+_xlfn.IFNA(SUM((BC$3&gt;='Gastos com Pessoal'!$E$513:$E$522)*(BC$3&lt;='Gastos com Pessoal'!$F$513:$F$522)*(IF('Gastos com Pessoal'!$S$513:$S$522&lt;=BC$3,1,0))*OFFSET('Gastos com Pessoal'!$H$512,1,MATCH(3&amp;$B54,'Gastos com Pessoal'!$I$532:$AJ$532&amp;'Gastos com Pessoal'!$I$512:$AJ$512,0),10,1)),0)
+_xlfn.IFNA(SUM((BC$3&gt;='Gastos com Pessoal'!$E$513:$E$522)*(BC$3&lt;='Gastos com Pessoal'!$F$513:$F$522)*(IF('Gastos com Pessoal'!$Y$513:$Y$522&lt;=BC$3,1,0))*OFFSET('Gastos com Pessoal'!$H$512,1,MATCH(4&amp;$B54,'Gastos com Pessoal'!$I$532:$AJ$532&amp;'Gastos com Pessoal'!$I$512:$AJ$512,0),10,1)),0)
+_xlfn.IFNA(SUM((BC$3&gt;='Gastos com Pessoal'!$E$513:$E$522)*(BC$3&lt;='Gastos com Pessoal'!$F$513:$F$522)*(IF('Gastos com Pessoal'!$AE$513:$AE$522&lt;=BC$3,1,0))*OFFSET('Gastos com Pessoal'!$H$512,1,MATCH(5&amp;$B54,'Gastos com Pessoal'!$I$532:$AJ$532&amp;'Gastos com Pessoal'!$I$512:$AJ$512,0),10,1)),0)</f>
        <v>0</v>
      </c>
      <c r="BD54" s="32">
        <f t="array" aca="1" ref="BD54" ca="1">_xlfn.IFNA(SUM((BD$3&gt;='Gastos com Pessoal'!$E$7:$E$506)*(BD$3&lt;='Gastos com Pessoal'!$F$7:$F$506)*OFFSET('Encargos e Benefícios'!$D$5,1,MATCH($B54,'Encargos e Benefícios'!$E$5:$AB$5,0),500,1)),0)
+_xlfn.IFNA(SUM((BD$3&gt;='Gastos com Pessoal'!$E$513:$E$522)*(BD$3&lt;='Gastos com Pessoal'!$F$513:$F$522)*OFFSET('Encargos e Benefícios'!$D$511,1,MATCH($B54,'Encargos e Benefícios'!$E$511:$AB$511,0),10,1)),0)
+_xlfn.IFNA(SUM((BD$3&gt;='Gastos com Pessoal'!$E$7:$E$506)*(BD$3&lt;='Gastos com Pessoal'!$F$7:$F$506)*(IF('Gastos com Pessoal'!$G$7:$G$506&lt;=BD$3,1,0))*OFFSET('Gastos com Pessoal'!$H$6,1,MATCH(1&amp;$B54,'Gastos com Pessoal'!$I$532:$AJ$532&amp;'Gastos com Pessoal'!$I$6:$AJ$6,0),500,1)),0)
+_xlfn.IFNA(SUM((BD$3&gt;='Gastos com Pessoal'!$E$7:$E$506)*(BD$3&lt;='Gastos com Pessoal'!$F$7:$F$506)*(IF('Gastos com Pessoal'!$M$7:$M$506&lt;=BD$3,1,0))*OFFSET('Gastos com Pessoal'!$H$6,1,MATCH(2&amp;$B54,'Gastos com Pessoal'!$I$532:$AJ$532&amp;'Gastos com Pessoal'!$I$6:$AJ$6,0),500,1)),0)
+_xlfn.IFNA(SUM((BD$3&gt;='Gastos com Pessoal'!$E$7:$E$506)*(BD$3&lt;='Gastos com Pessoal'!$F$7:$F$506)*(IF('Gastos com Pessoal'!$S$7:$S$506&lt;=BD$3,1,0))*OFFSET('Gastos com Pessoal'!$H$6,1,MATCH(3&amp;$B54,'Gastos com Pessoal'!$I$532:$AJ$532&amp;'Gastos com Pessoal'!$I$6:$AJ$6,0),500,1)),0)
+_xlfn.IFNA(SUM((BD$3&gt;='Gastos com Pessoal'!$E$7:$E$506)*(BD$3&lt;='Gastos com Pessoal'!$F$7:$F$506)*(IF('Gastos com Pessoal'!$Y$7:$Y$506&lt;=BD$3,1,0))*OFFSET('Gastos com Pessoal'!$H$6,1,MATCH(4&amp;$B54,'Gastos com Pessoal'!$I$532:$AJ$532&amp;'Gastos com Pessoal'!$I$6:$AJ$6,0),500,1)),0)
+_xlfn.IFNA(SUM((BD$3&gt;='Gastos com Pessoal'!$E$7:$E$506)*(BD$3&lt;='Gastos com Pessoal'!$F$7:$F$506)*(IF('Gastos com Pessoal'!$AE$7:$AE$506&lt;=BD$3,1,0))*OFFSET('Gastos com Pessoal'!$H$6,1,MATCH(5&amp;$B54,'Gastos com Pessoal'!$I$532:$AJ$532&amp;'Gastos com Pessoal'!$I$6:$AJ$6,0),500,1)),0)
+_xlfn.IFNA(SUM((BD$3&gt;='Gastos com Pessoal'!$E$513:$E$522)*(BD$3&lt;='Gastos com Pessoal'!$F$513:$F$522)*(IF('Gastos com Pessoal'!$G$513:$G$522&lt;=BD$3,1,0))*OFFSET('Gastos com Pessoal'!$H$512,1,MATCH(1&amp;$B54,'Gastos com Pessoal'!$I$532:$AJ$532&amp;'Gastos com Pessoal'!$I$512:$AJ$512,0),10,1)),0)
+_xlfn.IFNA(SUM((BD$3&gt;='Gastos com Pessoal'!$E$513:$E$522)*(BD$3&lt;='Gastos com Pessoal'!$F$513:$F$522)*(IF('Gastos com Pessoal'!$M$513:$M$522&lt;=BD$3,1,0))*OFFSET('Gastos com Pessoal'!$H$512,1,MATCH(2&amp;$B54,'Gastos com Pessoal'!$I$532:$AJ$532&amp;'Gastos com Pessoal'!$I$512:$AJ$512,0),10,1)),0)
+_xlfn.IFNA(SUM((BD$3&gt;='Gastos com Pessoal'!$E$513:$E$522)*(BD$3&lt;='Gastos com Pessoal'!$F$513:$F$522)*(IF('Gastos com Pessoal'!$S$513:$S$522&lt;=BD$3,1,0))*OFFSET('Gastos com Pessoal'!$H$512,1,MATCH(3&amp;$B54,'Gastos com Pessoal'!$I$532:$AJ$532&amp;'Gastos com Pessoal'!$I$512:$AJ$512,0),10,1)),0)
+_xlfn.IFNA(SUM((BD$3&gt;='Gastos com Pessoal'!$E$513:$E$522)*(BD$3&lt;='Gastos com Pessoal'!$F$513:$F$522)*(IF('Gastos com Pessoal'!$Y$513:$Y$522&lt;=BD$3,1,0))*OFFSET('Gastos com Pessoal'!$H$512,1,MATCH(4&amp;$B54,'Gastos com Pessoal'!$I$532:$AJ$532&amp;'Gastos com Pessoal'!$I$512:$AJ$512,0),10,1)),0)
+_xlfn.IFNA(SUM((BD$3&gt;='Gastos com Pessoal'!$E$513:$E$522)*(BD$3&lt;='Gastos com Pessoal'!$F$513:$F$522)*(IF('Gastos com Pessoal'!$AE$513:$AE$522&lt;=BD$3,1,0))*OFFSET('Gastos com Pessoal'!$H$512,1,MATCH(5&amp;$B54,'Gastos com Pessoal'!$I$532:$AJ$532&amp;'Gastos com Pessoal'!$I$512:$AJ$512,0),10,1)),0)</f>
        <v>0</v>
      </c>
      <c r="BE54" s="32">
        <f t="array" aca="1" ref="BE54" ca="1">_xlfn.IFNA(SUM((BE$3&gt;='Gastos com Pessoal'!$E$7:$E$506)*(BE$3&lt;='Gastos com Pessoal'!$F$7:$F$506)*OFFSET('Encargos e Benefícios'!$D$5,1,MATCH($B54,'Encargos e Benefícios'!$E$5:$AB$5,0),500,1)),0)
+_xlfn.IFNA(SUM((BE$3&gt;='Gastos com Pessoal'!$E$513:$E$522)*(BE$3&lt;='Gastos com Pessoal'!$F$513:$F$522)*OFFSET('Encargos e Benefícios'!$D$511,1,MATCH($B54,'Encargos e Benefícios'!$E$511:$AB$511,0),10,1)),0)
+_xlfn.IFNA(SUM((BE$3&gt;='Gastos com Pessoal'!$E$7:$E$506)*(BE$3&lt;='Gastos com Pessoal'!$F$7:$F$506)*(IF('Gastos com Pessoal'!$G$7:$G$506&lt;=BE$3,1,0))*OFFSET('Gastos com Pessoal'!$H$6,1,MATCH(1&amp;$B54,'Gastos com Pessoal'!$I$532:$AJ$532&amp;'Gastos com Pessoal'!$I$6:$AJ$6,0),500,1)),0)
+_xlfn.IFNA(SUM((BE$3&gt;='Gastos com Pessoal'!$E$7:$E$506)*(BE$3&lt;='Gastos com Pessoal'!$F$7:$F$506)*(IF('Gastos com Pessoal'!$M$7:$M$506&lt;=BE$3,1,0))*OFFSET('Gastos com Pessoal'!$H$6,1,MATCH(2&amp;$B54,'Gastos com Pessoal'!$I$532:$AJ$532&amp;'Gastos com Pessoal'!$I$6:$AJ$6,0),500,1)),0)
+_xlfn.IFNA(SUM((BE$3&gt;='Gastos com Pessoal'!$E$7:$E$506)*(BE$3&lt;='Gastos com Pessoal'!$F$7:$F$506)*(IF('Gastos com Pessoal'!$S$7:$S$506&lt;=BE$3,1,0))*OFFSET('Gastos com Pessoal'!$H$6,1,MATCH(3&amp;$B54,'Gastos com Pessoal'!$I$532:$AJ$532&amp;'Gastos com Pessoal'!$I$6:$AJ$6,0),500,1)),0)
+_xlfn.IFNA(SUM((BE$3&gt;='Gastos com Pessoal'!$E$7:$E$506)*(BE$3&lt;='Gastos com Pessoal'!$F$7:$F$506)*(IF('Gastos com Pessoal'!$Y$7:$Y$506&lt;=BE$3,1,0))*OFFSET('Gastos com Pessoal'!$H$6,1,MATCH(4&amp;$B54,'Gastos com Pessoal'!$I$532:$AJ$532&amp;'Gastos com Pessoal'!$I$6:$AJ$6,0),500,1)),0)
+_xlfn.IFNA(SUM((BE$3&gt;='Gastos com Pessoal'!$E$7:$E$506)*(BE$3&lt;='Gastos com Pessoal'!$F$7:$F$506)*(IF('Gastos com Pessoal'!$AE$7:$AE$506&lt;=BE$3,1,0))*OFFSET('Gastos com Pessoal'!$H$6,1,MATCH(5&amp;$B54,'Gastos com Pessoal'!$I$532:$AJ$532&amp;'Gastos com Pessoal'!$I$6:$AJ$6,0),500,1)),0)
+_xlfn.IFNA(SUM((BE$3&gt;='Gastos com Pessoal'!$E$513:$E$522)*(BE$3&lt;='Gastos com Pessoal'!$F$513:$F$522)*(IF('Gastos com Pessoal'!$G$513:$G$522&lt;=BE$3,1,0))*OFFSET('Gastos com Pessoal'!$H$512,1,MATCH(1&amp;$B54,'Gastos com Pessoal'!$I$532:$AJ$532&amp;'Gastos com Pessoal'!$I$512:$AJ$512,0),10,1)),0)
+_xlfn.IFNA(SUM((BE$3&gt;='Gastos com Pessoal'!$E$513:$E$522)*(BE$3&lt;='Gastos com Pessoal'!$F$513:$F$522)*(IF('Gastos com Pessoal'!$M$513:$M$522&lt;=BE$3,1,0))*OFFSET('Gastos com Pessoal'!$H$512,1,MATCH(2&amp;$B54,'Gastos com Pessoal'!$I$532:$AJ$532&amp;'Gastos com Pessoal'!$I$512:$AJ$512,0),10,1)),0)
+_xlfn.IFNA(SUM((BE$3&gt;='Gastos com Pessoal'!$E$513:$E$522)*(BE$3&lt;='Gastos com Pessoal'!$F$513:$F$522)*(IF('Gastos com Pessoal'!$S$513:$S$522&lt;=BE$3,1,0))*OFFSET('Gastos com Pessoal'!$H$512,1,MATCH(3&amp;$B54,'Gastos com Pessoal'!$I$532:$AJ$532&amp;'Gastos com Pessoal'!$I$512:$AJ$512,0),10,1)),0)
+_xlfn.IFNA(SUM((BE$3&gt;='Gastos com Pessoal'!$E$513:$E$522)*(BE$3&lt;='Gastos com Pessoal'!$F$513:$F$522)*(IF('Gastos com Pessoal'!$Y$513:$Y$522&lt;=BE$3,1,0))*OFFSET('Gastos com Pessoal'!$H$512,1,MATCH(4&amp;$B54,'Gastos com Pessoal'!$I$532:$AJ$532&amp;'Gastos com Pessoal'!$I$512:$AJ$512,0),10,1)),0)
+_xlfn.IFNA(SUM((BE$3&gt;='Gastos com Pessoal'!$E$513:$E$522)*(BE$3&lt;='Gastos com Pessoal'!$F$513:$F$522)*(IF('Gastos com Pessoal'!$AE$513:$AE$522&lt;=BE$3,1,0))*OFFSET('Gastos com Pessoal'!$H$512,1,MATCH(5&amp;$B54,'Gastos com Pessoal'!$I$532:$AJ$532&amp;'Gastos com Pessoal'!$I$512:$AJ$512,0),10,1)),0)</f>
        <v>0</v>
      </c>
      <c r="BF54" s="32">
        <f t="array" aca="1" ref="BF54" ca="1">_xlfn.IFNA(SUM((BF$3&gt;='Gastos com Pessoal'!$E$7:$E$506)*(BF$3&lt;='Gastos com Pessoal'!$F$7:$F$506)*OFFSET('Encargos e Benefícios'!$D$5,1,MATCH($B54,'Encargos e Benefícios'!$E$5:$AB$5,0),500,1)),0)
+_xlfn.IFNA(SUM((BF$3&gt;='Gastos com Pessoal'!$E$513:$E$522)*(BF$3&lt;='Gastos com Pessoal'!$F$513:$F$522)*OFFSET('Encargos e Benefícios'!$D$511,1,MATCH($B54,'Encargos e Benefícios'!$E$511:$AB$511,0),10,1)),0)
+_xlfn.IFNA(SUM((BF$3&gt;='Gastos com Pessoal'!$E$7:$E$506)*(BF$3&lt;='Gastos com Pessoal'!$F$7:$F$506)*(IF('Gastos com Pessoal'!$G$7:$G$506&lt;=BF$3,1,0))*OFFSET('Gastos com Pessoal'!$H$6,1,MATCH(1&amp;$B54,'Gastos com Pessoal'!$I$532:$AJ$532&amp;'Gastos com Pessoal'!$I$6:$AJ$6,0),500,1)),0)
+_xlfn.IFNA(SUM((BF$3&gt;='Gastos com Pessoal'!$E$7:$E$506)*(BF$3&lt;='Gastos com Pessoal'!$F$7:$F$506)*(IF('Gastos com Pessoal'!$M$7:$M$506&lt;=BF$3,1,0))*OFFSET('Gastos com Pessoal'!$H$6,1,MATCH(2&amp;$B54,'Gastos com Pessoal'!$I$532:$AJ$532&amp;'Gastos com Pessoal'!$I$6:$AJ$6,0),500,1)),0)
+_xlfn.IFNA(SUM((BF$3&gt;='Gastos com Pessoal'!$E$7:$E$506)*(BF$3&lt;='Gastos com Pessoal'!$F$7:$F$506)*(IF('Gastos com Pessoal'!$S$7:$S$506&lt;=BF$3,1,0))*OFFSET('Gastos com Pessoal'!$H$6,1,MATCH(3&amp;$B54,'Gastos com Pessoal'!$I$532:$AJ$532&amp;'Gastos com Pessoal'!$I$6:$AJ$6,0),500,1)),0)
+_xlfn.IFNA(SUM((BF$3&gt;='Gastos com Pessoal'!$E$7:$E$506)*(BF$3&lt;='Gastos com Pessoal'!$F$7:$F$506)*(IF('Gastos com Pessoal'!$Y$7:$Y$506&lt;=BF$3,1,0))*OFFSET('Gastos com Pessoal'!$H$6,1,MATCH(4&amp;$B54,'Gastos com Pessoal'!$I$532:$AJ$532&amp;'Gastos com Pessoal'!$I$6:$AJ$6,0),500,1)),0)
+_xlfn.IFNA(SUM((BF$3&gt;='Gastos com Pessoal'!$E$7:$E$506)*(BF$3&lt;='Gastos com Pessoal'!$F$7:$F$506)*(IF('Gastos com Pessoal'!$AE$7:$AE$506&lt;=BF$3,1,0))*OFFSET('Gastos com Pessoal'!$H$6,1,MATCH(5&amp;$B54,'Gastos com Pessoal'!$I$532:$AJ$532&amp;'Gastos com Pessoal'!$I$6:$AJ$6,0),500,1)),0)
+_xlfn.IFNA(SUM((BF$3&gt;='Gastos com Pessoal'!$E$513:$E$522)*(BF$3&lt;='Gastos com Pessoal'!$F$513:$F$522)*(IF('Gastos com Pessoal'!$G$513:$G$522&lt;=BF$3,1,0))*OFFSET('Gastos com Pessoal'!$H$512,1,MATCH(1&amp;$B54,'Gastos com Pessoal'!$I$532:$AJ$532&amp;'Gastos com Pessoal'!$I$512:$AJ$512,0),10,1)),0)
+_xlfn.IFNA(SUM((BF$3&gt;='Gastos com Pessoal'!$E$513:$E$522)*(BF$3&lt;='Gastos com Pessoal'!$F$513:$F$522)*(IF('Gastos com Pessoal'!$M$513:$M$522&lt;=BF$3,1,0))*OFFSET('Gastos com Pessoal'!$H$512,1,MATCH(2&amp;$B54,'Gastos com Pessoal'!$I$532:$AJ$532&amp;'Gastos com Pessoal'!$I$512:$AJ$512,0),10,1)),0)
+_xlfn.IFNA(SUM((BF$3&gt;='Gastos com Pessoal'!$E$513:$E$522)*(BF$3&lt;='Gastos com Pessoal'!$F$513:$F$522)*(IF('Gastos com Pessoal'!$S$513:$S$522&lt;=BF$3,1,0))*OFFSET('Gastos com Pessoal'!$H$512,1,MATCH(3&amp;$B54,'Gastos com Pessoal'!$I$532:$AJ$532&amp;'Gastos com Pessoal'!$I$512:$AJ$512,0),10,1)),0)
+_xlfn.IFNA(SUM((BF$3&gt;='Gastos com Pessoal'!$E$513:$E$522)*(BF$3&lt;='Gastos com Pessoal'!$F$513:$F$522)*(IF('Gastos com Pessoal'!$Y$513:$Y$522&lt;=BF$3,1,0))*OFFSET('Gastos com Pessoal'!$H$512,1,MATCH(4&amp;$B54,'Gastos com Pessoal'!$I$532:$AJ$532&amp;'Gastos com Pessoal'!$I$512:$AJ$512,0),10,1)),0)
+_xlfn.IFNA(SUM((BF$3&gt;='Gastos com Pessoal'!$E$513:$E$522)*(BF$3&lt;='Gastos com Pessoal'!$F$513:$F$522)*(IF('Gastos com Pessoal'!$AE$513:$AE$522&lt;=BF$3,1,0))*OFFSET('Gastos com Pessoal'!$H$512,1,MATCH(5&amp;$B54,'Gastos com Pessoal'!$I$532:$AJ$532&amp;'Gastos com Pessoal'!$I$512:$AJ$512,0),10,1)),0)</f>
        <v>0</v>
      </c>
      <c r="BG54" s="32">
        <f t="array" aca="1" ref="BG54" ca="1">_xlfn.IFNA(SUM((BG$3&gt;='Gastos com Pessoal'!$E$7:$E$506)*(BG$3&lt;='Gastos com Pessoal'!$F$7:$F$506)*OFFSET('Encargos e Benefícios'!$D$5,1,MATCH($B54,'Encargos e Benefícios'!$E$5:$AB$5,0),500,1)),0)
+_xlfn.IFNA(SUM((BG$3&gt;='Gastos com Pessoal'!$E$513:$E$522)*(BG$3&lt;='Gastos com Pessoal'!$F$513:$F$522)*OFFSET('Encargos e Benefícios'!$D$511,1,MATCH($B54,'Encargos e Benefícios'!$E$511:$AB$511,0),10,1)),0)
+_xlfn.IFNA(SUM((BG$3&gt;='Gastos com Pessoal'!$E$7:$E$506)*(BG$3&lt;='Gastos com Pessoal'!$F$7:$F$506)*(IF('Gastos com Pessoal'!$G$7:$G$506&lt;=BG$3,1,0))*OFFSET('Gastos com Pessoal'!$H$6,1,MATCH(1&amp;$B54,'Gastos com Pessoal'!$I$532:$AJ$532&amp;'Gastos com Pessoal'!$I$6:$AJ$6,0),500,1)),0)
+_xlfn.IFNA(SUM((BG$3&gt;='Gastos com Pessoal'!$E$7:$E$506)*(BG$3&lt;='Gastos com Pessoal'!$F$7:$F$506)*(IF('Gastos com Pessoal'!$M$7:$M$506&lt;=BG$3,1,0))*OFFSET('Gastos com Pessoal'!$H$6,1,MATCH(2&amp;$B54,'Gastos com Pessoal'!$I$532:$AJ$532&amp;'Gastos com Pessoal'!$I$6:$AJ$6,0),500,1)),0)
+_xlfn.IFNA(SUM((BG$3&gt;='Gastos com Pessoal'!$E$7:$E$506)*(BG$3&lt;='Gastos com Pessoal'!$F$7:$F$506)*(IF('Gastos com Pessoal'!$S$7:$S$506&lt;=BG$3,1,0))*OFFSET('Gastos com Pessoal'!$H$6,1,MATCH(3&amp;$B54,'Gastos com Pessoal'!$I$532:$AJ$532&amp;'Gastos com Pessoal'!$I$6:$AJ$6,0),500,1)),0)
+_xlfn.IFNA(SUM((BG$3&gt;='Gastos com Pessoal'!$E$7:$E$506)*(BG$3&lt;='Gastos com Pessoal'!$F$7:$F$506)*(IF('Gastos com Pessoal'!$Y$7:$Y$506&lt;=BG$3,1,0))*OFFSET('Gastos com Pessoal'!$H$6,1,MATCH(4&amp;$B54,'Gastos com Pessoal'!$I$532:$AJ$532&amp;'Gastos com Pessoal'!$I$6:$AJ$6,0),500,1)),0)
+_xlfn.IFNA(SUM((BG$3&gt;='Gastos com Pessoal'!$E$7:$E$506)*(BG$3&lt;='Gastos com Pessoal'!$F$7:$F$506)*(IF('Gastos com Pessoal'!$AE$7:$AE$506&lt;=BG$3,1,0))*OFFSET('Gastos com Pessoal'!$H$6,1,MATCH(5&amp;$B54,'Gastos com Pessoal'!$I$532:$AJ$532&amp;'Gastos com Pessoal'!$I$6:$AJ$6,0),500,1)),0)
+_xlfn.IFNA(SUM((BG$3&gt;='Gastos com Pessoal'!$E$513:$E$522)*(BG$3&lt;='Gastos com Pessoal'!$F$513:$F$522)*(IF('Gastos com Pessoal'!$G$513:$G$522&lt;=BG$3,1,0))*OFFSET('Gastos com Pessoal'!$H$512,1,MATCH(1&amp;$B54,'Gastos com Pessoal'!$I$532:$AJ$532&amp;'Gastos com Pessoal'!$I$512:$AJ$512,0),10,1)),0)
+_xlfn.IFNA(SUM((BG$3&gt;='Gastos com Pessoal'!$E$513:$E$522)*(BG$3&lt;='Gastos com Pessoal'!$F$513:$F$522)*(IF('Gastos com Pessoal'!$M$513:$M$522&lt;=BG$3,1,0))*OFFSET('Gastos com Pessoal'!$H$512,1,MATCH(2&amp;$B54,'Gastos com Pessoal'!$I$532:$AJ$532&amp;'Gastos com Pessoal'!$I$512:$AJ$512,0),10,1)),0)
+_xlfn.IFNA(SUM((BG$3&gt;='Gastos com Pessoal'!$E$513:$E$522)*(BG$3&lt;='Gastos com Pessoal'!$F$513:$F$522)*(IF('Gastos com Pessoal'!$S$513:$S$522&lt;=BG$3,1,0))*OFFSET('Gastos com Pessoal'!$H$512,1,MATCH(3&amp;$B54,'Gastos com Pessoal'!$I$532:$AJ$532&amp;'Gastos com Pessoal'!$I$512:$AJ$512,0),10,1)),0)
+_xlfn.IFNA(SUM((BG$3&gt;='Gastos com Pessoal'!$E$513:$E$522)*(BG$3&lt;='Gastos com Pessoal'!$F$513:$F$522)*(IF('Gastos com Pessoal'!$Y$513:$Y$522&lt;=BG$3,1,0))*OFFSET('Gastos com Pessoal'!$H$512,1,MATCH(4&amp;$B54,'Gastos com Pessoal'!$I$532:$AJ$532&amp;'Gastos com Pessoal'!$I$512:$AJ$512,0),10,1)),0)
+_xlfn.IFNA(SUM((BG$3&gt;='Gastos com Pessoal'!$E$513:$E$522)*(BG$3&lt;='Gastos com Pessoal'!$F$513:$F$522)*(IF('Gastos com Pessoal'!$AE$513:$AE$522&lt;=BG$3,1,0))*OFFSET('Gastos com Pessoal'!$H$512,1,MATCH(5&amp;$B54,'Gastos com Pessoal'!$I$532:$AJ$532&amp;'Gastos com Pessoal'!$I$512:$AJ$512,0),10,1)),0)</f>
        <v>0</v>
      </c>
      <c r="BH54" s="32">
        <f t="array" aca="1" ref="BH54" ca="1">_xlfn.IFNA(SUM((BH$3&gt;='Gastos com Pessoal'!$E$7:$E$506)*(BH$3&lt;='Gastos com Pessoal'!$F$7:$F$506)*OFFSET('Encargos e Benefícios'!$D$5,1,MATCH($B54,'Encargos e Benefícios'!$E$5:$AB$5,0),500,1)),0)
+_xlfn.IFNA(SUM((BH$3&gt;='Gastos com Pessoal'!$E$513:$E$522)*(BH$3&lt;='Gastos com Pessoal'!$F$513:$F$522)*OFFSET('Encargos e Benefícios'!$D$511,1,MATCH($B54,'Encargos e Benefícios'!$E$511:$AB$511,0),10,1)),0)
+_xlfn.IFNA(SUM((BH$3&gt;='Gastos com Pessoal'!$E$7:$E$506)*(BH$3&lt;='Gastos com Pessoal'!$F$7:$F$506)*(IF('Gastos com Pessoal'!$G$7:$G$506&lt;=BH$3,1,0))*OFFSET('Gastos com Pessoal'!$H$6,1,MATCH(1&amp;$B54,'Gastos com Pessoal'!$I$532:$AJ$532&amp;'Gastos com Pessoal'!$I$6:$AJ$6,0),500,1)),0)
+_xlfn.IFNA(SUM((BH$3&gt;='Gastos com Pessoal'!$E$7:$E$506)*(BH$3&lt;='Gastos com Pessoal'!$F$7:$F$506)*(IF('Gastos com Pessoal'!$M$7:$M$506&lt;=BH$3,1,0))*OFFSET('Gastos com Pessoal'!$H$6,1,MATCH(2&amp;$B54,'Gastos com Pessoal'!$I$532:$AJ$532&amp;'Gastos com Pessoal'!$I$6:$AJ$6,0),500,1)),0)
+_xlfn.IFNA(SUM((BH$3&gt;='Gastos com Pessoal'!$E$7:$E$506)*(BH$3&lt;='Gastos com Pessoal'!$F$7:$F$506)*(IF('Gastos com Pessoal'!$S$7:$S$506&lt;=BH$3,1,0))*OFFSET('Gastos com Pessoal'!$H$6,1,MATCH(3&amp;$B54,'Gastos com Pessoal'!$I$532:$AJ$532&amp;'Gastos com Pessoal'!$I$6:$AJ$6,0),500,1)),0)
+_xlfn.IFNA(SUM((BH$3&gt;='Gastos com Pessoal'!$E$7:$E$506)*(BH$3&lt;='Gastos com Pessoal'!$F$7:$F$506)*(IF('Gastos com Pessoal'!$Y$7:$Y$506&lt;=BH$3,1,0))*OFFSET('Gastos com Pessoal'!$H$6,1,MATCH(4&amp;$B54,'Gastos com Pessoal'!$I$532:$AJ$532&amp;'Gastos com Pessoal'!$I$6:$AJ$6,0),500,1)),0)
+_xlfn.IFNA(SUM((BH$3&gt;='Gastos com Pessoal'!$E$7:$E$506)*(BH$3&lt;='Gastos com Pessoal'!$F$7:$F$506)*(IF('Gastos com Pessoal'!$AE$7:$AE$506&lt;=BH$3,1,0))*OFFSET('Gastos com Pessoal'!$H$6,1,MATCH(5&amp;$B54,'Gastos com Pessoal'!$I$532:$AJ$532&amp;'Gastos com Pessoal'!$I$6:$AJ$6,0),500,1)),0)
+_xlfn.IFNA(SUM((BH$3&gt;='Gastos com Pessoal'!$E$513:$E$522)*(BH$3&lt;='Gastos com Pessoal'!$F$513:$F$522)*(IF('Gastos com Pessoal'!$G$513:$G$522&lt;=BH$3,1,0))*OFFSET('Gastos com Pessoal'!$H$512,1,MATCH(1&amp;$B54,'Gastos com Pessoal'!$I$532:$AJ$532&amp;'Gastos com Pessoal'!$I$512:$AJ$512,0),10,1)),0)
+_xlfn.IFNA(SUM((BH$3&gt;='Gastos com Pessoal'!$E$513:$E$522)*(BH$3&lt;='Gastos com Pessoal'!$F$513:$F$522)*(IF('Gastos com Pessoal'!$M$513:$M$522&lt;=BH$3,1,0))*OFFSET('Gastos com Pessoal'!$H$512,1,MATCH(2&amp;$B54,'Gastos com Pessoal'!$I$532:$AJ$532&amp;'Gastos com Pessoal'!$I$512:$AJ$512,0),10,1)),0)
+_xlfn.IFNA(SUM((BH$3&gt;='Gastos com Pessoal'!$E$513:$E$522)*(BH$3&lt;='Gastos com Pessoal'!$F$513:$F$522)*(IF('Gastos com Pessoal'!$S$513:$S$522&lt;=BH$3,1,0))*OFFSET('Gastos com Pessoal'!$H$512,1,MATCH(3&amp;$B54,'Gastos com Pessoal'!$I$532:$AJ$532&amp;'Gastos com Pessoal'!$I$512:$AJ$512,0),10,1)),0)
+_xlfn.IFNA(SUM((BH$3&gt;='Gastos com Pessoal'!$E$513:$E$522)*(BH$3&lt;='Gastos com Pessoal'!$F$513:$F$522)*(IF('Gastos com Pessoal'!$Y$513:$Y$522&lt;=BH$3,1,0))*OFFSET('Gastos com Pessoal'!$H$512,1,MATCH(4&amp;$B54,'Gastos com Pessoal'!$I$532:$AJ$532&amp;'Gastos com Pessoal'!$I$512:$AJ$512,0),10,1)),0)
+_xlfn.IFNA(SUM((BH$3&gt;='Gastos com Pessoal'!$E$513:$E$522)*(BH$3&lt;='Gastos com Pessoal'!$F$513:$F$522)*(IF('Gastos com Pessoal'!$AE$513:$AE$522&lt;=BH$3,1,0))*OFFSET('Gastos com Pessoal'!$H$512,1,MATCH(5&amp;$B54,'Gastos com Pessoal'!$I$532:$AJ$532&amp;'Gastos com Pessoal'!$I$512:$AJ$512,0),10,1)),0)</f>
        <v>0</v>
      </c>
      <c r="BI54" s="32">
        <f t="array" aca="1" ref="BI54" ca="1">_xlfn.IFNA(SUM((BI$3&gt;='Gastos com Pessoal'!$E$7:$E$506)*(BI$3&lt;='Gastos com Pessoal'!$F$7:$F$506)*OFFSET('Encargos e Benefícios'!$D$5,1,MATCH($B54,'Encargos e Benefícios'!$E$5:$AB$5,0),500,1)),0)
+_xlfn.IFNA(SUM((BI$3&gt;='Gastos com Pessoal'!$E$513:$E$522)*(BI$3&lt;='Gastos com Pessoal'!$F$513:$F$522)*OFFSET('Encargos e Benefícios'!$D$511,1,MATCH($B54,'Encargos e Benefícios'!$E$511:$AB$511,0),10,1)),0)
+_xlfn.IFNA(SUM((BI$3&gt;='Gastos com Pessoal'!$E$7:$E$506)*(BI$3&lt;='Gastos com Pessoal'!$F$7:$F$506)*(IF('Gastos com Pessoal'!$G$7:$G$506&lt;=BI$3,1,0))*OFFSET('Gastos com Pessoal'!$H$6,1,MATCH(1&amp;$B54,'Gastos com Pessoal'!$I$532:$AJ$532&amp;'Gastos com Pessoal'!$I$6:$AJ$6,0),500,1)),0)
+_xlfn.IFNA(SUM((BI$3&gt;='Gastos com Pessoal'!$E$7:$E$506)*(BI$3&lt;='Gastos com Pessoal'!$F$7:$F$506)*(IF('Gastos com Pessoal'!$M$7:$M$506&lt;=BI$3,1,0))*OFFSET('Gastos com Pessoal'!$H$6,1,MATCH(2&amp;$B54,'Gastos com Pessoal'!$I$532:$AJ$532&amp;'Gastos com Pessoal'!$I$6:$AJ$6,0),500,1)),0)
+_xlfn.IFNA(SUM((BI$3&gt;='Gastos com Pessoal'!$E$7:$E$506)*(BI$3&lt;='Gastos com Pessoal'!$F$7:$F$506)*(IF('Gastos com Pessoal'!$S$7:$S$506&lt;=BI$3,1,0))*OFFSET('Gastos com Pessoal'!$H$6,1,MATCH(3&amp;$B54,'Gastos com Pessoal'!$I$532:$AJ$532&amp;'Gastos com Pessoal'!$I$6:$AJ$6,0),500,1)),0)
+_xlfn.IFNA(SUM((BI$3&gt;='Gastos com Pessoal'!$E$7:$E$506)*(BI$3&lt;='Gastos com Pessoal'!$F$7:$F$506)*(IF('Gastos com Pessoal'!$Y$7:$Y$506&lt;=BI$3,1,0))*OFFSET('Gastos com Pessoal'!$H$6,1,MATCH(4&amp;$B54,'Gastos com Pessoal'!$I$532:$AJ$532&amp;'Gastos com Pessoal'!$I$6:$AJ$6,0),500,1)),0)
+_xlfn.IFNA(SUM((BI$3&gt;='Gastos com Pessoal'!$E$7:$E$506)*(BI$3&lt;='Gastos com Pessoal'!$F$7:$F$506)*(IF('Gastos com Pessoal'!$AE$7:$AE$506&lt;=BI$3,1,0))*OFFSET('Gastos com Pessoal'!$H$6,1,MATCH(5&amp;$B54,'Gastos com Pessoal'!$I$532:$AJ$532&amp;'Gastos com Pessoal'!$I$6:$AJ$6,0),500,1)),0)
+_xlfn.IFNA(SUM((BI$3&gt;='Gastos com Pessoal'!$E$513:$E$522)*(BI$3&lt;='Gastos com Pessoal'!$F$513:$F$522)*(IF('Gastos com Pessoal'!$G$513:$G$522&lt;=BI$3,1,0))*OFFSET('Gastos com Pessoal'!$H$512,1,MATCH(1&amp;$B54,'Gastos com Pessoal'!$I$532:$AJ$532&amp;'Gastos com Pessoal'!$I$512:$AJ$512,0),10,1)),0)
+_xlfn.IFNA(SUM((BI$3&gt;='Gastos com Pessoal'!$E$513:$E$522)*(BI$3&lt;='Gastos com Pessoal'!$F$513:$F$522)*(IF('Gastos com Pessoal'!$M$513:$M$522&lt;=BI$3,1,0))*OFFSET('Gastos com Pessoal'!$H$512,1,MATCH(2&amp;$B54,'Gastos com Pessoal'!$I$532:$AJ$532&amp;'Gastos com Pessoal'!$I$512:$AJ$512,0),10,1)),0)
+_xlfn.IFNA(SUM((BI$3&gt;='Gastos com Pessoal'!$E$513:$E$522)*(BI$3&lt;='Gastos com Pessoal'!$F$513:$F$522)*(IF('Gastos com Pessoal'!$S$513:$S$522&lt;=BI$3,1,0))*OFFSET('Gastos com Pessoal'!$H$512,1,MATCH(3&amp;$B54,'Gastos com Pessoal'!$I$532:$AJ$532&amp;'Gastos com Pessoal'!$I$512:$AJ$512,0),10,1)),0)
+_xlfn.IFNA(SUM((BI$3&gt;='Gastos com Pessoal'!$E$513:$E$522)*(BI$3&lt;='Gastos com Pessoal'!$F$513:$F$522)*(IF('Gastos com Pessoal'!$Y$513:$Y$522&lt;=BI$3,1,0))*OFFSET('Gastos com Pessoal'!$H$512,1,MATCH(4&amp;$B54,'Gastos com Pessoal'!$I$532:$AJ$532&amp;'Gastos com Pessoal'!$I$512:$AJ$512,0),10,1)),0)
+_xlfn.IFNA(SUM((BI$3&gt;='Gastos com Pessoal'!$E$513:$E$522)*(BI$3&lt;='Gastos com Pessoal'!$F$513:$F$522)*(IF('Gastos com Pessoal'!$AE$513:$AE$522&lt;=BI$3,1,0))*OFFSET('Gastos com Pessoal'!$H$512,1,MATCH(5&amp;$B54,'Gastos com Pessoal'!$I$532:$AJ$532&amp;'Gastos com Pessoal'!$I$512:$AJ$512,0),10,1)),0)</f>
        <v>0</v>
      </c>
      <c r="BJ54" s="32">
        <f t="array" aca="1" ref="BJ54" ca="1">_xlfn.IFNA(SUM((BJ$3&gt;='Gastos com Pessoal'!$E$7:$E$506)*(BJ$3&lt;='Gastos com Pessoal'!$F$7:$F$506)*OFFSET('Encargos e Benefícios'!$D$5,1,MATCH($B54,'Encargos e Benefícios'!$E$5:$AB$5,0),500,1)),0)
+_xlfn.IFNA(SUM((BJ$3&gt;='Gastos com Pessoal'!$E$513:$E$522)*(BJ$3&lt;='Gastos com Pessoal'!$F$513:$F$522)*OFFSET('Encargos e Benefícios'!$D$511,1,MATCH($B54,'Encargos e Benefícios'!$E$511:$AB$511,0),10,1)),0)
+_xlfn.IFNA(SUM((BJ$3&gt;='Gastos com Pessoal'!$E$7:$E$506)*(BJ$3&lt;='Gastos com Pessoal'!$F$7:$F$506)*(IF('Gastos com Pessoal'!$G$7:$G$506&lt;=BJ$3,1,0))*OFFSET('Gastos com Pessoal'!$H$6,1,MATCH(1&amp;$B54,'Gastos com Pessoal'!$I$532:$AJ$532&amp;'Gastos com Pessoal'!$I$6:$AJ$6,0),500,1)),0)
+_xlfn.IFNA(SUM((BJ$3&gt;='Gastos com Pessoal'!$E$7:$E$506)*(BJ$3&lt;='Gastos com Pessoal'!$F$7:$F$506)*(IF('Gastos com Pessoal'!$M$7:$M$506&lt;=BJ$3,1,0))*OFFSET('Gastos com Pessoal'!$H$6,1,MATCH(2&amp;$B54,'Gastos com Pessoal'!$I$532:$AJ$532&amp;'Gastos com Pessoal'!$I$6:$AJ$6,0),500,1)),0)
+_xlfn.IFNA(SUM((BJ$3&gt;='Gastos com Pessoal'!$E$7:$E$506)*(BJ$3&lt;='Gastos com Pessoal'!$F$7:$F$506)*(IF('Gastos com Pessoal'!$S$7:$S$506&lt;=BJ$3,1,0))*OFFSET('Gastos com Pessoal'!$H$6,1,MATCH(3&amp;$B54,'Gastos com Pessoal'!$I$532:$AJ$532&amp;'Gastos com Pessoal'!$I$6:$AJ$6,0),500,1)),0)
+_xlfn.IFNA(SUM((BJ$3&gt;='Gastos com Pessoal'!$E$7:$E$506)*(BJ$3&lt;='Gastos com Pessoal'!$F$7:$F$506)*(IF('Gastos com Pessoal'!$Y$7:$Y$506&lt;=BJ$3,1,0))*OFFSET('Gastos com Pessoal'!$H$6,1,MATCH(4&amp;$B54,'Gastos com Pessoal'!$I$532:$AJ$532&amp;'Gastos com Pessoal'!$I$6:$AJ$6,0),500,1)),0)
+_xlfn.IFNA(SUM((BJ$3&gt;='Gastos com Pessoal'!$E$7:$E$506)*(BJ$3&lt;='Gastos com Pessoal'!$F$7:$F$506)*(IF('Gastos com Pessoal'!$AE$7:$AE$506&lt;=BJ$3,1,0))*OFFSET('Gastos com Pessoal'!$H$6,1,MATCH(5&amp;$B54,'Gastos com Pessoal'!$I$532:$AJ$532&amp;'Gastos com Pessoal'!$I$6:$AJ$6,0),500,1)),0)
+_xlfn.IFNA(SUM((BJ$3&gt;='Gastos com Pessoal'!$E$513:$E$522)*(BJ$3&lt;='Gastos com Pessoal'!$F$513:$F$522)*(IF('Gastos com Pessoal'!$G$513:$G$522&lt;=BJ$3,1,0))*OFFSET('Gastos com Pessoal'!$H$512,1,MATCH(1&amp;$B54,'Gastos com Pessoal'!$I$532:$AJ$532&amp;'Gastos com Pessoal'!$I$512:$AJ$512,0),10,1)),0)
+_xlfn.IFNA(SUM((BJ$3&gt;='Gastos com Pessoal'!$E$513:$E$522)*(BJ$3&lt;='Gastos com Pessoal'!$F$513:$F$522)*(IF('Gastos com Pessoal'!$M$513:$M$522&lt;=BJ$3,1,0))*OFFSET('Gastos com Pessoal'!$H$512,1,MATCH(2&amp;$B54,'Gastos com Pessoal'!$I$532:$AJ$532&amp;'Gastos com Pessoal'!$I$512:$AJ$512,0),10,1)),0)
+_xlfn.IFNA(SUM((BJ$3&gt;='Gastos com Pessoal'!$E$513:$E$522)*(BJ$3&lt;='Gastos com Pessoal'!$F$513:$F$522)*(IF('Gastos com Pessoal'!$S$513:$S$522&lt;=BJ$3,1,0))*OFFSET('Gastos com Pessoal'!$H$512,1,MATCH(3&amp;$B54,'Gastos com Pessoal'!$I$532:$AJ$532&amp;'Gastos com Pessoal'!$I$512:$AJ$512,0),10,1)),0)
+_xlfn.IFNA(SUM((BJ$3&gt;='Gastos com Pessoal'!$E$513:$E$522)*(BJ$3&lt;='Gastos com Pessoal'!$F$513:$F$522)*(IF('Gastos com Pessoal'!$Y$513:$Y$522&lt;=BJ$3,1,0))*OFFSET('Gastos com Pessoal'!$H$512,1,MATCH(4&amp;$B54,'Gastos com Pessoal'!$I$532:$AJ$532&amp;'Gastos com Pessoal'!$I$512:$AJ$512,0),10,1)),0)
+_xlfn.IFNA(SUM((BJ$3&gt;='Gastos com Pessoal'!$E$513:$E$522)*(BJ$3&lt;='Gastos com Pessoal'!$F$513:$F$522)*(IF('Gastos com Pessoal'!$AE$513:$AE$522&lt;=BJ$3,1,0))*OFFSET('Gastos com Pessoal'!$H$512,1,MATCH(5&amp;$B54,'Gastos com Pessoal'!$I$532:$AJ$532&amp;'Gastos com Pessoal'!$I$512:$AJ$512,0),10,1)),0)</f>
        <v>0</v>
      </c>
      <c r="BK54" s="69">
        <f t="shared" ca="1" si="27"/>
        <v>299602.27800000011</v>
      </c>
      <c r="BL54" s="74">
        <f t="shared" ca="1" si="26"/>
        <v>5.221698757694241E-3</v>
      </c>
    </row>
    <row r="55" spans="1:64" s="49" customFormat="1" ht="23.25" customHeight="1" x14ac:dyDescent="0.2">
      <c r="A55" s="18" t="s">
        <v>172</v>
      </c>
      <c r="B55" s="12" t="s">
        <v>173</v>
      </c>
      <c r="C55" s="32">
        <f t="array" aca="1" ref="C55" ca="1">_xlfn.IFNA(SUM((C$3&gt;='Gastos com Pessoal'!$E$7:$E$506)*(C$3&lt;='Gastos com Pessoal'!$F$7:$F$506)*OFFSET('Encargos e Benefícios'!$D$5,1,MATCH($B55,'Encargos e Benefícios'!$E$5:$AB$5,0),500,1)),0)
+_xlfn.IFNA(SUM((C$3&gt;='Gastos com Pessoal'!$E$513:$E$522)*(C$3&lt;='Gastos com Pessoal'!$F$513:$F$522)*OFFSET('Encargos e Benefícios'!$D$511,1,MATCH($B55,'Encargos e Benefícios'!$E$511:$AB$511,0),10,1)),0)
+_xlfn.IFNA(SUM((C$3&gt;='Gastos com Pessoal'!$E$7:$E$506)*(C$3&lt;='Gastos com Pessoal'!$F$7:$F$506)*(IF('Gastos com Pessoal'!$G$7:$G$506&lt;=C$3,1,0))*OFFSET('Gastos com Pessoal'!$H$6,1,MATCH(1&amp;$B55,'Gastos com Pessoal'!$I$532:$AJ$532&amp;'Gastos com Pessoal'!$I$6:$AJ$6,0),500,1)),0)
+_xlfn.IFNA(SUM((C$3&gt;='Gastos com Pessoal'!$E$7:$E$506)*(C$3&lt;='Gastos com Pessoal'!$F$7:$F$506)*(IF('Gastos com Pessoal'!$M$7:$M$506&lt;=C$3,1,0))*OFFSET('Gastos com Pessoal'!$H$6,1,MATCH(2&amp;$B55,'Gastos com Pessoal'!$I$532:$AJ$532&amp;'Gastos com Pessoal'!$I$6:$AJ$6,0),500,1)),0)
+_xlfn.IFNA(SUM((C$3&gt;='Gastos com Pessoal'!$E$7:$E$506)*(C$3&lt;='Gastos com Pessoal'!$F$7:$F$506)*(IF('Gastos com Pessoal'!$S$7:$S$506&lt;=C$3,1,0))*OFFSET('Gastos com Pessoal'!$H$6,1,MATCH(3&amp;$B55,'Gastos com Pessoal'!$I$532:$AJ$532&amp;'Gastos com Pessoal'!$I$6:$AJ$6,0),500,1)),0)
+_xlfn.IFNA(SUM((C$3&gt;='Gastos com Pessoal'!$E$7:$E$506)*(C$3&lt;='Gastos com Pessoal'!$F$7:$F$506)*(IF('Gastos com Pessoal'!$Y$7:$Y$506&lt;=C$3,1,0))*OFFSET('Gastos com Pessoal'!$H$6,1,MATCH(4&amp;$B55,'Gastos com Pessoal'!$I$532:$AJ$532&amp;'Gastos com Pessoal'!$I$6:$AJ$6,0),500,1)),0)
+_xlfn.IFNA(SUM((C$3&gt;='Gastos com Pessoal'!$E$7:$E$506)*(C$3&lt;='Gastos com Pessoal'!$F$7:$F$506)*(IF('Gastos com Pessoal'!$AE$7:$AE$506&lt;=C$3,1,0))*OFFSET('Gastos com Pessoal'!$H$6,1,MATCH(5&amp;$B55,'Gastos com Pessoal'!$I$532:$AJ$532&amp;'Gastos com Pessoal'!$I$6:$AJ$6,0),500,1)),0)
+_xlfn.IFNA(SUM((C$3&gt;='Gastos com Pessoal'!$E$513:$E$522)*(C$3&lt;='Gastos com Pessoal'!$F$513:$F$522)*(IF('Gastos com Pessoal'!$G$513:$G$522&lt;=C$3,1,0))*OFFSET('Gastos com Pessoal'!$H$512,1,MATCH(1&amp;$B55,'Gastos com Pessoal'!$I$532:$AJ$532&amp;'Gastos com Pessoal'!$I$512:$AJ$512,0),10,1)),0)
+_xlfn.IFNA(SUM((C$3&gt;='Gastos com Pessoal'!$E$513:$E$522)*(C$3&lt;='Gastos com Pessoal'!$F$513:$F$522)*(IF('Gastos com Pessoal'!$M$513:$M$522&lt;=C$3,1,0))*OFFSET('Gastos com Pessoal'!$H$512,1,MATCH(2&amp;$B55,'Gastos com Pessoal'!$I$532:$AJ$532&amp;'Gastos com Pessoal'!$I$512:$AJ$512,0),10,1)),0)
+_xlfn.IFNA(SUM((C$3&gt;='Gastos com Pessoal'!$E$513:$E$522)*(C$3&lt;='Gastos com Pessoal'!$F$513:$F$522)*(IF('Gastos com Pessoal'!$S$513:$S$522&lt;=C$3,1,0))*OFFSET('Gastos com Pessoal'!$H$512,1,MATCH(3&amp;$B55,'Gastos com Pessoal'!$I$532:$AJ$532&amp;'Gastos com Pessoal'!$I$512:$AJ$512,0),10,1)),0)
+_xlfn.IFNA(SUM((C$3&gt;='Gastos com Pessoal'!$E$513:$E$522)*(C$3&lt;='Gastos com Pessoal'!$F$513:$F$522)*(IF('Gastos com Pessoal'!$Y$513:$Y$522&lt;=C$3,1,0))*OFFSET('Gastos com Pessoal'!$H$512,1,MATCH(4&amp;$B55,'Gastos com Pessoal'!$I$532:$AJ$532&amp;'Gastos com Pessoal'!$I$512:$AJ$512,0),10,1)),0)
+_xlfn.IFNA(SUM((C$3&gt;='Gastos com Pessoal'!$E$513:$E$522)*(C$3&lt;='Gastos com Pessoal'!$F$513:$F$522)*(IF('Gastos com Pessoal'!$AE$513:$AE$522&lt;=C$3,1,0))*OFFSET('Gastos com Pessoal'!$H$512,1,MATCH(5&amp;$B55,'Gastos com Pessoal'!$I$532:$AJ$532&amp;'Gastos com Pessoal'!$I$512:$AJ$512,0),10,1)),0)</f>
        <v>0</v>
      </c>
      <c r="D55" s="32">
        <f t="array" aca="1" ref="D55" ca="1">_xlfn.IFNA(SUM((D$3&gt;='Gastos com Pessoal'!$E$7:$E$506)*(D$3&lt;='Gastos com Pessoal'!$F$7:$F$506)*OFFSET('Encargos e Benefícios'!$D$5,1,MATCH($B55,'Encargos e Benefícios'!$E$5:$AB$5,0),500,1)),0)
+_xlfn.IFNA(SUM((D$3&gt;='Gastos com Pessoal'!$E$513:$E$522)*(D$3&lt;='Gastos com Pessoal'!$F$513:$F$522)*OFFSET('Encargos e Benefícios'!$D$511,1,MATCH($B55,'Encargos e Benefícios'!$E$511:$AB$511,0),10,1)),0)
+_xlfn.IFNA(SUM((D$3&gt;='Gastos com Pessoal'!$E$7:$E$506)*(D$3&lt;='Gastos com Pessoal'!$F$7:$F$506)*(IF('Gastos com Pessoal'!$G$7:$G$506&lt;=D$3,1,0))*OFFSET('Gastos com Pessoal'!$H$6,1,MATCH(1&amp;$B55,'Gastos com Pessoal'!$I$532:$AJ$532&amp;'Gastos com Pessoal'!$I$6:$AJ$6,0),500,1)),0)
+_xlfn.IFNA(SUM((D$3&gt;='Gastos com Pessoal'!$E$7:$E$506)*(D$3&lt;='Gastos com Pessoal'!$F$7:$F$506)*(IF('Gastos com Pessoal'!$M$7:$M$506&lt;=D$3,1,0))*OFFSET('Gastos com Pessoal'!$H$6,1,MATCH(2&amp;$B55,'Gastos com Pessoal'!$I$532:$AJ$532&amp;'Gastos com Pessoal'!$I$6:$AJ$6,0),500,1)),0)
+_xlfn.IFNA(SUM((D$3&gt;='Gastos com Pessoal'!$E$7:$E$506)*(D$3&lt;='Gastos com Pessoal'!$F$7:$F$506)*(IF('Gastos com Pessoal'!$S$7:$S$506&lt;=D$3,1,0))*OFFSET('Gastos com Pessoal'!$H$6,1,MATCH(3&amp;$B55,'Gastos com Pessoal'!$I$532:$AJ$532&amp;'Gastos com Pessoal'!$I$6:$AJ$6,0),500,1)),0)
+_xlfn.IFNA(SUM((D$3&gt;='Gastos com Pessoal'!$E$7:$E$506)*(D$3&lt;='Gastos com Pessoal'!$F$7:$F$506)*(IF('Gastos com Pessoal'!$Y$7:$Y$506&lt;=D$3,1,0))*OFFSET('Gastos com Pessoal'!$H$6,1,MATCH(4&amp;$B55,'Gastos com Pessoal'!$I$532:$AJ$532&amp;'Gastos com Pessoal'!$I$6:$AJ$6,0),500,1)),0)
+_xlfn.IFNA(SUM((D$3&gt;='Gastos com Pessoal'!$E$7:$E$506)*(D$3&lt;='Gastos com Pessoal'!$F$7:$F$506)*(IF('Gastos com Pessoal'!$AE$7:$AE$506&lt;=D$3,1,0))*OFFSET('Gastos com Pessoal'!$H$6,1,MATCH(5&amp;$B55,'Gastos com Pessoal'!$I$532:$AJ$532&amp;'Gastos com Pessoal'!$I$6:$AJ$6,0),500,1)),0)
+_xlfn.IFNA(SUM((D$3&gt;='Gastos com Pessoal'!$E$513:$E$522)*(D$3&lt;='Gastos com Pessoal'!$F$513:$F$522)*(IF('Gastos com Pessoal'!$G$513:$G$522&lt;=D$3,1,0))*OFFSET('Gastos com Pessoal'!$H$512,1,MATCH(1&amp;$B55,'Gastos com Pessoal'!$I$532:$AJ$532&amp;'Gastos com Pessoal'!$I$512:$AJ$512,0),10,1)),0)
+_xlfn.IFNA(SUM((D$3&gt;='Gastos com Pessoal'!$E$513:$E$522)*(D$3&lt;='Gastos com Pessoal'!$F$513:$F$522)*(IF('Gastos com Pessoal'!$M$513:$M$522&lt;=D$3,1,0))*OFFSET('Gastos com Pessoal'!$H$512,1,MATCH(2&amp;$B55,'Gastos com Pessoal'!$I$532:$AJ$532&amp;'Gastos com Pessoal'!$I$512:$AJ$512,0),10,1)),0)
+_xlfn.IFNA(SUM((D$3&gt;='Gastos com Pessoal'!$E$513:$E$522)*(D$3&lt;='Gastos com Pessoal'!$F$513:$F$522)*(IF('Gastos com Pessoal'!$S$513:$S$522&lt;=D$3,1,0))*OFFSET('Gastos com Pessoal'!$H$512,1,MATCH(3&amp;$B55,'Gastos com Pessoal'!$I$532:$AJ$532&amp;'Gastos com Pessoal'!$I$512:$AJ$512,0),10,1)),0)
+_xlfn.IFNA(SUM((D$3&gt;='Gastos com Pessoal'!$E$513:$E$522)*(D$3&lt;='Gastos com Pessoal'!$F$513:$F$522)*(IF('Gastos com Pessoal'!$Y$513:$Y$522&lt;=D$3,1,0))*OFFSET('Gastos com Pessoal'!$H$512,1,MATCH(4&amp;$B55,'Gastos com Pessoal'!$I$532:$AJ$532&amp;'Gastos com Pessoal'!$I$512:$AJ$512,0),10,1)),0)
+_xlfn.IFNA(SUM((D$3&gt;='Gastos com Pessoal'!$E$513:$E$522)*(D$3&lt;='Gastos com Pessoal'!$F$513:$F$522)*(IF('Gastos com Pessoal'!$AE$513:$AE$522&lt;=D$3,1,0))*OFFSET('Gastos com Pessoal'!$H$512,1,MATCH(5&amp;$B55,'Gastos com Pessoal'!$I$532:$AJ$532&amp;'Gastos com Pessoal'!$I$512:$AJ$512,0),10,1)),0)</f>
        <v>0</v>
      </c>
      <c r="E55" s="32">
        <f t="array" aca="1" ref="E55" ca="1">_xlfn.IFNA(SUM((E$3&gt;='Gastos com Pessoal'!$E$7:$E$506)*(E$3&lt;='Gastos com Pessoal'!$F$7:$F$506)*OFFSET('Encargos e Benefícios'!$D$5,1,MATCH($B55,'Encargos e Benefícios'!$E$5:$AB$5,0),500,1)),0)
+_xlfn.IFNA(SUM((E$3&gt;='Gastos com Pessoal'!$E$513:$E$522)*(E$3&lt;='Gastos com Pessoal'!$F$513:$F$522)*OFFSET('Encargos e Benefícios'!$D$511,1,MATCH($B55,'Encargos e Benefícios'!$E$511:$AB$511,0),10,1)),0)
+_xlfn.IFNA(SUM((E$3&gt;='Gastos com Pessoal'!$E$7:$E$506)*(E$3&lt;='Gastos com Pessoal'!$F$7:$F$506)*(IF('Gastos com Pessoal'!$G$7:$G$506&lt;=E$3,1,0))*OFFSET('Gastos com Pessoal'!$H$6,1,MATCH(1&amp;$B55,'Gastos com Pessoal'!$I$532:$AJ$532&amp;'Gastos com Pessoal'!$I$6:$AJ$6,0),500,1)),0)
+_xlfn.IFNA(SUM((E$3&gt;='Gastos com Pessoal'!$E$7:$E$506)*(E$3&lt;='Gastos com Pessoal'!$F$7:$F$506)*(IF('Gastos com Pessoal'!$M$7:$M$506&lt;=E$3,1,0))*OFFSET('Gastos com Pessoal'!$H$6,1,MATCH(2&amp;$B55,'Gastos com Pessoal'!$I$532:$AJ$532&amp;'Gastos com Pessoal'!$I$6:$AJ$6,0),500,1)),0)
+_xlfn.IFNA(SUM((E$3&gt;='Gastos com Pessoal'!$E$7:$E$506)*(E$3&lt;='Gastos com Pessoal'!$F$7:$F$506)*(IF('Gastos com Pessoal'!$S$7:$S$506&lt;=E$3,1,0))*OFFSET('Gastos com Pessoal'!$H$6,1,MATCH(3&amp;$B55,'Gastos com Pessoal'!$I$532:$AJ$532&amp;'Gastos com Pessoal'!$I$6:$AJ$6,0),500,1)),0)
+_xlfn.IFNA(SUM((E$3&gt;='Gastos com Pessoal'!$E$7:$E$506)*(E$3&lt;='Gastos com Pessoal'!$F$7:$F$506)*(IF('Gastos com Pessoal'!$Y$7:$Y$506&lt;=E$3,1,0))*OFFSET('Gastos com Pessoal'!$H$6,1,MATCH(4&amp;$B55,'Gastos com Pessoal'!$I$532:$AJ$532&amp;'Gastos com Pessoal'!$I$6:$AJ$6,0),500,1)),0)
+_xlfn.IFNA(SUM((E$3&gt;='Gastos com Pessoal'!$E$7:$E$506)*(E$3&lt;='Gastos com Pessoal'!$F$7:$F$506)*(IF('Gastos com Pessoal'!$AE$7:$AE$506&lt;=E$3,1,0))*OFFSET('Gastos com Pessoal'!$H$6,1,MATCH(5&amp;$B55,'Gastos com Pessoal'!$I$532:$AJ$532&amp;'Gastos com Pessoal'!$I$6:$AJ$6,0),500,1)),0)
+_xlfn.IFNA(SUM((E$3&gt;='Gastos com Pessoal'!$E$513:$E$522)*(E$3&lt;='Gastos com Pessoal'!$F$513:$F$522)*(IF('Gastos com Pessoal'!$G$513:$G$522&lt;=E$3,1,0))*OFFSET('Gastos com Pessoal'!$H$512,1,MATCH(1&amp;$B55,'Gastos com Pessoal'!$I$532:$AJ$532&amp;'Gastos com Pessoal'!$I$512:$AJ$512,0),10,1)),0)
+_xlfn.IFNA(SUM((E$3&gt;='Gastos com Pessoal'!$E$513:$E$522)*(E$3&lt;='Gastos com Pessoal'!$F$513:$F$522)*(IF('Gastos com Pessoal'!$M$513:$M$522&lt;=E$3,1,0))*OFFSET('Gastos com Pessoal'!$H$512,1,MATCH(2&amp;$B55,'Gastos com Pessoal'!$I$532:$AJ$532&amp;'Gastos com Pessoal'!$I$512:$AJ$512,0),10,1)),0)
+_xlfn.IFNA(SUM((E$3&gt;='Gastos com Pessoal'!$E$513:$E$522)*(E$3&lt;='Gastos com Pessoal'!$F$513:$F$522)*(IF('Gastos com Pessoal'!$S$513:$S$522&lt;=E$3,1,0))*OFFSET('Gastos com Pessoal'!$H$512,1,MATCH(3&amp;$B55,'Gastos com Pessoal'!$I$532:$AJ$532&amp;'Gastos com Pessoal'!$I$512:$AJ$512,0),10,1)),0)
+_xlfn.IFNA(SUM((E$3&gt;='Gastos com Pessoal'!$E$513:$E$522)*(E$3&lt;='Gastos com Pessoal'!$F$513:$F$522)*(IF('Gastos com Pessoal'!$Y$513:$Y$522&lt;=E$3,1,0))*OFFSET('Gastos com Pessoal'!$H$512,1,MATCH(4&amp;$B55,'Gastos com Pessoal'!$I$532:$AJ$532&amp;'Gastos com Pessoal'!$I$512:$AJ$512,0),10,1)),0)
+_xlfn.IFNA(SUM((E$3&gt;='Gastos com Pessoal'!$E$513:$E$522)*(E$3&lt;='Gastos com Pessoal'!$F$513:$F$522)*(IF('Gastos com Pessoal'!$AE$513:$AE$522&lt;=E$3,1,0))*OFFSET('Gastos com Pessoal'!$H$512,1,MATCH(5&amp;$B55,'Gastos com Pessoal'!$I$532:$AJ$532&amp;'Gastos com Pessoal'!$I$512:$AJ$512,0),10,1)),0)</f>
        <v>0</v>
      </c>
      <c r="F55" s="32">
        <f t="array" aca="1" ref="F55" ca="1">_xlfn.IFNA(SUM((F$3&gt;='Gastos com Pessoal'!$E$7:$E$506)*(F$3&lt;='Gastos com Pessoal'!$F$7:$F$506)*OFFSET('Encargos e Benefícios'!$D$5,1,MATCH($B55,'Encargos e Benefícios'!$E$5:$AB$5,0),500,1)),0)
+_xlfn.IFNA(SUM((F$3&gt;='Gastos com Pessoal'!$E$513:$E$522)*(F$3&lt;='Gastos com Pessoal'!$F$513:$F$522)*OFFSET('Encargos e Benefícios'!$D$511,1,MATCH($B55,'Encargos e Benefícios'!$E$511:$AB$511,0),10,1)),0)
+_xlfn.IFNA(SUM((F$3&gt;='Gastos com Pessoal'!$E$7:$E$506)*(F$3&lt;='Gastos com Pessoal'!$F$7:$F$506)*(IF('Gastos com Pessoal'!$G$7:$G$506&lt;=F$3,1,0))*OFFSET('Gastos com Pessoal'!$H$6,1,MATCH(1&amp;$B55,'Gastos com Pessoal'!$I$532:$AJ$532&amp;'Gastos com Pessoal'!$I$6:$AJ$6,0),500,1)),0)
+_xlfn.IFNA(SUM((F$3&gt;='Gastos com Pessoal'!$E$7:$E$506)*(F$3&lt;='Gastos com Pessoal'!$F$7:$F$506)*(IF('Gastos com Pessoal'!$M$7:$M$506&lt;=F$3,1,0))*OFFSET('Gastos com Pessoal'!$H$6,1,MATCH(2&amp;$B55,'Gastos com Pessoal'!$I$532:$AJ$532&amp;'Gastos com Pessoal'!$I$6:$AJ$6,0),500,1)),0)
+_xlfn.IFNA(SUM((F$3&gt;='Gastos com Pessoal'!$E$7:$E$506)*(F$3&lt;='Gastos com Pessoal'!$F$7:$F$506)*(IF('Gastos com Pessoal'!$S$7:$S$506&lt;=F$3,1,0))*OFFSET('Gastos com Pessoal'!$H$6,1,MATCH(3&amp;$B55,'Gastos com Pessoal'!$I$532:$AJ$532&amp;'Gastos com Pessoal'!$I$6:$AJ$6,0),500,1)),0)
+_xlfn.IFNA(SUM((F$3&gt;='Gastos com Pessoal'!$E$7:$E$506)*(F$3&lt;='Gastos com Pessoal'!$F$7:$F$506)*(IF('Gastos com Pessoal'!$Y$7:$Y$506&lt;=F$3,1,0))*OFFSET('Gastos com Pessoal'!$H$6,1,MATCH(4&amp;$B55,'Gastos com Pessoal'!$I$532:$AJ$532&amp;'Gastos com Pessoal'!$I$6:$AJ$6,0),500,1)),0)
+_xlfn.IFNA(SUM((F$3&gt;='Gastos com Pessoal'!$E$7:$E$506)*(F$3&lt;='Gastos com Pessoal'!$F$7:$F$506)*(IF('Gastos com Pessoal'!$AE$7:$AE$506&lt;=F$3,1,0))*OFFSET('Gastos com Pessoal'!$H$6,1,MATCH(5&amp;$B55,'Gastos com Pessoal'!$I$532:$AJ$532&amp;'Gastos com Pessoal'!$I$6:$AJ$6,0),500,1)),0)
+_xlfn.IFNA(SUM((F$3&gt;='Gastos com Pessoal'!$E$513:$E$522)*(F$3&lt;='Gastos com Pessoal'!$F$513:$F$522)*(IF('Gastos com Pessoal'!$G$513:$G$522&lt;=F$3,1,0))*OFFSET('Gastos com Pessoal'!$H$512,1,MATCH(1&amp;$B55,'Gastos com Pessoal'!$I$532:$AJ$532&amp;'Gastos com Pessoal'!$I$512:$AJ$512,0),10,1)),0)
+_xlfn.IFNA(SUM((F$3&gt;='Gastos com Pessoal'!$E$513:$E$522)*(F$3&lt;='Gastos com Pessoal'!$F$513:$F$522)*(IF('Gastos com Pessoal'!$M$513:$M$522&lt;=F$3,1,0))*OFFSET('Gastos com Pessoal'!$H$512,1,MATCH(2&amp;$B55,'Gastos com Pessoal'!$I$532:$AJ$532&amp;'Gastos com Pessoal'!$I$512:$AJ$512,0),10,1)),0)
+_xlfn.IFNA(SUM((F$3&gt;='Gastos com Pessoal'!$E$513:$E$522)*(F$3&lt;='Gastos com Pessoal'!$F$513:$F$522)*(IF('Gastos com Pessoal'!$S$513:$S$522&lt;=F$3,1,0))*OFFSET('Gastos com Pessoal'!$H$512,1,MATCH(3&amp;$B55,'Gastos com Pessoal'!$I$532:$AJ$532&amp;'Gastos com Pessoal'!$I$512:$AJ$512,0),10,1)),0)
+_xlfn.IFNA(SUM((F$3&gt;='Gastos com Pessoal'!$E$513:$E$522)*(F$3&lt;='Gastos com Pessoal'!$F$513:$F$522)*(IF('Gastos com Pessoal'!$Y$513:$Y$522&lt;=F$3,1,0))*OFFSET('Gastos com Pessoal'!$H$512,1,MATCH(4&amp;$B55,'Gastos com Pessoal'!$I$532:$AJ$532&amp;'Gastos com Pessoal'!$I$512:$AJ$512,0),10,1)),0)
+_xlfn.IFNA(SUM((F$3&gt;='Gastos com Pessoal'!$E$513:$E$522)*(F$3&lt;='Gastos com Pessoal'!$F$513:$F$522)*(IF('Gastos com Pessoal'!$AE$513:$AE$522&lt;=F$3,1,0))*OFFSET('Gastos com Pessoal'!$H$512,1,MATCH(5&amp;$B55,'Gastos com Pessoal'!$I$532:$AJ$532&amp;'Gastos com Pessoal'!$I$512:$AJ$512,0),10,1)),0)</f>
        <v>0</v>
      </c>
      <c r="G55" s="32">
        <f t="array" aca="1" ref="G55" ca="1">_xlfn.IFNA(SUM((G$3&gt;='Gastos com Pessoal'!$E$7:$E$506)*(G$3&lt;='Gastos com Pessoal'!$F$7:$F$506)*OFFSET('Encargos e Benefícios'!$D$5,1,MATCH($B55,'Encargos e Benefícios'!$E$5:$AB$5,0),500,1)),0)
+_xlfn.IFNA(SUM((G$3&gt;='Gastos com Pessoal'!$E$513:$E$522)*(G$3&lt;='Gastos com Pessoal'!$F$513:$F$522)*OFFSET('Encargos e Benefícios'!$D$511,1,MATCH($B55,'Encargos e Benefícios'!$E$511:$AB$511,0),10,1)),0)
+_xlfn.IFNA(SUM((G$3&gt;='Gastos com Pessoal'!$E$7:$E$506)*(G$3&lt;='Gastos com Pessoal'!$F$7:$F$506)*(IF('Gastos com Pessoal'!$G$7:$G$506&lt;=G$3,1,0))*OFFSET('Gastos com Pessoal'!$H$6,1,MATCH(1&amp;$B55,'Gastos com Pessoal'!$I$532:$AJ$532&amp;'Gastos com Pessoal'!$I$6:$AJ$6,0),500,1)),0)
+_xlfn.IFNA(SUM((G$3&gt;='Gastos com Pessoal'!$E$7:$E$506)*(G$3&lt;='Gastos com Pessoal'!$F$7:$F$506)*(IF('Gastos com Pessoal'!$M$7:$M$506&lt;=G$3,1,0))*OFFSET('Gastos com Pessoal'!$H$6,1,MATCH(2&amp;$B55,'Gastos com Pessoal'!$I$532:$AJ$532&amp;'Gastos com Pessoal'!$I$6:$AJ$6,0),500,1)),0)
+_xlfn.IFNA(SUM((G$3&gt;='Gastos com Pessoal'!$E$7:$E$506)*(G$3&lt;='Gastos com Pessoal'!$F$7:$F$506)*(IF('Gastos com Pessoal'!$S$7:$S$506&lt;=G$3,1,0))*OFFSET('Gastos com Pessoal'!$H$6,1,MATCH(3&amp;$B55,'Gastos com Pessoal'!$I$532:$AJ$532&amp;'Gastos com Pessoal'!$I$6:$AJ$6,0),500,1)),0)
+_xlfn.IFNA(SUM((G$3&gt;='Gastos com Pessoal'!$E$7:$E$506)*(G$3&lt;='Gastos com Pessoal'!$F$7:$F$506)*(IF('Gastos com Pessoal'!$Y$7:$Y$506&lt;=G$3,1,0))*OFFSET('Gastos com Pessoal'!$H$6,1,MATCH(4&amp;$B55,'Gastos com Pessoal'!$I$532:$AJ$532&amp;'Gastos com Pessoal'!$I$6:$AJ$6,0),500,1)),0)
+_xlfn.IFNA(SUM((G$3&gt;='Gastos com Pessoal'!$E$7:$E$506)*(G$3&lt;='Gastos com Pessoal'!$F$7:$F$506)*(IF('Gastos com Pessoal'!$AE$7:$AE$506&lt;=G$3,1,0))*OFFSET('Gastos com Pessoal'!$H$6,1,MATCH(5&amp;$B55,'Gastos com Pessoal'!$I$532:$AJ$532&amp;'Gastos com Pessoal'!$I$6:$AJ$6,0),500,1)),0)
+_xlfn.IFNA(SUM((G$3&gt;='Gastos com Pessoal'!$E$513:$E$522)*(G$3&lt;='Gastos com Pessoal'!$F$513:$F$522)*(IF('Gastos com Pessoal'!$G$513:$G$522&lt;=G$3,1,0))*OFFSET('Gastos com Pessoal'!$H$512,1,MATCH(1&amp;$B55,'Gastos com Pessoal'!$I$532:$AJ$532&amp;'Gastos com Pessoal'!$I$512:$AJ$512,0),10,1)),0)
+_xlfn.IFNA(SUM((G$3&gt;='Gastos com Pessoal'!$E$513:$E$522)*(G$3&lt;='Gastos com Pessoal'!$F$513:$F$522)*(IF('Gastos com Pessoal'!$M$513:$M$522&lt;=G$3,1,0))*OFFSET('Gastos com Pessoal'!$H$512,1,MATCH(2&amp;$B55,'Gastos com Pessoal'!$I$532:$AJ$532&amp;'Gastos com Pessoal'!$I$512:$AJ$512,0),10,1)),0)
+_xlfn.IFNA(SUM((G$3&gt;='Gastos com Pessoal'!$E$513:$E$522)*(G$3&lt;='Gastos com Pessoal'!$F$513:$F$522)*(IF('Gastos com Pessoal'!$S$513:$S$522&lt;=G$3,1,0))*OFFSET('Gastos com Pessoal'!$H$512,1,MATCH(3&amp;$B55,'Gastos com Pessoal'!$I$532:$AJ$532&amp;'Gastos com Pessoal'!$I$512:$AJ$512,0),10,1)),0)
+_xlfn.IFNA(SUM((G$3&gt;='Gastos com Pessoal'!$E$513:$E$522)*(G$3&lt;='Gastos com Pessoal'!$F$513:$F$522)*(IF('Gastos com Pessoal'!$Y$513:$Y$522&lt;=G$3,1,0))*OFFSET('Gastos com Pessoal'!$H$512,1,MATCH(4&amp;$B55,'Gastos com Pessoal'!$I$532:$AJ$532&amp;'Gastos com Pessoal'!$I$512:$AJ$512,0),10,1)),0)
+_xlfn.IFNA(SUM((G$3&gt;='Gastos com Pessoal'!$E$513:$E$522)*(G$3&lt;='Gastos com Pessoal'!$F$513:$F$522)*(IF('Gastos com Pessoal'!$AE$513:$AE$522&lt;=G$3,1,0))*OFFSET('Gastos com Pessoal'!$H$512,1,MATCH(5&amp;$B55,'Gastos com Pessoal'!$I$532:$AJ$532&amp;'Gastos com Pessoal'!$I$512:$AJ$512,0),10,1)),0)</f>
        <v>0</v>
      </c>
      <c r="H55" s="32">
        <f t="array" aca="1" ref="H55" ca="1">_xlfn.IFNA(SUM((H$3&gt;='Gastos com Pessoal'!$E$7:$E$506)*(H$3&lt;='Gastos com Pessoal'!$F$7:$F$506)*OFFSET('Encargos e Benefícios'!$D$5,1,MATCH($B55,'Encargos e Benefícios'!$E$5:$AB$5,0),500,1)),0)
+_xlfn.IFNA(SUM((H$3&gt;='Gastos com Pessoal'!$E$513:$E$522)*(H$3&lt;='Gastos com Pessoal'!$F$513:$F$522)*OFFSET('Encargos e Benefícios'!$D$511,1,MATCH($B55,'Encargos e Benefícios'!$E$511:$AB$511,0),10,1)),0)
+_xlfn.IFNA(SUM((H$3&gt;='Gastos com Pessoal'!$E$7:$E$506)*(H$3&lt;='Gastos com Pessoal'!$F$7:$F$506)*(IF('Gastos com Pessoal'!$G$7:$G$506&lt;=H$3,1,0))*OFFSET('Gastos com Pessoal'!$H$6,1,MATCH(1&amp;$B55,'Gastos com Pessoal'!$I$532:$AJ$532&amp;'Gastos com Pessoal'!$I$6:$AJ$6,0),500,1)),0)
+_xlfn.IFNA(SUM((H$3&gt;='Gastos com Pessoal'!$E$7:$E$506)*(H$3&lt;='Gastos com Pessoal'!$F$7:$F$506)*(IF('Gastos com Pessoal'!$M$7:$M$506&lt;=H$3,1,0))*OFFSET('Gastos com Pessoal'!$H$6,1,MATCH(2&amp;$B55,'Gastos com Pessoal'!$I$532:$AJ$532&amp;'Gastos com Pessoal'!$I$6:$AJ$6,0),500,1)),0)
+_xlfn.IFNA(SUM((H$3&gt;='Gastos com Pessoal'!$E$7:$E$506)*(H$3&lt;='Gastos com Pessoal'!$F$7:$F$506)*(IF('Gastos com Pessoal'!$S$7:$S$506&lt;=H$3,1,0))*OFFSET('Gastos com Pessoal'!$H$6,1,MATCH(3&amp;$B55,'Gastos com Pessoal'!$I$532:$AJ$532&amp;'Gastos com Pessoal'!$I$6:$AJ$6,0),500,1)),0)
+_xlfn.IFNA(SUM((H$3&gt;='Gastos com Pessoal'!$E$7:$E$506)*(H$3&lt;='Gastos com Pessoal'!$F$7:$F$506)*(IF('Gastos com Pessoal'!$Y$7:$Y$506&lt;=H$3,1,0))*OFFSET('Gastos com Pessoal'!$H$6,1,MATCH(4&amp;$B55,'Gastos com Pessoal'!$I$532:$AJ$532&amp;'Gastos com Pessoal'!$I$6:$AJ$6,0),500,1)),0)
+_xlfn.IFNA(SUM((H$3&gt;='Gastos com Pessoal'!$E$7:$E$506)*(H$3&lt;='Gastos com Pessoal'!$F$7:$F$506)*(IF('Gastos com Pessoal'!$AE$7:$AE$506&lt;=H$3,1,0))*OFFSET('Gastos com Pessoal'!$H$6,1,MATCH(5&amp;$B55,'Gastos com Pessoal'!$I$532:$AJ$532&amp;'Gastos com Pessoal'!$I$6:$AJ$6,0),500,1)),0)
+_xlfn.IFNA(SUM((H$3&gt;='Gastos com Pessoal'!$E$513:$E$522)*(H$3&lt;='Gastos com Pessoal'!$F$513:$F$522)*(IF('Gastos com Pessoal'!$G$513:$G$522&lt;=H$3,1,0))*OFFSET('Gastos com Pessoal'!$H$512,1,MATCH(1&amp;$B55,'Gastos com Pessoal'!$I$532:$AJ$532&amp;'Gastos com Pessoal'!$I$512:$AJ$512,0),10,1)),0)
+_xlfn.IFNA(SUM((H$3&gt;='Gastos com Pessoal'!$E$513:$E$522)*(H$3&lt;='Gastos com Pessoal'!$F$513:$F$522)*(IF('Gastos com Pessoal'!$M$513:$M$522&lt;=H$3,1,0))*OFFSET('Gastos com Pessoal'!$H$512,1,MATCH(2&amp;$B55,'Gastos com Pessoal'!$I$532:$AJ$532&amp;'Gastos com Pessoal'!$I$512:$AJ$512,0),10,1)),0)
+_xlfn.IFNA(SUM((H$3&gt;='Gastos com Pessoal'!$E$513:$E$522)*(H$3&lt;='Gastos com Pessoal'!$F$513:$F$522)*(IF('Gastos com Pessoal'!$S$513:$S$522&lt;=H$3,1,0))*OFFSET('Gastos com Pessoal'!$H$512,1,MATCH(3&amp;$B55,'Gastos com Pessoal'!$I$532:$AJ$532&amp;'Gastos com Pessoal'!$I$512:$AJ$512,0),10,1)),0)
+_xlfn.IFNA(SUM((H$3&gt;='Gastos com Pessoal'!$E$513:$E$522)*(H$3&lt;='Gastos com Pessoal'!$F$513:$F$522)*(IF('Gastos com Pessoal'!$Y$513:$Y$522&lt;=H$3,1,0))*OFFSET('Gastos com Pessoal'!$H$512,1,MATCH(4&amp;$B55,'Gastos com Pessoal'!$I$532:$AJ$532&amp;'Gastos com Pessoal'!$I$512:$AJ$512,0),10,1)),0)
+_xlfn.IFNA(SUM((H$3&gt;='Gastos com Pessoal'!$E$513:$E$522)*(H$3&lt;='Gastos com Pessoal'!$F$513:$F$522)*(IF('Gastos com Pessoal'!$AE$513:$AE$522&lt;=H$3,1,0))*OFFSET('Gastos com Pessoal'!$H$512,1,MATCH(5&amp;$B55,'Gastos com Pessoal'!$I$532:$AJ$532&amp;'Gastos com Pessoal'!$I$512:$AJ$512,0),10,1)),0)</f>
        <v>0</v>
      </c>
      <c r="I55" s="32">
        <f t="array" aca="1" ref="I55" ca="1">_xlfn.IFNA(SUM((I$3&gt;='Gastos com Pessoal'!$E$7:$E$506)*(I$3&lt;='Gastos com Pessoal'!$F$7:$F$506)*OFFSET('Encargos e Benefícios'!$D$5,1,MATCH($B55,'Encargos e Benefícios'!$E$5:$AB$5,0),500,1)),0)
+_xlfn.IFNA(SUM((I$3&gt;='Gastos com Pessoal'!$E$513:$E$522)*(I$3&lt;='Gastos com Pessoal'!$F$513:$F$522)*OFFSET('Encargos e Benefícios'!$D$511,1,MATCH($B55,'Encargos e Benefícios'!$E$511:$AB$511,0),10,1)),0)
+_xlfn.IFNA(SUM((I$3&gt;='Gastos com Pessoal'!$E$7:$E$506)*(I$3&lt;='Gastos com Pessoal'!$F$7:$F$506)*(IF('Gastos com Pessoal'!$G$7:$G$506&lt;=I$3,1,0))*OFFSET('Gastos com Pessoal'!$H$6,1,MATCH(1&amp;$B55,'Gastos com Pessoal'!$I$532:$AJ$532&amp;'Gastos com Pessoal'!$I$6:$AJ$6,0),500,1)),0)
+_xlfn.IFNA(SUM((I$3&gt;='Gastos com Pessoal'!$E$7:$E$506)*(I$3&lt;='Gastos com Pessoal'!$F$7:$F$506)*(IF('Gastos com Pessoal'!$M$7:$M$506&lt;=I$3,1,0))*OFFSET('Gastos com Pessoal'!$H$6,1,MATCH(2&amp;$B55,'Gastos com Pessoal'!$I$532:$AJ$532&amp;'Gastos com Pessoal'!$I$6:$AJ$6,0),500,1)),0)
+_xlfn.IFNA(SUM((I$3&gt;='Gastos com Pessoal'!$E$7:$E$506)*(I$3&lt;='Gastos com Pessoal'!$F$7:$F$506)*(IF('Gastos com Pessoal'!$S$7:$S$506&lt;=I$3,1,0))*OFFSET('Gastos com Pessoal'!$H$6,1,MATCH(3&amp;$B55,'Gastos com Pessoal'!$I$532:$AJ$532&amp;'Gastos com Pessoal'!$I$6:$AJ$6,0),500,1)),0)
+_xlfn.IFNA(SUM((I$3&gt;='Gastos com Pessoal'!$E$7:$E$506)*(I$3&lt;='Gastos com Pessoal'!$F$7:$F$506)*(IF('Gastos com Pessoal'!$Y$7:$Y$506&lt;=I$3,1,0))*OFFSET('Gastos com Pessoal'!$H$6,1,MATCH(4&amp;$B55,'Gastos com Pessoal'!$I$532:$AJ$532&amp;'Gastos com Pessoal'!$I$6:$AJ$6,0),500,1)),0)
+_xlfn.IFNA(SUM((I$3&gt;='Gastos com Pessoal'!$E$7:$E$506)*(I$3&lt;='Gastos com Pessoal'!$F$7:$F$506)*(IF('Gastos com Pessoal'!$AE$7:$AE$506&lt;=I$3,1,0))*OFFSET('Gastos com Pessoal'!$H$6,1,MATCH(5&amp;$B55,'Gastos com Pessoal'!$I$532:$AJ$532&amp;'Gastos com Pessoal'!$I$6:$AJ$6,0),500,1)),0)
+_xlfn.IFNA(SUM((I$3&gt;='Gastos com Pessoal'!$E$513:$E$522)*(I$3&lt;='Gastos com Pessoal'!$F$513:$F$522)*(IF('Gastos com Pessoal'!$G$513:$G$522&lt;=I$3,1,0))*OFFSET('Gastos com Pessoal'!$H$512,1,MATCH(1&amp;$B55,'Gastos com Pessoal'!$I$532:$AJ$532&amp;'Gastos com Pessoal'!$I$512:$AJ$512,0),10,1)),0)
+_xlfn.IFNA(SUM((I$3&gt;='Gastos com Pessoal'!$E$513:$E$522)*(I$3&lt;='Gastos com Pessoal'!$F$513:$F$522)*(IF('Gastos com Pessoal'!$M$513:$M$522&lt;=I$3,1,0))*OFFSET('Gastos com Pessoal'!$H$512,1,MATCH(2&amp;$B55,'Gastos com Pessoal'!$I$532:$AJ$532&amp;'Gastos com Pessoal'!$I$512:$AJ$512,0),10,1)),0)
+_xlfn.IFNA(SUM((I$3&gt;='Gastos com Pessoal'!$E$513:$E$522)*(I$3&lt;='Gastos com Pessoal'!$F$513:$F$522)*(IF('Gastos com Pessoal'!$S$513:$S$522&lt;=I$3,1,0))*OFFSET('Gastos com Pessoal'!$H$512,1,MATCH(3&amp;$B55,'Gastos com Pessoal'!$I$532:$AJ$532&amp;'Gastos com Pessoal'!$I$512:$AJ$512,0),10,1)),0)
+_xlfn.IFNA(SUM((I$3&gt;='Gastos com Pessoal'!$E$513:$E$522)*(I$3&lt;='Gastos com Pessoal'!$F$513:$F$522)*(IF('Gastos com Pessoal'!$Y$513:$Y$522&lt;=I$3,1,0))*OFFSET('Gastos com Pessoal'!$H$512,1,MATCH(4&amp;$B55,'Gastos com Pessoal'!$I$532:$AJ$532&amp;'Gastos com Pessoal'!$I$512:$AJ$512,0),10,1)),0)
+_xlfn.IFNA(SUM((I$3&gt;='Gastos com Pessoal'!$E$513:$E$522)*(I$3&lt;='Gastos com Pessoal'!$F$513:$F$522)*(IF('Gastos com Pessoal'!$AE$513:$AE$522&lt;=I$3,1,0))*OFFSET('Gastos com Pessoal'!$H$512,1,MATCH(5&amp;$B55,'Gastos com Pessoal'!$I$532:$AJ$532&amp;'Gastos com Pessoal'!$I$512:$AJ$512,0),10,1)),0)</f>
        <v>0</v>
      </c>
      <c r="J55" s="32">
        <f t="array" aca="1" ref="J55" ca="1">_xlfn.IFNA(SUM((J$3&gt;='Gastos com Pessoal'!$E$7:$E$506)*(J$3&lt;='Gastos com Pessoal'!$F$7:$F$506)*OFFSET('Encargos e Benefícios'!$D$5,1,MATCH($B55,'Encargos e Benefícios'!$E$5:$AB$5,0),500,1)),0)
+_xlfn.IFNA(SUM((J$3&gt;='Gastos com Pessoal'!$E$513:$E$522)*(J$3&lt;='Gastos com Pessoal'!$F$513:$F$522)*OFFSET('Encargos e Benefícios'!$D$511,1,MATCH($B55,'Encargos e Benefícios'!$E$511:$AB$511,0),10,1)),0)
+_xlfn.IFNA(SUM((J$3&gt;='Gastos com Pessoal'!$E$7:$E$506)*(J$3&lt;='Gastos com Pessoal'!$F$7:$F$506)*(IF('Gastos com Pessoal'!$G$7:$G$506&lt;=J$3,1,0))*OFFSET('Gastos com Pessoal'!$H$6,1,MATCH(1&amp;$B55,'Gastos com Pessoal'!$I$532:$AJ$532&amp;'Gastos com Pessoal'!$I$6:$AJ$6,0),500,1)),0)
+_xlfn.IFNA(SUM((J$3&gt;='Gastos com Pessoal'!$E$7:$E$506)*(J$3&lt;='Gastos com Pessoal'!$F$7:$F$506)*(IF('Gastos com Pessoal'!$M$7:$M$506&lt;=J$3,1,0))*OFFSET('Gastos com Pessoal'!$H$6,1,MATCH(2&amp;$B55,'Gastos com Pessoal'!$I$532:$AJ$532&amp;'Gastos com Pessoal'!$I$6:$AJ$6,0),500,1)),0)
+_xlfn.IFNA(SUM((J$3&gt;='Gastos com Pessoal'!$E$7:$E$506)*(J$3&lt;='Gastos com Pessoal'!$F$7:$F$506)*(IF('Gastos com Pessoal'!$S$7:$S$506&lt;=J$3,1,0))*OFFSET('Gastos com Pessoal'!$H$6,1,MATCH(3&amp;$B55,'Gastos com Pessoal'!$I$532:$AJ$532&amp;'Gastos com Pessoal'!$I$6:$AJ$6,0),500,1)),0)
+_xlfn.IFNA(SUM((J$3&gt;='Gastos com Pessoal'!$E$7:$E$506)*(J$3&lt;='Gastos com Pessoal'!$F$7:$F$506)*(IF('Gastos com Pessoal'!$Y$7:$Y$506&lt;=J$3,1,0))*OFFSET('Gastos com Pessoal'!$H$6,1,MATCH(4&amp;$B55,'Gastos com Pessoal'!$I$532:$AJ$532&amp;'Gastos com Pessoal'!$I$6:$AJ$6,0),500,1)),0)
+_xlfn.IFNA(SUM((J$3&gt;='Gastos com Pessoal'!$E$7:$E$506)*(J$3&lt;='Gastos com Pessoal'!$F$7:$F$506)*(IF('Gastos com Pessoal'!$AE$7:$AE$506&lt;=J$3,1,0))*OFFSET('Gastos com Pessoal'!$H$6,1,MATCH(5&amp;$B55,'Gastos com Pessoal'!$I$532:$AJ$532&amp;'Gastos com Pessoal'!$I$6:$AJ$6,0),500,1)),0)
+_xlfn.IFNA(SUM((J$3&gt;='Gastos com Pessoal'!$E$513:$E$522)*(J$3&lt;='Gastos com Pessoal'!$F$513:$F$522)*(IF('Gastos com Pessoal'!$G$513:$G$522&lt;=J$3,1,0))*OFFSET('Gastos com Pessoal'!$H$512,1,MATCH(1&amp;$B55,'Gastos com Pessoal'!$I$532:$AJ$532&amp;'Gastos com Pessoal'!$I$512:$AJ$512,0),10,1)),0)
+_xlfn.IFNA(SUM((J$3&gt;='Gastos com Pessoal'!$E$513:$E$522)*(J$3&lt;='Gastos com Pessoal'!$F$513:$F$522)*(IF('Gastos com Pessoal'!$M$513:$M$522&lt;=J$3,1,0))*OFFSET('Gastos com Pessoal'!$H$512,1,MATCH(2&amp;$B55,'Gastos com Pessoal'!$I$532:$AJ$532&amp;'Gastos com Pessoal'!$I$512:$AJ$512,0),10,1)),0)
+_xlfn.IFNA(SUM((J$3&gt;='Gastos com Pessoal'!$E$513:$E$522)*(J$3&lt;='Gastos com Pessoal'!$F$513:$F$522)*(IF('Gastos com Pessoal'!$S$513:$S$522&lt;=J$3,1,0))*OFFSET('Gastos com Pessoal'!$H$512,1,MATCH(3&amp;$B55,'Gastos com Pessoal'!$I$532:$AJ$532&amp;'Gastos com Pessoal'!$I$512:$AJ$512,0),10,1)),0)
+_xlfn.IFNA(SUM((J$3&gt;='Gastos com Pessoal'!$E$513:$E$522)*(J$3&lt;='Gastos com Pessoal'!$F$513:$F$522)*(IF('Gastos com Pessoal'!$Y$513:$Y$522&lt;=J$3,1,0))*OFFSET('Gastos com Pessoal'!$H$512,1,MATCH(4&amp;$B55,'Gastos com Pessoal'!$I$532:$AJ$532&amp;'Gastos com Pessoal'!$I$512:$AJ$512,0),10,1)),0)
+_xlfn.IFNA(SUM((J$3&gt;='Gastos com Pessoal'!$E$513:$E$522)*(J$3&lt;='Gastos com Pessoal'!$F$513:$F$522)*(IF('Gastos com Pessoal'!$AE$513:$AE$522&lt;=J$3,1,0))*OFFSET('Gastos com Pessoal'!$H$512,1,MATCH(5&amp;$B55,'Gastos com Pessoal'!$I$532:$AJ$532&amp;'Gastos com Pessoal'!$I$512:$AJ$512,0),10,1)),0)</f>
        <v>0</v>
      </c>
      <c r="K55" s="32">
        <f t="array" aca="1" ref="K55" ca="1">_xlfn.IFNA(SUM((K$3&gt;='Gastos com Pessoal'!$E$7:$E$506)*(K$3&lt;='Gastos com Pessoal'!$F$7:$F$506)*OFFSET('Encargos e Benefícios'!$D$5,1,MATCH($B55,'Encargos e Benefícios'!$E$5:$AB$5,0),500,1)),0)
+_xlfn.IFNA(SUM((K$3&gt;='Gastos com Pessoal'!$E$513:$E$522)*(K$3&lt;='Gastos com Pessoal'!$F$513:$F$522)*OFFSET('Encargos e Benefícios'!$D$511,1,MATCH($B55,'Encargos e Benefícios'!$E$511:$AB$511,0),10,1)),0)
+_xlfn.IFNA(SUM((K$3&gt;='Gastos com Pessoal'!$E$7:$E$506)*(K$3&lt;='Gastos com Pessoal'!$F$7:$F$506)*(IF('Gastos com Pessoal'!$G$7:$G$506&lt;=K$3,1,0))*OFFSET('Gastos com Pessoal'!$H$6,1,MATCH(1&amp;$B55,'Gastos com Pessoal'!$I$532:$AJ$532&amp;'Gastos com Pessoal'!$I$6:$AJ$6,0),500,1)),0)
+_xlfn.IFNA(SUM((K$3&gt;='Gastos com Pessoal'!$E$7:$E$506)*(K$3&lt;='Gastos com Pessoal'!$F$7:$F$506)*(IF('Gastos com Pessoal'!$M$7:$M$506&lt;=K$3,1,0))*OFFSET('Gastos com Pessoal'!$H$6,1,MATCH(2&amp;$B55,'Gastos com Pessoal'!$I$532:$AJ$532&amp;'Gastos com Pessoal'!$I$6:$AJ$6,0),500,1)),0)
+_xlfn.IFNA(SUM((K$3&gt;='Gastos com Pessoal'!$E$7:$E$506)*(K$3&lt;='Gastos com Pessoal'!$F$7:$F$506)*(IF('Gastos com Pessoal'!$S$7:$S$506&lt;=K$3,1,0))*OFFSET('Gastos com Pessoal'!$H$6,1,MATCH(3&amp;$B55,'Gastos com Pessoal'!$I$532:$AJ$532&amp;'Gastos com Pessoal'!$I$6:$AJ$6,0),500,1)),0)
+_xlfn.IFNA(SUM((K$3&gt;='Gastos com Pessoal'!$E$7:$E$506)*(K$3&lt;='Gastos com Pessoal'!$F$7:$F$506)*(IF('Gastos com Pessoal'!$Y$7:$Y$506&lt;=K$3,1,0))*OFFSET('Gastos com Pessoal'!$H$6,1,MATCH(4&amp;$B55,'Gastos com Pessoal'!$I$532:$AJ$532&amp;'Gastos com Pessoal'!$I$6:$AJ$6,0),500,1)),0)
+_xlfn.IFNA(SUM((K$3&gt;='Gastos com Pessoal'!$E$7:$E$506)*(K$3&lt;='Gastos com Pessoal'!$F$7:$F$506)*(IF('Gastos com Pessoal'!$AE$7:$AE$506&lt;=K$3,1,0))*OFFSET('Gastos com Pessoal'!$H$6,1,MATCH(5&amp;$B55,'Gastos com Pessoal'!$I$532:$AJ$532&amp;'Gastos com Pessoal'!$I$6:$AJ$6,0),500,1)),0)
+_xlfn.IFNA(SUM((K$3&gt;='Gastos com Pessoal'!$E$513:$E$522)*(K$3&lt;='Gastos com Pessoal'!$F$513:$F$522)*(IF('Gastos com Pessoal'!$G$513:$G$522&lt;=K$3,1,0))*OFFSET('Gastos com Pessoal'!$H$512,1,MATCH(1&amp;$B55,'Gastos com Pessoal'!$I$532:$AJ$532&amp;'Gastos com Pessoal'!$I$512:$AJ$512,0),10,1)),0)
+_xlfn.IFNA(SUM((K$3&gt;='Gastos com Pessoal'!$E$513:$E$522)*(K$3&lt;='Gastos com Pessoal'!$F$513:$F$522)*(IF('Gastos com Pessoal'!$M$513:$M$522&lt;=K$3,1,0))*OFFSET('Gastos com Pessoal'!$H$512,1,MATCH(2&amp;$B55,'Gastos com Pessoal'!$I$532:$AJ$532&amp;'Gastos com Pessoal'!$I$512:$AJ$512,0),10,1)),0)
+_xlfn.IFNA(SUM((K$3&gt;='Gastos com Pessoal'!$E$513:$E$522)*(K$3&lt;='Gastos com Pessoal'!$F$513:$F$522)*(IF('Gastos com Pessoal'!$S$513:$S$522&lt;=K$3,1,0))*OFFSET('Gastos com Pessoal'!$H$512,1,MATCH(3&amp;$B55,'Gastos com Pessoal'!$I$532:$AJ$532&amp;'Gastos com Pessoal'!$I$512:$AJ$512,0),10,1)),0)
+_xlfn.IFNA(SUM((K$3&gt;='Gastos com Pessoal'!$E$513:$E$522)*(K$3&lt;='Gastos com Pessoal'!$F$513:$F$522)*(IF('Gastos com Pessoal'!$Y$513:$Y$522&lt;=K$3,1,0))*OFFSET('Gastos com Pessoal'!$H$512,1,MATCH(4&amp;$B55,'Gastos com Pessoal'!$I$532:$AJ$532&amp;'Gastos com Pessoal'!$I$512:$AJ$512,0),10,1)),0)
+_xlfn.IFNA(SUM((K$3&gt;='Gastos com Pessoal'!$E$513:$E$522)*(K$3&lt;='Gastos com Pessoal'!$F$513:$F$522)*(IF('Gastos com Pessoal'!$AE$513:$AE$522&lt;=K$3,1,0))*OFFSET('Gastos com Pessoal'!$H$512,1,MATCH(5&amp;$B55,'Gastos com Pessoal'!$I$532:$AJ$532&amp;'Gastos com Pessoal'!$I$512:$AJ$512,0),10,1)),0)</f>
        <v>0</v>
      </c>
      <c r="L55" s="32">
        <f t="array" aca="1" ref="L55" ca="1">_xlfn.IFNA(SUM((L$3&gt;='Gastos com Pessoal'!$E$7:$E$506)*(L$3&lt;='Gastos com Pessoal'!$F$7:$F$506)*OFFSET('Encargos e Benefícios'!$D$5,1,MATCH($B55,'Encargos e Benefícios'!$E$5:$AB$5,0),500,1)),0)
+_xlfn.IFNA(SUM((L$3&gt;='Gastos com Pessoal'!$E$513:$E$522)*(L$3&lt;='Gastos com Pessoal'!$F$513:$F$522)*OFFSET('Encargos e Benefícios'!$D$511,1,MATCH($B55,'Encargos e Benefícios'!$E$511:$AB$511,0),10,1)),0)
+_xlfn.IFNA(SUM((L$3&gt;='Gastos com Pessoal'!$E$7:$E$506)*(L$3&lt;='Gastos com Pessoal'!$F$7:$F$506)*(IF('Gastos com Pessoal'!$G$7:$G$506&lt;=L$3,1,0))*OFFSET('Gastos com Pessoal'!$H$6,1,MATCH(1&amp;$B55,'Gastos com Pessoal'!$I$532:$AJ$532&amp;'Gastos com Pessoal'!$I$6:$AJ$6,0),500,1)),0)
+_xlfn.IFNA(SUM((L$3&gt;='Gastos com Pessoal'!$E$7:$E$506)*(L$3&lt;='Gastos com Pessoal'!$F$7:$F$506)*(IF('Gastos com Pessoal'!$M$7:$M$506&lt;=L$3,1,0))*OFFSET('Gastos com Pessoal'!$H$6,1,MATCH(2&amp;$B55,'Gastos com Pessoal'!$I$532:$AJ$532&amp;'Gastos com Pessoal'!$I$6:$AJ$6,0),500,1)),0)
+_xlfn.IFNA(SUM((L$3&gt;='Gastos com Pessoal'!$E$7:$E$506)*(L$3&lt;='Gastos com Pessoal'!$F$7:$F$506)*(IF('Gastos com Pessoal'!$S$7:$S$506&lt;=L$3,1,0))*OFFSET('Gastos com Pessoal'!$H$6,1,MATCH(3&amp;$B55,'Gastos com Pessoal'!$I$532:$AJ$532&amp;'Gastos com Pessoal'!$I$6:$AJ$6,0),500,1)),0)
+_xlfn.IFNA(SUM((L$3&gt;='Gastos com Pessoal'!$E$7:$E$506)*(L$3&lt;='Gastos com Pessoal'!$F$7:$F$506)*(IF('Gastos com Pessoal'!$Y$7:$Y$506&lt;=L$3,1,0))*OFFSET('Gastos com Pessoal'!$H$6,1,MATCH(4&amp;$B55,'Gastos com Pessoal'!$I$532:$AJ$532&amp;'Gastos com Pessoal'!$I$6:$AJ$6,0),500,1)),0)
+_xlfn.IFNA(SUM((L$3&gt;='Gastos com Pessoal'!$E$7:$E$506)*(L$3&lt;='Gastos com Pessoal'!$F$7:$F$506)*(IF('Gastos com Pessoal'!$AE$7:$AE$506&lt;=L$3,1,0))*OFFSET('Gastos com Pessoal'!$H$6,1,MATCH(5&amp;$B55,'Gastos com Pessoal'!$I$532:$AJ$532&amp;'Gastos com Pessoal'!$I$6:$AJ$6,0),500,1)),0)
+_xlfn.IFNA(SUM((L$3&gt;='Gastos com Pessoal'!$E$513:$E$522)*(L$3&lt;='Gastos com Pessoal'!$F$513:$F$522)*(IF('Gastos com Pessoal'!$G$513:$G$522&lt;=L$3,1,0))*OFFSET('Gastos com Pessoal'!$H$512,1,MATCH(1&amp;$B55,'Gastos com Pessoal'!$I$532:$AJ$532&amp;'Gastos com Pessoal'!$I$512:$AJ$512,0),10,1)),0)
+_xlfn.IFNA(SUM((L$3&gt;='Gastos com Pessoal'!$E$513:$E$522)*(L$3&lt;='Gastos com Pessoal'!$F$513:$F$522)*(IF('Gastos com Pessoal'!$M$513:$M$522&lt;=L$3,1,0))*OFFSET('Gastos com Pessoal'!$H$512,1,MATCH(2&amp;$B55,'Gastos com Pessoal'!$I$532:$AJ$532&amp;'Gastos com Pessoal'!$I$512:$AJ$512,0),10,1)),0)
+_xlfn.IFNA(SUM((L$3&gt;='Gastos com Pessoal'!$E$513:$E$522)*(L$3&lt;='Gastos com Pessoal'!$F$513:$F$522)*(IF('Gastos com Pessoal'!$S$513:$S$522&lt;=L$3,1,0))*OFFSET('Gastos com Pessoal'!$H$512,1,MATCH(3&amp;$B55,'Gastos com Pessoal'!$I$532:$AJ$532&amp;'Gastos com Pessoal'!$I$512:$AJ$512,0),10,1)),0)
+_xlfn.IFNA(SUM((L$3&gt;='Gastos com Pessoal'!$E$513:$E$522)*(L$3&lt;='Gastos com Pessoal'!$F$513:$F$522)*(IF('Gastos com Pessoal'!$Y$513:$Y$522&lt;=L$3,1,0))*OFFSET('Gastos com Pessoal'!$H$512,1,MATCH(4&amp;$B55,'Gastos com Pessoal'!$I$532:$AJ$532&amp;'Gastos com Pessoal'!$I$512:$AJ$512,0),10,1)),0)
+_xlfn.IFNA(SUM((L$3&gt;='Gastos com Pessoal'!$E$513:$E$522)*(L$3&lt;='Gastos com Pessoal'!$F$513:$F$522)*(IF('Gastos com Pessoal'!$AE$513:$AE$522&lt;=L$3,1,0))*OFFSET('Gastos com Pessoal'!$H$512,1,MATCH(5&amp;$B55,'Gastos com Pessoal'!$I$532:$AJ$532&amp;'Gastos com Pessoal'!$I$512:$AJ$512,0),10,1)),0)</f>
        <v>0</v>
      </c>
      <c r="M55" s="32">
        <f t="array" aca="1" ref="M55" ca="1">_xlfn.IFNA(SUM((M$3&gt;='Gastos com Pessoal'!$E$7:$E$506)*(M$3&lt;='Gastos com Pessoal'!$F$7:$F$506)*OFFSET('Encargos e Benefícios'!$D$5,1,MATCH($B55,'Encargos e Benefícios'!$E$5:$AB$5,0),500,1)),0)
+_xlfn.IFNA(SUM((M$3&gt;='Gastos com Pessoal'!$E$513:$E$522)*(M$3&lt;='Gastos com Pessoal'!$F$513:$F$522)*OFFSET('Encargos e Benefícios'!$D$511,1,MATCH($B55,'Encargos e Benefícios'!$E$511:$AB$511,0),10,1)),0)
+_xlfn.IFNA(SUM((M$3&gt;='Gastos com Pessoal'!$E$7:$E$506)*(M$3&lt;='Gastos com Pessoal'!$F$7:$F$506)*(IF('Gastos com Pessoal'!$G$7:$G$506&lt;=M$3,1,0))*OFFSET('Gastos com Pessoal'!$H$6,1,MATCH(1&amp;$B55,'Gastos com Pessoal'!$I$532:$AJ$532&amp;'Gastos com Pessoal'!$I$6:$AJ$6,0),500,1)),0)
+_xlfn.IFNA(SUM((M$3&gt;='Gastos com Pessoal'!$E$7:$E$506)*(M$3&lt;='Gastos com Pessoal'!$F$7:$F$506)*(IF('Gastos com Pessoal'!$M$7:$M$506&lt;=M$3,1,0))*OFFSET('Gastos com Pessoal'!$H$6,1,MATCH(2&amp;$B55,'Gastos com Pessoal'!$I$532:$AJ$532&amp;'Gastos com Pessoal'!$I$6:$AJ$6,0),500,1)),0)
+_xlfn.IFNA(SUM((M$3&gt;='Gastos com Pessoal'!$E$7:$E$506)*(M$3&lt;='Gastos com Pessoal'!$F$7:$F$506)*(IF('Gastos com Pessoal'!$S$7:$S$506&lt;=M$3,1,0))*OFFSET('Gastos com Pessoal'!$H$6,1,MATCH(3&amp;$B55,'Gastos com Pessoal'!$I$532:$AJ$532&amp;'Gastos com Pessoal'!$I$6:$AJ$6,0),500,1)),0)
+_xlfn.IFNA(SUM((M$3&gt;='Gastos com Pessoal'!$E$7:$E$506)*(M$3&lt;='Gastos com Pessoal'!$F$7:$F$506)*(IF('Gastos com Pessoal'!$Y$7:$Y$506&lt;=M$3,1,0))*OFFSET('Gastos com Pessoal'!$H$6,1,MATCH(4&amp;$B55,'Gastos com Pessoal'!$I$532:$AJ$532&amp;'Gastos com Pessoal'!$I$6:$AJ$6,0),500,1)),0)
+_xlfn.IFNA(SUM((M$3&gt;='Gastos com Pessoal'!$E$7:$E$506)*(M$3&lt;='Gastos com Pessoal'!$F$7:$F$506)*(IF('Gastos com Pessoal'!$AE$7:$AE$506&lt;=M$3,1,0))*OFFSET('Gastos com Pessoal'!$H$6,1,MATCH(5&amp;$B55,'Gastos com Pessoal'!$I$532:$AJ$532&amp;'Gastos com Pessoal'!$I$6:$AJ$6,0),500,1)),0)
+_xlfn.IFNA(SUM((M$3&gt;='Gastos com Pessoal'!$E$513:$E$522)*(M$3&lt;='Gastos com Pessoal'!$F$513:$F$522)*(IF('Gastos com Pessoal'!$G$513:$G$522&lt;=M$3,1,0))*OFFSET('Gastos com Pessoal'!$H$512,1,MATCH(1&amp;$B55,'Gastos com Pessoal'!$I$532:$AJ$532&amp;'Gastos com Pessoal'!$I$512:$AJ$512,0),10,1)),0)
+_xlfn.IFNA(SUM((M$3&gt;='Gastos com Pessoal'!$E$513:$E$522)*(M$3&lt;='Gastos com Pessoal'!$F$513:$F$522)*(IF('Gastos com Pessoal'!$M$513:$M$522&lt;=M$3,1,0))*OFFSET('Gastos com Pessoal'!$H$512,1,MATCH(2&amp;$B55,'Gastos com Pessoal'!$I$532:$AJ$532&amp;'Gastos com Pessoal'!$I$512:$AJ$512,0),10,1)),0)
+_xlfn.IFNA(SUM((M$3&gt;='Gastos com Pessoal'!$E$513:$E$522)*(M$3&lt;='Gastos com Pessoal'!$F$513:$F$522)*(IF('Gastos com Pessoal'!$S$513:$S$522&lt;=M$3,1,0))*OFFSET('Gastos com Pessoal'!$H$512,1,MATCH(3&amp;$B55,'Gastos com Pessoal'!$I$532:$AJ$532&amp;'Gastos com Pessoal'!$I$512:$AJ$512,0),10,1)),0)
+_xlfn.IFNA(SUM((M$3&gt;='Gastos com Pessoal'!$E$513:$E$522)*(M$3&lt;='Gastos com Pessoal'!$F$513:$F$522)*(IF('Gastos com Pessoal'!$Y$513:$Y$522&lt;=M$3,1,0))*OFFSET('Gastos com Pessoal'!$H$512,1,MATCH(4&amp;$B55,'Gastos com Pessoal'!$I$532:$AJ$532&amp;'Gastos com Pessoal'!$I$512:$AJ$512,0),10,1)),0)
+_xlfn.IFNA(SUM((M$3&gt;='Gastos com Pessoal'!$E$513:$E$522)*(M$3&lt;='Gastos com Pessoal'!$F$513:$F$522)*(IF('Gastos com Pessoal'!$AE$513:$AE$522&lt;=M$3,1,0))*OFFSET('Gastos com Pessoal'!$H$512,1,MATCH(5&amp;$B55,'Gastos com Pessoal'!$I$532:$AJ$532&amp;'Gastos com Pessoal'!$I$512:$AJ$512,0),10,1)),0)</f>
        <v>0</v>
      </c>
      <c r="N55" s="32">
        <f t="array" aca="1" ref="N55" ca="1">_xlfn.IFNA(SUM((N$3&gt;='Gastos com Pessoal'!$E$7:$E$506)*(N$3&lt;='Gastos com Pessoal'!$F$7:$F$506)*OFFSET('Encargos e Benefícios'!$D$5,1,MATCH($B55,'Encargos e Benefícios'!$E$5:$AB$5,0),500,1)),0)
+_xlfn.IFNA(SUM((N$3&gt;='Gastos com Pessoal'!$E$513:$E$522)*(N$3&lt;='Gastos com Pessoal'!$F$513:$F$522)*OFFSET('Encargos e Benefícios'!$D$511,1,MATCH($B55,'Encargos e Benefícios'!$E$511:$AB$511,0),10,1)),0)
+_xlfn.IFNA(SUM((N$3&gt;='Gastos com Pessoal'!$E$7:$E$506)*(N$3&lt;='Gastos com Pessoal'!$F$7:$F$506)*(IF('Gastos com Pessoal'!$G$7:$G$506&lt;=N$3,1,0))*OFFSET('Gastos com Pessoal'!$H$6,1,MATCH(1&amp;$B55,'Gastos com Pessoal'!$I$532:$AJ$532&amp;'Gastos com Pessoal'!$I$6:$AJ$6,0),500,1)),0)
+_xlfn.IFNA(SUM((N$3&gt;='Gastos com Pessoal'!$E$7:$E$506)*(N$3&lt;='Gastos com Pessoal'!$F$7:$F$506)*(IF('Gastos com Pessoal'!$M$7:$M$506&lt;=N$3,1,0))*OFFSET('Gastos com Pessoal'!$H$6,1,MATCH(2&amp;$B55,'Gastos com Pessoal'!$I$532:$AJ$532&amp;'Gastos com Pessoal'!$I$6:$AJ$6,0),500,1)),0)
+_xlfn.IFNA(SUM((N$3&gt;='Gastos com Pessoal'!$E$7:$E$506)*(N$3&lt;='Gastos com Pessoal'!$F$7:$F$506)*(IF('Gastos com Pessoal'!$S$7:$S$506&lt;=N$3,1,0))*OFFSET('Gastos com Pessoal'!$H$6,1,MATCH(3&amp;$B55,'Gastos com Pessoal'!$I$532:$AJ$532&amp;'Gastos com Pessoal'!$I$6:$AJ$6,0),500,1)),0)
+_xlfn.IFNA(SUM((N$3&gt;='Gastos com Pessoal'!$E$7:$E$506)*(N$3&lt;='Gastos com Pessoal'!$F$7:$F$506)*(IF('Gastos com Pessoal'!$Y$7:$Y$506&lt;=N$3,1,0))*OFFSET('Gastos com Pessoal'!$H$6,1,MATCH(4&amp;$B55,'Gastos com Pessoal'!$I$532:$AJ$532&amp;'Gastos com Pessoal'!$I$6:$AJ$6,0),500,1)),0)
+_xlfn.IFNA(SUM((N$3&gt;='Gastos com Pessoal'!$E$7:$E$506)*(N$3&lt;='Gastos com Pessoal'!$F$7:$F$506)*(IF('Gastos com Pessoal'!$AE$7:$AE$506&lt;=N$3,1,0))*OFFSET('Gastos com Pessoal'!$H$6,1,MATCH(5&amp;$B55,'Gastos com Pessoal'!$I$532:$AJ$532&amp;'Gastos com Pessoal'!$I$6:$AJ$6,0),500,1)),0)
+_xlfn.IFNA(SUM((N$3&gt;='Gastos com Pessoal'!$E$513:$E$522)*(N$3&lt;='Gastos com Pessoal'!$F$513:$F$522)*(IF('Gastos com Pessoal'!$G$513:$G$522&lt;=N$3,1,0))*OFFSET('Gastos com Pessoal'!$H$512,1,MATCH(1&amp;$B55,'Gastos com Pessoal'!$I$532:$AJ$532&amp;'Gastos com Pessoal'!$I$512:$AJ$512,0),10,1)),0)
+_xlfn.IFNA(SUM((N$3&gt;='Gastos com Pessoal'!$E$513:$E$522)*(N$3&lt;='Gastos com Pessoal'!$F$513:$F$522)*(IF('Gastos com Pessoal'!$M$513:$M$522&lt;=N$3,1,0))*OFFSET('Gastos com Pessoal'!$H$512,1,MATCH(2&amp;$B55,'Gastos com Pessoal'!$I$532:$AJ$532&amp;'Gastos com Pessoal'!$I$512:$AJ$512,0),10,1)),0)
+_xlfn.IFNA(SUM((N$3&gt;='Gastos com Pessoal'!$E$513:$E$522)*(N$3&lt;='Gastos com Pessoal'!$F$513:$F$522)*(IF('Gastos com Pessoal'!$S$513:$S$522&lt;=N$3,1,0))*OFFSET('Gastos com Pessoal'!$H$512,1,MATCH(3&amp;$B55,'Gastos com Pessoal'!$I$532:$AJ$532&amp;'Gastos com Pessoal'!$I$512:$AJ$512,0),10,1)),0)
+_xlfn.IFNA(SUM((N$3&gt;='Gastos com Pessoal'!$E$513:$E$522)*(N$3&lt;='Gastos com Pessoal'!$F$513:$F$522)*(IF('Gastos com Pessoal'!$Y$513:$Y$522&lt;=N$3,1,0))*OFFSET('Gastos com Pessoal'!$H$512,1,MATCH(4&amp;$B55,'Gastos com Pessoal'!$I$532:$AJ$532&amp;'Gastos com Pessoal'!$I$512:$AJ$512,0),10,1)),0)
+_xlfn.IFNA(SUM((N$3&gt;='Gastos com Pessoal'!$E$513:$E$522)*(N$3&lt;='Gastos com Pessoal'!$F$513:$F$522)*(IF('Gastos com Pessoal'!$AE$513:$AE$522&lt;=N$3,1,0))*OFFSET('Gastos com Pessoal'!$H$512,1,MATCH(5&amp;$B55,'Gastos com Pessoal'!$I$532:$AJ$532&amp;'Gastos com Pessoal'!$I$512:$AJ$512,0),10,1)),0)</f>
        <v>0</v>
      </c>
      <c r="O55" s="32">
        <f t="array" aca="1" ref="O55" ca="1">_xlfn.IFNA(SUM((O$3&gt;='Gastos com Pessoal'!$E$7:$E$506)*(O$3&lt;='Gastos com Pessoal'!$F$7:$F$506)*OFFSET('Encargos e Benefícios'!$D$5,1,MATCH($B55,'Encargos e Benefícios'!$E$5:$AB$5,0),500,1)),0)
+_xlfn.IFNA(SUM((O$3&gt;='Gastos com Pessoal'!$E$513:$E$522)*(O$3&lt;='Gastos com Pessoal'!$F$513:$F$522)*OFFSET('Encargos e Benefícios'!$D$511,1,MATCH($B55,'Encargos e Benefícios'!$E$511:$AB$511,0),10,1)),0)
+_xlfn.IFNA(SUM((O$3&gt;='Gastos com Pessoal'!$E$7:$E$506)*(O$3&lt;='Gastos com Pessoal'!$F$7:$F$506)*(IF('Gastos com Pessoal'!$G$7:$G$506&lt;=O$3,1,0))*OFFSET('Gastos com Pessoal'!$H$6,1,MATCH(1&amp;$B55,'Gastos com Pessoal'!$I$532:$AJ$532&amp;'Gastos com Pessoal'!$I$6:$AJ$6,0),500,1)),0)
+_xlfn.IFNA(SUM((O$3&gt;='Gastos com Pessoal'!$E$7:$E$506)*(O$3&lt;='Gastos com Pessoal'!$F$7:$F$506)*(IF('Gastos com Pessoal'!$M$7:$M$506&lt;=O$3,1,0))*OFFSET('Gastos com Pessoal'!$H$6,1,MATCH(2&amp;$B55,'Gastos com Pessoal'!$I$532:$AJ$532&amp;'Gastos com Pessoal'!$I$6:$AJ$6,0),500,1)),0)
+_xlfn.IFNA(SUM((O$3&gt;='Gastos com Pessoal'!$E$7:$E$506)*(O$3&lt;='Gastos com Pessoal'!$F$7:$F$506)*(IF('Gastos com Pessoal'!$S$7:$S$506&lt;=O$3,1,0))*OFFSET('Gastos com Pessoal'!$H$6,1,MATCH(3&amp;$B55,'Gastos com Pessoal'!$I$532:$AJ$532&amp;'Gastos com Pessoal'!$I$6:$AJ$6,0),500,1)),0)
+_xlfn.IFNA(SUM((O$3&gt;='Gastos com Pessoal'!$E$7:$E$506)*(O$3&lt;='Gastos com Pessoal'!$F$7:$F$506)*(IF('Gastos com Pessoal'!$Y$7:$Y$506&lt;=O$3,1,0))*OFFSET('Gastos com Pessoal'!$H$6,1,MATCH(4&amp;$B55,'Gastos com Pessoal'!$I$532:$AJ$532&amp;'Gastos com Pessoal'!$I$6:$AJ$6,0),500,1)),0)
+_xlfn.IFNA(SUM((O$3&gt;='Gastos com Pessoal'!$E$7:$E$506)*(O$3&lt;='Gastos com Pessoal'!$F$7:$F$506)*(IF('Gastos com Pessoal'!$AE$7:$AE$506&lt;=O$3,1,0))*OFFSET('Gastos com Pessoal'!$H$6,1,MATCH(5&amp;$B55,'Gastos com Pessoal'!$I$532:$AJ$532&amp;'Gastos com Pessoal'!$I$6:$AJ$6,0),500,1)),0)
+_xlfn.IFNA(SUM((O$3&gt;='Gastos com Pessoal'!$E$513:$E$522)*(O$3&lt;='Gastos com Pessoal'!$F$513:$F$522)*(IF('Gastos com Pessoal'!$G$513:$G$522&lt;=O$3,1,0))*OFFSET('Gastos com Pessoal'!$H$512,1,MATCH(1&amp;$B55,'Gastos com Pessoal'!$I$532:$AJ$532&amp;'Gastos com Pessoal'!$I$512:$AJ$512,0),10,1)),0)
+_xlfn.IFNA(SUM((O$3&gt;='Gastos com Pessoal'!$E$513:$E$522)*(O$3&lt;='Gastos com Pessoal'!$F$513:$F$522)*(IF('Gastos com Pessoal'!$M$513:$M$522&lt;=O$3,1,0))*OFFSET('Gastos com Pessoal'!$H$512,1,MATCH(2&amp;$B55,'Gastos com Pessoal'!$I$532:$AJ$532&amp;'Gastos com Pessoal'!$I$512:$AJ$512,0),10,1)),0)
+_xlfn.IFNA(SUM((O$3&gt;='Gastos com Pessoal'!$E$513:$E$522)*(O$3&lt;='Gastos com Pessoal'!$F$513:$F$522)*(IF('Gastos com Pessoal'!$S$513:$S$522&lt;=O$3,1,0))*OFFSET('Gastos com Pessoal'!$H$512,1,MATCH(3&amp;$B55,'Gastos com Pessoal'!$I$532:$AJ$532&amp;'Gastos com Pessoal'!$I$512:$AJ$512,0),10,1)),0)
+_xlfn.IFNA(SUM((O$3&gt;='Gastos com Pessoal'!$E$513:$E$522)*(O$3&lt;='Gastos com Pessoal'!$F$513:$F$522)*(IF('Gastos com Pessoal'!$Y$513:$Y$522&lt;=O$3,1,0))*OFFSET('Gastos com Pessoal'!$H$512,1,MATCH(4&amp;$B55,'Gastos com Pessoal'!$I$532:$AJ$532&amp;'Gastos com Pessoal'!$I$512:$AJ$512,0),10,1)),0)
+_xlfn.IFNA(SUM((O$3&gt;='Gastos com Pessoal'!$E$513:$E$522)*(O$3&lt;='Gastos com Pessoal'!$F$513:$F$522)*(IF('Gastos com Pessoal'!$AE$513:$AE$522&lt;=O$3,1,0))*OFFSET('Gastos com Pessoal'!$H$512,1,MATCH(5&amp;$B55,'Gastos com Pessoal'!$I$532:$AJ$532&amp;'Gastos com Pessoal'!$I$512:$AJ$512,0),10,1)),0)</f>
        <v>0</v>
      </c>
      <c r="P55" s="32">
        <f t="array" aca="1" ref="P55" ca="1">_xlfn.IFNA(SUM((P$3&gt;='Gastos com Pessoal'!$E$7:$E$506)*(P$3&lt;='Gastos com Pessoal'!$F$7:$F$506)*OFFSET('Encargos e Benefícios'!$D$5,1,MATCH($B55,'Encargos e Benefícios'!$E$5:$AB$5,0),500,1)),0)
+_xlfn.IFNA(SUM((P$3&gt;='Gastos com Pessoal'!$E$513:$E$522)*(P$3&lt;='Gastos com Pessoal'!$F$513:$F$522)*OFFSET('Encargos e Benefícios'!$D$511,1,MATCH($B55,'Encargos e Benefícios'!$E$511:$AB$511,0),10,1)),0)
+_xlfn.IFNA(SUM((P$3&gt;='Gastos com Pessoal'!$E$7:$E$506)*(P$3&lt;='Gastos com Pessoal'!$F$7:$F$506)*(IF('Gastos com Pessoal'!$G$7:$G$506&lt;=P$3,1,0))*OFFSET('Gastos com Pessoal'!$H$6,1,MATCH(1&amp;$B55,'Gastos com Pessoal'!$I$532:$AJ$532&amp;'Gastos com Pessoal'!$I$6:$AJ$6,0),500,1)),0)
+_xlfn.IFNA(SUM((P$3&gt;='Gastos com Pessoal'!$E$7:$E$506)*(P$3&lt;='Gastos com Pessoal'!$F$7:$F$506)*(IF('Gastos com Pessoal'!$M$7:$M$506&lt;=P$3,1,0))*OFFSET('Gastos com Pessoal'!$H$6,1,MATCH(2&amp;$B55,'Gastos com Pessoal'!$I$532:$AJ$532&amp;'Gastos com Pessoal'!$I$6:$AJ$6,0),500,1)),0)
+_xlfn.IFNA(SUM((P$3&gt;='Gastos com Pessoal'!$E$7:$E$506)*(P$3&lt;='Gastos com Pessoal'!$F$7:$F$506)*(IF('Gastos com Pessoal'!$S$7:$S$506&lt;=P$3,1,0))*OFFSET('Gastos com Pessoal'!$H$6,1,MATCH(3&amp;$B55,'Gastos com Pessoal'!$I$532:$AJ$532&amp;'Gastos com Pessoal'!$I$6:$AJ$6,0),500,1)),0)
+_xlfn.IFNA(SUM((P$3&gt;='Gastos com Pessoal'!$E$7:$E$506)*(P$3&lt;='Gastos com Pessoal'!$F$7:$F$506)*(IF('Gastos com Pessoal'!$Y$7:$Y$506&lt;=P$3,1,0))*OFFSET('Gastos com Pessoal'!$H$6,1,MATCH(4&amp;$B55,'Gastos com Pessoal'!$I$532:$AJ$532&amp;'Gastos com Pessoal'!$I$6:$AJ$6,0),500,1)),0)
+_xlfn.IFNA(SUM((P$3&gt;='Gastos com Pessoal'!$E$7:$E$506)*(P$3&lt;='Gastos com Pessoal'!$F$7:$F$506)*(IF('Gastos com Pessoal'!$AE$7:$AE$506&lt;=P$3,1,0))*OFFSET('Gastos com Pessoal'!$H$6,1,MATCH(5&amp;$B55,'Gastos com Pessoal'!$I$532:$AJ$532&amp;'Gastos com Pessoal'!$I$6:$AJ$6,0),500,1)),0)
+_xlfn.IFNA(SUM((P$3&gt;='Gastos com Pessoal'!$E$513:$E$522)*(P$3&lt;='Gastos com Pessoal'!$F$513:$F$522)*(IF('Gastos com Pessoal'!$G$513:$G$522&lt;=P$3,1,0))*OFFSET('Gastos com Pessoal'!$H$512,1,MATCH(1&amp;$B55,'Gastos com Pessoal'!$I$532:$AJ$532&amp;'Gastos com Pessoal'!$I$512:$AJ$512,0),10,1)),0)
+_xlfn.IFNA(SUM((P$3&gt;='Gastos com Pessoal'!$E$513:$E$522)*(P$3&lt;='Gastos com Pessoal'!$F$513:$F$522)*(IF('Gastos com Pessoal'!$M$513:$M$522&lt;=P$3,1,0))*OFFSET('Gastos com Pessoal'!$H$512,1,MATCH(2&amp;$B55,'Gastos com Pessoal'!$I$532:$AJ$532&amp;'Gastos com Pessoal'!$I$512:$AJ$512,0),10,1)),0)
+_xlfn.IFNA(SUM((P$3&gt;='Gastos com Pessoal'!$E$513:$E$522)*(P$3&lt;='Gastos com Pessoal'!$F$513:$F$522)*(IF('Gastos com Pessoal'!$S$513:$S$522&lt;=P$3,1,0))*OFFSET('Gastos com Pessoal'!$H$512,1,MATCH(3&amp;$B55,'Gastos com Pessoal'!$I$532:$AJ$532&amp;'Gastos com Pessoal'!$I$512:$AJ$512,0),10,1)),0)
+_xlfn.IFNA(SUM((P$3&gt;='Gastos com Pessoal'!$E$513:$E$522)*(P$3&lt;='Gastos com Pessoal'!$F$513:$F$522)*(IF('Gastos com Pessoal'!$Y$513:$Y$522&lt;=P$3,1,0))*OFFSET('Gastos com Pessoal'!$H$512,1,MATCH(4&amp;$B55,'Gastos com Pessoal'!$I$532:$AJ$532&amp;'Gastos com Pessoal'!$I$512:$AJ$512,0),10,1)),0)
+_xlfn.IFNA(SUM((P$3&gt;='Gastos com Pessoal'!$E$513:$E$522)*(P$3&lt;='Gastos com Pessoal'!$F$513:$F$522)*(IF('Gastos com Pessoal'!$AE$513:$AE$522&lt;=P$3,1,0))*OFFSET('Gastos com Pessoal'!$H$512,1,MATCH(5&amp;$B55,'Gastos com Pessoal'!$I$532:$AJ$532&amp;'Gastos com Pessoal'!$I$512:$AJ$512,0),10,1)),0)</f>
        <v>0</v>
      </c>
      <c r="Q55" s="32">
        <f t="array" aca="1" ref="Q55" ca="1">_xlfn.IFNA(SUM((Q$3&gt;='Gastos com Pessoal'!$E$7:$E$506)*(Q$3&lt;='Gastos com Pessoal'!$F$7:$F$506)*OFFSET('Encargos e Benefícios'!$D$5,1,MATCH($B55,'Encargos e Benefícios'!$E$5:$AB$5,0),500,1)),0)
+_xlfn.IFNA(SUM((Q$3&gt;='Gastos com Pessoal'!$E$513:$E$522)*(Q$3&lt;='Gastos com Pessoal'!$F$513:$F$522)*OFFSET('Encargos e Benefícios'!$D$511,1,MATCH($B55,'Encargos e Benefícios'!$E$511:$AB$511,0),10,1)),0)
+_xlfn.IFNA(SUM((Q$3&gt;='Gastos com Pessoal'!$E$7:$E$506)*(Q$3&lt;='Gastos com Pessoal'!$F$7:$F$506)*(IF('Gastos com Pessoal'!$G$7:$G$506&lt;=Q$3,1,0))*OFFSET('Gastos com Pessoal'!$H$6,1,MATCH(1&amp;$B55,'Gastos com Pessoal'!$I$532:$AJ$532&amp;'Gastos com Pessoal'!$I$6:$AJ$6,0),500,1)),0)
+_xlfn.IFNA(SUM((Q$3&gt;='Gastos com Pessoal'!$E$7:$E$506)*(Q$3&lt;='Gastos com Pessoal'!$F$7:$F$506)*(IF('Gastos com Pessoal'!$M$7:$M$506&lt;=Q$3,1,0))*OFFSET('Gastos com Pessoal'!$H$6,1,MATCH(2&amp;$B55,'Gastos com Pessoal'!$I$532:$AJ$532&amp;'Gastos com Pessoal'!$I$6:$AJ$6,0),500,1)),0)
+_xlfn.IFNA(SUM((Q$3&gt;='Gastos com Pessoal'!$E$7:$E$506)*(Q$3&lt;='Gastos com Pessoal'!$F$7:$F$506)*(IF('Gastos com Pessoal'!$S$7:$S$506&lt;=Q$3,1,0))*OFFSET('Gastos com Pessoal'!$H$6,1,MATCH(3&amp;$B55,'Gastos com Pessoal'!$I$532:$AJ$532&amp;'Gastos com Pessoal'!$I$6:$AJ$6,0),500,1)),0)
+_xlfn.IFNA(SUM((Q$3&gt;='Gastos com Pessoal'!$E$7:$E$506)*(Q$3&lt;='Gastos com Pessoal'!$F$7:$F$506)*(IF('Gastos com Pessoal'!$Y$7:$Y$506&lt;=Q$3,1,0))*OFFSET('Gastos com Pessoal'!$H$6,1,MATCH(4&amp;$B55,'Gastos com Pessoal'!$I$532:$AJ$532&amp;'Gastos com Pessoal'!$I$6:$AJ$6,0),500,1)),0)
+_xlfn.IFNA(SUM((Q$3&gt;='Gastos com Pessoal'!$E$7:$E$506)*(Q$3&lt;='Gastos com Pessoal'!$F$7:$F$506)*(IF('Gastos com Pessoal'!$AE$7:$AE$506&lt;=Q$3,1,0))*OFFSET('Gastos com Pessoal'!$H$6,1,MATCH(5&amp;$B55,'Gastos com Pessoal'!$I$532:$AJ$532&amp;'Gastos com Pessoal'!$I$6:$AJ$6,0),500,1)),0)
+_xlfn.IFNA(SUM((Q$3&gt;='Gastos com Pessoal'!$E$513:$E$522)*(Q$3&lt;='Gastos com Pessoal'!$F$513:$F$522)*(IF('Gastos com Pessoal'!$G$513:$G$522&lt;=Q$3,1,0))*OFFSET('Gastos com Pessoal'!$H$512,1,MATCH(1&amp;$B55,'Gastos com Pessoal'!$I$532:$AJ$532&amp;'Gastos com Pessoal'!$I$512:$AJ$512,0),10,1)),0)
+_xlfn.IFNA(SUM((Q$3&gt;='Gastos com Pessoal'!$E$513:$E$522)*(Q$3&lt;='Gastos com Pessoal'!$F$513:$F$522)*(IF('Gastos com Pessoal'!$M$513:$M$522&lt;=Q$3,1,0))*OFFSET('Gastos com Pessoal'!$H$512,1,MATCH(2&amp;$B55,'Gastos com Pessoal'!$I$532:$AJ$532&amp;'Gastos com Pessoal'!$I$512:$AJ$512,0),10,1)),0)
+_xlfn.IFNA(SUM((Q$3&gt;='Gastos com Pessoal'!$E$513:$E$522)*(Q$3&lt;='Gastos com Pessoal'!$F$513:$F$522)*(IF('Gastos com Pessoal'!$S$513:$S$522&lt;=Q$3,1,0))*OFFSET('Gastos com Pessoal'!$H$512,1,MATCH(3&amp;$B55,'Gastos com Pessoal'!$I$532:$AJ$532&amp;'Gastos com Pessoal'!$I$512:$AJ$512,0),10,1)),0)
+_xlfn.IFNA(SUM((Q$3&gt;='Gastos com Pessoal'!$E$513:$E$522)*(Q$3&lt;='Gastos com Pessoal'!$F$513:$F$522)*(IF('Gastos com Pessoal'!$Y$513:$Y$522&lt;=Q$3,1,0))*OFFSET('Gastos com Pessoal'!$H$512,1,MATCH(4&amp;$B55,'Gastos com Pessoal'!$I$532:$AJ$532&amp;'Gastos com Pessoal'!$I$512:$AJ$512,0),10,1)),0)
+_xlfn.IFNA(SUM((Q$3&gt;='Gastos com Pessoal'!$E$513:$E$522)*(Q$3&lt;='Gastos com Pessoal'!$F$513:$F$522)*(IF('Gastos com Pessoal'!$AE$513:$AE$522&lt;=Q$3,1,0))*OFFSET('Gastos com Pessoal'!$H$512,1,MATCH(5&amp;$B55,'Gastos com Pessoal'!$I$532:$AJ$532&amp;'Gastos com Pessoal'!$I$512:$AJ$512,0),10,1)),0)</f>
        <v>0</v>
      </c>
      <c r="R55" s="32">
        <f t="array" aca="1" ref="R55" ca="1">_xlfn.IFNA(SUM((R$3&gt;='Gastos com Pessoal'!$E$7:$E$506)*(R$3&lt;='Gastos com Pessoal'!$F$7:$F$506)*OFFSET('Encargos e Benefícios'!$D$5,1,MATCH($B55,'Encargos e Benefícios'!$E$5:$AB$5,0),500,1)),0)
+_xlfn.IFNA(SUM((R$3&gt;='Gastos com Pessoal'!$E$513:$E$522)*(R$3&lt;='Gastos com Pessoal'!$F$513:$F$522)*OFFSET('Encargos e Benefícios'!$D$511,1,MATCH($B55,'Encargos e Benefícios'!$E$511:$AB$511,0),10,1)),0)
+_xlfn.IFNA(SUM((R$3&gt;='Gastos com Pessoal'!$E$7:$E$506)*(R$3&lt;='Gastos com Pessoal'!$F$7:$F$506)*(IF('Gastos com Pessoal'!$G$7:$G$506&lt;=R$3,1,0))*OFFSET('Gastos com Pessoal'!$H$6,1,MATCH(1&amp;$B55,'Gastos com Pessoal'!$I$532:$AJ$532&amp;'Gastos com Pessoal'!$I$6:$AJ$6,0),500,1)),0)
+_xlfn.IFNA(SUM((R$3&gt;='Gastos com Pessoal'!$E$7:$E$506)*(R$3&lt;='Gastos com Pessoal'!$F$7:$F$506)*(IF('Gastos com Pessoal'!$M$7:$M$506&lt;=R$3,1,0))*OFFSET('Gastos com Pessoal'!$H$6,1,MATCH(2&amp;$B55,'Gastos com Pessoal'!$I$532:$AJ$532&amp;'Gastos com Pessoal'!$I$6:$AJ$6,0),500,1)),0)
+_xlfn.IFNA(SUM((R$3&gt;='Gastos com Pessoal'!$E$7:$E$506)*(R$3&lt;='Gastos com Pessoal'!$F$7:$F$506)*(IF('Gastos com Pessoal'!$S$7:$S$506&lt;=R$3,1,0))*OFFSET('Gastos com Pessoal'!$H$6,1,MATCH(3&amp;$B55,'Gastos com Pessoal'!$I$532:$AJ$532&amp;'Gastos com Pessoal'!$I$6:$AJ$6,0),500,1)),0)
+_xlfn.IFNA(SUM((R$3&gt;='Gastos com Pessoal'!$E$7:$E$506)*(R$3&lt;='Gastos com Pessoal'!$F$7:$F$506)*(IF('Gastos com Pessoal'!$Y$7:$Y$506&lt;=R$3,1,0))*OFFSET('Gastos com Pessoal'!$H$6,1,MATCH(4&amp;$B55,'Gastos com Pessoal'!$I$532:$AJ$532&amp;'Gastos com Pessoal'!$I$6:$AJ$6,0),500,1)),0)
+_xlfn.IFNA(SUM((R$3&gt;='Gastos com Pessoal'!$E$7:$E$506)*(R$3&lt;='Gastos com Pessoal'!$F$7:$F$506)*(IF('Gastos com Pessoal'!$AE$7:$AE$506&lt;=R$3,1,0))*OFFSET('Gastos com Pessoal'!$H$6,1,MATCH(5&amp;$B55,'Gastos com Pessoal'!$I$532:$AJ$532&amp;'Gastos com Pessoal'!$I$6:$AJ$6,0),500,1)),0)
+_xlfn.IFNA(SUM((R$3&gt;='Gastos com Pessoal'!$E$513:$E$522)*(R$3&lt;='Gastos com Pessoal'!$F$513:$F$522)*(IF('Gastos com Pessoal'!$G$513:$G$522&lt;=R$3,1,0))*OFFSET('Gastos com Pessoal'!$H$512,1,MATCH(1&amp;$B55,'Gastos com Pessoal'!$I$532:$AJ$532&amp;'Gastos com Pessoal'!$I$512:$AJ$512,0),10,1)),0)
+_xlfn.IFNA(SUM((R$3&gt;='Gastos com Pessoal'!$E$513:$E$522)*(R$3&lt;='Gastos com Pessoal'!$F$513:$F$522)*(IF('Gastos com Pessoal'!$M$513:$M$522&lt;=R$3,1,0))*OFFSET('Gastos com Pessoal'!$H$512,1,MATCH(2&amp;$B55,'Gastos com Pessoal'!$I$532:$AJ$532&amp;'Gastos com Pessoal'!$I$512:$AJ$512,0),10,1)),0)
+_xlfn.IFNA(SUM((R$3&gt;='Gastos com Pessoal'!$E$513:$E$522)*(R$3&lt;='Gastos com Pessoal'!$F$513:$F$522)*(IF('Gastos com Pessoal'!$S$513:$S$522&lt;=R$3,1,0))*OFFSET('Gastos com Pessoal'!$H$512,1,MATCH(3&amp;$B55,'Gastos com Pessoal'!$I$532:$AJ$532&amp;'Gastos com Pessoal'!$I$512:$AJ$512,0),10,1)),0)
+_xlfn.IFNA(SUM((R$3&gt;='Gastos com Pessoal'!$E$513:$E$522)*(R$3&lt;='Gastos com Pessoal'!$F$513:$F$522)*(IF('Gastos com Pessoal'!$Y$513:$Y$522&lt;=R$3,1,0))*OFFSET('Gastos com Pessoal'!$H$512,1,MATCH(4&amp;$B55,'Gastos com Pessoal'!$I$532:$AJ$532&amp;'Gastos com Pessoal'!$I$512:$AJ$512,0),10,1)),0)
+_xlfn.IFNA(SUM((R$3&gt;='Gastos com Pessoal'!$E$513:$E$522)*(R$3&lt;='Gastos com Pessoal'!$F$513:$F$522)*(IF('Gastos com Pessoal'!$AE$513:$AE$522&lt;=R$3,1,0))*OFFSET('Gastos com Pessoal'!$H$512,1,MATCH(5&amp;$B55,'Gastos com Pessoal'!$I$532:$AJ$532&amp;'Gastos com Pessoal'!$I$512:$AJ$512,0),10,1)),0)</f>
        <v>0</v>
      </c>
      <c r="S55" s="32">
        <f t="array" aca="1" ref="S55" ca="1">_xlfn.IFNA(SUM((S$3&gt;='Gastos com Pessoal'!$E$7:$E$506)*(S$3&lt;='Gastos com Pessoal'!$F$7:$F$506)*OFFSET('Encargos e Benefícios'!$D$5,1,MATCH($B55,'Encargos e Benefícios'!$E$5:$AB$5,0),500,1)),0)
+_xlfn.IFNA(SUM((S$3&gt;='Gastos com Pessoal'!$E$513:$E$522)*(S$3&lt;='Gastos com Pessoal'!$F$513:$F$522)*OFFSET('Encargos e Benefícios'!$D$511,1,MATCH($B55,'Encargos e Benefícios'!$E$511:$AB$511,0),10,1)),0)
+_xlfn.IFNA(SUM((S$3&gt;='Gastos com Pessoal'!$E$7:$E$506)*(S$3&lt;='Gastos com Pessoal'!$F$7:$F$506)*(IF('Gastos com Pessoal'!$G$7:$G$506&lt;=S$3,1,0))*OFFSET('Gastos com Pessoal'!$H$6,1,MATCH(1&amp;$B55,'Gastos com Pessoal'!$I$532:$AJ$532&amp;'Gastos com Pessoal'!$I$6:$AJ$6,0),500,1)),0)
+_xlfn.IFNA(SUM((S$3&gt;='Gastos com Pessoal'!$E$7:$E$506)*(S$3&lt;='Gastos com Pessoal'!$F$7:$F$506)*(IF('Gastos com Pessoal'!$M$7:$M$506&lt;=S$3,1,0))*OFFSET('Gastos com Pessoal'!$H$6,1,MATCH(2&amp;$B55,'Gastos com Pessoal'!$I$532:$AJ$532&amp;'Gastos com Pessoal'!$I$6:$AJ$6,0),500,1)),0)
+_xlfn.IFNA(SUM((S$3&gt;='Gastos com Pessoal'!$E$7:$E$506)*(S$3&lt;='Gastos com Pessoal'!$F$7:$F$506)*(IF('Gastos com Pessoal'!$S$7:$S$506&lt;=S$3,1,0))*OFFSET('Gastos com Pessoal'!$H$6,1,MATCH(3&amp;$B55,'Gastos com Pessoal'!$I$532:$AJ$532&amp;'Gastos com Pessoal'!$I$6:$AJ$6,0),500,1)),0)
+_xlfn.IFNA(SUM((S$3&gt;='Gastos com Pessoal'!$E$7:$E$506)*(S$3&lt;='Gastos com Pessoal'!$F$7:$F$506)*(IF('Gastos com Pessoal'!$Y$7:$Y$506&lt;=S$3,1,0))*OFFSET('Gastos com Pessoal'!$H$6,1,MATCH(4&amp;$B55,'Gastos com Pessoal'!$I$532:$AJ$532&amp;'Gastos com Pessoal'!$I$6:$AJ$6,0),500,1)),0)
+_xlfn.IFNA(SUM((S$3&gt;='Gastos com Pessoal'!$E$7:$E$506)*(S$3&lt;='Gastos com Pessoal'!$F$7:$F$506)*(IF('Gastos com Pessoal'!$AE$7:$AE$506&lt;=S$3,1,0))*OFFSET('Gastos com Pessoal'!$H$6,1,MATCH(5&amp;$B55,'Gastos com Pessoal'!$I$532:$AJ$532&amp;'Gastos com Pessoal'!$I$6:$AJ$6,0),500,1)),0)
+_xlfn.IFNA(SUM((S$3&gt;='Gastos com Pessoal'!$E$513:$E$522)*(S$3&lt;='Gastos com Pessoal'!$F$513:$F$522)*(IF('Gastos com Pessoal'!$G$513:$G$522&lt;=S$3,1,0))*OFFSET('Gastos com Pessoal'!$H$512,1,MATCH(1&amp;$B55,'Gastos com Pessoal'!$I$532:$AJ$532&amp;'Gastos com Pessoal'!$I$512:$AJ$512,0),10,1)),0)
+_xlfn.IFNA(SUM((S$3&gt;='Gastos com Pessoal'!$E$513:$E$522)*(S$3&lt;='Gastos com Pessoal'!$F$513:$F$522)*(IF('Gastos com Pessoal'!$M$513:$M$522&lt;=S$3,1,0))*OFFSET('Gastos com Pessoal'!$H$512,1,MATCH(2&amp;$B55,'Gastos com Pessoal'!$I$532:$AJ$532&amp;'Gastos com Pessoal'!$I$512:$AJ$512,0),10,1)),0)
+_xlfn.IFNA(SUM((S$3&gt;='Gastos com Pessoal'!$E$513:$E$522)*(S$3&lt;='Gastos com Pessoal'!$F$513:$F$522)*(IF('Gastos com Pessoal'!$S$513:$S$522&lt;=S$3,1,0))*OFFSET('Gastos com Pessoal'!$H$512,1,MATCH(3&amp;$B55,'Gastos com Pessoal'!$I$532:$AJ$532&amp;'Gastos com Pessoal'!$I$512:$AJ$512,0),10,1)),0)
+_xlfn.IFNA(SUM((S$3&gt;='Gastos com Pessoal'!$E$513:$E$522)*(S$3&lt;='Gastos com Pessoal'!$F$513:$F$522)*(IF('Gastos com Pessoal'!$Y$513:$Y$522&lt;=S$3,1,0))*OFFSET('Gastos com Pessoal'!$H$512,1,MATCH(4&amp;$B55,'Gastos com Pessoal'!$I$532:$AJ$532&amp;'Gastos com Pessoal'!$I$512:$AJ$512,0),10,1)),0)
+_xlfn.IFNA(SUM((S$3&gt;='Gastos com Pessoal'!$E$513:$E$522)*(S$3&lt;='Gastos com Pessoal'!$F$513:$F$522)*(IF('Gastos com Pessoal'!$AE$513:$AE$522&lt;=S$3,1,0))*OFFSET('Gastos com Pessoal'!$H$512,1,MATCH(5&amp;$B55,'Gastos com Pessoal'!$I$532:$AJ$532&amp;'Gastos com Pessoal'!$I$512:$AJ$512,0),10,1)),0)</f>
        <v>0</v>
      </c>
      <c r="T55" s="32">
        <f t="array" aca="1" ref="T55" ca="1">_xlfn.IFNA(SUM((T$3&gt;='Gastos com Pessoal'!$E$7:$E$506)*(T$3&lt;='Gastos com Pessoal'!$F$7:$F$506)*OFFSET('Encargos e Benefícios'!$D$5,1,MATCH($B55,'Encargos e Benefícios'!$E$5:$AB$5,0),500,1)),0)
+_xlfn.IFNA(SUM((T$3&gt;='Gastos com Pessoal'!$E$513:$E$522)*(T$3&lt;='Gastos com Pessoal'!$F$513:$F$522)*OFFSET('Encargos e Benefícios'!$D$511,1,MATCH($B55,'Encargos e Benefícios'!$E$511:$AB$511,0),10,1)),0)
+_xlfn.IFNA(SUM((T$3&gt;='Gastos com Pessoal'!$E$7:$E$506)*(T$3&lt;='Gastos com Pessoal'!$F$7:$F$506)*(IF('Gastos com Pessoal'!$G$7:$G$506&lt;=T$3,1,0))*OFFSET('Gastos com Pessoal'!$H$6,1,MATCH(1&amp;$B55,'Gastos com Pessoal'!$I$532:$AJ$532&amp;'Gastos com Pessoal'!$I$6:$AJ$6,0),500,1)),0)
+_xlfn.IFNA(SUM((T$3&gt;='Gastos com Pessoal'!$E$7:$E$506)*(T$3&lt;='Gastos com Pessoal'!$F$7:$F$506)*(IF('Gastos com Pessoal'!$M$7:$M$506&lt;=T$3,1,0))*OFFSET('Gastos com Pessoal'!$H$6,1,MATCH(2&amp;$B55,'Gastos com Pessoal'!$I$532:$AJ$532&amp;'Gastos com Pessoal'!$I$6:$AJ$6,0),500,1)),0)
+_xlfn.IFNA(SUM((T$3&gt;='Gastos com Pessoal'!$E$7:$E$506)*(T$3&lt;='Gastos com Pessoal'!$F$7:$F$506)*(IF('Gastos com Pessoal'!$S$7:$S$506&lt;=T$3,1,0))*OFFSET('Gastos com Pessoal'!$H$6,1,MATCH(3&amp;$B55,'Gastos com Pessoal'!$I$532:$AJ$532&amp;'Gastos com Pessoal'!$I$6:$AJ$6,0),500,1)),0)
+_xlfn.IFNA(SUM((T$3&gt;='Gastos com Pessoal'!$E$7:$E$506)*(T$3&lt;='Gastos com Pessoal'!$F$7:$F$506)*(IF('Gastos com Pessoal'!$Y$7:$Y$506&lt;=T$3,1,0))*OFFSET('Gastos com Pessoal'!$H$6,1,MATCH(4&amp;$B55,'Gastos com Pessoal'!$I$532:$AJ$532&amp;'Gastos com Pessoal'!$I$6:$AJ$6,0),500,1)),0)
+_xlfn.IFNA(SUM((T$3&gt;='Gastos com Pessoal'!$E$7:$E$506)*(T$3&lt;='Gastos com Pessoal'!$F$7:$F$506)*(IF('Gastos com Pessoal'!$AE$7:$AE$506&lt;=T$3,1,0))*OFFSET('Gastos com Pessoal'!$H$6,1,MATCH(5&amp;$B55,'Gastos com Pessoal'!$I$532:$AJ$532&amp;'Gastos com Pessoal'!$I$6:$AJ$6,0),500,1)),0)
+_xlfn.IFNA(SUM((T$3&gt;='Gastos com Pessoal'!$E$513:$E$522)*(T$3&lt;='Gastos com Pessoal'!$F$513:$F$522)*(IF('Gastos com Pessoal'!$G$513:$G$522&lt;=T$3,1,0))*OFFSET('Gastos com Pessoal'!$H$512,1,MATCH(1&amp;$B55,'Gastos com Pessoal'!$I$532:$AJ$532&amp;'Gastos com Pessoal'!$I$512:$AJ$512,0),10,1)),0)
+_xlfn.IFNA(SUM((T$3&gt;='Gastos com Pessoal'!$E$513:$E$522)*(T$3&lt;='Gastos com Pessoal'!$F$513:$F$522)*(IF('Gastos com Pessoal'!$M$513:$M$522&lt;=T$3,1,0))*OFFSET('Gastos com Pessoal'!$H$512,1,MATCH(2&amp;$B55,'Gastos com Pessoal'!$I$532:$AJ$532&amp;'Gastos com Pessoal'!$I$512:$AJ$512,0),10,1)),0)
+_xlfn.IFNA(SUM((T$3&gt;='Gastos com Pessoal'!$E$513:$E$522)*(T$3&lt;='Gastos com Pessoal'!$F$513:$F$522)*(IF('Gastos com Pessoal'!$S$513:$S$522&lt;=T$3,1,0))*OFFSET('Gastos com Pessoal'!$H$512,1,MATCH(3&amp;$B55,'Gastos com Pessoal'!$I$532:$AJ$532&amp;'Gastos com Pessoal'!$I$512:$AJ$512,0),10,1)),0)
+_xlfn.IFNA(SUM((T$3&gt;='Gastos com Pessoal'!$E$513:$E$522)*(T$3&lt;='Gastos com Pessoal'!$F$513:$F$522)*(IF('Gastos com Pessoal'!$Y$513:$Y$522&lt;=T$3,1,0))*OFFSET('Gastos com Pessoal'!$H$512,1,MATCH(4&amp;$B55,'Gastos com Pessoal'!$I$532:$AJ$532&amp;'Gastos com Pessoal'!$I$512:$AJ$512,0),10,1)),0)
+_xlfn.IFNA(SUM((T$3&gt;='Gastos com Pessoal'!$E$513:$E$522)*(T$3&lt;='Gastos com Pessoal'!$F$513:$F$522)*(IF('Gastos com Pessoal'!$AE$513:$AE$522&lt;=T$3,1,0))*OFFSET('Gastos com Pessoal'!$H$512,1,MATCH(5&amp;$B55,'Gastos com Pessoal'!$I$532:$AJ$532&amp;'Gastos com Pessoal'!$I$512:$AJ$512,0),10,1)),0)</f>
        <v>0</v>
      </c>
      <c r="U55" s="32">
        <f t="array" aca="1" ref="U55" ca="1">_xlfn.IFNA(SUM((U$3&gt;='Gastos com Pessoal'!$E$7:$E$506)*(U$3&lt;='Gastos com Pessoal'!$F$7:$F$506)*OFFSET('Encargos e Benefícios'!$D$5,1,MATCH($B55,'Encargos e Benefícios'!$E$5:$AB$5,0),500,1)),0)
+_xlfn.IFNA(SUM((U$3&gt;='Gastos com Pessoal'!$E$513:$E$522)*(U$3&lt;='Gastos com Pessoal'!$F$513:$F$522)*OFFSET('Encargos e Benefícios'!$D$511,1,MATCH($B55,'Encargos e Benefícios'!$E$511:$AB$511,0),10,1)),0)
+_xlfn.IFNA(SUM((U$3&gt;='Gastos com Pessoal'!$E$7:$E$506)*(U$3&lt;='Gastos com Pessoal'!$F$7:$F$506)*(IF('Gastos com Pessoal'!$G$7:$G$506&lt;=U$3,1,0))*OFFSET('Gastos com Pessoal'!$H$6,1,MATCH(1&amp;$B55,'Gastos com Pessoal'!$I$532:$AJ$532&amp;'Gastos com Pessoal'!$I$6:$AJ$6,0),500,1)),0)
+_xlfn.IFNA(SUM((U$3&gt;='Gastos com Pessoal'!$E$7:$E$506)*(U$3&lt;='Gastos com Pessoal'!$F$7:$F$506)*(IF('Gastos com Pessoal'!$M$7:$M$506&lt;=U$3,1,0))*OFFSET('Gastos com Pessoal'!$H$6,1,MATCH(2&amp;$B55,'Gastos com Pessoal'!$I$532:$AJ$532&amp;'Gastos com Pessoal'!$I$6:$AJ$6,0),500,1)),0)
+_xlfn.IFNA(SUM((U$3&gt;='Gastos com Pessoal'!$E$7:$E$506)*(U$3&lt;='Gastos com Pessoal'!$F$7:$F$506)*(IF('Gastos com Pessoal'!$S$7:$S$506&lt;=U$3,1,0))*OFFSET('Gastos com Pessoal'!$H$6,1,MATCH(3&amp;$B55,'Gastos com Pessoal'!$I$532:$AJ$532&amp;'Gastos com Pessoal'!$I$6:$AJ$6,0),500,1)),0)
+_xlfn.IFNA(SUM((U$3&gt;='Gastos com Pessoal'!$E$7:$E$506)*(U$3&lt;='Gastos com Pessoal'!$F$7:$F$506)*(IF('Gastos com Pessoal'!$Y$7:$Y$506&lt;=U$3,1,0))*OFFSET('Gastos com Pessoal'!$H$6,1,MATCH(4&amp;$B55,'Gastos com Pessoal'!$I$532:$AJ$532&amp;'Gastos com Pessoal'!$I$6:$AJ$6,0),500,1)),0)
+_xlfn.IFNA(SUM((U$3&gt;='Gastos com Pessoal'!$E$7:$E$506)*(U$3&lt;='Gastos com Pessoal'!$F$7:$F$506)*(IF('Gastos com Pessoal'!$AE$7:$AE$506&lt;=U$3,1,0))*OFFSET('Gastos com Pessoal'!$H$6,1,MATCH(5&amp;$B55,'Gastos com Pessoal'!$I$532:$AJ$532&amp;'Gastos com Pessoal'!$I$6:$AJ$6,0),500,1)),0)
+_xlfn.IFNA(SUM((U$3&gt;='Gastos com Pessoal'!$E$513:$E$522)*(U$3&lt;='Gastos com Pessoal'!$F$513:$F$522)*(IF('Gastos com Pessoal'!$G$513:$G$522&lt;=U$3,1,0))*OFFSET('Gastos com Pessoal'!$H$512,1,MATCH(1&amp;$B55,'Gastos com Pessoal'!$I$532:$AJ$532&amp;'Gastos com Pessoal'!$I$512:$AJ$512,0),10,1)),0)
+_xlfn.IFNA(SUM((U$3&gt;='Gastos com Pessoal'!$E$513:$E$522)*(U$3&lt;='Gastos com Pessoal'!$F$513:$F$522)*(IF('Gastos com Pessoal'!$M$513:$M$522&lt;=U$3,1,0))*OFFSET('Gastos com Pessoal'!$H$512,1,MATCH(2&amp;$B55,'Gastos com Pessoal'!$I$532:$AJ$532&amp;'Gastos com Pessoal'!$I$512:$AJ$512,0),10,1)),0)
+_xlfn.IFNA(SUM((U$3&gt;='Gastos com Pessoal'!$E$513:$E$522)*(U$3&lt;='Gastos com Pessoal'!$F$513:$F$522)*(IF('Gastos com Pessoal'!$S$513:$S$522&lt;=U$3,1,0))*OFFSET('Gastos com Pessoal'!$H$512,1,MATCH(3&amp;$B55,'Gastos com Pessoal'!$I$532:$AJ$532&amp;'Gastos com Pessoal'!$I$512:$AJ$512,0),10,1)),0)
+_xlfn.IFNA(SUM((U$3&gt;='Gastos com Pessoal'!$E$513:$E$522)*(U$3&lt;='Gastos com Pessoal'!$F$513:$F$522)*(IF('Gastos com Pessoal'!$Y$513:$Y$522&lt;=U$3,1,0))*OFFSET('Gastos com Pessoal'!$H$512,1,MATCH(4&amp;$B55,'Gastos com Pessoal'!$I$532:$AJ$532&amp;'Gastos com Pessoal'!$I$512:$AJ$512,0),10,1)),0)
+_xlfn.IFNA(SUM((U$3&gt;='Gastos com Pessoal'!$E$513:$E$522)*(U$3&lt;='Gastos com Pessoal'!$F$513:$F$522)*(IF('Gastos com Pessoal'!$AE$513:$AE$522&lt;=U$3,1,0))*OFFSET('Gastos com Pessoal'!$H$512,1,MATCH(5&amp;$B55,'Gastos com Pessoal'!$I$532:$AJ$532&amp;'Gastos com Pessoal'!$I$512:$AJ$512,0),10,1)),0)</f>
        <v>0</v>
      </c>
      <c r="V55" s="32">
        <f t="array" aca="1" ref="V55" ca="1">_xlfn.IFNA(SUM((V$3&gt;='Gastos com Pessoal'!$E$7:$E$506)*(V$3&lt;='Gastos com Pessoal'!$F$7:$F$506)*OFFSET('Encargos e Benefícios'!$D$5,1,MATCH($B55,'Encargos e Benefícios'!$E$5:$AB$5,0),500,1)),0)
+_xlfn.IFNA(SUM((V$3&gt;='Gastos com Pessoal'!$E$513:$E$522)*(V$3&lt;='Gastos com Pessoal'!$F$513:$F$522)*OFFSET('Encargos e Benefícios'!$D$511,1,MATCH($B55,'Encargos e Benefícios'!$E$511:$AB$511,0),10,1)),0)
+_xlfn.IFNA(SUM((V$3&gt;='Gastos com Pessoal'!$E$7:$E$506)*(V$3&lt;='Gastos com Pessoal'!$F$7:$F$506)*(IF('Gastos com Pessoal'!$G$7:$G$506&lt;=V$3,1,0))*OFFSET('Gastos com Pessoal'!$H$6,1,MATCH(1&amp;$B55,'Gastos com Pessoal'!$I$532:$AJ$532&amp;'Gastos com Pessoal'!$I$6:$AJ$6,0),500,1)),0)
+_xlfn.IFNA(SUM((V$3&gt;='Gastos com Pessoal'!$E$7:$E$506)*(V$3&lt;='Gastos com Pessoal'!$F$7:$F$506)*(IF('Gastos com Pessoal'!$M$7:$M$506&lt;=V$3,1,0))*OFFSET('Gastos com Pessoal'!$H$6,1,MATCH(2&amp;$B55,'Gastos com Pessoal'!$I$532:$AJ$532&amp;'Gastos com Pessoal'!$I$6:$AJ$6,0),500,1)),0)
+_xlfn.IFNA(SUM((V$3&gt;='Gastos com Pessoal'!$E$7:$E$506)*(V$3&lt;='Gastos com Pessoal'!$F$7:$F$506)*(IF('Gastos com Pessoal'!$S$7:$S$506&lt;=V$3,1,0))*OFFSET('Gastos com Pessoal'!$H$6,1,MATCH(3&amp;$B55,'Gastos com Pessoal'!$I$532:$AJ$532&amp;'Gastos com Pessoal'!$I$6:$AJ$6,0),500,1)),0)
+_xlfn.IFNA(SUM((V$3&gt;='Gastos com Pessoal'!$E$7:$E$506)*(V$3&lt;='Gastos com Pessoal'!$F$7:$F$506)*(IF('Gastos com Pessoal'!$Y$7:$Y$506&lt;=V$3,1,0))*OFFSET('Gastos com Pessoal'!$H$6,1,MATCH(4&amp;$B55,'Gastos com Pessoal'!$I$532:$AJ$532&amp;'Gastos com Pessoal'!$I$6:$AJ$6,0),500,1)),0)
+_xlfn.IFNA(SUM((V$3&gt;='Gastos com Pessoal'!$E$7:$E$506)*(V$3&lt;='Gastos com Pessoal'!$F$7:$F$506)*(IF('Gastos com Pessoal'!$AE$7:$AE$506&lt;=V$3,1,0))*OFFSET('Gastos com Pessoal'!$H$6,1,MATCH(5&amp;$B55,'Gastos com Pessoal'!$I$532:$AJ$532&amp;'Gastos com Pessoal'!$I$6:$AJ$6,0),500,1)),0)
+_xlfn.IFNA(SUM((V$3&gt;='Gastos com Pessoal'!$E$513:$E$522)*(V$3&lt;='Gastos com Pessoal'!$F$513:$F$522)*(IF('Gastos com Pessoal'!$G$513:$G$522&lt;=V$3,1,0))*OFFSET('Gastos com Pessoal'!$H$512,1,MATCH(1&amp;$B55,'Gastos com Pessoal'!$I$532:$AJ$532&amp;'Gastos com Pessoal'!$I$512:$AJ$512,0),10,1)),0)
+_xlfn.IFNA(SUM((V$3&gt;='Gastos com Pessoal'!$E$513:$E$522)*(V$3&lt;='Gastos com Pessoal'!$F$513:$F$522)*(IF('Gastos com Pessoal'!$M$513:$M$522&lt;=V$3,1,0))*OFFSET('Gastos com Pessoal'!$H$512,1,MATCH(2&amp;$B55,'Gastos com Pessoal'!$I$532:$AJ$532&amp;'Gastos com Pessoal'!$I$512:$AJ$512,0),10,1)),0)
+_xlfn.IFNA(SUM((V$3&gt;='Gastos com Pessoal'!$E$513:$E$522)*(V$3&lt;='Gastos com Pessoal'!$F$513:$F$522)*(IF('Gastos com Pessoal'!$S$513:$S$522&lt;=V$3,1,0))*OFFSET('Gastos com Pessoal'!$H$512,1,MATCH(3&amp;$B55,'Gastos com Pessoal'!$I$532:$AJ$532&amp;'Gastos com Pessoal'!$I$512:$AJ$512,0),10,1)),0)
+_xlfn.IFNA(SUM((V$3&gt;='Gastos com Pessoal'!$E$513:$E$522)*(V$3&lt;='Gastos com Pessoal'!$F$513:$F$522)*(IF('Gastos com Pessoal'!$Y$513:$Y$522&lt;=V$3,1,0))*OFFSET('Gastos com Pessoal'!$H$512,1,MATCH(4&amp;$B55,'Gastos com Pessoal'!$I$532:$AJ$532&amp;'Gastos com Pessoal'!$I$512:$AJ$512,0),10,1)),0)
+_xlfn.IFNA(SUM((V$3&gt;='Gastos com Pessoal'!$E$513:$E$522)*(V$3&lt;='Gastos com Pessoal'!$F$513:$F$522)*(IF('Gastos com Pessoal'!$AE$513:$AE$522&lt;=V$3,1,0))*OFFSET('Gastos com Pessoal'!$H$512,1,MATCH(5&amp;$B55,'Gastos com Pessoal'!$I$532:$AJ$532&amp;'Gastos com Pessoal'!$I$512:$AJ$512,0),10,1)),0)</f>
        <v>0</v>
      </c>
      <c r="W55" s="32">
        <f t="array" aca="1" ref="W55" ca="1">_xlfn.IFNA(SUM((W$3&gt;='Gastos com Pessoal'!$E$7:$E$506)*(W$3&lt;='Gastos com Pessoal'!$F$7:$F$506)*OFFSET('Encargos e Benefícios'!$D$5,1,MATCH($B55,'Encargos e Benefícios'!$E$5:$AB$5,0),500,1)),0)
+_xlfn.IFNA(SUM((W$3&gt;='Gastos com Pessoal'!$E$513:$E$522)*(W$3&lt;='Gastos com Pessoal'!$F$513:$F$522)*OFFSET('Encargos e Benefícios'!$D$511,1,MATCH($B55,'Encargos e Benefícios'!$E$511:$AB$511,0),10,1)),0)
+_xlfn.IFNA(SUM((W$3&gt;='Gastos com Pessoal'!$E$7:$E$506)*(W$3&lt;='Gastos com Pessoal'!$F$7:$F$506)*(IF('Gastos com Pessoal'!$G$7:$G$506&lt;=W$3,1,0))*OFFSET('Gastos com Pessoal'!$H$6,1,MATCH(1&amp;$B55,'Gastos com Pessoal'!$I$532:$AJ$532&amp;'Gastos com Pessoal'!$I$6:$AJ$6,0),500,1)),0)
+_xlfn.IFNA(SUM((W$3&gt;='Gastos com Pessoal'!$E$7:$E$506)*(W$3&lt;='Gastos com Pessoal'!$F$7:$F$506)*(IF('Gastos com Pessoal'!$M$7:$M$506&lt;=W$3,1,0))*OFFSET('Gastos com Pessoal'!$H$6,1,MATCH(2&amp;$B55,'Gastos com Pessoal'!$I$532:$AJ$532&amp;'Gastos com Pessoal'!$I$6:$AJ$6,0),500,1)),0)
+_xlfn.IFNA(SUM((W$3&gt;='Gastos com Pessoal'!$E$7:$E$506)*(W$3&lt;='Gastos com Pessoal'!$F$7:$F$506)*(IF('Gastos com Pessoal'!$S$7:$S$506&lt;=W$3,1,0))*OFFSET('Gastos com Pessoal'!$H$6,1,MATCH(3&amp;$B55,'Gastos com Pessoal'!$I$532:$AJ$532&amp;'Gastos com Pessoal'!$I$6:$AJ$6,0),500,1)),0)
+_xlfn.IFNA(SUM((W$3&gt;='Gastos com Pessoal'!$E$7:$E$506)*(W$3&lt;='Gastos com Pessoal'!$F$7:$F$506)*(IF('Gastos com Pessoal'!$Y$7:$Y$506&lt;=W$3,1,0))*OFFSET('Gastos com Pessoal'!$H$6,1,MATCH(4&amp;$B55,'Gastos com Pessoal'!$I$532:$AJ$532&amp;'Gastos com Pessoal'!$I$6:$AJ$6,0),500,1)),0)
+_xlfn.IFNA(SUM((W$3&gt;='Gastos com Pessoal'!$E$7:$E$506)*(W$3&lt;='Gastos com Pessoal'!$F$7:$F$506)*(IF('Gastos com Pessoal'!$AE$7:$AE$506&lt;=W$3,1,0))*OFFSET('Gastos com Pessoal'!$H$6,1,MATCH(5&amp;$B55,'Gastos com Pessoal'!$I$532:$AJ$532&amp;'Gastos com Pessoal'!$I$6:$AJ$6,0),500,1)),0)
+_xlfn.IFNA(SUM((W$3&gt;='Gastos com Pessoal'!$E$513:$E$522)*(W$3&lt;='Gastos com Pessoal'!$F$513:$F$522)*(IF('Gastos com Pessoal'!$G$513:$G$522&lt;=W$3,1,0))*OFFSET('Gastos com Pessoal'!$H$512,1,MATCH(1&amp;$B55,'Gastos com Pessoal'!$I$532:$AJ$532&amp;'Gastos com Pessoal'!$I$512:$AJ$512,0),10,1)),0)
+_xlfn.IFNA(SUM((W$3&gt;='Gastos com Pessoal'!$E$513:$E$522)*(W$3&lt;='Gastos com Pessoal'!$F$513:$F$522)*(IF('Gastos com Pessoal'!$M$513:$M$522&lt;=W$3,1,0))*OFFSET('Gastos com Pessoal'!$H$512,1,MATCH(2&amp;$B55,'Gastos com Pessoal'!$I$532:$AJ$532&amp;'Gastos com Pessoal'!$I$512:$AJ$512,0),10,1)),0)
+_xlfn.IFNA(SUM((W$3&gt;='Gastos com Pessoal'!$E$513:$E$522)*(W$3&lt;='Gastos com Pessoal'!$F$513:$F$522)*(IF('Gastos com Pessoal'!$S$513:$S$522&lt;=W$3,1,0))*OFFSET('Gastos com Pessoal'!$H$512,1,MATCH(3&amp;$B55,'Gastos com Pessoal'!$I$532:$AJ$532&amp;'Gastos com Pessoal'!$I$512:$AJ$512,0),10,1)),0)
+_xlfn.IFNA(SUM((W$3&gt;='Gastos com Pessoal'!$E$513:$E$522)*(W$3&lt;='Gastos com Pessoal'!$F$513:$F$522)*(IF('Gastos com Pessoal'!$Y$513:$Y$522&lt;=W$3,1,0))*OFFSET('Gastos com Pessoal'!$H$512,1,MATCH(4&amp;$B55,'Gastos com Pessoal'!$I$532:$AJ$532&amp;'Gastos com Pessoal'!$I$512:$AJ$512,0),10,1)),0)
+_xlfn.IFNA(SUM((W$3&gt;='Gastos com Pessoal'!$E$513:$E$522)*(W$3&lt;='Gastos com Pessoal'!$F$513:$F$522)*(IF('Gastos com Pessoal'!$AE$513:$AE$522&lt;=W$3,1,0))*OFFSET('Gastos com Pessoal'!$H$512,1,MATCH(5&amp;$B55,'Gastos com Pessoal'!$I$532:$AJ$532&amp;'Gastos com Pessoal'!$I$512:$AJ$512,0),10,1)),0)</f>
        <v>0</v>
      </c>
      <c r="X55" s="32">
        <f t="array" aca="1" ref="X55" ca="1">_xlfn.IFNA(SUM((X$3&gt;='Gastos com Pessoal'!$E$7:$E$506)*(X$3&lt;='Gastos com Pessoal'!$F$7:$F$506)*OFFSET('Encargos e Benefícios'!$D$5,1,MATCH($B55,'Encargos e Benefícios'!$E$5:$AB$5,0),500,1)),0)
+_xlfn.IFNA(SUM((X$3&gt;='Gastos com Pessoal'!$E$513:$E$522)*(X$3&lt;='Gastos com Pessoal'!$F$513:$F$522)*OFFSET('Encargos e Benefícios'!$D$511,1,MATCH($B55,'Encargos e Benefícios'!$E$511:$AB$511,0),10,1)),0)
+_xlfn.IFNA(SUM((X$3&gt;='Gastos com Pessoal'!$E$7:$E$506)*(X$3&lt;='Gastos com Pessoal'!$F$7:$F$506)*(IF('Gastos com Pessoal'!$G$7:$G$506&lt;=X$3,1,0))*OFFSET('Gastos com Pessoal'!$H$6,1,MATCH(1&amp;$B55,'Gastos com Pessoal'!$I$532:$AJ$532&amp;'Gastos com Pessoal'!$I$6:$AJ$6,0),500,1)),0)
+_xlfn.IFNA(SUM((X$3&gt;='Gastos com Pessoal'!$E$7:$E$506)*(X$3&lt;='Gastos com Pessoal'!$F$7:$F$506)*(IF('Gastos com Pessoal'!$M$7:$M$506&lt;=X$3,1,0))*OFFSET('Gastos com Pessoal'!$H$6,1,MATCH(2&amp;$B55,'Gastos com Pessoal'!$I$532:$AJ$532&amp;'Gastos com Pessoal'!$I$6:$AJ$6,0),500,1)),0)
+_xlfn.IFNA(SUM((X$3&gt;='Gastos com Pessoal'!$E$7:$E$506)*(X$3&lt;='Gastos com Pessoal'!$F$7:$F$506)*(IF('Gastos com Pessoal'!$S$7:$S$506&lt;=X$3,1,0))*OFFSET('Gastos com Pessoal'!$H$6,1,MATCH(3&amp;$B55,'Gastos com Pessoal'!$I$532:$AJ$532&amp;'Gastos com Pessoal'!$I$6:$AJ$6,0),500,1)),0)
+_xlfn.IFNA(SUM((X$3&gt;='Gastos com Pessoal'!$E$7:$E$506)*(X$3&lt;='Gastos com Pessoal'!$F$7:$F$506)*(IF('Gastos com Pessoal'!$Y$7:$Y$506&lt;=X$3,1,0))*OFFSET('Gastos com Pessoal'!$H$6,1,MATCH(4&amp;$B55,'Gastos com Pessoal'!$I$532:$AJ$532&amp;'Gastos com Pessoal'!$I$6:$AJ$6,0),500,1)),0)
+_xlfn.IFNA(SUM((X$3&gt;='Gastos com Pessoal'!$E$7:$E$506)*(X$3&lt;='Gastos com Pessoal'!$F$7:$F$506)*(IF('Gastos com Pessoal'!$AE$7:$AE$506&lt;=X$3,1,0))*OFFSET('Gastos com Pessoal'!$H$6,1,MATCH(5&amp;$B55,'Gastos com Pessoal'!$I$532:$AJ$532&amp;'Gastos com Pessoal'!$I$6:$AJ$6,0),500,1)),0)
+_xlfn.IFNA(SUM((X$3&gt;='Gastos com Pessoal'!$E$513:$E$522)*(X$3&lt;='Gastos com Pessoal'!$F$513:$F$522)*(IF('Gastos com Pessoal'!$G$513:$G$522&lt;=X$3,1,0))*OFFSET('Gastos com Pessoal'!$H$512,1,MATCH(1&amp;$B55,'Gastos com Pessoal'!$I$532:$AJ$532&amp;'Gastos com Pessoal'!$I$512:$AJ$512,0),10,1)),0)
+_xlfn.IFNA(SUM((X$3&gt;='Gastos com Pessoal'!$E$513:$E$522)*(X$3&lt;='Gastos com Pessoal'!$F$513:$F$522)*(IF('Gastos com Pessoal'!$M$513:$M$522&lt;=X$3,1,0))*OFFSET('Gastos com Pessoal'!$H$512,1,MATCH(2&amp;$B55,'Gastos com Pessoal'!$I$532:$AJ$532&amp;'Gastos com Pessoal'!$I$512:$AJ$512,0),10,1)),0)
+_xlfn.IFNA(SUM((X$3&gt;='Gastos com Pessoal'!$E$513:$E$522)*(X$3&lt;='Gastos com Pessoal'!$F$513:$F$522)*(IF('Gastos com Pessoal'!$S$513:$S$522&lt;=X$3,1,0))*OFFSET('Gastos com Pessoal'!$H$512,1,MATCH(3&amp;$B55,'Gastos com Pessoal'!$I$532:$AJ$532&amp;'Gastos com Pessoal'!$I$512:$AJ$512,0),10,1)),0)
+_xlfn.IFNA(SUM((X$3&gt;='Gastos com Pessoal'!$E$513:$E$522)*(X$3&lt;='Gastos com Pessoal'!$F$513:$F$522)*(IF('Gastos com Pessoal'!$Y$513:$Y$522&lt;=X$3,1,0))*OFFSET('Gastos com Pessoal'!$H$512,1,MATCH(4&amp;$B55,'Gastos com Pessoal'!$I$532:$AJ$532&amp;'Gastos com Pessoal'!$I$512:$AJ$512,0),10,1)),0)
+_xlfn.IFNA(SUM((X$3&gt;='Gastos com Pessoal'!$E$513:$E$522)*(X$3&lt;='Gastos com Pessoal'!$F$513:$F$522)*(IF('Gastos com Pessoal'!$AE$513:$AE$522&lt;=X$3,1,0))*OFFSET('Gastos com Pessoal'!$H$512,1,MATCH(5&amp;$B55,'Gastos com Pessoal'!$I$532:$AJ$532&amp;'Gastos com Pessoal'!$I$512:$AJ$512,0),10,1)),0)</f>
        <v>0</v>
      </c>
      <c r="Y55" s="32">
        <f t="array" aca="1" ref="Y55" ca="1">_xlfn.IFNA(SUM((Y$3&gt;='Gastos com Pessoal'!$E$7:$E$506)*(Y$3&lt;='Gastos com Pessoal'!$F$7:$F$506)*OFFSET('Encargos e Benefícios'!$D$5,1,MATCH($B55,'Encargos e Benefícios'!$E$5:$AB$5,0),500,1)),0)
+_xlfn.IFNA(SUM((Y$3&gt;='Gastos com Pessoal'!$E$513:$E$522)*(Y$3&lt;='Gastos com Pessoal'!$F$513:$F$522)*OFFSET('Encargos e Benefícios'!$D$511,1,MATCH($B55,'Encargos e Benefícios'!$E$511:$AB$511,0),10,1)),0)
+_xlfn.IFNA(SUM((Y$3&gt;='Gastos com Pessoal'!$E$7:$E$506)*(Y$3&lt;='Gastos com Pessoal'!$F$7:$F$506)*(IF('Gastos com Pessoal'!$G$7:$G$506&lt;=Y$3,1,0))*OFFSET('Gastos com Pessoal'!$H$6,1,MATCH(1&amp;$B55,'Gastos com Pessoal'!$I$532:$AJ$532&amp;'Gastos com Pessoal'!$I$6:$AJ$6,0),500,1)),0)
+_xlfn.IFNA(SUM((Y$3&gt;='Gastos com Pessoal'!$E$7:$E$506)*(Y$3&lt;='Gastos com Pessoal'!$F$7:$F$506)*(IF('Gastos com Pessoal'!$M$7:$M$506&lt;=Y$3,1,0))*OFFSET('Gastos com Pessoal'!$H$6,1,MATCH(2&amp;$B55,'Gastos com Pessoal'!$I$532:$AJ$532&amp;'Gastos com Pessoal'!$I$6:$AJ$6,0),500,1)),0)
+_xlfn.IFNA(SUM((Y$3&gt;='Gastos com Pessoal'!$E$7:$E$506)*(Y$3&lt;='Gastos com Pessoal'!$F$7:$F$506)*(IF('Gastos com Pessoal'!$S$7:$S$506&lt;=Y$3,1,0))*OFFSET('Gastos com Pessoal'!$H$6,1,MATCH(3&amp;$B55,'Gastos com Pessoal'!$I$532:$AJ$532&amp;'Gastos com Pessoal'!$I$6:$AJ$6,0),500,1)),0)
+_xlfn.IFNA(SUM((Y$3&gt;='Gastos com Pessoal'!$E$7:$E$506)*(Y$3&lt;='Gastos com Pessoal'!$F$7:$F$506)*(IF('Gastos com Pessoal'!$Y$7:$Y$506&lt;=Y$3,1,0))*OFFSET('Gastos com Pessoal'!$H$6,1,MATCH(4&amp;$B55,'Gastos com Pessoal'!$I$532:$AJ$532&amp;'Gastos com Pessoal'!$I$6:$AJ$6,0),500,1)),0)
+_xlfn.IFNA(SUM((Y$3&gt;='Gastos com Pessoal'!$E$7:$E$506)*(Y$3&lt;='Gastos com Pessoal'!$F$7:$F$506)*(IF('Gastos com Pessoal'!$AE$7:$AE$506&lt;=Y$3,1,0))*OFFSET('Gastos com Pessoal'!$H$6,1,MATCH(5&amp;$B55,'Gastos com Pessoal'!$I$532:$AJ$532&amp;'Gastos com Pessoal'!$I$6:$AJ$6,0),500,1)),0)
+_xlfn.IFNA(SUM((Y$3&gt;='Gastos com Pessoal'!$E$513:$E$522)*(Y$3&lt;='Gastos com Pessoal'!$F$513:$F$522)*(IF('Gastos com Pessoal'!$G$513:$G$522&lt;=Y$3,1,0))*OFFSET('Gastos com Pessoal'!$H$512,1,MATCH(1&amp;$B55,'Gastos com Pessoal'!$I$532:$AJ$532&amp;'Gastos com Pessoal'!$I$512:$AJ$512,0),10,1)),0)
+_xlfn.IFNA(SUM((Y$3&gt;='Gastos com Pessoal'!$E$513:$E$522)*(Y$3&lt;='Gastos com Pessoal'!$F$513:$F$522)*(IF('Gastos com Pessoal'!$M$513:$M$522&lt;=Y$3,1,0))*OFFSET('Gastos com Pessoal'!$H$512,1,MATCH(2&amp;$B55,'Gastos com Pessoal'!$I$532:$AJ$532&amp;'Gastos com Pessoal'!$I$512:$AJ$512,0),10,1)),0)
+_xlfn.IFNA(SUM((Y$3&gt;='Gastos com Pessoal'!$E$513:$E$522)*(Y$3&lt;='Gastos com Pessoal'!$F$513:$F$522)*(IF('Gastos com Pessoal'!$S$513:$S$522&lt;=Y$3,1,0))*OFFSET('Gastos com Pessoal'!$H$512,1,MATCH(3&amp;$B55,'Gastos com Pessoal'!$I$532:$AJ$532&amp;'Gastos com Pessoal'!$I$512:$AJ$512,0),10,1)),0)
+_xlfn.IFNA(SUM((Y$3&gt;='Gastos com Pessoal'!$E$513:$E$522)*(Y$3&lt;='Gastos com Pessoal'!$F$513:$F$522)*(IF('Gastos com Pessoal'!$Y$513:$Y$522&lt;=Y$3,1,0))*OFFSET('Gastos com Pessoal'!$H$512,1,MATCH(4&amp;$B55,'Gastos com Pessoal'!$I$532:$AJ$532&amp;'Gastos com Pessoal'!$I$512:$AJ$512,0),10,1)),0)
+_xlfn.IFNA(SUM((Y$3&gt;='Gastos com Pessoal'!$E$513:$E$522)*(Y$3&lt;='Gastos com Pessoal'!$F$513:$F$522)*(IF('Gastos com Pessoal'!$AE$513:$AE$522&lt;=Y$3,1,0))*OFFSET('Gastos com Pessoal'!$H$512,1,MATCH(5&amp;$B55,'Gastos com Pessoal'!$I$532:$AJ$532&amp;'Gastos com Pessoal'!$I$512:$AJ$512,0),10,1)),0)</f>
        <v>0</v>
      </c>
      <c r="Z55" s="32">
        <f t="array" aca="1" ref="Z55" ca="1">_xlfn.IFNA(SUM((Z$3&gt;='Gastos com Pessoal'!$E$7:$E$506)*(Z$3&lt;='Gastos com Pessoal'!$F$7:$F$506)*OFFSET('Encargos e Benefícios'!$D$5,1,MATCH($B55,'Encargos e Benefícios'!$E$5:$AB$5,0),500,1)),0)
+_xlfn.IFNA(SUM((Z$3&gt;='Gastos com Pessoal'!$E$513:$E$522)*(Z$3&lt;='Gastos com Pessoal'!$F$513:$F$522)*OFFSET('Encargos e Benefícios'!$D$511,1,MATCH($B55,'Encargos e Benefícios'!$E$511:$AB$511,0),10,1)),0)
+_xlfn.IFNA(SUM((Z$3&gt;='Gastos com Pessoal'!$E$7:$E$506)*(Z$3&lt;='Gastos com Pessoal'!$F$7:$F$506)*(IF('Gastos com Pessoal'!$G$7:$G$506&lt;=Z$3,1,0))*OFFSET('Gastos com Pessoal'!$H$6,1,MATCH(1&amp;$B55,'Gastos com Pessoal'!$I$532:$AJ$532&amp;'Gastos com Pessoal'!$I$6:$AJ$6,0),500,1)),0)
+_xlfn.IFNA(SUM((Z$3&gt;='Gastos com Pessoal'!$E$7:$E$506)*(Z$3&lt;='Gastos com Pessoal'!$F$7:$F$506)*(IF('Gastos com Pessoal'!$M$7:$M$506&lt;=Z$3,1,0))*OFFSET('Gastos com Pessoal'!$H$6,1,MATCH(2&amp;$B55,'Gastos com Pessoal'!$I$532:$AJ$532&amp;'Gastos com Pessoal'!$I$6:$AJ$6,0),500,1)),0)
+_xlfn.IFNA(SUM((Z$3&gt;='Gastos com Pessoal'!$E$7:$E$506)*(Z$3&lt;='Gastos com Pessoal'!$F$7:$F$506)*(IF('Gastos com Pessoal'!$S$7:$S$506&lt;=Z$3,1,0))*OFFSET('Gastos com Pessoal'!$H$6,1,MATCH(3&amp;$B55,'Gastos com Pessoal'!$I$532:$AJ$532&amp;'Gastos com Pessoal'!$I$6:$AJ$6,0),500,1)),0)
+_xlfn.IFNA(SUM((Z$3&gt;='Gastos com Pessoal'!$E$7:$E$506)*(Z$3&lt;='Gastos com Pessoal'!$F$7:$F$506)*(IF('Gastos com Pessoal'!$Y$7:$Y$506&lt;=Z$3,1,0))*OFFSET('Gastos com Pessoal'!$H$6,1,MATCH(4&amp;$B55,'Gastos com Pessoal'!$I$532:$AJ$532&amp;'Gastos com Pessoal'!$I$6:$AJ$6,0),500,1)),0)
+_xlfn.IFNA(SUM((Z$3&gt;='Gastos com Pessoal'!$E$7:$E$506)*(Z$3&lt;='Gastos com Pessoal'!$F$7:$F$506)*(IF('Gastos com Pessoal'!$AE$7:$AE$506&lt;=Z$3,1,0))*OFFSET('Gastos com Pessoal'!$H$6,1,MATCH(5&amp;$B55,'Gastos com Pessoal'!$I$532:$AJ$532&amp;'Gastos com Pessoal'!$I$6:$AJ$6,0),500,1)),0)
+_xlfn.IFNA(SUM((Z$3&gt;='Gastos com Pessoal'!$E$513:$E$522)*(Z$3&lt;='Gastos com Pessoal'!$F$513:$F$522)*(IF('Gastos com Pessoal'!$G$513:$G$522&lt;=Z$3,1,0))*OFFSET('Gastos com Pessoal'!$H$512,1,MATCH(1&amp;$B55,'Gastos com Pessoal'!$I$532:$AJ$532&amp;'Gastos com Pessoal'!$I$512:$AJ$512,0),10,1)),0)
+_xlfn.IFNA(SUM((Z$3&gt;='Gastos com Pessoal'!$E$513:$E$522)*(Z$3&lt;='Gastos com Pessoal'!$F$513:$F$522)*(IF('Gastos com Pessoal'!$M$513:$M$522&lt;=Z$3,1,0))*OFFSET('Gastos com Pessoal'!$H$512,1,MATCH(2&amp;$B55,'Gastos com Pessoal'!$I$532:$AJ$532&amp;'Gastos com Pessoal'!$I$512:$AJ$512,0),10,1)),0)
+_xlfn.IFNA(SUM((Z$3&gt;='Gastos com Pessoal'!$E$513:$E$522)*(Z$3&lt;='Gastos com Pessoal'!$F$513:$F$522)*(IF('Gastos com Pessoal'!$S$513:$S$522&lt;=Z$3,1,0))*OFFSET('Gastos com Pessoal'!$H$512,1,MATCH(3&amp;$B55,'Gastos com Pessoal'!$I$532:$AJ$532&amp;'Gastos com Pessoal'!$I$512:$AJ$512,0),10,1)),0)
+_xlfn.IFNA(SUM((Z$3&gt;='Gastos com Pessoal'!$E$513:$E$522)*(Z$3&lt;='Gastos com Pessoal'!$F$513:$F$522)*(IF('Gastos com Pessoal'!$Y$513:$Y$522&lt;=Z$3,1,0))*OFFSET('Gastos com Pessoal'!$H$512,1,MATCH(4&amp;$B55,'Gastos com Pessoal'!$I$532:$AJ$532&amp;'Gastos com Pessoal'!$I$512:$AJ$512,0),10,1)),0)
+_xlfn.IFNA(SUM((Z$3&gt;='Gastos com Pessoal'!$E$513:$E$522)*(Z$3&lt;='Gastos com Pessoal'!$F$513:$F$522)*(IF('Gastos com Pessoal'!$AE$513:$AE$522&lt;=Z$3,1,0))*OFFSET('Gastos com Pessoal'!$H$512,1,MATCH(5&amp;$B55,'Gastos com Pessoal'!$I$532:$AJ$532&amp;'Gastos com Pessoal'!$I$512:$AJ$512,0),10,1)),0)</f>
        <v>0</v>
      </c>
      <c r="AA55" s="32">
        <f t="array" aca="1" ref="AA55" ca="1">_xlfn.IFNA(SUM((AA$3&gt;='Gastos com Pessoal'!$E$7:$E$506)*(AA$3&lt;='Gastos com Pessoal'!$F$7:$F$506)*OFFSET('Encargos e Benefícios'!$D$5,1,MATCH($B55,'Encargos e Benefícios'!$E$5:$AB$5,0),500,1)),0)
+_xlfn.IFNA(SUM((AA$3&gt;='Gastos com Pessoal'!$E$513:$E$522)*(AA$3&lt;='Gastos com Pessoal'!$F$513:$F$522)*OFFSET('Encargos e Benefícios'!$D$511,1,MATCH($B55,'Encargos e Benefícios'!$E$511:$AB$511,0),10,1)),0)
+_xlfn.IFNA(SUM((AA$3&gt;='Gastos com Pessoal'!$E$7:$E$506)*(AA$3&lt;='Gastos com Pessoal'!$F$7:$F$506)*(IF('Gastos com Pessoal'!$G$7:$G$506&lt;=AA$3,1,0))*OFFSET('Gastos com Pessoal'!$H$6,1,MATCH(1&amp;$B55,'Gastos com Pessoal'!$I$532:$AJ$532&amp;'Gastos com Pessoal'!$I$6:$AJ$6,0),500,1)),0)
+_xlfn.IFNA(SUM((AA$3&gt;='Gastos com Pessoal'!$E$7:$E$506)*(AA$3&lt;='Gastos com Pessoal'!$F$7:$F$506)*(IF('Gastos com Pessoal'!$M$7:$M$506&lt;=AA$3,1,0))*OFFSET('Gastos com Pessoal'!$H$6,1,MATCH(2&amp;$B55,'Gastos com Pessoal'!$I$532:$AJ$532&amp;'Gastos com Pessoal'!$I$6:$AJ$6,0),500,1)),0)
+_xlfn.IFNA(SUM((AA$3&gt;='Gastos com Pessoal'!$E$7:$E$506)*(AA$3&lt;='Gastos com Pessoal'!$F$7:$F$506)*(IF('Gastos com Pessoal'!$S$7:$S$506&lt;=AA$3,1,0))*OFFSET('Gastos com Pessoal'!$H$6,1,MATCH(3&amp;$B55,'Gastos com Pessoal'!$I$532:$AJ$532&amp;'Gastos com Pessoal'!$I$6:$AJ$6,0),500,1)),0)
+_xlfn.IFNA(SUM((AA$3&gt;='Gastos com Pessoal'!$E$7:$E$506)*(AA$3&lt;='Gastos com Pessoal'!$F$7:$F$506)*(IF('Gastos com Pessoal'!$Y$7:$Y$506&lt;=AA$3,1,0))*OFFSET('Gastos com Pessoal'!$H$6,1,MATCH(4&amp;$B55,'Gastos com Pessoal'!$I$532:$AJ$532&amp;'Gastos com Pessoal'!$I$6:$AJ$6,0),500,1)),0)
+_xlfn.IFNA(SUM((AA$3&gt;='Gastos com Pessoal'!$E$7:$E$506)*(AA$3&lt;='Gastos com Pessoal'!$F$7:$F$506)*(IF('Gastos com Pessoal'!$AE$7:$AE$506&lt;=AA$3,1,0))*OFFSET('Gastos com Pessoal'!$H$6,1,MATCH(5&amp;$B55,'Gastos com Pessoal'!$I$532:$AJ$532&amp;'Gastos com Pessoal'!$I$6:$AJ$6,0),500,1)),0)
+_xlfn.IFNA(SUM((AA$3&gt;='Gastos com Pessoal'!$E$513:$E$522)*(AA$3&lt;='Gastos com Pessoal'!$F$513:$F$522)*(IF('Gastos com Pessoal'!$G$513:$G$522&lt;=AA$3,1,0))*OFFSET('Gastos com Pessoal'!$H$512,1,MATCH(1&amp;$B55,'Gastos com Pessoal'!$I$532:$AJ$532&amp;'Gastos com Pessoal'!$I$512:$AJ$512,0),10,1)),0)
+_xlfn.IFNA(SUM((AA$3&gt;='Gastos com Pessoal'!$E$513:$E$522)*(AA$3&lt;='Gastos com Pessoal'!$F$513:$F$522)*(IF('Gastos com Pessoal'!$M$513:$M$522&lt;=AA$3,1,0))*OFFSET('Gastos com Pessoal'!$H$512,1,MATCH(2&amp;$B55,'Gastos com Pessoal'!$I$532:$AJ$532&amp;'Gastos com Pessoal'!$I$512:$AJ$512,0),10,1)),0)
+_xlfn.IFNA(SUM((AA$3&gt;='Gastos com Pessoal'!$E$513:$E$522)*(AA$3&lt;='Gastos com Pessoal'!$F$513:$F$522)*(IF('Gastos com Pessoal'!$S$513:$S$522&lt;=AA$3,1,0))*OFFSET('Gastos com Pessoal'!$H$512,1,MATCH(3&amp;$B55,'Gastos com Pessoal'!$I$532:$AJ$532&amp;'Gastos com Pessoal'!$I$512:$AJ$512,0),10,1)),0)
+_xlfn.IFNA(SUM((AA$3&gt;='Gastos com Pessoal'!$E$513:$E$522)*(AA$3&lt;='Gastos com Pessoal'!$F$513:$F$522)*(IF('Gastos com Pessoal'!$Y$513:$Y$522&lt;=AA$3,1,0))*OFFSET('Gastos com Pessoal'!$H$512,1,MATCH(4&amp;$B55,'Gastos com Pessoal'!$I$532:$AJ$532&amp;'Gastos com Pessoal'!$I$512:$AJ$512,0),10,1)),0)
+_xlfn.IFNA(SUM((AA$3&gt;='Gastos com Pessoal'!$E$513:$E$522)*(AA$3&lt;='Gastos com Pessoal'!$F$513:$F$522)*(IF('Gastos com Pessoal'!$AE$513:$AE$522&lt;=AA$3,1,0))*OFFSET('Gastos com Pessoal'!$H$512,1,MATCH(5&amp;$B55,'Gastos com Pessoal'!$I$532:$AJ$532&amp;'Gastos com Pessoal'!$I$512:$AJ$512,0),10,1)),0)</f>
        <v>0</v>
      </c>
      <c r="AB55" s="32">
        <f t="array" aca="1" ref="AB55" ca="1">_xlfn.IFNA(SUM((AB$3&gt;='Gastos com Pessoal'!$E$7:$E$506)*(AB$3&lt;='Gastos com Pessoal'!$F$7:$F$506)*OFFSET('Encargos e Benefícios'!$D$5,1,MATCH($B55,'Encargos e Benefícios'!$E$5:$AB$5,0),500,1)),0)
+_xlfn.IFNA(SUM((AB$3&gt;='Gastos com Pessoal'!$E$513:$E$522)*(AB$3&lt;='Gastos com Pessoal'!$F$513:$F$522)*OFFSET('Encargos e Benefícios'!$D$511,1,MATCH($B55,'Encargos e Benefícios'!$E$511:$AB$511,0),10,1)),0)
+_xlfn.IFNA(SUM((AB$3&gt;='Gastos com Pessoal'!$E$7:$E$506)*(AB$3&lt;='Gastos com Pessoal'!$F$7:$F$506)*(IF('Gastos com Pessoal'!$G$7:$G$506&lt;=AB$3,1,0))*OFFSET('Gastos com Pessoal'!$H$6,1,MATCH(1&amp;$B55,'Gastos com Pessoal'!$I$532:$AJ$532&amp;'Gastos com Pessoal'!$I$6:$AJ$6,0),500,1)),0)
+_xlfn.IFNA(SUM((AB$3&gt;='Gastos com Pessoal'!$E$7:$E$506)*(AB$3&lt;='Gastos com Pessoal'!$F$7:$F$506)*(IF('Gastos com Pessoal'!$M$7:$M$506&lt;=AB$3,1,0))*OFFSET('Gastos com Pessoal'!$H$6,1,MATCH(2&amp;$B55,'Gastos com Pessoal'!$I$532:$AJ$532&amp;'Gastos com Pessoal'!$I$6:$AJ$6,0),500,1)),0)
+_xlfn.IFNA(SUM((AB$3&gt;='Gastos com Pessoal'!$E$7:$E$506)*(AB$3&lt;='Gastos com Pessoal'!$F$7:$F$506)*(IF('Gastos com Pessoal'!$S$7:$S$506&lt;=AB$3,1,0))*OFFSET('Gastos com Pessoal'!$H$6,1,MATCH(3&amp;$B55,'Gastos com Pessoal'!$I$532:$AJ$532&amp;'Gastos com Pessoal'!$I$6:$AJ$6,0),500,1)),0)
+_xlfn.IFNA(SUM((AB$3&gt;='Gastos com Pessoal'!$E$7:$E$506)*(AB$3&lt;='Gastos com Pessoal'!$F$7:$F$506)*(IF('Gastos com Pessoal'!$Y$7:$Y$506&lt;=AB$3,1,0))*OFFSET('Gastos com Pessoal'!$H$6,1,MATCH(4&amp;$B55,'Gastos com Pessoal'!$I$532:$AJ$532&amp;'Gastos com Pessoal'!$I$6:$AJ$6,0),500,1)),0)
+_xlfn.IFNA(SUM((AB$3&gt;='Gastos com Pessoal'!$E$7:$E$506)*(AB$3&lt;='Gastos com Pessoal'!$F$7:$F$506)*(IF('Gastos com Pessoal'!$AE$7:$AE$506&lt;=AB$3,1,0))*OFFSET('Gastos com Pessoal'!$H$6,1,MATCH(5&amp;$B55,'Gastos com Pessoal'!$I$532:$AJ$532&amp;'Gastos com Pessoal'!$I$6:$AJ$6,0),500,1)),0)
+_xlfn.IFNA(SUM((AB$3&gt;='Gastos com Pessoal'!$E$513:$E$522)*(AB$3&lt;='Gastos com Pessoal'!$F$513:$F$522)*(IF('Gastos com Pessoal'!$G$513:$G$522&lt;=AB$3,1,0))*OFFSET('Gastos com Pessoal'!$H$512,1,MATCH(1&amp;$B55,'Gastos com Pessoal'!$I$532:$AJ$532&amp;'Gastos com Pessoal'!$I$512:$AJ$512,0),10,1)),0)
+_xlfn.IFNA(SUM((AB$3&gt;='Gastos com Pessoal'!$E$513:$E$522)*(AB$3&lt;='Gastos com Pessoal'!$F$513:$F$522)*(IF('Gastos com Pessoal'!$M$513:$M$522&lt;=AB$3,1,0))*OFFSET('Gastos com Pessoal'!$H$512,1,MATCH(2&amp;$B55,'Gastos com Pessoal'!$I$532:$AJ$532&amp;'Gastos com Pessoal'!$I$512:$AJ$512,0),10,1)),0)
+_xlfn.IFNA(SUM((AB$3&gt;='Gastos com Pessoal'!$E$513:$E$522)*(AB$3&lt;='Gastos com Pessoal'!$F$513:$F$522)*(IF('Gastos com Pessoal'!$S$513:$S$522&lt;=AB$3,1,0))*OFFSET('Gastos com Pessoal'!$H$512,1,MATCH(3&amp;$B55,'Gastos com Pessoal'!$I$532:$AJ$532&amp;'Gastos com Pessoal'!$I$512:$AJ$512,0),10,1)),0)
+_xlfn.IFNA(SUM((AB$3&gt;='Gastos com Pessoal'!$E$513:$E$522)*(AB$3&lt;='Gastos com Pessoal'!$F$513:$F$522)*(IF('Gastos com Pessoal'!$Y$513:$Y$522&lt;=AB$3,1,0))*OFFSET('Gastos com Pessoal'!$H$512,1,MATCH(4&amp;$B55,'Gastos com Pessoal'!$I$532:$AJ$532&amp;'Gastos com Pessoal'!$I$512:$AJ$512,0),10,1)),0)
+_xlfn.IFNA(SUM((AB$3&gt;='Gastos com Pessoal'!$E$513:$E$522)*(AB$3&lt;='Gastos com Pessoal'!$F$513:$F$522)*(IF('Gastos com Pessoal'!$AE$513:$AE$522&lt;=AB$3,1,0))*OFFSET('Gastos com Pessoal'!$H$512,1,MATCH(5&amp;$B55,'Gastos com Pessoal'!$I$532:$AJ$532&amp;'Gastos com Pessoal'!$I$512:$AJ$512,0),10,1)),0)</f>
        <v>0</v>
      </c>
      <c r="AC55" s="32">
        <f t="array" aca="1" ref="AC55" ca="1">_xlfn.IFNA(SUM((AC$3&gt;='Gastos com Pessoal'!$E$7:$E$506)*(AC$3&lt;='Gastos com Pessoal'!$F$7:$F$506)*OFFSET('Encargos e Benefícios'!$D$5,1,MATCH($B55,'Encargos e Benefícios'!$E$5:$AB$5,0),500,1)),0)
+_xlfn.IFNA(SUM((AC$3&gt;='Gastos com Pessoal'!$E$513:$E$522)*(AC$3&lt;='Gastos com Pessoal'!$F$513:$F$522)*OFFSET('Encargos e Benefícios'!$D$511,1,MATCH($B55,'Encargos e Benefícios'!$E$511:$AB$511,0),10,1)),0)
+_xlfn.IFNA(SUM((AC$3&gt;='Gastos com Pessoal'!$E$7:$E$506)*(AC$3&lt;='Gastos com Pessoal'!$F$7:$F$506)*(IF('Gastos com Pessoal'!$G$7:$G$506&lt;=AC$3,1,0))*OFFSET('Gastos com Pessoal'!$H$6,1,MATCH(1&amp;$B55,'Gastos com Pessoal'!$I$532:$AJ$532&amp;'Gastos com Pessoal'!$I$6:$AJ$6,0),500,1)),0)
+_xlfn.IFNA(SUM((AC$3&gt;='Gastos com Pessoal'!$E$7:$E$506)*(AC$3&lt;='Gastos com Pessoal'!$F$7:$F$506)*(IF('Gastos com Pessoal'!$M$7:$M$506&lt;=AC$3,1,0))*OFFSET('Gastos com Pessoal'!$H$6,1,MATCH(2&amp;$B55,'Gastos com Pessoal'!$I$532:$AJ$532&amp;'Gastos com Pessoal'!$I$6:$AJ$6,0),500,1)),0)
+_xlfn.IFNA(SUM((AC$3&gt;='Gastos com Pessoal'!$E$7:$E$506)*(AC$3&lt;='Gastos com Pessoal'!$F$7:$F$506)*(IF('Gastos com Pessoal'!$S$7:$S$506&lt;=AC$3,1,0))*OFFSET('Gastos com Pessoal'!$H$6,1,MATCH(3&amp;$B55,'Gastos com Pessoal'!$I$532:$AJ$532&amp;'Gastos com Pessoal'!$I$6:$AJ$6,0),500,1)),0)
+_xlfn.IFNA(SUM((AC$3&gt;='Gastos com Pessoal'!$E$7:$E$506)*(AC$3&lt;='Gastos com Pessoal'!$F$7:$F$506)*(IF('Gastos com Pessoal'!$Y$7:$Y$506&lt;=AC$3,1,0))*OFFSET('Gastos com Pessoal'!$H$6,1,MATCH(4&amp;$B55,'Gastos com Pessoal'!$I$532:$AJ$532&amp;'Gastos com Pessoal'!$I$6:$AJ$6,0),500,1)),0)
+_xlfn.IFNA(SUM((AC$3&gt;='Gastos com Pessoal'!$E$7:$E$506)*(AC$3&lt;='Gastos com Pessoal'!$F$7:$F$506)*(IF('Gastos com Pessoal'!$AE$7:$AE$506&lt;=AC$3,1,0))*OFFSET('Gastos com Pessoal'!$H$6,1,MATCH(5&amp;$B55,'Gastos com Pessoal'!$I$532:$AJ$532&amp;'Gastos com Pessoal'!$I$6:$AJ$6,0),500,1)),0)
+_xlfn.IFNA(SUM((AC$3&gt;='Gastos com Pessoal'!$E$513:$E$522)*(AC$3&lt;='Gastos com Pessoal'!$F$513:$F$522)*(IF('Gastos com Pessoal'!$G$513:$G$522&lt;=AC$3,1,0))*OFFSET('Gastos com Pessoal'!$H$512,1,MATCH(1&amp;$B55,'Gastos com Pessoal'!$I$532:$AJ$532&amp;'Gastos com Pessoal'!$I$512:$AJ$512,0),10,1)),0)
+_xlfn.IFNA(SUM((AC$3&gt;='Gastos com Pessoal'!$E$513:$E$522)*(AC$3&lt;='Gastos com Pessoal'!$F$513:$F$522)*(IF('Gastos com Pessoal'!$M$513:$M$522&lt;=AC$3,1,0))*OFFSET('Gastos com Pessoal'!$H$512,1,MATCH(2&amp;$B55,'Gastos com Pessoal'!$I$532:$AJ$532&amp;'Gastos com Pessoal'!$I$512:$AJ$512,0),10,1)),0)
+_xlfn.IFNA(SUM((AC$3&gt;='Gastos com Pessoal'!$E$513:$E$522)*(AC$3&lt;='Gastos com Pessoal'!$F$513:$F$522)*(IF('Gastos com Pessoal'!$S$513:$S$522&lt;=AC$3,1,0))*OFFSET('Gastos com Pessoal'!$H$512,1,MATCH(3&amp;$B55,'Gastos com Pessoal'!$I$532:$AJ$532&amp;'Gastos com Pessoal'!$I$512:$AJ$512,0),10,1)),0)
+_xlfn.IFNA(SUM((AC$3&gt;='Gastos com Pessoal'!$E$513:$E$522)*(AC$3&lt;='Gastos com Pessoal'!$F$513:$F$522)*(IF('Gastos com Pessoal'!$Y$513:$Y$522&lt;=AC$3,1,0))*OFFSET('Gastos com Pessoal'!$H$512,1,MATCH(4&amp;$B55,'Gastos com Pessoal'!$I$532:$AJ$532&amp;'Gastos com Pessoal'!$I$512:$AJ$512,0),10,1)),0)
+_xlfn.IFNA(SUM((AC$3&gt;='Gastos com Pessoal'!$E$513:$E$522)*(AC$3&lt;='Gastos com Pessoal'!$F$513:$F$522)*(IF('Gastos com Pessoal'!$AE$513:$AE$522&lt;=AC$3,1,0))*OFFSET('Gastos com Pessoal'!$H$512,1,MATCH(5&amp;$B55,'Gastos com Pessoal'!$I$532:$AJ$532&amp;'Gastos com Pessoal'!$I$512:$AJ$512,0),10,1)),0)</f>
        <v>0</v>
      </c>
      <c r="AD55" s="32">
        <f t="array" aca="1" ref="AD55" ca="1">_xlfn.IFNA(SUM((AD$3&gt;='Gastos com Pessoal'!$E$7:$E$506)*(AD$3&lt;='Gastos com Pessoal'!$F$7:$F$506)*OFFSET('Encargos e Benefícios'!$D$5,1,MATCH($B55,'Encargos e Benefícios'!$E$5:$AB$5,0),500,1)),0)
+_xlfn.IFNA(SUM((AD$3&gt;='Gastos com Pessoal'!$E$513:$E$522)*(AD$3&lt;='Gastos com Pessoal'!$F$513:$F$522)*OFFSET('Encargos e Benefícios'!$D$511,1,MATCH($B55,'Encargos e Benefícios'!$E$511:$AB$511,0),10,1)),0)
+_xlfn.IFNA(SUM((AD$3&gt;='Gastos com Pessoal'!$E$7:$E$506)*(AD$3&lt;='Gastos com Pessoal'!$F$7:$F$506)*(IF('Gastos com Pessoal'!$G$7:$G$506&lt;=AD$3,1,0))*OFFSET('Gastos com Pessoal'!$H$6,1,MATCH(1&amp;$B55,'Gastos com Pessoal'!$I$532:$AJ$532&amp;'Gastos com Pessoal'!$I$6:$AJ$6,0),500,1)),0)
+_xlfn.IFNA(SUM((AD$3&gt;='Gastos com Pessoal'!$E$7:$E$506)*(AD$3&lt;='Gastos com Pessoal'!$F$7:$F$506)*(IF('Gastos com Pessoal'!$M$7:$M$506&lt;=AD$3,1,0))*OFFSET('Gastos com Pessoal'!$H$6,1,MATCH(2&amp;$B55,'Gastos com Pessoal'!$I$532:$AJ$532&amp;'Gastos com Pessoal'!$I$6:$AJ$6,0),500,1)),0)
+_xlfn.IFNA(SUM((AD$3&gt;='Gastos com Pessoal'!$E$7:$E$506)*(AD$3&lt;='Gastos com Pessoal'!$F$7:$F$506)*(IF('Gastos com Pessoal'!$S$7:$S$506&lt;=AD$3,1,0))*OFFSET('Gastos com Pessoal'!$H$6,1,MATCH(3&amp;$B55,'Gastos com Pessoal'!$I$532:$AJ$532&amp;'Gastos com Pessoal'!$I$6:$AJ$6,0),500,1)),0)
+_xlfn.IFNA(SUM((AD$3&gt;='Gastos com Pessoal'!$E$7:$E$506)*(AD$3&lt;='Gastos com Pessoal'!$F$7:$F$506)*(IF('Gastos com Pessoal'!$Y$7:$Y$506&lt;=AD$3,1,0))*OFFSET('Gastos com Pessoal'!$H$6,1,MATCH(4&amp;$B55,'Gastos com Pessoal'!$I$532:$AJ$532&amp;'Gastos com Pessoal'!$I$6:$AJ$6,0),500,1)),0)
+_xlfn.IFNA(SUM((AD$3&gt;='Gastos com Pessoal'!$E$7:$E$506)*(AD$3&lt;='Gastos com Pessoal'!$F$7:$F$506)*(IF('Gastos com Pessoal'!$AE$7:$AE$506&lt;=AD$3,1,0))*OFFSET('Gastos com Pessoal'!$H$6,1,MATCH(5&amp;$B55,'Gastos com Pessoal'!$I$532:$AJ$532&amp;'Gastos com Pessoal'!$I$6:$AJ$6,0),500,1)),0)
+_xlfn.IFNA(SUM((AD$3&gt;='Gastos com Pessoal'!$E$513:$E$522)*(AD$3&lt;='Gastos com Pessoal'!$F$513:$F$522)*(IF('Gastos com Pessoal'!$G$513:$G$522&lt;=AD$3,1,0))*OFFSET('Gastos com Pessoal'!$H$512,1,MATCH(1&amp;$B55,'Gastos com Pessoal'!$I$532:$AJ$532&amp;'Gastos com Pessoal'!$I$512:$AJ$512,0),10,1)),0)
+_xlfn.IFNA(SUM((AD$3&gt;='Gastos com Pessoal'!$E$513:$E$522)*(AD$3&lt;='Gastos com Pessoal'!$F$513:$F$522)*(IF('Gastos com Pessoal'!$M$513:$M$522&lt;=AD$3,1,0))*OFFSET('Gastos com Pessoal'!$H$512,1,MATCH(2&amp;$B55,'Gastos com Pessoal'!$I$532:$AJ$532&amp;'Gastos com Pessoal'!$I$512:$AJ$512,0),10,1)),0)
+_xlfn.IFNA(SUM((AD$3&gt;='Gastos com Pessoal'!$E$513:$E$522)*(AD$3&lt;='Gastos com Pessoal'!$F$513:$F$522)*(IF('Gastos com Pessoal'!$S$513:$S$522&lt;=AD$3,1,0))*OFFSET('Gastos com Pessoal'!$H$512,1,MATCH(3&amp;$B55,'Gastos com Pessoal'!$I$532:$AJ$532&amp;'Gastos com Pessoal'!$I$512:$AJ$512,0),10,1)),0)
+_xlfn.IFNA(SUM((AD$3&gt;='Gastos com Pessoal'!$E$513:$E$522)*(AD$3&lt;='Gastos com Pessoal'!$F$513:$F$522)*(IF('Gastos com Pessoal'!$Y$513:$Y$522&lt;=AD$3,1,0))*OFFSET('Gastos com Pessoal'!$H$512,1,MATCH(4&amp;$B55,'Gastos com Pessoal'!$I$532:$AJ$532&amp;'Gastos com Pessoal'!$I$512:$AJ$512,0),10,1)),0)
+_xlfn.IFNA(SUM((AD$3&gt;='Gastos com Pessoal'!$E$513:$E$522)*(AD$3&lt;='Gastos com Pessoal'!$F$513:$F$522)*(IF('Gastos com Pessoal'!$AE$513:$AE$522&lt;=AD$3,1,0))*OFFSET('Gastos com Pessoal'!$H$512,1,MATCH(5&amp;$B55,'Gastos com Pessoal'!$I$532:$AJ$532&amp;'Gastos com Pessoal'!$I$512:$AJ$512,0),10,1)),0)</f>
        <v>0</v>
      </c>
      <c r="AE55" s="32">
        <f t="array" aca="1" ref="AE55" ca="1">_xlfn.IFNA(SUM((AE$3&gt;='Gastos com Pessoal'!$E$7:$E$506)*(AE$3&lt;='Gastos com Pessoal'!$F$7:$F$506)*OFFSET('Encargos e Benefícios'!$D$5,1,MATCH($B55,'Encargos e Benefícios'!$E$5:$AB$5,0),500,1)),0)
+_xlfn.IFNA(SUM((AE$3&gt;='Gastos com Pessoal'!$E$513:$E$522)*(AE$3&lt;='Gastos com Pessoal'!$F$513:$F$522)*OFFSET('Encargos e Benefícios'!$D$511,1,MATCH($B55,'Encargos e Benefícios'!$E$511:$AB$511,0),10,1)),0)
+_xlfn.IFNA(SUM((AE$3&gt;='Gastos com Pessoal'!$E$7:$E$506)*(AE$3&lt;='Gastos com Pessoal'!$F$7:$F$506)*(IF('Gastos com Pessoal'!$G$7:$G$506&lt;=AE$3,1,0))*OFFSET('Gastos com Pessoal'!$H$6,1,MATCH(1&amp;$B55,'Gastos com Pessoal'!$I$532:$AJ$532&amp;'Gastos com Pessoal'!$I$6:$AJ$6,0),500,1)),0)
+_xlfn.IFNA(SUM((AE$3&gt;='Gastos com Pessoal'!$E$7:$E$506)*(AE$3&lt;='Gastos com Pessoal'!$F$7:$F$506)*(IF('Gastos com Pessoal'!$M$7:$M$506&lt;=AE$3,1,0))*OFFSET('Gastos com Pessoal'!$H$6,1,MATCH(2&amp;$B55,'Gastos com Pessoal'!$I$532:$AJ$532&amp;'Gastos com Pessoal'!$I$6:$AJ$6,0),500,1)),0)
+_xlfn.IFNA(SUM((AE$3&gt;='Gastos com Pessoal'!$E$7:$E$506)*(AE$3&lt;='Gastos com Pessoal'!$F$7:$F$506)*(IF('Gastos com Pessoal'!$S$7:$S$506&lt;=AE$3,1,0))*OFFSET('Gastos com Pessoal'!$H$6,1,MATCH(3&amp;$B55,'Gastos com Pessoal'!$I$532:$AJ$532&amp;'Gastos com Pessoal'!$I$6:$AJ$6,0),500,1)),0)
+_xlfn.IFNA(SUM((AE$3&gt;='Gastos com Pessoal'!$E$7:$E$506)*(AE$3&lt;='Gastos com Pessoal'!$F$7:$F$506)*(IF('Gastos com Pessoal'!$Y$7:$Y$506&lt;=AE$3,1,0))*OFFSET('Gastos com Pessoal'!$H$6,1,MATCH(4&amp;$B55,'Gastos com Pessoal'!$I$532:$AJ$532&amp;'Gastos com Pessoal'!$I$6:$AJ$6,0),500,1)),0)
+_xlfn.IFNA(SUM((AE$3&gt;='Gastos com Pessoal'!$E$7:$E$506)*(AE$3&lt;='Gastos com Pessoal'!$F$7:$F$506)*(IF('Gastos com Pessoal'!$AE$7:$AE$506&lt;=AE$3,1,0))*OFFSET('Gastos com Pessoal'!$H$6,1,MATCH(5&amp;$B55,'Gastos com Pessoal'!$I$532:$AJ$532&amp;'Gastos com Pessoal'!$I$6:$AJ$6,0),500,1)),0)
+_xlfn.IFNA(SUM((AE$3&gt;='Gastos com Pessoal'!$E$513:$E$522)*(AE$3&lt;='Gastos com Pessoal'!$F$513:$F$522)*(IF('Gastos com Pessoal'!$G$513:$G$522&lt;=AE$3,1,0))*OFFSET('Gastos com Pessoal'!$H$512,1,MATCH(1&amp;$B55,'Gastos com Pessoal'!$I$532:$AJ$532&amp;'Gastos com Pessoal'!$I$512:$AJ$512,0),10,1)),0)
+_xlfn.IFNA(SUM((AE$3&gt;='Gastos com Pessoal'!$E$513:$E$522)*(AE$3&lt;='Gastos com Pessoal'!$F$513:$F$522)*(IF('Gastos com Pessoal'!$M$513:$M$522&lt;=AE$3,1,0))*OFFSET('Gastos com Pessoal'!$H$512,1,MATCH(2&amp;$B55,'Gastos com Pessoal'!$I$532:$AJ$532&amp;'Gastos com Pessoal'!$I$512:$AJ$512,0),10,1)),0)
+_xlfn.IFNA(SUM((AE$3&gt;='Gastos com Pessoal'!$E$513:$E$522)*(AE$3&lt;='Gastos com Pessoal'!$F$513:$F$522)*(IF('Gastos com Pessoal'!$S$513:$S$522&lt;=AE$3,1,0))*OFFSET('Gastos com Pessoal'!$H$512,1,MATCH(3&amp;$B55,'Gastos com Pessoal'!$I$532:$AJ$532&amp;'Gastos com Pessoal'!$I$512:$AJ$512,0),10,1)),0)
+_xlfn.IFNA(SUM((AE$3&gt;='Gastos com Pessoal'!$E$513:$E$522)*(AE$3&lt;='Gastos com Pessoal'!$F$513:$F$522)*(IF('Gastos com Pessoal'!$Y$513:$Y$522&lt;=AE$3,1,0))*OFFSET('Gastos com Pessoal'!$H$512,1,MATCH(4&amp;$B55,'Gastos com Pessoal'!$I$532:$AJ$532&amp;'Gastos com Pessoal'!$I$512:$AJ$512,0),10,1)),0)
+_xlfn.IFNA(SUM((AE$3&gt;='Gastos com Pessoal'!$E$513:$E$522)*(AE$3&lt;='Gastos com Pessoal'!$F$513:$F$522)*(IF('Gastos com Pessoal'!$AE$513:$AE$522&lt;=AE$3,1,0))*OFFSET('Gastos com Pessoal'!$H$512,1,MATCH(5&amp;$B55,'Gastos com Pessoal'!$I$532:$AJ$532&amp;'Gastos com Pessoal'!$I$512:$AJ$512,0),10,1)),0)</f>
        <v>0</v>
      </c>
      <c r="AF55" s="32">
        <f t="array" aca="1" ref="AF55" ca="1">_xlfn.IFNA(SUM((AF$3&gt;='Gastos com Pessoal'!$E$7:$E$506)*(AF$3&lt;='Gastos com Pessoal'!$F$7:$F$506)*OFFSET('Encargos e Benefícios'!$D$5,1,MATCH($B55,'Encargos e Benefícios'!$E$5:$AB$5,0),500,1)),0)
+_xlfn.IFNA(SUM((AF$3&gt;='Gastos com Pessoal'!$E$513:$E$522)*(AF$3&lt;='Gastos com Pessoal'!$F$513:$F$522)*OFFSET('Encargos e Benefícios'!$D$511,1,MATCH($B55,'Encargos e Benefícios'!$E$511:$AB$511,0),10,1)),0)
+_xlfn.IFNA(SUM((AF$3&gt;='Gastos com Pessoal'!$E$7:$E$506)*(AF$3&lt;='Gastos com Pessoal'!$F$7:$F$506)*(IF('Gastos com Pessoal'!$G$7:$G$506&lt;=AF$3,1,0))*OFFSET('Gastos com Pessoal'!$H$6,1,MATCH(1&amp;$B55,'Gastos com Pessoal'!$I$532:$AJ$532&amp;'Gastos com Pessoal'!$I$6:$AJ$6,0),500,1)),0)
+_xlfn.IFNA(SUM((AF$3&gt;='Gastos com Pessoal'!$E$7:$E$506)*(AF$3&lt;='Gastos com Pessoal'!$F$7:$F$506)*(IF('Gastos com Pessoal'!$M$7:$M$506&lt;=AF$3,1,0))*OFFSET('Gastos com Pessoal'!$H$6,1,MATCH(2&amp;$B55,'Gastos com Pessoal'!$I$532:$AJ$532&amp;'Gastos com Pessoal'!$I$6:$AJ$6,0),500,1)),0)
+_xlfn.IFNA(SUM((AF$3&gt;='Gastos com Pessoal'!$E$7:$E$506)*(AF$3&lt;='Gastos com Pessoal'!$F$7:$F$506)*(IF('Gastos com Pessoal'!$S$7:$S$506&lt;=AF$3,1,0))*OFFSET('Gastos com Pessoal'!$H$6,1,MATCH(3&amp;$B55,'Gastos com Pessoal'!$I$532:$AJ$532&amp;'Gastos com Pessoal'!$I$6:$AJ$6,0),500,1)),0)
+_xlfn.IFNA(SUM((AF$3&gt;='Gastos com Pessoal'!$E$7:$E$506)*(AF$3&lt;='Gastos com Pessoal'!$F$7:$F$506)*(IF('Gastos com Pessoal'!$Y$7:$Y$506&lt;=AF$3,1,0))*OFFSET('Gastos com Pessoal'!$H$6,1,MATCH(4&amp;$B55,'Gastos com Pessoal'!$I$532:$AJ$532&amp;'Gastos com Pessoal'!$I$6:$AJ$6,0),500,1)),0)
+_xlfn.IFNA(SUM((AF$3&gt;='Gastos com Pessoal'!$E$7:$E$506)*(AF$3&lt;='Gastos com Pessoal'!$F$7:$F$506)*(IF('Gastos com Pessoal'!$AE$7:$AE$506&lt;=AF$3,1,0))*OFFSET('Gastos com Pessoal'!$H$6,1,MATCH(5&amp;$B55,'Gastos com Pessoal'!$I$532:$AJ$532&amp;'Gastos com Pessoal'!$I$6:$AJ$6,0),500,1)),0)
+_xlfn.IFNA(SUM((AF$3&gt;='Gastos com Pessoal'!$E$513:$E$522)*(AF$3&lt;='Gastos com Pessoal'!$F$513:$F$522)*(IF('Gastos com Pessoal'!$G$513:$G$522&lt;=AF$3,1,0))*OFFSET('Gastos com Pessoal'!$H$512,1,MATCH(1&amp;$B55,'Gastos com Pessoal'!$I$532:$AJ$532&amp;'Gastos com Pessoal'!$I$512:$AJ$512,0),10,1)),0)
+_xlfn.IFNA(SUM((AF$3&gt;='Gastos com Pessoal'!$E$513:$E$522)*(AF$3&lt;='Gastos com Pessoal'!$F$513:$F$522)*(IF('Gastos com Pessoal'!$M$513:$M$522&lt;=AF$3,1,0))*OFFSET('Gastos com Pessoal'!$H$512,1,MATCH(2&amp;$B55,'Gastos com Pessoal'!$I$532:$AJ$532&amp;'Gastos com Pessoal'!$I$512:$AJ$512,0),10,1)),0)
+_xlfn.IFNA(SUM((AF$3&gt;='Gastos com Pessoal'!$E$513:$E$522)*(AF$3&lt;='Gastos com Pessoal'!$F$513:$F$522)*(IF('Gastos com Pessoal'!$S$513:$S$522&lt;=AF$3,1,0))*OFFSET('Gastos com Pessoal'!$H$512,1,MATCH(3&amp;$B55,'Gastos com Pessoal'!$I$532:$AJ$532&amp;'Gastos com Pessoal'!$I$512:$AJ$512,0),10,1)),0)
+_xlfn.IFNA(SUM((AF$3&gt;='Gastos com Pessoal'!$E$513:$E$522)*(AF$3&lt;='Gastos com Pessoal'!$F$513:$F$522)*(IF('Gastos com Pessoal'!$Y$513:$Y$522&lt;=AF$3,1,0))*OFFSET('Gastos com Pessoal'!$H$512,1,MATCH(4&amp;$B55,'Gastos com Pessoal'!$I$532:$AJ$532&amp;'Gastos com Pessoal'!$I$512:$AJ$512,0),10,1)),0)
+_xlfn.IFNA(SUM((AF$3&gt;='Gastos com Pessoal'!$E$513:$E$522)*(AF$3&lt;='Gastos com Pessoal'!$F$513:$F$522)*(IF('Gastos com Pessoal'!$AE$513:$AE$522&lt;=AF$3,1,0))*OFFSET('Gastos com Pessoal'!$H$512,1,MATCH(5&amp;$B55,'Gastos com Pessoal'!$I$532:$AJ$532&amp;'Gastos com Pessoal'!$I$512:$AJ$512,0),10,1)),0)</f>
        <v>0</v>
      </c>
      <c r="AG55" s="32">
        <f t="array" aca="1" ref="AG55" ca="1">_xlfn.IFNA(SUM((AG$3&gt;='Gastos com Pessoal'!$E$7:$E$506)*(AG$3&lt;='Gastos com Pessoal'!$F$7:$F$506)*OFFSET('Encargos e Benefícios'!$D$5,1,MATCH($B55,'Encargos e Benefícios'!$E$5:$AB$5,0),500,1)),0)
+_xlfn.IFNA(SUM((AG$3&gt;='Gastos com Pessoal'!$E$513:$E$522)*(AG$3&lt;='Gastos com Pessoal'!$F$513:$F$522)*OFFSET('Encargos e Benefícios'!$D$511,1,MATCH($B55,'Encargos e Benefícios'!$E$511:$AB$511,0),10,1)),0)
+_xlfn.IFNA(SUM((AG$3&gt;='Gastos com Pessoal'!$E$7:$E$506)*(AG$3&lt;='Gastos com Pessoal'!$F$7:$F$506)*(IF('Gastos com Pessoal'!$G$7:$G$506&lt;=AG$3,1,0))*OFFSET('Gastos com Pessoal'!$H$6,1,MATCH(1&amp;$B55,'Gastos com Pessoal'!$I$532:$AJ$532&amp;'Gastos com Pessoal'!$I$6:$AJ$6,0),500,1)),0)
+_xlfn.IFNA(SUM((AG$3&gt;='Gastos com Pessoal'!$E$7:$E$506)*(AG$3&lt;='Gastos com Pessoal'!$F$7:$F$506)*(IF('Gastos com Pessoal'!$M$7:$M$506&lt;=AG$3,1,0))*OFFSET('Gastos com Pessoal'!$H$6,1,MATCH(2&amp;$B55,'Gastos com Pessoal'!$I$532:$AJ$532&amp;'Gastos com Pessoal'!$I$6:$AJ$6,0),500,1)),0)
+_xlfn.IFNA(SUM((AG$3&gt;='Gastos com Pessoal'!$E$7:$E$506)*(AG$3&lt;='Gastos com Pessoal'!$F$7:$F$506)*(IF('Gastos com Pessoal'!$S$7:$S$506&lt;=AG$3,1,0))*OFFSET('Gastos com Pessoal'!$H$6,1,MATCH(3&amp;$B55,'Gastos com Pessoal'!$I$532:$AJ$532&amp;'Gastos com Pessoal'!$I$6:$AJ$6,0),500,1)),0)
+_xlfn.IFNA(SUM((AG$3&gt;='Gastos com Pessoal'!$E$7:$E$506)*(AG$3&lt;='Gastos com Pessoal'!$F$7:$F$506)*(IF('Gastos com Pessoal'!$Y$7:$Y$506&lt;=AG$3,1,0))*OFFSET('Gastos com Pessoal'!$H$6,1,MATCH(4&amp;$B55,'Gastos com Pessoal'!$I$532:$AJ$532&amp;'Gastos com Pessoal'!$I$6:$AJ$6,0),500,1)),0)
+_xlfn.IFNA(SUM((AG$3&gt;='Gastos com Pessoal'!$E$7:$E$506)*(AG$3&lt;='Gastos com Pessoal'!$F$7:$F$506)*(IF('Gastos com Pessoal'!$AE$7:$AE$506&lt;=AG$3,1,0))*OFFSET('Gastos com Pessoal'!$H$6,1,MATCH(5&amp;$B55,'Gastos com Pessoal'!$I$532:$AJ$532&amp;'Gastos com Pessoal'!$I$6:$AJ$6,0),500,1)),0)
+_xlfn.IFNA(SUM((AG$3&gt;='Gastos com Pessoal'!$E$513:$E$522)*(AG$3&lt;='Gastos com Pessoal'!$F$513:$F$522)*(IF('Gastos com Pessoal'!$G$513:$G$522&lt;=AG$3,1,0))*OFFSET('Gastos com Pessoal'!$H$512,1,MATCH(1&amp;$B55,'Gastos com Pessoal'!$I$532:$AJ$532&amp;'Gastos com Pessoal'!$I$512:$AJ$512,0),10,1)),0)
+_xlfn.IFNA(SUM((AG$3&gt;='Gastos com Pessoal'!$E$513:$E$522)*(AG$3&lt;='Gastos com Pessoal'!$F$513:$F$522)*(IF('Gastos com Pessoal'!$M$513:$M$522&lt;=AG$3,1,0))*OFFSET('Gastos com Pessoal'!$H$512,1,MATCH(2&amp;$B55,'Gastos com Pessoal'!$I$532:$AJ$532&amp;'Gastos com Pessoal'!$I$512:$AJ$512,0),10,1)),0)
+_xlfn.IFNA(SUM((AG$3&gt;='Gastos com Pessoal'!$E$513:$E$522)*(AG$3&lt;='Gastos com Pessoal'!$F$513:$F$522)*(IF('Gastos com Pessoal'!$S$513:$S$522&lt;=AG$3,1,0))*OFFSET('Gastos com Pessoal'!$H$512,1,MATCH(3&amp;$B55,'Gastos com Pessoal'!$I$532:$AJ$532&amp;'Gastos com Pessoal'!$I$512:$AJ$512,0),10,1)),0)
+_xlfn.IFNA(SUM((AG$3&gt;='Gastos com Pessoal'!$E$513:$E$522)*(AG$3&lt;='Gastos com Pessoal'!$F$513:$F$522)*(IF('Gastos com Pessoal'!$Y$513:$Y$522&lt;=AG$3,1,0))*OFFSET('Gastos com Pessoal'!$H$512,1,MATCH(4&amp;$B55,'Gastos com Pessoal'!$I$532:$AJ$532&amp;'Gastos com Pessoal'!$I$512:$AJ$512,0),10,1)),0)
+_xlfn.IFNA(SUM((AG$3&gt;='Gastos com Pessoal'!$E$513:$E$522)*(AG$3&lt;='Gastos com Pessoal'!$F$513:$F$522)*(IF('Gastos com Pessoal'!$AE$513:$AE$522&lt;=AG$3,1,0))*OFFSET('Gastos com Pessoal'!$H$512,1,MATCH(5&amp;$B55,'Gastos com Pessoal'!$I$532:$AJ$532&amp;'Gastos com Pessoal'!$I$512:$AJ$512,0),10,1)),0)</f>
        <v>0</v>
      </c>
      <c r="AH55" s="32">
        <f t="array" aca="1" ref="AH55" ca="1">_xlfn.IFNA(SUM((AH$3&gt;='Gastos com Pessoal'!$E$7:$E$506)*(AH$3&lt;='Gastos com Pessoal'!$F$7:$F$506)*OFFSET('Encargos e Benefícios'!$D$5,1,MATCH($B55,'Encargos e Benefícios'!$E$5:$AB$5,0),500,1)),0)
+_xlfn.IFNA(SUM((AH$3&gt;='Gastos com Pessoal'!$E$513:$E$522)*(AH$3&lt;='Gastos com Pessoal'!$F$513:$F$522)*OFFSET('Encargos e Benefícios'!$D$511,1,MATCH($B55,'Encargos e Benefícios'!$E$511:$AB$511,0),10,1)),0)
+_xlfn.IFNA(SUM((AH$3&gt;='Gastos com Pessoal'!$E$7:$E$506)*(AH$3&lt;='Gastos com Pessoal'!$F$7:$F$506)*(IF('Gastos com Pessoal'!$G$7:$G$506&lt;=AH$3,1,0))*OFFSET('Gastos com Pessoal'!$H$6,1,MATCH(1&amp;$B55,'Gastos com Pessoal'!$I$532:$AJ$532&amp;'Gastos com Pessoal'!$I$6:$AJ$6,0),500,1)),0)
+_xlfn.IFNA(SUM((AH$3&gt;='Gastos com Pessoal'!$E$7:$E$506)*(AH$3&lt;='Gastos com Pessoal'!$F$7:$F$506)*(IF('Gastos com Pessoal'!$M$7:$M$506&lt;=AH$3,1,0))*OFFSET('Gastos com Pessoal'!$H$6,1,MATCH(2&amp;$B55,'Gastos com Pessoal'!$I$532:$AJ$532&amp;'Gastos com Pessoal'!$I$6:$AJ$6,0),500,1)),0)
+_xlfn.IFNA(SUM((AH$3&gt;='Gastos com Pessoal'!$E$7:$E$506)*(AH$3&lt;='Gastos com Pessoal'!$F$7:$F$506)*(IF('Gastos com Pessoal'!$S$7:$S$506&lt;=AH$3,1,0))*OFFSET('Gastos com Pessoal'!$H$6,1,MATCH(3&amp;$B55,'Gastos com Pessoal'!$I$532:$AJ$532&amp;'Gastos com Pessoal'!$I$6:$AJ$6,0),500,1)),0)
+_xlfn.IFNA(SUM((AH$3&gt;='Gastos com Pessoal'!$E$7:$E$506)*(AH$3&lt;='Gastos com Pessoal'!$F$7:$F$506)*(IF('Gastos com Pessoal'!$Y$7:$Y$506&lt;=AH$3,1,0))*OFFSET('Gastos com Pessoal'!$H$6,1,MATCH(4&amp;$B55,'Gastos com Pessoal'!$I$532:$AJ$532&amp;'Gastos com Pessoal'!$I$6:$AJ$6,0),500,1)),0)
+_xlfn.IFNA(SUM((AH$3&gt;='Gastos com Pessoal'!$E$7:$E$506)*(AH$3&lt;='Gastos com Pessoal'!$F$7:$F$506)*(IF('Gastos com Pessoal'!$AE$7:$AE$506&lt;=AH$3,1,0))*OFFSET('Gastos com Pessoal'!$H$6,1,MATCH(5&amp;$B55,'Gastos com Pessoal'!$I$532:$AJ$532&amp;'Gastos com Pessoal'!$I$6:$AJ$6,0),500,1)),0)
+_xlfn.IFNA(SUM((AH$3&gt;='Gastos com Pessoal'!$E$513:$E$522)*(AH$3&lt;='Gastos com Pessoal'!$F$513:$F$522)*(IF('Gastos com Pessoal'!$G$513:$G$522&lt;=AH$3,1,0))*OFFSET('Gastos com Pessoal'!$H$512,1,MATCH(1&amp;$B55,'Gastos com Pessoal'!$I$532:$AJ$532&amp;'Gastos com Pessoal'!$I$512:$AJ$512,0),10,1)),0)
+_xlfn.IFNA(SUM((AH$3&gt;='Gastos com Pessoal'!$E$513:$E$522)*(AH$3&lt;='Gastos com Pessoal'!$F$513:$F$522)*(IF('Gastos com Pessoal'!$M$513:$M$522&lt;=AH$3,1,0))*OFFSET('Gastos com Pessoal'!$H$512,1,MATCH(2&amp;$B55,'Gastos com Pessoal'!$I$532:$AJ$532&amp;'Gastos com Pessoal'!$I$512:$AJ$512,0),10,1)),0)
+_xlfn.IFNA(SUM((AH$3&gt;='Gastos com Pessoal'!$E$513:$E$522)*(AH$3&lt;='Gastos com Pessoal'!$F$513:$F$522)*(IF('Gastos com Pessoal'!$S$513:$S$522&lt;=AH$3,1,0))*OFFSET('Gastos com Pessoal'!$H$512,1,MATCH(3&amp;$B55,'Gastos com Pessoal'!$I$532:$AJ$532&amp;'Gastos com Pessoal'!$I$512:$AJ$512,0),10,1)),0)
+_xlfn.IFNA(SUM((AH$3&gt;='Gastos com Pessoal'!$E$513:$E$522)*(AH$3&lt;='Gastos com Pessoal'!$F$513:$F$522)*(IF('Gastos com Pessoal'!$Y$513:$Y$522&lt;=AH$3,1,0))*OFFSET('Gastos com Pessoal'!$H$512,1,MATCH(4&amp;$B55,'Gastos com Pessoal'!$I$532:$AJ$532&amp;'Gastos com Pessoal'!$I$512:$AJ$512,0),10,1)),0)
+_xlfn.IFNA(SUM((AH$3&gt;='Gastos com Pessoal'!$E$513:$E$522)*(AH$3&lt;='Gastos com Pessoal'!$F$513:$F$522)*(IF('Gastos com Pessoal'!$AE$513:$AE$522&lt;=AH$3,1,0))*OFFSET('Gastos com Pessoal'!$H$512,1,MATCH(5&amp;$B55,'Gastos com Pessoal'!$I$532:$AJ$532&amp;'Gastos com Pessoal'!$I$512:$AJ$512,0),10,1)),0)</f>
        <v>0</v>
      </c>
      <c r="AI55" s="32">
        <f t="array" aca="1" ref="AI55" ca="1">_xlfn.IFNA(SUM((AI$3&gt;='Gastos com Pessoal'!$E$7:$E$506)*(AI$3&lt;='Gastos com Pessoal'!$F$7:$F$506)*OFFSET('Encargos e Benefícios'!$D$5,1,MATCH($B55,'Encargos e Benefícios'!$E$5:$AB$5,0),500,1)),0)
+_xlfn.IFNA(SUM((AI$3&gt;='Gastos com Pessoal'!$E$513:$E$522)*(AI$3&lt;='Gastos com Pessoal'!$F$513:$F$522)*OFFSET('Encargos e Benefícios'!$D$511,1,MATCH($B55,'Encargos e Benefícios'!$E$511:$AB$511,0),10,1)),0)
+_xlfn.IFNA(SUM((AI$3&gt;='Gastos com Pessoal'!$E$7:$E$506)*(AI$3&lt;='Gastos com Pessoal'!$F$7:$F$506)*(IF('Gastos com Pessoal'!$G$7:$G$506&lt;=AI$3,1,0))*OFFSET('Gastos com Pessoal'!$H$6,1,MATCH(1&amp;$B55,'Gastos com Pessoal'!$I$532:$AJ$532&amp;'Gastos com Pessoal'!$I$6:$AJ$6,0),500,1)),0)
+_xlfn.IFNA(SUM((AI$3&gt;='Gastos com Pessoal'!$E$7:$E$506)*(AI$3&lt;='Gastos com Pessoal'!$F$7:$F$506)*(IF('Gastos com Pessoal'!$M$7:$M$506&lt;=AI$3,1,0))*OFFSET('Gastos com Pessoal'!$H$6,1,MATCH(2&amp;$B55,'Gastos com Pessoal'!$I$532:$AJ$532&amp;'Gastos com Pessoal'!$I$6:$AJ$6,0),500,1)),0)
+_xlfn.IFNA(SUM((AI$3&gt;='Gastos com Pessoal'!$E$7:$E$506)*(AI$3&lt;='Gastos com Pessoal'!$F$7:$F$506)*(IF('Gastos com Pessoal'!$S$7:$S$506&lt;=AI$3,1,0))*OFFSET('Gastos com Pessoal'!$H$6,1,MATCH(3&amp;$B55,'Gastos com Pessoal'!$I$532:$AJ$532&amp;'Gastos com Pessoal'!$I$6:$AJ$6,0),500,1)),0)
+_xlfn.IFNA(SUM((AI$3&gt;='Gastos com Pessoal'!$E$7:$E$506)*(AI$3&lt;='Gastos com Pessoal'!$F$7:$F$506)*(IF('Gastos com Pessoal'!$Y$7:$Y$506&lt;=AI$3,1,0))*OFFSET('Gastos com Pessoal'!$H$6,1,MATCH(4&amp;$B55,'Gastos com Pessoal'!$I$532:$AJ$532&amp;'Gastos com Pessoal'!$I$6:$AJ$6,0),500,1)),0)
+_xlfn.IFNA(SUM((AI$3&gt;='Gastos com Pessoal'!$E$7:$E$506)*(AI$3&lt;='Gastos com Pessoal'!$F$7:$F$506)*(IF('Gastos com Pessoal'!$AE$7:$AE$506&lt;=AI$3,1,0))*OFFSET('Gastos com Pessoal'!$H$6,1,MATCH(5&amp;$B55,'Gastos com Pessoal'!$I$532:$AJ$532&amp;'Gastos com Pessoal'!$I$6:$AJ$6,0),500,1)),0)
+_xlfn.IFNA(SUM((AI$3&gt;='Gastos com Pessoal'!$E$513:$E$522)*(AI$3&lt;='Gastos com Pessoal'!$F$513:$F$522)*(IF('Gastos com Pessoal'!$G$513:$G$522&lt;=AI$3,1,0))*OFFSET('Gastos com Pessoal'!$H$512,1,MATCH(1&amp;$B55,'Gastos com Pessoal'!$I$532:$AJ$532&amp;'Gastos com Pessoal'!$I$512:$AJ$512,0),10,1)),0)
+_xlfn.IFNA(SUM((AI$3&gt;='Gastos com Pessoal'!$E$513:$E$522)*(AI$3&lt;='Gastos com Pessoal'!$F$513:$F$522)*(IF('Gastos com Pessoal'!$M$513:$M$522&lt;=AI$3,1,0))*OFFSET('Gastos com Pessoal'!$H$512,1,MATCH(2&amp;$B55,'Gastos com Pessoal'!$I$532:$AJ$532&amp;'Gastos com Pessoal'!$I$512:$AJ$512,0),10,1)),0)
+_xlfn.IFNA(SUM((AI$3&gt;='Gastos com Pessoal'!$E$513:$E$522)*(AI$3&lt;='Gastos com Pessoal'!$F$513:$F$522)*(IF('Gastos com Pessoal'!$S$513:$S$522&lt;=AI$3,1,0))*OFFSET('Gastos com Pessoal'!$H$512,1,MATCH(3&amp;$B55,'Gastos com Pessoal'!$I$532:$AJ$532&amp;'Gastos com Pessoal'!$I$512:$AJ$512,0),10,1)),0)
+_xlfn.IFNA(SUM((AI$3&gt;='Gastos com Pessoal'!$E$513:$E$522)*(AI$3&lt;='Gastos com Pessoal'!$F$513:$F$522)*(IF('Gastos com Pessoal'!$Y$513:$Y$522&lt;=AI$3,1,0))*OFFSET('Gastos com Pessoal'!$H$512,1,MATCH(4&amp;$B55,'Gastos com Pessoal'!$I$532:$AJ$532&amp;'Gastos com Pessoal'!$I$512:$AJ$512,0),10,1)),0)
+_xlfn.IFNA(SUM((AI$3&gt;='Gastos com Pessoal'!$E$513:$E$522)*(AI$3&lt;='Gastos com Pessoal'!$F$513:$F$522)*(IF('Gastos com Pessoal'!$AE$513:$AE$522&lt;=AI$3,1,0))*OFFSET('Gastos com Pessoal'!$H$512,1,MATCH(5&amp;$B55,'Gastos com Pessoal'!$I$532:$AJ$532&amp;'Gastos com Pessoal'!$I$512:$AJ$512,0),10,1)),0)</f>
        <v>0</v>
      </c>
      <c r="AJ55" s="32">
        <f t="array" aca="1" ref="AJ55" ca="1">_xlfn.IFNA(SUM((AJ$3&gt;='Gastos com Pessoal'!$E$7:$E$506)*(AJ$3&lt;='Gastos com Pessoal'!$F$7:$F$506)*OFFSET('Encargos e Benefícios'!$D$5,1,MATCH($B55,'Encargos e Benefícios'!$E$5:$AB$5,0),500,1)),0)
+_xlfn.IFNA(SUM((AJ$3&gt;='Gastos com Pessoal'!$E$513:$E$522)*(AJ$3&lt;='Gastos com Pessoal'!$F$513:$F$522)*OFFSET('Encargos e Benefícios'!$D$511,1,MATCH($B55,'Encargos e Benefícios'!$E$511:$AB$511,0),10,1)),0)
+_xlfn.IFNA(SUM((AJ$3&gt;='Gastos com Pessoal'!$E$7:$E$506)*(AJ$3&lt;='Gastos com Pessoal'!$F$7:$F$506)*(IF('Gastos com Pessoal'!$G$7:$G$506&lt;=AJ$3,1,0))*OFFSET('Gastos com Pessoal'!$H$6,1,MATCH(1&amp;$B55,'Gastos com Pessoal'!$I$532:$AJ$532&amp;'Gastos com Pessoal'!$I$6:$AJ$6,0),500,1)),0)
+_xlfn.IFNA(SUM((AJ$3&gt;='Gastos com Pessoal'!$E$7:$E$506)*(AJ$3&lt;='Gastos com Pessoal'!$F$7:$F$506)*(IF('Gastos com Pessoal'!$M$7:$M$506&lt;=AJ$3,1,0))*OFFSET('Gastos com Pessoal'!$H$6,1,MATCH(2&amp;$B55,'Gastos com Pessoal'!$I$532:$AJ$532&amp;'Gastos com Pessoal'!$I$6:$AJ$6,0),500,1)),0)
+_xlfn.IFNA(SUM((AJ$3&gt;='Gastos com Pessoal'!$E$7:$E$506)*(AJ$3&lt;='Gastos com Pessoal'!$F$7:$F$506)*(IF('Gastos com Pessoal'!$S$7:$S$506&lt;=AJ$3,1,0))*OFFSET('Gastos com Pessoal'!$H$6,1,MATCH(3&amp;$B55,'Gastos com Pessoal'!$I$532:$AJ$532&amp;'Gastos com Pessoal'!$I$6:$AJ$6,0),500,1)),0)
+_xlfn.IFNA(SUM((AJ$3&gt;='Gastos com Pessoal'!$E$7:$E$506)*(AJ$3&lt;='Gastos com Pessoal'!$F$7:$F$506)*(IF('Gastos com Pessoal'!$Y$7:$Y$506&lt;=AJ$3,1,0))*OFFSET('Gastos com Pessoal'!$H$6,1,MATCH(4&amp;$B55,'Gastos com Pessoal'!$I$532:$AJ$532&amp;'Gastos com Pessoal'!$I$6:$AJ$6,0),500,1)),0)
+_xlfn.IFNA(SUM((AJ$3&gt;='Gastos com Pessoal'!$E$7:$E$506)*(AJ$3&lt;='Gastos com Pessoal'!$F$7:$F$506)*(IF('Gastos com Pessoal'!$AE$7:$AE$506&lt;=AJ$3,1,0))*OFFSET('Gastos com Pessoal'!$H$6,1,MATCH(5&amp;$B55,'Gastos com Pessoal'!$I$532:$AJ$532&amp;'Gastos com Pessoal'!$I$6:$AJ$6,0),500,1)),0)
+_xlfn.IFNA(SUM((AJ$3&gt;='Gastos com Pessoal'!$E$513:$E$522)*(AJ$3&lt;='Gastos com Pessoal'!$F$513:$F$522)*(IF('Gastos com Pessoal'!$G$513:$G$522&lt;=AJ$3,1,0))*OFFSET('Gastos com Pessoal'!$H$512,1,MATCH(1&amp;$B55,'Gastos com Pessoal'!$I$532:$AJ$532&amp;'Gastos com Pessoal'!$I$512:$AJ$512,0),10,1)),0)
+_xlfn.IFNA(SUM((AJ$3&gt;='Gastos com Pessoal'!$E$513:$E$522)*(AJ$3&lt;='Gastos com Pessoal'!$F$513:$F$522)*(IF('Gastos com Pessoal'!$M$513:$M$522&lt;=AJ$3,1,0))*OFFSET('Gastos com Pessoal'!$H$512,1,MATCH(2&amp;$B55,'Gastos com Pessoal'!$I$532:$AJ$532&amp;'Gastos com Pessoal'!$I$512:$AJ$512,0),10,1)),0)
+_xlfn.IFNA(SUM((AJ$3&gt;='Gastos com Pessoal'!$E$513:$E$522)*(AJ$3&lt;='Gastos com Pessoal'!$F$513:$F$522)*(IF('Gastos com Pessoal'!$S$513:$S$522&lt;=AJ$3,1,0))*OFFSET('Gastos com Pessoal'!$H$512,1,MATCH(3&amp;$B55,'Gastos com Pessoal'!$I$532:$AJ$532&amp;'Gastos com Pessoal'!$I$512:$AJ$512,0),10,1)),0)
+_xlfn.IFNA(SUM((AJ$3&gt;='Gastos com Pessoal'!$E$513:$E$522)*(AJ$3&lt;='Gastos com Pessoal'!$F$513:$F$522)*(IF('Gastos com Pessoal'!$Y$513:$Y$522&lt;=AJ$3,1,0))*OFFSET('Gastos com Pessoal'!$H$512,1,MATCH(4&amp;$B55,'Gastos com Pessoal'!$I$532:$AJ$532&amp;'Gastos com Pessoal'!$I$512:$AJ$512,0),10,1)),0)
+_xlfn.IFNA(SUM((AJ$3&gt;='Gastos com Pessoal'!$E$513:$E$522)*(AJ$3&lt;='Gastos com Pessoal'!$F$513:$F$522)*(IF('Gastos com Pessoal'!$AE$513:$AE$522&lt;=AJ$3,1,0))*OFFSET('Gastos com Pessoal'!$H$512,1,MATCH(5&amp;$B55,'Gastos com Pessoal'!$I$532:$AJ$532&amp;'Gastos com Pessoal'!$I$512:$AJ$512,0),10,1)),0)</f>
        <v>0</v>
      </c>
      <c r="AK55" s="32">
        <f t="array" aca="1" ref="AK55" ca="1">_xlfn.IFNA(SUM((AK$3&gt;='Gastos com Pessoal'!$E$7:$E$506)*(AK$3&lt;='Gastos com Pessoal'!$F$7:$F$506)*OFFSET('Encargos e Benefícios'!$D$5,1,MATCH($B55,'Encargos e Benefícios'!$E$5:$AB$5,0),500,1)),0)
+_xlfn.IFNA(SUM((AK$3&gt;='Gastos com Pessoal'!$E$513:$E$522)*(AK$3&lt;='Gastos com Pessoal'!$F$513:$F$522)*OFFSET('Encargos e Benefícios'!$D$511,1,MATCH($B55,'Encargos e Benefícios'!$E$511:$AB$511,0),10,1)),0)
+_xlfn.IFNA(SUM((AK$3&gt;='Gastos com Pessoal'!$E$7:$E$506)*(AK$3&lt;='Gastos com Pessoal'!$F$7:$F$506)*(IF('Gastos com Pessoal'!$G$7:$G$506&lt;=AK$3,1,0))*OFFSET('Gastos com Pessoal'!$H$6,1,MATCH(1&amp;$B55,'Gastos com Pessoal'!$I$532:$AJ$532&amp;'Gastos com Pessoal'!$I$6:$AJ$6,0),500,1)),0)
+_xlfn.IFNA(SUM((AK$3&gt;='Gastos com Pessoal'!$E$7:$E$506)*(AK$3&lt;='Gastos com Pessoal'!$F$7:$F$506)*(IF('Gastos com Pessoal'!$M$7:$M$506&lt;=AK$3,1,0))*OFFSET('Gastos com Pessoal'!$H$6,1,MATCH(2&amp;$B55,'Gastos com Pessoal'!$I$532:$AJ$532&amp;'Gastos com Pessoal'!$I$6:$AJ$6,0),500,1)),0)
+_xlfn.IFNA(SUM((AK$3&gt;='Gastos com Pessoal'!$E$7:$E$506)*(AK$3&lt;='Gastos com Pessoal'!$F$7:$F$506)*(IF('Gastos com Pessoal'!$S$7:$S$506&lt;=AK$3,1,0))*OFFSET('Gastos com Pessoal'!$H$6,1,MATCH(3&amp;$B55,'Gastos com Pessoal'!$I$532:$AJ$532&amp;'Gastos com Pessoal'!$I$6:$AJ$6,0),500,1)),0)
+_xlfn.IFNA(SUM((AK$3&gt;='Gastos com Pessoal'!$E$7:$E$506)*(AK$3&lt;='Gastos com Pessoal'!$F$7:$F$506)*(IF('Gastos com Pessoal'!$Y$7:$Y$506&lt;=AK$3,1,0))*OFFSET('Gastos com Pessoal'!$H$6,1,MATCH(4&amp;$B55,'Gastos com Pessoal'!$I$532:$AJ$532&amp;'Gastos com Pessoal'!$I$6:$AJ$6,0),500,1)),0)
+_xlfn.IFNA(SUM((AK$3&gt;='Gastos com Pessoal'!$E$7:$E$506)*(AK$3&lt;='Gastos com Pessoal'!$F$7:$F$506)*(IF('Gastos com Pessoal'!$AE$7:$AE$506&lt;=AK$3,1,0))*OFFSET('Gastos com Pessoal'!$H$6,1,MATCH(5&amp;$B55,'Gastos com Pessoal'!$I$532:$AJ$532&amp;'Gastos com Pessoal'!$I$6:$AJ$6,0),500,1)),0)
+_xlfn.IFNA(SUM((AK$3&gt;='Gastos com Pessoal'!$E$513:$E$522)*(AK$3&lt;='Gastos com Pessoal'!$F$513:$F$522)*(IF('Gastos com Pessoal'!$G$513:$G$522&lt;=AK$3,1,0))*OFFSET('Gastos com Pessoal'!$H$512,1,MATCH(1&amp;$B55,'Gastos com Pessoal'!$I$532:$AJ$532&amp;'Gastos com Pessoal'!$I$512:$AJ$512,0),10,1)),0)
+_xlfn.IFNA(SUM((AK$3&gt;='Gastos com Pessoal'!$E$513:$E$522)*(AK$3&lt;='Gastos com Pessoal'!$F$513:$F$522)*(IF('Gastos com Pessoal'!$M$513:$M$522&lt;=AK$3,1,0))*OFFSET('Gastos com Pessoal'!$H$512,1,MATCH(2&amp;$B55,'Gastos com Pessoal'!$I$532:$AJ$532&amp;'Gastos com Pessoal'!$I$512:$AJ$512,0),10,1)),0)
+_xlfn.IFNA(SUM((AK$3&gt;='Gastos com Pessoal'!$E$513:$E$522)*(AK$3&lt;='Gastos com Pessoal'!$F$513:$F$522)*(IF('Gastos com Pessoal'!$S$513:$S$522&lt;=AK$3,1,0))*OFFSET('Gastos com Pessoal'!$H$512,1,MATCH(3&amp;$B55,'Gastos com Pessoal'!$I$532:$AJ$532&amp;'Gastos com Pessoal'!$I$512:$AJ$512,0),10,1)),0)
+_xlfn.IFNA(SUM((AK$3&gt;='Gastos com Pessoal'!$E$513:$E$522)*(AK$3&lt;='Gastos com Pessoal'!$F$513:$F$522)*(IF('Gastos com Pessoal'!$Y$513:$Y$522&lt;=AK$3,1,0))*OFFSET('Gastos com Pessoal'!$H$512,1,MATCH(4&amp;$B55,'Gastos com Pessoal'!$I$532:$AJ$532&amp;'Gastos com Pessoal'!$I$512:$AJ$512,0),10,1)),0)
+_xlfn.IFNA(SUM((AK$3&gt;='Gastos com Pessoal'!$E$513:$E$522)*(AK$3&lt;='Gastos com Pessoal'!$F$513:$F$522)*(IF('Gastos com Pessoal'!$AE$513:$AE$522&lt;=AK$3,1,0))*OFFSET('Gastos com Pessoal'!$H$512,1,MATCH(5&amp;$B55,'Gastos com Pessoal'!$I$532:$AJ$532&amp;'Gastos com Pessoal'!$I$512:$AJ$512,0),10,1)),0)</f>
        <v>0</v>
      </c>
      <c r="AL55" s="32">
        <f t="array" aca="1" ref="AL55" ca="1">_xlfn.IFNA(SUM((AL$3&gt;='Gastos com Pessoal'!$E$7:$E$506)*(AL$3&lt;='Gastos com Pessoal'!$F$7:$F$506)*OFFSET('Encargos e Benefícios'!$D$5,1,MATCH($B55,'Encargos e Benefícios'!$E$5:$AB$5,0),500,1)),0)
+_xlfn.IFNA(SUM((AL$3&gt;='Gastos com Pessoal'!$E$513:$E$522)*(AL$3&lt;='Gastos com Pessoal'!$F$513:$F$522)*OFFSET('Encargos e Benefícios'!$D$511,1,MATCH($B55,'Encargos e Benefícios'!$E$511:$AB$511,0),10,1)),0)
+_xlfn.IFNA(SUM((AL$3&gt;='Gastos com Pessoal'!$E$7:$E$506)*(AL$3&lt;='Gastos com Pessoal'!$F$7:$F$506)*(IF('Gastos com Pessoal'!$G$7:$G$506&lt;=AL$3,1,0))*OFFSET('Gastos com Pessoal'!$H$6,1,MATCH(1&amp;$B55,'Gastos com Pessoal'!$I$532:$AJ$532&amp;'Gastos com Pessoal'!$I$6:$AJ$6,0),500,1)),0)
+_xlfn.IFNA(SUM((AL$3&gt;='Gastos com Pessoal'!$E$7:$E$506)*(AL$3&lt;='Gastos com Pessoal'!$F$7:$F$506)*(IF('Gastos com Pessoal'!$M$7:$M$506&lt;=AL$3,1,0))*OFFSET('Gastos com Pessoal'!$H$6,1,MATCH(2&amp;$B55,'Gastos com Pessoal'!$I$532:$AJ$532&amp;'Gastos com Pessoal'!$I$6:$AJ$6,0),500,1)),0)
+_xlfn.IFNA(SUM((AL$3&gt;='Gastos com Pessoal'!$E$7:$E$506)*(AL$3&lt;='Gastos com Pessoal'!$F$7:$F$506)*(IF('Gastos com Pessoal'!$S$7:$S$506&lt;=AL$3,1,0))*OFFSET('Gastos com Pessoal'!$H$6,1,MATCH(3&amp;$B55,'Gastos com Pessoal'!$I$532:$AJ$532&amp;'Gastos com Pessoal'!$I$6:$AJ$6,0),500,1)),0)
+_xlfn.IFNA(SUM((AL$3&gt;='Gastos com Pessoal'!$E$7:$E$506)*(AL$3&lt;='Gastos com Pessoal'!$F$7:$F$506)*(IF('Gastos com Pessoal'!$Y$7:$Y$506&lt;=AL$3,1,0))*OFFSET('Gastos com Pessoal'!$H$6,1,MATCH(4&amp;$B55,'Gastos com Pessoal'!$I$532:$AJ$532&amp;'Gastos com Pessoal'!$I$6:$AJ$6,0),500,1)),0)
+_xlfn.IFNA(SUM((AL$3&gt;='Gastos com Pessoal'!$E$7:$E$506)*(AL$3&lt;='Gastos com Pessoal'!$F$7:$F$506)*(IF('Gastos com Pessoal'!$AE$7:$AE$506&lt;=AL$3,1,0))*OFFSET('Gastos com Pessoal'!$H$6,1,MATCH(5&amp;$B55,'Gastos com Pessoal'!$I$532:$AJ$532&amp;'Gastos com Pessoal'!$I$6:$AJ$6,0),500,1)),0)
+_xlfn.IFNA(SUM((AL$3&gt;='Gastos com Pessoal'!$E$513:$E$522)*(AL$3&lt;='Gastos com Pessoal'!$F$513:$F$522)*(IF('Gastos com Pessoal'!$G$513:$G$522&lt;=AL$3,1,0))*OFFSET('Gastos com Pessoal'!$H$512,1,MATCH(1&amp;$B55,'Gastos com Pessoal'!$I$532:$AJ$532&amp;'Gastos com Pessoal'!$I$512:$AJ$512,0),10,1)),0)
+_xlfn.IFNA(SUM((AL$3&gt;='Gastos com Pessoal'!$E$513:$E$522)*(AL$3&lt;='Gastos com Pessoal'!$F$513:$F$522)*(IF('Gastos com Pessoal'!$M$513:$M$522&lt;=AL$3,1,0))*OFFSET('Gastos com Pessoal'!$H$512,1,MATCH(2&amp;$B55,'Gastos com Pessoal'!$I$532:$AJ$532&amp;'Gastos com Pessoal'!$I$512:$AJ$512,0),10,1)),0)
+_xlfn.IFNA(SUM((AL$3&gt;='Gastos com Pessoal'!$E$513:$E$522)*(AL$3&lt;='Gastos com Pessoal'!$F$513:$F$522)*(IF('Gastos com Pessoal'!$S$513:$S$522&lt;=AL$3,1,0))*OFFSET('Gastos com Pessoal'!$H$512,1,MATCH(3&amp;$B55,'Gastos com Pessoal'!$I$532:$AJ$532&amp;'Gastos com Pessoal'!$I$512:$AJ$512,0),10,1)),0)
+_xlfn.IFNA(SUM((AL$3&gt;='Gastos com Pessoal'!$E$513:$E$522)*(AL$3&lt;='Gastos com Pessoal'!$F$513:$F$522)*(IF('Gastos com Pessoal'!$Y$513:$Y$522&lt;=AL$3,1,0))*OFFSET('Gastos com Pessoal'!$H$512,1,MATCH(4&amp;$B55,'Gastos com Pessoal'!$I$532:$AJ$532&amp;'Gastos com Pessoal'!$I$512:$AJ$512,0),10,1)),0)
+_xlfn.IFNA(SUM((AL$3&gt;='Gastos com Pessoal'!$E$513:$E$522)*(AL$3&lt;='Gastos com Pessoal'!$F$513:$F$522)*(IF('Gastos com Pessoal'!$AE$513:$AE$522&lt;=AL$3,1,0))*OFFSET('Gastos com Pessoal'!$H$512,1,MATCH(5&amp;$B55,'Gastos com Pessoal'!$I$532:$AJ$532&amp;'Gastos com Pessoal'!$I$512:$AJ$512,0),10,1)),0)</f>
        <v>0</v>
      </c>
      <c r="AM55" s="32">
        <f t="array" aca="1" ref="AM55" ca="1">_xlfn.IFNA(SUM((AM$3&gt;='Gastos com Pessoal'!$E$7:$E$506)*(AM$3&lt;='Gastos com Pessoal'!$F$7:$F$506)*OFFSET('Encargos e Benefícios'!$D$5,1,MATCH($B55,'Encargos e Benefícios'!$E$5:$AB$5,0),500,1)),0)
+_xlfn.IFNA(SUM((AM$3&gt;='Gastos com Pessoal'!$E$513:$E$522)*(AM$3&lt;='Gastos com Pessoal'!$F$513:$F$522)*OFFSET('Encargos e Benefícios'!$D$511,1,MATCH($B55,'Encargos e Benefícios'!$E$511:$AB$511,0),10,1)),0)
+_xlfn.IFNA(SUM((AM$3&gt;='Gastos com Pessoal'!$E$7:$E$506)*(AM$3&lt;='Gastos com Pessoal'!$F$7:$F$506)*(IF('Gastos com Pessoal'!$G$7:$G$506&lt;=AM$3,1,0))*OFFSET('Gastos com Pessoal'!$H$6,1,MATCH(1&amp;$B55,'Gastos com Pessoal'!$I$532:$AJ$532&amp;'Gastos com Pessoal'!$I$6:$AJ$6,0),500,1)),0)
+_xlfn.IFNA(SUM((AM$3&gt;='Gastos com Pessoal'!$E$7:$E$506)*(AM$3&lt;='Gastos com Pessoal'!$F$7:$F$506)*(IF('Gastos com Pessoal'!$M$7:$M$506&lt;=AM$3,1,0))*OFFSET('Gastos com Pessoal'!$H$6,1,MATCH(2&amp;$B55,'Gastos com Pessoal'!$I$532:$AJ$532&amp;'Gastos com Pessoal'!$I$6:$AJ$6,0),500,1)),0)
+_xlfn.IFNA(SUM((AM$3&gt;='Gastos com Pessoal'!$E$7:$E$506)*(AM$3&lt;='Gastos com Pessoal'!$F$7:$F$506)*(IF('Gastos com Pessoal'!$S$7:$S$506&lt;=AM$3,1,0))*OFFSET('Gastos com Pessoal'!$H$6,1,MATCH(3&amp;$B55,'Gastos com Pessoal'!$I$532:$AJ$532&amp;'Gastos com Pessoal'!$I$6:$AJ$6,0),500,1)),0)
+_xlfn.IFNA(SUM((AM$3&gt;='Gastos com Pessoal'!$E$7:$E$506)*(AM$3&lt;='Gastos com Pessoal'!$F$7:$F$506)*(IF('Gastos com Pessoal'!$Y$7:$Y$506&lt;=AM$3,1,0))*OFFSET('Gastos com Pessoal'!$H$6,1,MATCH(4&amp;$B55,'Gastos com Pessoal'!$I$532:$AJ$532&amp;'Gastos com Pessoal'!$I$6:$AJ$6,0),500,1)),0)
+_xlfn.IFNA(SUM((AM$3&gt;='Gastos com Pessoal'!$E$7:$E$506)*(AM$3&lt;='Gastos com Pessoal'!$F$7:$F$506)*(IF('Gastos com Pessoal'!$AE$7:$AE$506&lt;=AM$3,1,0))*OFFSET('Gastos com Pessoal'!$H$6,1,MATCH(5&amp;$B55,'Gastos com Pessoal'!$I$532:$AJ$532&amp;'Gastos com Pessoal'!$I$6:$AJ$6,0),500,1)),0)
+_xlfn.IFNA(SUM((AM$3&gt;='Gastos com Pessoal'!$E$513:$E$522)*(AM$3&lt;='Gastos com Pessoal'!$F$513:$F$522)*(IF('Gastos com Pessoal'!$G$513:$G$522&lt;=AM$3,1,0))*OFFSET('Gastos com Pessoal'!$H$512,1,MATCH(1&amp;$B55,'Gastos com Pessoal'!$I$532:$AJ$532&amp;'Gastos com Pessoal'!$I$512:$AJ$512,0),10,1)),0)
+_xlfn.IFNA(SUM((AM$3&gt;='Gastos com Pessoal'!$E$513:$E$522)*(AM$3&lt;='Gastos com Pessoal'!$F$513:$F$522)*(IF('Gastos com Pessoal'!$M$513:$M$522&lt;=AM$3,1,0))*OFFSET('Gastos com Pessoal'!$H$512,1,MATCH(2&amp;$B55,'Gastos com Pessoal'!$I$532:$AJ$532&amp;'Gastos com Pessoal'!$I$512:$AJ$512,0),10,1)),0)
+_xlfn.IFNA(SUM((AM$3&gt;='Gastos com Pessoal'!$E$513:$E$522)*(AM$3&lt;='Gastos com Pessoal'!$F$513:$F$522)*(IF('Gastos com Pessoal'!$S$513:$S$522&lt;=AM$3,1,0))*OFFSET('Gastos com Pessoal'!$H$512,1,MATCH(3&amp;$B55,'Gastos com Pessoal'!$I$532:$AJ$532&amp;'Gastos com Pessoal'!$I$512:$AJ$512,0),10,1)),0)
+_xlfn.IFNA(SUM((AM$3&gt;='Gastos com Pessoal'!$E$513:$E$522)*(AM$3&lt;='Gastos com Pessoal'!$F$513:$F$522)*(IF('Gastos com Pessoal'!$Y$513:$Y$522&lt;=AM$3,1,0))*OFFSET('Gastos com Pessoal'!$H$512,1,MATCH(4&amp;$B55,'Gastos com Pessoal'!$I$532:$AJ$532&amp;'Gastos com Pessoal'!$I$512:$AJ$512,0),10,1)),0)
+_xlfn.IFNA(SUM((AM$3&gt;='Gastos com Pessoal'!$E$513:$E$522)*(AM$3&lt;='Gastos com Pessoal'!$F$513:$F$522)*(IF('Gastos com Pessoal'!$AE$513:$AE$522&lt;=AM$3,1,0))*OFFSET('Gastos com Pessoal'!$H$512,1,MATCH(5&amp;$B55,'Gastos com Pessoal'!$I$532:$AJ$532&amp;'Gastos com Pessoal'!$I$512:$AJ$512,0),10,1)),0)</f>
        <v>0</v>
      </c>
      <c r="AN55" s="32">
        <f t="array" aca="1" ref="AN55" ca="1">_xlfn.IFNA(SUM((AN$3&gt;='Gastos com Pessoal'!$E$7:$E$506)*(AN$3&lt;='Gastos com Pessoal'!$F$7:$F$506)*OFFSET('Encargos e Benefícios'!$D$5,1,MATCH($B55,'Encargos e Benefícios'!$E$5:$AB$5,0),500,1)),0)
+_xlfn.IFNA(SUM((AN$3&gt;='Gastos com Pessoal'!$E$513:$E$522)*(AN$3&lt;='Gastos com Pessoal'!$F$513:$F$522)*OFFSET('Encargos e Benefícios'!$D$511,1,MATCH($B55,'Encargos e Benefícios'!$E$511:$AB$511,0),10,1)),0)
+_xlfn.IFNA(SUM((AN$3&gt;='Gastos com Pessoal'!$E$7:$E$506)*(AN$3&lt;='Gastos com Pessoal'!$F$7:$F$506)*(IF('Gastos com Pessoal'!$G$7:$G$506&lt;=AN$3,1,0))*OFFSET('Gastos com Pessoal'!$H$6,1,MATCH(1&amp;$B55,'Gastos com Pessoal'!$I$532:$AJ$532&amp;'Gastos com Pessoal'!$I$6:$AJ$6,0),500,1)),0)
+_xlfn.IFNA(SUM((AN$3&gt;='Gastos com Pessoal'!$E$7:$E$506)*(AN$3&lt;='Gastos com Pessoal'!$F$7:$F$506)*(IF('Gastos com Pessoal'!$M$7:$M$506&lt;=AN$3,1,0))*OFFSET('Gastos com Pessoal'!$H$6,1,MATCH(2&amp;$B55,'Gastos com Pessoal'!$I$532:$AJ$532&amp;'Gastos com Pessoal'!$I$6:$AJ$6,0),500,1)),0)
+_xlfn.IFNA(SUM((AN$3&gt;='Gastos com Pessoal'!$E$7:$E$506)*(AN$3&lt;='Gastos com Pessoal'!$F$7:$F$506)*(IF('Gastos com Pessoal'!$S$7:$S$506&lt;=AN$3,1,0))*OFFSET('Gastos com Pessoal'!$H$6,1,MATCH(3&amp;$B55,'Gastos com Pessoal'!$I$532:$AJ$532&amp;'Gastos com Pessoal'!$I$6:$AJ$6,0),500,1)),0)
+_xlfn.IFNA(SUM((AN$3&gt;='Gastos com Pessoal'!$E$7:$E$506)*(AN$3&lt;='Gastos com Pessoal'!$F$7:$F$506)*(IF('Gastos com Pessoal'!$Y$7:$Y$506&lt;=AN$3,1,0))*OFFSET('Gastos com Pessoal'!$H$6,1,MATCH(4&amp;$B55,'Gastos com Pessoal'!$I$532:$AJ$532&amp;'Gastos com Pessoal'!$I$6:$AJ$6,0),500,1)),0)
+_xlfn.IFNA(SUM((AN$3&gt;='Gastos com Pessoal'!$E$7:$E$506)*(AN$3&lt;='Gastos com Pessoal'!$F$7:$F$506)*(IF('Gastos com Pessoal'!$AE$7:$AE$506&lt;=AN$3,1,0))*OFFSET('Gastos com Pessoal'!$H$6,1,MATCH(5&amp;$B55,'Gastos com Pessoal'!$I$532:$AJ$532&amp;'Gastos com Pessoal'!$I$6:$AJ$6,0),500,1)),0)
+_xlfn.IFNA(SUM((AN$3&gt;='Gastos com Pessoal'!$E$513:$E$522)*(AN$3&lt;='Gastos com Pessoal'!$F$513:$F$522)*(IF('Gastos com Pessoal'!$G$513:$G$522&lt;=AN$3,1,0))*OFFSET('Gastos com Pessoal'!$H$512,1,MATCH(1&amp;$B55,'Gastos com Pessoal'!$I$532:$AJ$532&amp;'Gastos com Pessoal'!$I$512:$AJ$512,0),10,1)),0)
+_xlfn.IFNA(SUM((AN$3&gt;='Gastos com Pessoal'!$E$513:$E$522)*(AN$3&lt;='Gastos com Pessoal'!$F$513:$F$522)*(IF('Gastos com Pessoal'!$M$513:$M$522&lt;=AN$3,1,0))*OFFSET('Gastos com Pessoal'!$H$512,1,MATCH(2&amp;$B55,'Gastos com Pessoal'!$I$532:$AJ$532&amp;'Gastos com Pessoal'!$I$512:$AJ$512,0),10,1)),0)
+_xlfn.IFNA(SUM((AN$3&gt;='Gastos com Pessoal'!$E$513:$E$522)*(AN$3&lt;='Gastos com Pessoal'!$F$513:$F$522)*(IF('Gastos com Pessoal'!$S$513:$S$522&lt;=AN$3,1,0))*OFFSET('Gastos com Pessoal'!$H$512,1,MATCH(3&amp;$B55,'Gastos com Pessoal'!$I$532:$AJ$532&amp;'Gastos com Pessoal'!$I$512:$AJ$512,0),10,1)),0)
+_xlfn.IFNA(SUM((AN$3&gt;='Gastos com Pessoal'!$E$513:$E$522)*(AN$3&lt;='Gastos com Pessoal'!$F$513:$F$522)*(IF('Gastos com Pessoal'!$Y$513:$Y$522&lt;=AN$3,1,0))*OFFSET('Gastos com Pessoal'!$H$512,1,MATCH(4&amp;$B55,'Gastos com Pessoal'!$I$532:$AJ$532&amp;'Gastos com Pessoal'!$I$512:$AJ$512,0),10,1)),0)
+_xlfn.IFNA(SUM((AN$3&gt;='Gastos com Pessoal'!$E$513:$E$522)*(AN$3&lt;='Gastos com Pessoal'!$F$513:$F$522)*(IF('Gastos com Pessoal'!$AE$513:$AE$522&lt;=AN$3,1,0))*OFFSET('Gastos com Pessoal'!$H$512,1,MATCH(5&amp;$B55,'Gastos com Pessoal'!$I$532:$AJ$532&amp;'Gastos com Pessoal'!$I$512:$AJ$512,0),10,1)),0)</f>
        <v>0</v>
      </c>
      <c r="AO55" s="32">
        <f t="array" aca="1" ref="AO55" ca="1">_xlfn.IFNA(SUM((AO$3&gt;='Gastos com Pessoal'!$E$7:$E$506)*(AO$3&lt;='Gastos com Pessoal'!$F$7:$F$506)*OFFSET('Encargos e Benefícios'!$D$5,1,MATCH($B55,'Encargos e Benefícios'!$E$5:$AB$5,0),500,1)),0)
+_xlfn.IFNA(SUM((AO$3&gt;='Gastos com Pessoal'!$E$513:$E$522)*(AO$3&lt;='Gastos com Pessoal'!$F$513:$F$522)*OFFSET('Encargos e Benefícios'!$D$511,1,MATCH($B55,'Encargos e Benefícios'!$E$511:$AB$511,0),10,1)),0)
+_xlfn.IFNA(SUM((AO$3&gt;='Gastos com Pessoal'!$E$7:$E$506)*(AO$3&lt;='Gastos com Pessoal'!$F$7:$F$506)*(IF('Gastos com Pessoal'!$G$7:$G$506&lt;=AO$3,1,0))*OFFSET('Gastos com Pessoal'!$H$6,1,MATCH(1&amp;$B55,'Gastos com Pessoal'!$I$532:$AJ$532&amp;'Gastos com Pessoal'!$I$6:$AJ$6,0),500,1)),0)
+_xlfn.IFNA(SUM((AO$3&gt;='Gastos com Pessoal'!$E$7:$E$506)*(AO$3&lt;='Gastos com Pessoal'!$F$7:$F$506)*(IF('Gastos com Pessoal'!$M$7:$M$506&lt;=AO$3,1,0))*OFFSET('Gastos com Pessoal'!$H$6,1,MATCH(2&amp;$B55,'Gastos com Pessoal'!$I$532:$AJ$532&amp;'Gastos com Pessoal'!$I$6:$AJ$6,0),500,1)),0)
+_xlfn.IFNA(SUM((AO$3&gt;='Gastos com Pessoal'!$E$7:$E$506)*(AO$3&lt;='Gastos com Pessoal'!$F$7:$F$506)*(IF('Gastos com Pessoal'!$S$7:$S$506&lt;=AO$3,1,0))*OFFSET('Gastos com Pessoal'!$H$6,1,MATCH(3&amp;$B55,'Gastos com Pessoal'!$I$532:$AJ$532&amp;'Gastos com Pessoal'!$I$6:$AJ$6,0),500,1)),0)
+_xlfn.IFNA(SUM((AO$3&gt;='Gastos com Pessoal'!$E$7:$E$506)*(AO$3&lt;='Gastos com Pessoal'!$F$7:$F$506)*(IF('Gastos com Pessoal'!$Y$7:$Y$506&lt;=AO$3,1,0))*OFFSET('Gastos com Pessoal'!$H$6,1,MATCH(4&amp;$B55,'Gastos com Pessoal'!$I$532:$AJ$532&amp;'Gastos com Pessoal'!$I$6:$AJ$6,0),500,1)),0)
+_xlfn.IFNA(SUM((AO$3&gt;='Gastos com Pessoal'!$E$7:$E$506)*(AO$3&lt;='Gastos com Pessoal'!$F$7:$F$506)*(IF('Gastos com Pessoal'!$AE$7:$AE$506&lt;=AO$3,1,0))*OFFSET('Gastos com Pessoal'!$H$6,1,MATCH(5&amp;$B55,'Gastos com Pessoal'!$I$532:$AJ$532&amp;'Gastos com Pessoal'!$I$6:$AJ$6,0),500,1)),0)
+_xlfn.IFNA(SUM((AO$3&gt;='Gastos com Pessoal'!$E$513:$E$522)*(AO$3&lt;='Gastos com Pessoal'!$F$513:$F$522)*(IF('Gastos com Pessoal'!$G$513:$G$522&lt;=AO$3,1,0))*OFFSET('Gastos com Pessoal'!$H$512,1,MATCH(1&amp;$B55,'Gastos com Pessoal'!$I$532:$AJ$532&amp;'Gastos com Pessoal'!$I$512:$AJ$512,0),10,1)),0)
+_xlfn.IFNA(SUM((AO$3&gt;='Gastos com Pessoal'!$E$513:$E$522)*(AO$3&lt;='Gastos com Pessoal'!$F$513:$F$522)*(IF('Gastos com Pessoal'!$M$513:$M$522&lt;=AO$3,1,0))*OFFSET('Gastos com Pessoal'!$H$512,1,MATCH(2&amp;$B55,'Gastos com Pessoal'!$I$532:$AJ$532&amp;'Gastos com Pessoal'!$I$512:$AJ$512,0),10,1)),0)
+_xlfn.IFNA(SUM((AO$3&gt;='Gastos com Pessoal'!$E$513:$E$522)*(AO$3&lt;='Gastos com Pessoal'!$F$513:$F$522)*(IF('Gastos com Pessoal'!$S$513:$S$522&lt;=AO$3,1,0))*OFFSET('Gastos com Pessoal'!$H$512,1,MATCH(3&amp;$B55,'Gastos com Pessoal'!$I$532:$AJ$532&amp;'Gastos com Pessoal'!$I$512:$AJ$512,0),10,1)),0)
+_xlfn.IFNA(SUM((AO$3&gt;='Gastos com Pessoal'!$E$513:$E$522)*(AO$3&lt;='Gastos com Pessoal'!$F$513:$F$522)*(IF('Gastos com Pessoal'!$Y$513:$Y$522&lt;=AO$3,1,0))*OFFSET('Gastos com Pessoal'!$H$512,1,MATCH(4&amp;$B55,'Gastos com Pessoal'!$I$532:$AJ$532&amp;'Gastos com Pessoal'!$I$512:$AJ$512,0),10,1)),0)
+_xlfn.IFNA(SUM((AO$3&gt;='Gastos com Pessoal'!$E$513:$E$522)*(AO$3&lt;='Gastos com Pessoal'!$F$513:$F$522)*(IF('Gastos com Pessoal'!$AE$513:$AE$522&lt;=AO$3,1,0))*OFFSET('Gastos com Pessoal'!$H$512,1,MATCH(5&amp;$B55,'Gastos com Pessoal'!$I$532:$AJ$532&amp;'Gastos com Pessoal'!$I$512:$AJ$512,0),10,1)),0)</f>
        <v>0</v>
      </c>
      <c r="AP55" s="32">
        <f t="array" aca="1" ref="AP55" ca="1">_xlfn.IFNA(SUM((AP$3&gt;='Gastos com Pessoal'!$E$7:$E$506)*(AP$3&lt;='Gastos com Pessoal'!$F$7:$F$506)*OFFSET('Encargos e Benefícios'!$D$5,1,MATCH($B55,'Encargos e Benefícios'!$E$5:$AB$5,0),500,1)),0)
+_xlfn.IFNA(SUM((AP$3&gt;='Gastos com Pessoal'!$E$513:$E$522)*(AP$3&lt;='Gastos com Pessoal'!$F$513:$F$522)*OFFSET('Encargos e Benefícios'!$D$511,1,MATCH($B55,'Encargos e Benefícios'!$E$511:$AB$511,0),10,1)),0)
+_xlfn.IFNA(SUM((AP$3&gt;='Gastos com Pessoal'!$E$7:$E$506)*(AP$3&lt;='Gastos com Pessoal'!$F$7:$F$506)*(IF('Gastos com Pessoal'!$G$7:$G$506&lt;=AP$3,1,0))*OFFSET('Gastos com Pessoal'!$H$6,1,MATCH(1&amp;$B55,'Gastos com Pessoal'!$I$532:$AJ$532&amp;'Gastos com Pessoal'!$I$6:$AJ$6,0),500,1)),0)
+_xlfn.IFNA(SUM((AP$3&gt;='Gastos com Pessoal'!$E$7:$E$506)*(AP$3&lt;='Gastos com Pessoal'!$F$7:$F$506)*(IF('Gastos com Pessoal'!$M$7:$M$506&lt;=AP$3,1,0))*OFFSET('Gastos com Pessoal'!$H$6,1,MATCH(2&amp;$B55,'Gastos com Pessoal'!$I$532:$AJ$532&amp;'Gastos com Pessoal'!$I$6:$AJ$6,0),500,1)),0)
+_xlfn.IFNA(SUM((AP$3&gt;='Gastos com Pessoal'!$E$7:$E$506)*(AP$3&lt;='Gastos com Pessoal'!$F$7:$F$506)*(IF('Gastos com Pessoal'!$S$7:$S$506&lt;=AP$3,1,0))*OFFSET('Gastos com Pessoal'!$H$6,1,MATCH(3&amp;$B55,'Gastos com Pessoal'!$I$532:$AJ$532&amp;'Gastos com Pessoal'!$I$6:$AJ$6,0),500,1)),0)
+_xlfn.IFNA(SUM((AP$3&gt;='Gastos com Pessoal'!$E$7:$E$506)*(AP$3&lt;='Gastos com Pessoal'!$F$7:$F$506)*(IF('Gastos com Pessoal'!$Y$7:$Y$506&lt;=AP$3,1,0))*OFFSET('Gastos com Pessoal'!$H$6,1,MATCH(4&amp;$B55,'Gastos com Pessoal'!$I$532:$AJ$532&amp;'Gastos com Pessoal'!$I$6:$AJ$6,0),500,1)),0)
+_xlfn.IFNA(SUM((AP$3&gt;='Gastos com Pessoal'!$E$7:$E$506)*(AP$3&lt;='Gastos com Pessoal'!$F$7:$F$506)*(IF('Gastos com Pessoal'!$AE$7:$AE$506&lt;=AP$3,1,0))*OFFSET('Gastos com Pessoal'!$H$6,1,MATCH(5&amp;$B55,'Gastos com Pessoal'!$I$532:$AJ$532&amp;'Gastos com Pessoal'!$I$6:$AJ$6,0),500,1)),0)
+_xlfn.IFNA(SUM((AP$3&gt;='Gastos com Pessoal'!$E$513:$E$522)*(AP$3&lt;='Gastos com Pessoal'!$F$513:$F$522)*(IF('Gastos com Pessoal'!$G$513:$G$522&lt;=AP$3,1,0))*OFFSET('Gastos com Pessoal'!$H$512,1,MATCH(1&amp;$B55,'Gastos com Pessoal'!$I$532:$AJ$532&amp;'Gastos com Pessoal'!$I$512:$AJ$512,0),10,1)),0)
+_xlfn.IFNA(SUM((AP$3&gt;='Gastos com Pessoal'!$E$513:$E$522)*(AP$3&lt;='Gastos com Pessoal'!$F$513:$F$522)*(IF('Gastos com Pessoal'!$M$513:$M$522&lt;=AP$3,1,0))*OFFSET('Gastos com Pessoal'!$H$512,1,MATCH(2&amp;$B55,'Gastos com Pessoal'!$I$532:$AJ$532&amp;'Gastos com Pessoal'!$I$512:$AJ$512,0),10,1)),0)
+_xlfn.IFNA(SUM((AP$3&gt;='Gastos com Pessoal'!$E$513:$E$522)*(AP$3&lt;='Gastos com Pessoal'!$F$513:$F$522)*(IF('Gastos com Pessoal'!$S$513:$S$522&lt;=AP$3,1,0))*OFFSET('Gastos com Pessoal'!$H$512,1,MATCH(3&amp;$B55,'Gastos com Pessoal'!$I$532:$AJ$532&amp;'Gastos com Pessoal'!$I$512:$AJ$512,0),10,1)),0)
+_xlfn.IFNA(SUM((AP$3&gt;='Gastos com Pessoal'!$E$513:$E$522)*(AP$3&lt;='Gastos com Pessoal'!$F$513:$F$522)*(IF('Gastos com Pessoal'!$Y$513:$Y$522&lt;=AP$3,1,0))*OFFSET('Gastos com Pessoal'!$H$512,1,MATCH(4&amp;$B55,'Gastos com Pessoal'!$I$532:$AJ$532&amp;'Gastos com Pessoal'!$I$512:$AJ$512,0),10,1)),0)
+_xlfn.IFNA(SUM((AP$3&gt;='Gastos com Pessoal'!$E$513:$E$522)*(AP$3&lt;='Gastos com Pessoal'!$F$513:$F$522)*(IF('Gastos com Pessoal'!$AE$513:$AE$522&lt;=AP$3,1,0))*OFFSET('Gastos com Pessoal'!$H$512,1,MATCH(5&amp;$B55,'Gastos com Pessoal'!$I$532:$AJ$532&amp;'Gastos com Pessoal'!$I$512:$AJ$512,0),10,1)),0)</f>
        <v>0</v>
      </c>
      <c r="AQ55" s="32">
        <f t="array" aca="1" ref="AQ55" ca="1">_xlfn.IFNA(SUM((AQ$3&gt;='Gastos com Pessoal'!$E$7:$E$506)*(AQ$3&lt;='Gastos com Pessoal'!$F$7:$F$506)*OFFSET('Encargos e Benefícios'!$D$5,1,MATCH($B55,'Encargos e Benefícios'!$E$5:$AB$5,0),500,1)),0)
+_xlfn.IFNA(SUM((AQ$3&gt;='Gastos com Pessoal'!$E$513:$E$522)*(AQ$3&lt;='Gastos com Pessoal'!$F$513:$F$522)*OFFSET('Encargos e Benefícios'!$D$511,1,MATCH($B55,'Encargos e Benefícios'!$E$511:$AB$511,0),10,1)),0)
+_xlfn.IFNA(SUM((AQ$3&gt;='Gastos com Pessoal'!$E$7:$E$506)*(AQ$3&lt;='Gastos com Pessoal'!$F$7:$F$506)*(IF('Gastos com Pessoal'!$G$7:$G$506&lt;=AQ$3,1,0))*OFFSET('Gastos com Pessoal'!$H$6,1,MATCH(1&amp;$B55,'Gastos com Pessoal'!$I$532:$AJ$532&amp;'Gastos com Pessoal'!$I$6:$AJ$6,0),500,1)),0)
+_xlfn.IFNA(SUM((AQ$3&gt;='Gastos com Pessoal'!$E$7:$E$506)*(AQ$3&lt;='Gastos com Pessoal'!$F$7:$F$506)*(IF('Gastos com Pessoal'!$M$7:$M$506&lt;=AQ$3,1,0))*OFFSET('Gastos com Pessoal'!$H$6,1,MATCH(2&amp;$B55,'Gastos com Pessoal'!$I$532:$AJ$532&amp;'Gastos com Pessoal'!$I$6:$AJ$6,0),500,1)),0)
+_xlfn.IFNA(SUM((AQ$3&gt;='Gastos com Pessoal'!$E$7:$E$506)*(AQ$3&lt;='Gastos com Pessoal'!$F$7:$F$506)*(IF('Gastos com Pessoal'!$S$7:$S$506&lt;=AQ$3,1,0))*OFFSET('Gastos com Pessoal'!$H$6,1,MATCH(3&amp;$B55,'Gastos com Pessoal'!$I$532:$AJ$532&amp;'Gastos com Pessoal'!$I$6:$AJ$6,0),500,1)),0)
+_xlfn.IFNA(SUM((AQ$3&gt;='Gastos com Pessoal'!$E$7:$E$506)*(AQ$3&lt;='Gastos com Pessoal'!$F$7:$F$506)*(IF('Gastos com Pessoal'!$Y$7:$Y$506&lt;=AQ$3,1,0))*OFFSET('Gastos com Pessoal'!$H$6,1,MATCH(4&amp;$B55,'Gastos com Pessoal'!$I$532:$AJ$532&amp;'Gastos com Pessoal'!$I$6:$AJ$6,0),500,1)),0)
+_xlfn.IFNA(SUM((AQ$3&gt;='Gastos com Pessoal'!$E$7:$E$506)*(AQ$3&lt;='Gastos com Pessoal'!$F$7:$F$506)*(IF('Gastos com Pessoal'!$AE$7:$AE$506&lt;=AQ$3,1,0))*OFFSET('Gastos com Pessoal'!$H$6,1,MATCH(5&amp;$B55,'Gastos com Pessoal'!$I$532:$AJ$532&amp;'Gastos com Pessoal'!$I$6:$AJ$6,0),500,1)),0)
+_xlfn.IFNA(SUM((AQ$3&gt;='Gastos com Pessoal'!$E$513:$E$522)*(AQ$3&lt;='Gastos com Pessoal'!$F$513:$F$522)*(IF('Gastos com Pessoal'!$G$513:$G$522&lt;=AQ$3,1,0))*OFFSET('Gastos com Pessoal'!$H$512,1,MATCH(1&amp;$B55,'Gastos com Pessoal'!$I$532:$AJ$532&amp;'Gastos com Pessoal'!$I$512:$AJ$512,0),10,1)),0)
+_xlfn.IFNA(SUM((AQ$3&gt;='Gastos com Pessoal'!$E$513:$E$522)*(AQ$3&lt;='Gastos com Pessoal'!$F$513:$F$522)*(IF('Gastos com Pessoal'!$M$513:$M$522&lt;=AQ$3,1,0))*OFFSET('Gastos com Pessoal'!$H$512,1,MATCH(2&amp;$B55,'Gastos com Pessoal'!$I$532:$AJ$532&amp;'Gastos com Pessoal'!$I$512:$AJ$512,0),10,1)),0)
+_xlfn.IFNA(SUM((AQ$3&gt;='Gastos com Pessoal'!$E$513:$E$522)*(AQ$3&lt;='Gastos com Pessoal'!$F$513:$F$522)*(IF('Gastos com Pessoal'!$S$513:$S$522&lt;=AQ$3,1,0))*OFFSET('Gastos com Pessoal'!$H$512,1,MATCH(3&amp;$B55,'Gastos com Pessoal'!$I$532:$AJ$532&amp;'Gastos com Pessoal'!$I$512:$AJ$512,0),10,1)),0)
+_xlfn.IFNA(SUM((AQ$3&gt;='Gastos com Pessoal'!$E$513:$E$522)*(AQ$3&lt;='Gastos com Pessoal'!$F$513:$F$522)*(IF('Gastos com Pessoal'!$Y$513:$Y$522&lt;=AQ$3,1,0))*OFFSET('Gastos com Pessoal'!$H$512,1,MATCH(4&amp;$B55,'Gastos com Pessoal'!$I$532:$AJ$532&amp;'Gastos com Pessoal'!$I$512:$AJ$512,0),10,1)),0)
+_xlfn.IFNA(SUM((AQ$3&gt;='Gastos com Pessoal'!$E$513:$E$522)*(AQ$3&lt;='Gastos com Pessoal'!$F$513:$F$522)*(IF('Gastos com Pessoal'!$AE$513:$AE$522&lt;=AQ$3,1,0))*OFFSET('Gastos com Pessoal'!$H$512,1,MATCH(5&amp;$B55,'Gastos com Pessoal'!$I$532:$AJ$532&amp;'Gastos com Pessoal'!$I$512:$AJ$512,0),10,1)),0)</f>
        <v>0</v>
      </c>
      <c r="AR55" s="32">
        <f t="array" aca="1" ref="AR55" ca="1">_xlfn.IFNA(SUM((AR$3&gt;='Gastos com Pessoal'!$E$7:$E$506)*(AR$3&lt;='Gastos com Pessoal'!$F$7:$F$506)*OFFSET('Encargos e Benefícios'!$D$5,1,MATCH($B55,'Encargos e Benefícios'!$E$5:$AB$5,0),500,1)),0)
+_xlfn.IFNA(SUM((AR$3&gt;='Gastos com Pessoal'!$E$513:$E$522)*(AR$3&lt;='Gastos com Pessoal'!$F$513:$F$522)*OFFSET('Encargos e Benefícios'!$D$511,1,MATCH($B55,'Encargos e Benefícios'!$E$511:$AB$511,0),10,1)),0)
+_xlfn.IFNA(SUM((AR$3&gt;='Gastos com Pessoal'!$E$7:$E$506)*(AR$3&lt;='Gastos com Pessoal'!$F$7:$F$506)*(IF('Gastos com Pessoal'!$G$7:$G$506&lt;=AR$3,1,0))*OFFSET('Gastos com Pessoal'!$H$6,1,MATCH(1&amp;$B55,'Gastos com Pessoal'!$I$532:$AJ$532&amp;'Gastos com Pessoal'!$I$6:$AJ$6,0),500,1)),0)
+_xlfn.IFNA(SUM((AR$3&gt;='Gastos com Pessoal'!$E$7:$E$506)*(AR$3&lt;='Gastos com Pessoal'!$F$7:$F$506)*(IF('Gastos com Pessoal'!$M$7:$M$506&lt;=AR$3,1,0))*OFFSET('Gastos com Pessoal'!$H$6,1,MATCH(2&amp;$B55,'Gastos com Pessoal'!$I$532:$AJ$532&amp;'Gastos com Pessoal'!$I$6:$AJ$6,0),500,1)),0)
+_xlfn.IFNA(SUM((AR$3&gt;='Gastos com Pessoal'!$E$7:$E$506)*(AR$3&lt;='Gastos com Pessoal'!$F$7:$F$506)*(IF('Gastos com Pessoal'!$S$7:$S$506&lt;=AR$3,1,0))*OFFSET('Gastos com Pessoal'!$H$6,1,MATCH(3&amp;$B55,'Gastos com Pessoal'!$I$532:$AJ$532&amp;'Gastos com Pessoal'!$I$6:$AJ$6,0),500,1)),0)
+_xlfn.IFNA(SUM((AR$3&gt;='Gastos com Pessoal'!$E$7:$E$506)*(AR$3&lt;='Gastos com Pessoal'!$F$7:$F$506)*(IF('Gastos com Pessoal'!$Y$7:$Y$506&lt;=AR$3,1,0))*OFFSET('Gastos com Pessoal'!$H$6,1,MATCH(4&amp;$B55,'Gastos com Pessoal'!$I$532:$AJ$532&amp;'Gastos com Pessoal'!$I$6:$AJ$6,0),500,1)),0)
+_xlfn.IFNA(SUM((AR$3&gt;='Gastos com Pessoal'!$E$7:$E$506)*(AR$3&lt;='Gastos com Pessoal'!$F$7:$F$506)*(IF('Gastos com Pessoal'!$AE$7:$AE$506&lt;=AR$3,1,0))*OFFSET('Gastos com Pessoal'!$H$6,1,MATCH(5&amp;$B55,'Gastos com Pessoal'!$I$532:$AJ$532&amp;'Gastos com Pessoal'!$I$6:$AJ$6,0),500,1)),0)
+_xlfn.IFNA(SUM((AR$3&gt;='Gastos com Pessoal'!$E$513:$E$522)*(AR$3&lt;='Gastos com Pessoal'!$F$513:$F$522)*(IF('Gastos com Pessoal'!$G$513:$G$522&lt;=AR$3,1,0))*OFFSET('Gastos com Pessoal'!$H$512,1,MATCH(1&amp;$B55,'Gastos com Pessoal'!$I$532:$AJ$532&amp;'Gastos com Pessoal'!$I$512:$AJ$512,0),10,1)),0)
+_xlfn.IFNA(SUM((AR$3&gt;='Gastos com Pessoal'!$E$513:$E$522)*(AR$3&lt;='Gastos com Pessoal'!$F$513:$F$522)*(IF('Gastos com Pessoal'!$M$513:$M$522&lt;=AR$3,1,0))*OFFSET('Gastos com Pessoal'!$H$512,1,MATCH(2&amp;$B55,'Gastos com Pessoal'!$I$532:$AJ$532&amp;'Gastos com Pessoal'!$I$512:$AJ$512,0),10,1)),0)
+_xlfn.IFNA(SUM((AR$3&gt;='Gastos com Pessoal'!$E$513:$E$522)*(AR$3&lt;='Gastos com Pessoal'!$F$513:$F$522)*(IF('Gastos com Pessoal'!$S$513:$S$522&lt;=AR$3,1,0))*OFFSET('Gastos com Pessoal'!$H$512,1,MATCH(3&amp;$B55,'Gastos com Pessoal'!$I$532:$AJ$532&amp;'Gastos com Pessoal'!$I$512:$AJ$512,0),10,1)),0)
+_xlfn.IFNA(SUM((AR$3&gt;='Gastos com Pessoal'!$E$513:$E$522)*(AR$3&lt;='Gastos com Pessoal'!$F$513:$F$522)*(IF('Gastos com Pessoal'!$Y$513:$Y$522&lt;=AR$3,1,0))*OFFSET('Gastos com Pessoal'!$H$512,1,MATCH(4&amp;$B55,'Gastos com Pessoal'!$I$532:$AJ$532&amp;'Gastos com Pessoal'!$I$512:$AJ$512,0),10,1)),0)
+_xlfn.IFNA(SUM((AR$3&gt;='Gastos com Pessoal'!$E$513:$E$522)*(AR$3&lt;='Gastos com Pessoal'!$F$513:$F$522)*(IF('Gastos com Pessoal'!$AE$513:$AE$522&lt;=AR$3,1,0))*OFFSET('Gastos com Pessoal'!$H$512,1,MATCH(5&amp;$B55,'Gastos com Pessoal'!$I$532:$AJ$532&amp;'Gastos com Pessoal'!$I$512:$AJ$512,0),10,1)),0)</f>
        <v>0</v>
      </c>
      <c r="AS55" s="32">
        <f t="array" aca="1" ref="AS55" ca="1">_xlfn.IFNA(SUM((AS$3&gt;='Gastos com Pessoal'!$E$7:$E$506)*(AS$3&lt;='Gastos com Pessoal'!$F$7:$F$506)*OFFSET('Encargos e Benefícios'!$D$5,1,MATCH($B55,'Encargos e Benefícios'!$E$5:$AB$5,0),500,1)),0)
+_xlfn.IFNA(SUM((AS$3&gt;='Gastos com Pessoal'!$E$513:$E$522)*(AS$3&lt;='Gastos com Pessoal'!$F$513:$F$522)*OFFSET('Encargos e Benefícios'!$D$511,1,MATCH($B55,'Encargos e Benefícios'!$E$511:$AB$511,0),10,1)),0)
+_xlfn.IFNA(SUM((AS$3&gt;='Gastos com Pessoal'!$E$7:$E$506)*(AS$3&lt;='Gastos com Pessoal'!$F$7:$F$506)*(IF('Gastos com Pessoal'!$G$7:$G$506&lt;=AS$3,1,0))*OFFSET('Gastos com Pessoal'!$H$6,1,MATCH(1&amp;$B55,'Gastos com Pessoal'!$I$532:$AJ$532&amp;'Gastos com Pessoal'!$I$6:$AJ$6,0),500,1)),0)
+_xlfn.IFNA(SUM((AS$3&gt;='Gastos com Pessoal'!$E$7:$E$506)*(AS$3&lt;='Gastos com Pessoal'!$F$7:$F$506)*(IF('Gastos com Pessoal'!$M$7:$M$506&lt;=AS$3,1,0))*OFFSET('Gastos com Pessoal'!$H$6,1,MATCH(2&amp;$B55,'Gastos com Pessoal'!$I$532:$AJ$532&amp;'Gastos com Pessoal'!$I$6:$AJ$6,0),500,1)),0)
+_xlfn.IFNA(SUM((AS$3&gt;='Gastos com Pessoal'!$E$7:$E$506)*(AS$3&lt;='Gastos com Pessoal'!$F$7:$F$506)*(IF('Gastos com Pessoal'!$S$7:$S$506&lt;=AS$3,1,0))*OFFSET('Gastos com Pessoal'!$H$6,1,MATCH(3&amp;$B55,'Gastos com Pessoal'!$I$532:$AJ$532&amp;'Gastos com Pessoal'!$I$6:$AJ$6,0),500,1)),0)
+_xlfn.IFNA(SUM((AS$3&gt;='Gastos com Pessoal'!$E$7:$E$506)*(AS$3&lt;='Gastos com Pessoal'!$F$7:$F$506)*(IF('Gastos com Pessoal'!$Y$7:$Y$506&lt;=AS$3,1,0))*OFFSET('Gastos com Pessoal'!$H$6,1,MATCH(4&amp;$B55,'Gastos com Pessoal'!$I$532:$AJ$532&amp;'Gastos com Pessoal'!$I$6:$AJ$6,0),500,1)),0)
+_xlfn.IFNA(SUM((AS$3&gt;='Gastos com Pessoal'!$E$7:$E$506)*(AS$3&lt;='Gastos com Pessoal'!$F$7:$F$506)*(IF('Gastos com Pessoal'!$AE$7:$AE$506&lt;=AS$3,1,0))*OFFSET('Gastos com Pessoal'!$H$6,1,MATCH(5&amp;$B55,'Gastos com Pessoal'!$I$532:$AJ$532&amp;'Gastos com Pessoal'!$I$6:$AJ$6,0),500,1)),0)
+_xlfn.IFNA(SUM((AS$3&gt;='Gastos com Pessoal'!$E$513:$E$522)*(AS$3&lt;='Gastos com Pessoal'!$F$513:$F$522)*(IF('Gastos com Pessoal'!$G$513:$G$522&lt;=AS$3,1,0))*OFFSET('Gastos com Pessoal'!$H$512,1,MATCH(1&amp;$B55,'Gastos com Pessoal'!$I$532:$AJ$532&amp;'Gastos com Pessoal'!$I$512:$AJ$512,0),10,1)),0)
+_xlfn.IFNA(SUM((AS$3&gt;='Gastos com Pessoal'!$E$513:$E$522)*(AS$3&lt;='Gastos com Pessoal'!$F$513:$F$522)*(IF('Gastos com Pessoal'!$M$513:$M$522&lt;=AS$3,1,0))*OFFSET('Gastos com Pessoal'!$H$512,1,MATCH(2&amp;$B55,'Gastos com Pessoal'!$I$532:$AJ$532&amp;'Gastos com Pessoal'!$I$512:$AJ$512,0),10,1)),0)
+_xlfn.IFNA(SUM((AS$3&gt;='Gastos com Pessoal'!$E$513:$E$522)*(AS$3&lt;='Gastos com Pessoal'!$F$513:$F$522)*(IF('Gastos com Pessoal'!$S$513:$S$522&lt;=AS$3,1,0))*OFFSET('Gastos com Pessoal'!$H$512,1,MATCH(3&amp;$B55,'Gastos com Pessoal'!$I$532:$AJ$532&amp;'Gastos com Pessoal'!$I$512:$AJ$512,0),10,1)),0)
+_xlfn.IFNA(SUM((AS$3&gt;='Gastos com Pessoal'!$E$513:$E$522)*(AS$3&lt;='Gastos com Pessoal'!$F$513:$F$522)*(IF('Gastos com Pessoal'!$Y$513:$Y$522&lt;=AS$3,1,0))*OFFSET('Gastos com Pessoal'!$H$512,1,MATCH(4&amp;$B55,'Gastos com Pessoal'!$I$532:$AJ$532&amp;'Gastos com Pessoal'!$I$512:$AJ$512,0),10,1)),0)
+_xlfn.IFNA(SUM((AS$3&gt;='Gastos com Pessoal'!$E$513:$E$522)*(AS$3&lt;='Gastos com Pessoal'!$F$513:$F$522)*(IF('Gastos com Pessoal'!$AE$513:$AE$522&lt;=AS$3,1,0))*OFFSET('Gastos com Pessoal'!$H$512,1,MATCH(5&amp;$B55,'Gastos com Pessoal'!$I$532:$AJ$532&amp;'Gastos com Pessoal'!$I$512:$AJ$512,0),10,1)),0)</f>
        <v>0</v>
      </c>
      <c r="AT55" s="32">
        <f t="array" aca="1" ref="AT55" ca="1">_xlfn.IFNA(SUM((AT$3&gt;='Gastos com Pessoal'!$E$7:$E$506)*(AT$3&lt;='Gastos com Pessoal'!$F$7:$F$506)*OFFSET('Encargos e Benefícios'!$D$5,1,MATCH($B55,'Encargos e Benefícios'!$E$5:$AB$5,0),500,1)),0)
+_xlfn.IFNA(SUM((AT$3&gt;='Gastos com Pessoal'!$E$513:$E$522)*(AT$3&lt;='Gastos com Pessoal'!$F$513:$F$522)*OFFSET('Encargos e Benefícios'!$D$511,1,MATCH($B55,'Encargos e Benefícios'!$E$511:$AB$511,0),10,1)),0)
+_xlfn.IFNA(SUM((AT$3&gt;='Gastos com Pessoal'!$E$7:$E$506)*(AT$3&lt;='Gastos com Pessoal'!$F$7:$F$506)*(IF('Gastos com Pessoal'!$G$7:$G$506&lt;=AT$3,1,0))*OFFSET('Gastos com Pessoal'!$H$6,1,MATCH(1&amp;$B55,'Gastos com Pessoal'!$I$532:$AJ$532&amp;'Gastos com Pessoal'!$I$6:$AJ$6,0),500,1)),0)
+_xlfn.IFNA(SUM((AT$3&gt;='Gastos com Pessoal'!$E$7:$E$506)*(AT$3&lt;='Gastos com Pessoal'!$F$7:$F$506)*(IF('Gastos com Pessoal'!$M$7:$M$506&lt;=AT$3,1,0))*OFFSET('Gastos com Pessoal'!$H$6,1,MATCH(2&amp;$B55,'Gastos com Pessoal'!$I$532:$AJ$532&amp;'Gastos com Pessoal'!$I$6:$AJ$6,0),500,1)),0)
+_xlfn.IFNA(SUM((AT$3&gt;='Gastos com Pessoal'!$E$7:$E$506)*(AT$3&lt;='Gastos com Pessoal'!$F$7:$F$506)*(IF('Gastos com Pessoal'!$S$7:$S$506&lt;=AT$3,1,0))*OFFSET('Gastos com Pessoal'!$H$6,1,MATCH(3&amp;$B55,'Gastos com Pessoal'!$I$532:$AJ$532&amp;'Gastos com Pessoal'!$I$6:$AJ$6,0),500,1)),0)
+_xlfn.IFNA(SUM((AT$3&gt;='Gastos com Pessoal'!$E$7:$E$506)*(AT$3&lt;='Gastos com Pessoal'!$F$7:$F$506)*(IF('Gastos com Pessoal'!$Y$7:$Y$506&lt;=AT$3,1,0))*OFFSET('Gastos com Pessoal'!$H$6,1,MATCH(4&amp;$B55,'Gastos com Pessoal'!$I$532:$AJ$532&amp;'Gastos com Pessoal'!$I$6:$AJ$6,0),500,1)),0)
+_xlfn.IFNA(SUM((AT$3&gt;='Gastos com Pessoal'!$E$7:$E$506)*(AT$3&lt;='Gastos com Pessoal'!$F$7:$F$506)*(IF('Gastos com Pessoal'!$AE$7:$AE$506&lt;=AT$3,1,0))*OFFSET('Gastos com Pessoal'!$H$6,1,MATCH(5&amp;$B55,'Gastos com Pessoal'!$I$532:$AJ$532&amp;'Gastos com Pessoal'!$I$6:$AJ$6,0),500,1)),0)
+_xlfn.IFNA(SUM((AT$3&gt;='Gastos com Pessoal'!$E$513:$E$522)*(AT$3&lt;='Gastos com Pessoal'!$F$513:$F$522)*(IF('Gastos com Pessoal'!$G$513:$G$522&lt;=AT$3,1,0))*OFFSET('Gastos com Pessoal'!$H$512,1,MATCH(1&amp;$B55,'Gastos com Pessoal'!$I$532:$AJ$532&amp;'Gastos com Pessoal'!$I$512:$AJ$512,0),10,1)),0)
+_xlfn.IFNA(SUM((AT$3&gt;='Gastos com Pessoal'!$E$513:$E$522)*(AT$3&lt;='Gastos com Pessoal'!$F$513:$F$522)*(IF('Gastos com Pessoal'!$M$513:$M$522&lt;=AT$3,1,0))*OFFSET('Gastos com Pessoal'!$H$512,1,MATCH(2&amp;$B55,'Gastos com Pessoal'!$I$532:$AJ$532&amp;'Gastos com Pessoal'!$I$512:$AJ$512,0),10,1)),0)
+_xlfn.IFNA(SUM((AT$3&gt;='Gastos com Pessoal'!$E$513:$E$522)*(AT$3&lt;='Gastos com Pessoal'!$F$513:$F$522)*(IF('Gastos com Pessoal'!$S$513:$S$522&lt;=AT$3,1,0))*OFFSET('Gastos com Pessoal'!$H$512,1,MATCH(3&amp;$B55,'Gastos com Pessoal'!$I$532:$AJ$532&amp;'Gastos com Pessoal'!$I$512:$AJ$512,0),10,1)),0)
+_xlfn.IFNA(SUM((AT$3&gt;='Gastos com Pessoal'!$E$513:$E$522)*(AT$3&lt;='Gastos com Pessoal'!$F$513:$F$522)*(IF('Gastos com Pessoal'!$Y$513:$Y$522&lt;=AT$3,1,0))*OFFSET('Gastos com Pessoal'!$H$512,1,MATCH(4&amp;$B55,'Gastos com Pessoal'!$I$532:$AJ$532&amp;'Gastos com Pessoal'!$I$512:$AJ$512,0),10,1)),0)
+_xlfn.IFNA(SUM((AT$3&gt;='Gastos com Pessoal'!$E$513:$E$522)*(AT$3&lt;='Gastos com Pessoal'!$F$513:$F$522)*(IF('Gastos com Pessoal'!$AE$513:$AE$522&lt;=AT$3,1,0))*OFFSET('Gastos com Pessoal'!$H$512,1,MATCH(5&amp;$B55,'Gastos com Pessoal'!$I$532:$AJ$532&amp;'Gastos com Pessoal'!$I$512:$AJ$512,0),10,1)),0)</f>
        <v>0</v>
      </c>
      <c r="AU55" s="32">
        <f t="array" aca="1" ref="AU55" ca="1">_xlfn.IFNA(SUM((AU$3&gt;='Gastos com Pessoal'!$E$7:$E$506)*(AU$3&lt;='Gastos com Pessoal'!$F$7:$F$506)*OFFSET('Encargos e Benefícios'!$D$5,1,MATCH($B55,'Encargos e Benefícios'!$E$5:$AB$5,0),500,1)),0)
+_xlfn.IFNA(SUM((AU$3&gt;='Gastos com Pessoal'!$E$513:$E$522)*(AU$3&lt;='Gastos com Pessoal'!$F$513:$F$522)*OFFSET('Encargos e Benefícios'!$D$511,1,MATCH($B55,'Encargos e Benefícios'!$E$511:$AB$511,0),10,1)),0)
+_xlfn.IFNA(SUM((AU$3&gt;='Gastos com Pessoal'!$E$7:$E$506)*(AU$3&lt;='Gastos com Pessoal'!$F$7:$F$506)*(IF('Gastos com Pessoal'!$G$7:$G$506&lt;=AU$3,1,0))*OFFSET('Gastos com Pessoal'!$H$6,1,MATCH(1&amp;$B55,'Gastos com Pessoal'!$I$532:$AJ$532&amp;'Gastos com Pessoal'!$I$6:$AJ$6,0),500,1)),0)
+_xlfn.IFNA(SUM((AU$3&gt;='Gastos com Pessoal'!$E$7:$E$506)*(AU$3&lt;='Gastos com Pessoal'!$F$7:$F$506)*(IF('Gastos com Pessoal'!$M$7:$M$506&lt;=AU$3,1,0))*OFFSET('Gastos com Pessoal'!$H$6,1,MATCH(2&amp;$B55,'Gastos com Pessoal'!$I$532:$AJ$532&amp;'Gastos com Pessoal'!$I$6:$AJ$6,0),500,1)),0)
+_xlfn.IFNA(SUM((AU$3&gt;='Gastos com Pessoal'!$E$7:$E$506)*(AU$3&lt;='Gastos com Pessoal'!$F$7:$F$506)*(IF('Gastos com Pessoal'!$S$7:$S$506&lt;=AU$3,1,0))*OFFSET('Gastos com Pessoal'!$H$6,1,MATCH(3&amp;$B55,'Gastos com Pessoal'!$I$532:$AJ$532&amp;'Gastos com Pessoal'!$I$6:$AJ$6,0),500,1)),0)
+_xlfn.IFNA(SUM((AU$3&gt;='Gastos com Pessoal'!$E$7:$E$506)*(AU$3&lt;='Gastos com Pessoal'!$F$7:$F$506)*(IF('Gastos com Pessoal'!$Y$7:$Y$506&lt;=AU$3,1,0))*OFFSET('Gastos com Pessoal'!$H$6,1,MATCH(4&amp;$B55,'Gastos com Pessoal'!$I$532:$AJ$532&amp;'Gastos com Pessoal'!$I$6:$AJ$6,0),500,1)),0)
+_xlfn.IFNA(SUM((AU$3&gt;='Gastos com Pessoal'!$E$7:$E$506)*(AU$3&lt;='Gastos com Pessoal'!$F$7:$F$506)*(IF('Gastos com Pessoal'!$AE$7:$AE$506&lt;=AU$3,1,0))*OFFSET('Gastos com Pessoal'!$H$6,1,MATCH(5&amp;$B55,'Gastos com Pessoal'!$I$532:$AJ$532&amp;'Gastos com Pessoal'!$I$6:$AJ$6,0),500,1)),0)
+_xlfn.IFNA(SUM((AU$3&gt;='Gastos com Pessoal'!$E$513:$E$522)*(AU$3&lt;='Gastos com Pessoal'!$F$513:$F$522)*(IF('Gastos com Pessoal'!$G$513:$G$522&lt;=AU$3,1,0))*OFFSET('Gastos com Pessoal'!$H$512,1,MATCH(1&amp;$B55,'Gastos com Pessoal'!$I$532:$AJ$532&amp;'Gastos com Pessoal'!$I$512:$AJ$512,0),10,1)),0)
+_xlfn.IFNA(SUM((AU$3&gt;='Gastos com Pessoal'!$E$513:$E$522)*(AU$3&lt;='Gastos com Pessoal'!$F$513:$F$522)*(IF('Gastos com Pessoal'!$M$513:$M$522&lt;=AU$3,1,0))*OFFSET('Gastos com Pessoal'!$H$512,1,MATCH(2&amp;$B55,'Gastos com Pessoal'!$I$532:$AJ$532&amp;'Gastos com Pessoal'!$I$512:$AJ$512,0),10,1)),0)
+_xlfn.IFNA(SUM((AU$3&gt;='Gastos com Pessoal'!$E$513:$E$522)*(AU$3&lt;='Gastos com Pessoal'!$F$513:$F$522)*(IF('Gastos com Pessoal'!$S$513:$S$522&lt;=AU$3,1,0))*OFFSET('Gastos com Pessoal'!$H$512,1,MATCH(3&amp;$B55,'Gastos com Pessoal'!$I$532:$AJ$532&amp;'Gastos com Pessoal'!$I$512:$AJ$512,0),10,1)),0)
+_xlfn.IFNA(SUM((AU$3&gt;='Gastos com Pessoal'!$E$513:$E$522)*(AU$3&lt;='Gastos com Pessoal'!$F$513:$F$522)*(IF('Gastos com Pessoal'!$Y$513:$Y$522&lt;=AU$3,1,0))*OFFSET('Gastos com Pessoal'!$H$512,1,MATCH(4&amp;$B55,'Gastos com Pessoal'!$I$532:$AJ$532&amp;'Gastos com Pessoal'!$I$512:$AJ$512,0),10,1)),0)
+_xlfn.IFNA(SUM((AU$3&gt;='Gastos com Pessoal'!$E$513:$E$522)*(AU$3&lt;='Gastos com Pessoal'!$F$513:$F$522)*(IF('Gastos com Pessoal'!$AE$513:$AE$522&lt;=AU$3,1,0))*OFFSET('Gastos com Pessoal'!$H$512,1,MATCH(5&amp;$B55,'Gastos com Pessoal'!$I$532:$AJ$532&amp;'Gastos com Pessoal'!$I$512:$AJ$512,0),10,1)),0)</f>
        <v>0</v>
      </c>
      <c r="AV55" s="32">
        <f t="array" aca="1" ref="AV55" ca="1">_xlfn.IFNA(SUM((AV$3&gt;='Gastos com Pessoal'!$E$7:$E$506)*(AV$3&lt;='Gastos com Pessoal'!$F$7:$F$506)*OFFSET('Encargos e Benefícios'!$D$5,1,MATCH($B55,'Encargos e Benefícios'!$E$5:$AB$5,0),500,1)),0)
+_xlfn.IFNA(SUM((AV$3&gt;='Gastos com Pessoal'!$E$513:$E$522)*(AV$3&lt;='Gastos com Pessoal'!$F$513:$F$522)*OFFSET('Encargos e Benefícios'!$D$511,1,MATCH($B55,'Encargos e Benefícios'!$E$511:$AB$511,0),10,1)),0)
+_xlfn.IFNA(SUM((AV$3&gt;='Gastos com Pessoal'!$E$7:$E$506)*(AV$3&lt;='Gastos com Pessoal'!$F$7:$F$506)*(IF('Gastos com Pessoal'!$G$7:$G$506&lt;=AV$3,1,0))*OFFSET('Gastos com Pessoal'!$H$6,1,MATCH(1&amp;$B55,'Gastos com Pessoal'!$I$532:$AJ$532&amp;'Gastos com Pessoal'!$I$6:$AJ$6,0),500,1)),0)
+_xlfn.IFNA(SUM((AV$3&gt;='Gastos com Pessoal'!$E$7:$E$506)*(AV$3&lt;='Gastos com Pessoal'!$F$7:$F$506)*(IF('Gastos com Pessoal'!$M$7:$M$506&lt;=AV$3,1,0))*OFFSET('Gastos com Pessoal'!$H$6,1,MATCH(2&amp;$B55,'Gastos com Pessoal'!$I$532:$AJ$532&amp;'Gastos com Pessoal'!$I$6:$AJ$6,0),500,1)),0)
+_xlfn.IFNA(SUM((AV$3&gt;='Gastos com Pessoal'!$E$7:$E$506)*(AV$3&lt;='Gastos com Pessoal'!$F$7:$F$506)*(IF('Gastos com Pessoal'!$S$7:$S$506&lt;=AV$3,1,0))*OFFSET('Gastos com Pessoal'!$H$6,1,MATCH(3&amp;$B55,'Gastos com Pessoal'!$I$532:$AJ$532&amp;'Gastos com Pessoal'!$I$6:$AJ$6,0),500,1)),0)
+_xlfn.IFNA(SUM((AV$3&gt;='Gastos com Pessoal'!$E$7:$E$506)*(AV$3&lt;='Gastos com Pessoal'!$F$7:$F$506)*(IF('Gastos com Pessoal'!$Y$7:$Y$506&lt;=AV$3,1,0))*OFFSET('Gastos com Pessoal'!$H$6,1,MATCH(4&amp;$B55,'Gastos com Pessoal'!$I$532:$AJ$532&amp;'Gastos com Pessoal'!$I$6:$AJ$6,0),500,1)),0)
+_xlfn.IFNA(SUM((AV$3&gt;='Gastos com Pessoal'!$E$7:$E$506)*(AV$3&lt;='Gastos com Pessoal'!$F$7:$F$506)*(IF('Gastos com Pessoal'!$AE$7:$AE$506&lt;=AV$3,1,0))*OFFSET('Gastos com Pessoal'!$H$6,1,MATCH(5&amp;$B55,'Gastos com Pessoal'!$I$532:$AJ$532&amp;'Gastos com Pessoal'!$I$6:$AJ$6,0),500,1)),0)
+_xlfn.IFNA(SUM((AV$3&gt;='Gastos com Pessoal'!$E$513:$E$522)*(AV$3&lt;='Gastos com Pessoal'!$F$513:$F$522)*(IF('Gastos com Pessoal'!$G$513:$G$522&lt;=AV$3,1,0))*OFFSET('Gastos com Pessoal'!$H$512,1,MATCH(1&amp;$B55,'Gastos com Pessoal'!$I$532:$AJ$532&amp;'Gastos com Pessoal'!$I$512:$AJ$512,0),10,1)),0)
+_xlfn.IFNA(SUM((AV$3&gt;='Gastos com Pessoal'!$E$513:$E$522)*(AV$3&lt;='Gastos com Pessoal'!$F$513:$F$522)*(IF('Gastos com Pessoal'!$M$513:$M$522&lt;=AV$3,1,0))*OFFSET('Gastos com Pessoal'!$H$512,1,MATCH(2&amp;$B55,'Gastos com Pessoal'!$I$532:$AJ$532&amp;'Gastos com Pessoal'!$I$512:$AJ$512,0),10,1)),0)
+_xlfn.IFNA(SUM((AV$3&gt;='Gastos com Pessoal'!$E$513:$E$522)*(AV$3&lt;='Gastos com Pessoal'!$F$513:$F$522)*(IF('Gastos com Pessoal'!$S$513:$S$522&lt;=AV$3,1,0))*OFFSET('Gastos com Pessoal'!$H$512,1,MATCH(3&amp;$B55,'Gastos com Pessoal'!$I$532:$AJ$532&amp;'Gastos com Pessoal'!$I$512:$AJ$512,0),10,1)),0)
+_xlfn.IFNA(SUM((AV$3&gt;='Gastos com Pessoal'!$E$513:$E$522)*(AV$3&lt;='Gastos com Pessoal'!$F$513:$F$522)*(IF('Gastos com Pessoal'!$Y$513:$Y$522&lt;=AV$3,1,0))*OFFSET('Gastos com Pessoal'!$H$512,1,MATCH(4&amp;$B55,'Gastos com Pessoal'!$I$532:$AJ$532&amp;'Gastos com Pessoal'!$I$512:$AJ$512,0),10,1)),0)
+_xlfn.IFNA(SUM((AV$3&gt;='Gastos com Pessoal'!$E$513:$E$522)*(AV$3&lt;='Gastos com Pessoal'!$F$513:$F$522)*(IF('Gastos com Pessoal'!$AE$513:$AE$522&lt;=AV$3,1,0))*OFFSET('Gastos com Pessoal'!$H$512,1,MATCH(5&amp;$B55,'Gastos com Pessoal'!$I$532:$AJ$532&amp;'Gastos com Pessoal'!$I$512:$AJ$512,0),10,1)),0)</f>
        <v>0</v>
      </c>
      <c r="AW55" s="32">
        <f t="array" aca="1" ref="AW55" ca="1">_xlfn.IFNA(SUM((AW$3&gt;='Gastos com Pessoal'!$E$7:$E$506)*(AW$3&lt;='Gastos com Pessoal'!$F$7:$F$506)*OFFSET('Encargos e Benefícios'!$D$5,1,MATCH($B55,'Encargos e Benefícios'!$E$5:$AB$5,0),500,1)),0)
+_xlfn.IFNA(SUM((AW$3&gt;='Gastos com Pessoal'!$E$513:$E$522)*(AW$3&lt;='Gastos com Pessoal'!$F$513:$F$522)*OFFSET('Encargos e Benefícios'!$D$511,1,MATCH($B55,'Encargos e Benefícios'!$E$511:$AB$511,0),10,1)),0)
+_xlfn.IFNA(SUM((AW$3&gt;='Gastos com Pessoal'!$E$7:$E$506)*(AW$3&lt;='Gastos com Pessoal'!$F$7:$F$506)*(IF('Gastos com Pessoal'!$G$7:$G$506&lt;=AW$3,1,0))*OFFSET('Gastos com Pessoal'!$H$6,1,MATCH(1&amp;$B55,'Gastos com Pessoal'!$I$532:$AJ$532&amp;'Gastos com Pessoal'!$I$6:$AJ$6,0),500,1)),0)
+_xlfn.IFNA(SUM((AW$3&gt;='Gastos com Pessoal'!$E$7:$E$506)*(AW$3&lt;='Gastos com Pessoal'!$F$7:$F$506)*(IF('Gastos com Pessoal'!$M$7:$M$506&lt;=AW$3,1,0))*OFFSET('Gastos com Pessoal'!$H$6,1,MATCH(2&amp;$B55,'Gastos com Pessoal'!$I$532:$AJ$532&amp;'Gastos com Pessoal'!$I$6:$AJ$6,0),500,1)),0)
+_xlfn.IFNA(SUM((AW$3&gt;='Gastos com Pessoal'!$E$7:$E$506)*(AW$3&lt;='Gastos com Pessoal'!$F$7:$F$506)*(IF('Gastos com Pessoal'!$S$7:$S$506&lt;=AW$3,1,0))*OFFSET('Gastos com Pessoal'!$H$6,1,MATCH(3&amp;$B55,'Gastos com Pessoal'!$I$532:$AJ$532&amp;'Gastos com Pessoal'!$I$6:$AJ$6,0),500,1)),0)
+_xlfn.IFNA(SUM((AW$3&gt;='Gastos com Pessoal'!$E$7:$E$506)*(AW$3&lt;='Gastos com Pessoal'!$F$7:$F$506)*(IF('Gastos com Pessoal'!$Y$7:$Y$506&lt;=AW$3,1,0))*OFFSET('Gastos com Pessoal'!$H$6,1,MATCH(4&amp;$B55,'Gastos com Pessoal'!$I$532:$AJ$532&amp;'Gastos com Pessoal'!$I$6:$AJ$6,0),500,1)),0)
+_xlfn.IFNA(SUM((AW$3&gt;='Gastos com Pessoal'!$E$7:$E$506)*(AW$3&lt;='Gastos com Pessoal'!$F$7:$F$506)*(IF('Gastos com Pessoal'!$AE$7:$AE$506&lt;=AW$3,1,0))*OFFSET('Gastos com Pessoal'!$H$6,1,MATCH(5&amp;$B55,'Gastos com Pessoal'!$I$532:$AJ$532&amp;'Gastos com Pessoal'!$I$6:$AJ$6,0),500,1)),0)
+_xlfn.IFNA(SUM((AW$3&gt;='Gastos com Pessoal'!$E$513:$E$522)*(AW$3&lt;='Gastos com Pessoal'!$F$513:$F$522)*(IF('Gastos com Pessoal'!$G$513:$G$522&lt;=AW$3,1,0))*OFFSET('Gastos com Pessoal'!$H$512,1,MATCH(1&amp;$B55,'Gastos com Pessoal'!$I$532:$AJ$532&amp;'Gastos com Pessoal'!$I$512:$AJ$512,0),10,1)),0)
+_xlfn.IFNA(SUM((AW$3&gt;='Gastos com Pessoal'!$E$513:$E$522)*(AW$3&lt;='Gastos com Pessoal'!$F$513:$F$522)*(IF('Gastos com Pessoal'!$M$513:$M$522&lt;=AW$3,1,0))*OFFSET('Gastos com Pessoal'!$H$512,1,MATCH(2&amp;$B55,'Gastos com Pessoal'!$I$532:$AJ$532&amp;'Gastos com Pessoal'!$I$512:$AJ$512,0),10,1)),0)
+_xlfn.IFNA(SUM((AW$3&gt;='Gastos com Pessoal'!$E$513:$E$522)*(AW$3&lt;='Gastos com Pessoal'!$F$513:$F$522)*(IF('Gastos com Pessoal'!$S$513:$S$522&lt;=AW$3,1,0))*OFFSET('Gastos com Pessoal'!$H$512,1,MATCH(3&amp;$B55,'Gastos com Pessoal'!$I$532:$AJ$532&amp;'Gastos com Pessoal'!$I$512:$AJ$512,0),10,1)),0)
+_xlfn.IFNA(SUM((AW$3&gt;='Gastos com Pessoal'!$E$513:$E$522)*(AW$3&lt;='Gastos com Pessoal'!$F$513:$F$522)*(IF('Gastos com Pessoal'!$Y$513:$Y$522&lt;=AW$3,1,0))*OFFSET('Gastos com Pessoal'!$H$512,1,MATCH(4&amp;$B55,'Gastos com Pessoal'!$I$532:$AJ$532&amp;'Gastos com Pessoal'!$I$512:$AJ$512,0),10,1)),0)
+_xlfn.IFNA(SUM((AW$3&gt;='Gastos com Pessoal'!$E$513:$E$522)*(AW$3&lt;='Gastos com Pessoal'!$F$513:$F$522)*(IF('Gastos com Pessoal'!$AE$513:$AE$522&lt;=AW$3,1,0))*OFFSET('Gastos com Pessoal'!$H$512,1,MATCH(5&amp;$B55,'Gastos com Pessoal'!$I$532:$AJ$532&amp;'Gastos com Pessoal'!$I$512:$AJ$512,0),10,1)),0)</f>
        <v>0</v>
      </c>
      <c r="AX55" s="32">
        <f t="array" aca="1" ref="AX55" ca="1">_xlfn.IFNA(SUM((AX$3&gt;='Gastos com Pessoal'!$E$7:$E$506)*(AX$3&lt;='Gastos com Pessoal'!$F$7:$F$506)*OFFSET('Encargos e Benefícios'!$D$5,1,MATCH($B55,'Encargos e Benefícios'!$E$5:$AB$5,0),500,1)),0)
+_xlfn.IFNA(SUM((AX$3&gt;='Gastos com Pessoal'!$E$513:$E$522)*(AX$3&lt;='Gastos com Pessoal'!$F$513:$F$522)*OFFSET('Encargos e Benefícios'!$D$511,1,MATCH($B55,'Encargos e Benefícios'!$E$511:$AB$511,0),10,1)),0)
+_xlfn.IFNA(SUM((AX$3&gt;='Gastos com Pessoal'!$E$7:$E$506)*(AX$3&lt;='Gastos com Pessoal'!$F$7:$F$506)*(IF('Gastos com Pessoal'!$G$7:$G$506&lt;=AX$3,1,0))*OFFSET('Gastos com Pessoal'!$H$6,1,MATCH(1&amp;$B55,'Gastos com Pessoal'!$I$532:$AJ$532&amp;'Gastos com Pessoal'!$I$6:$AJ$6,0),500,1)),0)
+_xlfn.IFNA(SUM((AX$3&gt;='Gastos com Pessoal'!$E$7:$E$506)*(AX$3&lt;='Gastos com Pessoal'!$F$7:$F$506)*(IF('Gastos com Pessoal'!$M$7:$M$506&lt;=AX$3,1,0))*OFFSET('Gastos com Pessoal'!$H$6,1,MATCH(2&amp;$B55,'Gastos com Pessoal'!$I$532:$AJ$532&amp;'Gastos com Pessoal'!$I$6:$AJ$6,0),500,1)),0)
+_xlfn.IFNA(SUM((AX$3&gt;='Gastos com Pessoal'!$E$7:$E$506)*(AX$3&lt;='Gastos com Pessoal'!$F$7:$F$506)*(IF('Gastos com Pessoal'!$S$7:$S$506&lt;=AX$3,1,0))*OFFSET('Gastos com Pessoal'!$H$6,1,MATCH(3&amp;$B55,'Gastos com Pessoal'!$I$532:$AJ$532&amp;'Gastos com Pessoal'!$I$6:$AJ$6,0),500,1)),0)
+_xlfn.IFNA(SUM((AX$3&gt;='Gastos com Pessoal'!$E$7:$E$506)*(AX$3&lt;='Gastos com Pessoal'!$F$7:$F$506)*(IF('Gastos com Pessoal'!$Y$7:$Y$506&lt;=AX$3,1,0))*OFFSET('Gastos com Pessoal'!$H$6,1,MATCH(4&amp;$B55,'Gastos com Pessoal'!$I$532:$AJ$532&amp;'Gastos com Pessoal'!$I$6:$AJ$6,0),500,1)),0)
+_xlfn.IFNA(SUM((AX$3&gt;='Gastos com Pessoal'!$E$7:$E$506)*(AX$3&lt;='Gastos com Pessoal'!$F$7:$F$506)*(IF('Gastos com Pessoal'!$AE$7:$AE$506&lt;=AX$3,1,0))*OFFSET('Gastos com Pessoal'!$H$6,1,MATCH(5&amp;$B55,'Gastos com Pessoal'!$I$532:$AJ$532&amp;'Gastos com Pessoal'!$I$6:$AJ$6,0),500,1)),0)
+_xlfn.IFNA(SUM((AX$3&gt;='Gastos com Pessoal'!$E$513:$E$522)*(AX$3&lt;='Gastos com Pessoal'!$F$513:$F$522)*(IF('Gastos com Pessoal'!$G$513:$G$522&lt;=AX$3,1,0))*OFFSET('Gastos com Pessoal'!$H$512,1,MATCH(1&amp;$B55,'Gastos com Pessoal'!$I$532:$AJ$532&amp;'Gastos com Pessoal'!$I$512:$AJ$512,0),10,1)),0)
+_xlfn.IFNA(SUM((AX$3&gt;='Gastos com Pessoal'!$E$513:$E$522)*(AX$3&lt;='Gastos com Pessoal'!$F$513:$F$522)*(IF('Gastos com Pessoal'!$M$513:$M$522&lt;=AX$3,1,0))*OFFSET('Gastos com Pessoal'!$H$512,1,MATCH(2&amp;$B55,'Gastos com Pessoal'!$I$532:$AJ$532&amp;'Gastos com Pessoal'!$I$512:$AJ$512,0),10,1)),0)
+_xlfn.IFNA(SUM((AX$3&gt;='Gastos com Pessoal'!$E$513:$E$522)*(AX$3&lt;='Gastos com Pessoal'!$F$513:$F$522)*(IF('Gastos com Pessoal'!$S$513:$S$522&lt;=AX$3,1,0))*OFFSET('Gastos com Pessoal'!$H$512,1,MATCH(3&amp;$B55,'Gastos com Pessoal'!$I$532:$AJ$532&amp;'Gastos com Pessoal'!$I$512:$AJ$512,0),10,1)),0)
+_xlfn.IFNA(SUM((AX$3&gt;='Gastos com Pessoal'!$E$513:$E$522)*(AX$3&lt;='Gastos com Pessoal'!$F$513:$F$522)*(IF('Gastos com Pessoal'!$Y$513:$Y$522&lt;=AX$3,1,0))*OFFSET('Gastos com Pessoal'!$H$512,1,MATCH(4&amp;$B55,'Gastos com Pessoal'!$I$532:$AJ$532&amp;'Gastos com Pessoal'!$I$512:$AJ$512,0),10,1)),0)
+_xlfn.IFNA(SUM((AX$3&gt;='Gastos com Pessoal'!$E$513:$E$522)*(AX$3&lt;='Gastos com Pessoal'!$F$513:$F$522)*(IF('Gastos com Pessoal'!$AE$513:$AE$522&lt;=AX$3,1,0))*OFFSET('Gastos com Pessoal'!$H$512,1,MATCH(5&amp;$B55,'Gastos com Pessoal'!$I$532:$AJ$532&amp;'Gastos com Pessoal'!$I$512:$AJ$512,0),10,1)),0)</f>
        <v>0</v>
      </c>
      <c r="AY55" s="32">
        <f t="array" aca="1" ref="AY55" ca="1">_xlfn.IFNA(SUM((AY$3&gt;='Gastos com Pessoal'!$E$7:$E$506)*(AY$3&lt;='Gastos com Pessoal'!$F$7:$F$506)*OFFSET('Encargos e Benefícios'!$D$5,1,MATCH($B55,'Encargos e Benefícios'!$E$5:$AB$5,0),500,1)),0)
+_xlfn.IFNA(SUM((AY$3&gt;='Gastos com Pessoal'!$E$513:$E$522)*(AY$3&lt;='Gastos com Pessoal'!$F$513:$F$522)*OFFSET('Encargos e Benefícios'!$D$511,1,MATCH($B55,'Encargos e Benefícios'!$E$511:$AB$511,0),10,1)),0)
+_xlfn.IFNA(SUM((AY$3&gt;='Gastos com Pessoal'!$E$7:$E$506)*(AY$3&lt;='Gastos com Pessoal'!$F$7:$F$506)*(IF('Gastos com Pessoal'!$G$7:$G$506&lt;=AY$3,1,0))*OFFSET('Gastos com Pessoal'!$H$6,1,MATCH(1&amp;$B55,'Gastos com Pessoal'!$I$532:$AJ$532&amp;'Gastos com Pessoal'!$I$6:$AJ$6,0),500,1)),0)
+_xlfn.IFNA(SUM((AY$3&gt;='Gastos com Pessoal'!$E$7:$E$506)*(AY$3&lt;='Gastos com Pessoal'!$F$7:$F$506)*(IF('Gastos com Pessoal'!$M$7:$M$506&lt;=AY$3,1,0))*OFFSET('Gastos com Pessoal'!$H$6,1,MATCH(2&amp;$B55,'Gastos com Pessoal'!$I$532:$AJ$532&amp;'Gastos com Pessoal'!$I$6:$AJ$6,0),500,1)),0)
+_xlfn.IFNA(SUM((AY$3&gt;='Gastos com Pessoal'!$E$7:$E$506)*(AY$3&lt;='Gastos com Pessoal'!$F$7:$F$506)*(IF('Gastos com Pessoal'!$S$7:$S$506&lt;=AY$3,1,0))*OFFSET('Gastos com Pessoal'!$H$6,1,MATCH(3&amp;$B55,'Gastos com Pessoal'!$I$532:$AJ$532&amp;'Gastos com Pessoal'!$I$6:$AJ$6,0),500,1)),0)
+_xlfn.IFNA(SUM((AY$3&gt;='Gastos com Pessoal'!$E$7:$E$506)*(AY$3&lt;='Gastos com Pessoal'!$F$7:$F$506)*(IF('Gastos com Pessoal'!$Y$7:$Y$506&lt;=AY$3,1,0))*OFFSET('Gastos com Pessoal'!$H$6,1,MATCH(4&amp;$B55,'Gastos com Pessoal'!$I$532:$AJ$532&amp;'Gastos com Pessoal'!$I$6:$AJ$6,0),500,1)),0)
+_xlfn.IFNA(SUM((AY$3&gt;='Gastos com Pessoal'!$E$7:$E$506)*(AY$3&lt;='Gastos com Pessoal'!$F$7:$F$506)*(IF('Gastos com Pessoal'!$AE$7:$AE$506&lt;=AY$3,1,0))*OFFSET('Gastos com Pessoal'!$H$6,1,MATCH(5&amp;$B55,'Gastos com Pessoal'!$I$532:$AJ$532&amp;'Gastos com Pessoal'!$I$6:$AJ$6,0),500,1)),0)
+_xlfn.IFNA(SUM((AY$3&gt;='Gastos com Pessoal'!$E$513:$E$522)*(AY$3&lt;='Gastos com Pessoal'!$F$513:$F$522)*(IF('Gastos com Pessoal'!$G$513:$G$522&lt;=AY$3,1,0))*OFFSET('Gastos com Pessoal'!$H$512,1,MATCH(1&amp;$B55,'Gastos com Pessoal'!$I$532:$AJ$532&amp;'Gastos com Pessoal'!$I$512:$AJ$512,0),10,1)),0)
+_xlfn.IFNA(SUM((AY$3&gt;='Gastos com Pessoal'!$E$513:$E$522)*(AY$3&lt;='Gastos com Pessoal'!$F$513:$F$522)*(IF('Gastos com Pessoal'!$M$513:$M$522&lt;=AY$3,1,0))*OFFSET('Gastos com Pessoal'!$H$512,1,MATCH(2&amp;$B55,'Gastos com Pessoal'!$I$532:$AJ$532&amp;'Gastos com Pessoal'!$I$512:$AJ$512,0),10,1)),0)
+_xlfn.IFNA(SUM((AY$3&gt;='Gastos com Pessoal'!$E$513:$E$522)*(AY$3&lt;='Gastos com Pessoal'!$F$513:$F$522)*(IF('Gastos com Pessoal'!$S$513:$S$522&lt;=AY$3,1,0))*OFFSET('Gastos com Pessoal'!$H$512,1,MATCH(3&amp;$B55,'Gastos com Pessoal'!$I$532:$AJ$532&amp;'Gastos com Pessoal'!$I$512:$AJ$512,0),10,1)),0)
+_xlfn.IFNA(SUM((AY$3&gt;='Gastos com Pessoal'!$E$513:$E$522)*(AY$3&lt;='Gastos com Pessoal'!$F$513:$F$522)*(IF('Gastos com Pessoal'!$Y$513:$Y$522&lt;=AY$3,1,0))*OFFSET('Gastos com Pessoal'!$H$512,1,MATCH(4&amp;$B55,'Gastos com Pessoal'!$I$532:$AJ$532&amp;'Gastos com Pessoal'!$I$512:$AJ$512,0),10,1)),0)
+_xlfn.IFNA(SUM((AY$3&gt;='Gastos com Pessoal'!$E$513:$E$522)*(AY$3&lt;='Gastos com Pessoal'!$F$513:$F$522)*(IF('Gastos com Pessoal'!$AE$513:$AE$522&lt;=AY$3,1,0))*OFFSET('Gastos com Pessoal'!$H$512,1,MATCH(5&amp;$B55,'Gastos com Pessoal'!$I$532:$AJ$532&amp;'Gastos com Pessoal'!$I$512:$AJ$512,0),10,1)),0)</f>
        <v>0</v>
      </c>
      <c r="AZ55" s="32">
        <f t="array" aca="1" ref="AZ55" ca="1">_xlfn.IFNA(SUM((AZ$3&gt;='Gastos com Pessoal'!$E$7:$E$506)*(AZ$3&lt;='Gastos com Pessoal'!$F$7:$F$506)*OFFSET('Encargos e Benefícios'!$D$5,1,MATCH($B55,'Encargos e Benefícios'!$E$5:$AB$5,0),500,1)),0)
+_xlfn.IFNA(SUM((AZ$3&gt;='Gastos com Pessoal'!$E$513:$E$522)*(AZ$3&lt;='Gastos com Pessoal'!$F$513:$F$522)*OFFSET('Encargos e Benefícios'!$D$511,1,MATCH($B55,'Encargos e Benefícios'!$E$511:$AB$511,0),10,1)),0)
+_xlfn.IFNA(SUM((AZ$3&gt;='Gastos com Pessoal'!$E$7:$E$506)*(AZ$3&lt;='Gastos com Pessoal'!$F$7:$F$506)*(IF('Gastos com Pessoal'!$G$7:$G$506&lt;=AZ$3,1,0))*OFFSET('Gastos com Pessoal'!$H$6,1,MATCH(1&amp;$B55,'Gastos com Pessoal'!$I$532:$AJ$532&amp;'Gastos com Pessoal'!$I$6:$AJ$6,0),500,1)),0)
+_xlfn.IFNA(SUM((AZ$3&gt;='Gastos com Pessoal'!$E$7:$E$506)*(AZ$3&lt;='Gastos com Pessoal'!$F$7:$F$506)*(IF('Gastos com Pessoal'!$M$7:$M$506&lt;=AZ$3,1,0))*OFFSET('Gastos com Pessoal'!$H$6,1,MATCH(2&amp;$B55,'Gastos com Pessoal'!$I$532:$AJ$532&amp;'Gastos com Pessoal'!$I$6:$AJ$6,0),500,1)),0)
+_xlfn.IFNA(SUM((AZ$3&gt;='Gastos com Pessoal'!$E$7:$E$506)*(AZ$3&lt;='Gastos com Pessoal'!$F$7:$F$506)*(IF('Gastos com Pessoal'!$S$7:$S$506&lt;=AZ$3,1,0))*OFFSET('Gastos com Pessoal'!$H$6,1,MATCH(3&amp;$B55,'Gastos com Pessoal'!$I$532:$AJ$532&amp;'Gastos com Pessoal'!$I$6:$AJ$6,0),500,1)),0)
+_xlfn.IFNA(SUM((AZ$3&gt;='Gastos com Pessoal'!$E$7:$E$506)*(AZ$3&lt;='Gastos com Pessoal'!$F$7:$F$506)*(IF('Gastos com Pessoal'!$Y$7:$Y$506&lt;=AZ$3,1,0))*OFFSET('Gastos com Pessoal'!$H$6,1,MATCH(4&amp;$B55,'Gastos com Pessoal'!$I$532:$AJ$532&amp;'Gastos com Pessoal'!$I$6:$AJ$6,0),500,1)),0)
+_xlfn.IFNA(SUM((AZ$3&gt;='Gastos com Pessoal'!$E$7:$E$506)*(AZ$3&lt;='Gastos com Pessoal'!$F$7:$F$506)*(IF('Gastos com Pessoal'!$AE$7:$AE$506&lt;=AZ$3,1,0))*OFFSET('Gastos com Pessoal'!$H$6,1,MATCH(5&amp;$B55,'Gastos com Pessoal'!$I$532:$AJ$532&amp;'Gastos com Pessoal'!$I$6:$AJ$6,0),500,1)),0)
+_xlfn.IFNA(SUM((AZ$3&gt;='Gastos com Pessoal'!$E$513:$E$522)*(AZ$3&lt;='Gastos com Pessoal'!$F$513:$F$522)*(IF('Gastos com Pessoal'!$G$513:$G$522&lt;=AZ$3,1,0))*OFFSET('Gastos com Pessoal'!$H$512,1,MATCH(1&amp;$B55,'Gastos com Pessoal'!$I$532:$AJ$532&amp;'Gastos com Pessoal'!$I$512:$AJ$512,0),10,1)),0)
+_xlfn.IFNA(SUM((AZ$3&gt;='Gastos com Pessoal'!$E$513:$E$522)*(AZ$3&lt;='Gastos com Pessoal'!$F$513:$F$522)*(IF('Gastos com Pessoal'!$M$513:$M$522&lt;=AZ$3,1,0))*OFFSET('Gastos com Pessoal'!$H$512,1,MATCH(2&amp;$B55,'Gastos com Pessoal'!$I$532:$AJ$532&amp;'Gastos com Pessoal'!$I$512:$AJ$512,0),10,1)),0)
+_xlfn.IFNA(SUM((AZ$3&gt;='Gastos com Pessoal'!$E$513:$E$522)*(AZ$3&lt;='Gastos com Pessoal'!$F$513:$F$522)*(IF('Gastos com Pessoal'!$S$513:$S$522&lt;=AZ$3,1,0))*OFFSET('Gastos com Pessoal'!$H$512,1,MATCH(3&amp;$B55,'Gastos com Pessoal'!$I$532:$AJ$532&amp;'Gastos com Pessoal'!$I$512:$AJ$512,0),10,1)),0)
+_xlfn.IFNA(SUM((AZ$3&gt;='Gastos com Pessoal'!$E$513:$E$522)*(AZ$3&lt;='Gastos com Pessoal'!$F$513:$F$522)*(IF('Gastos com Pessoal'!$Y$513:$Y$522&lt;=AZ$3,1,0))*OFFSET('Gastos com Pessoal'!$H$512,1,MATCH(4&amp;$B55,'Gastos com Pessoal'!$I$532:$AJ$532&amp;'Gastos com Pessoal'!$I$512:$AJ$512,0),10,1)),0)
+_xlfn.IFNA(SUM((AZ$3&gt;='Gastos com Pessoal'!$E$513:$E$522)*(AZ$3&lt;='Gastos com Pessoal'!$F$513:$F$522)*(IF('Gastos com Pessoal'!$AE$513:$AE$522&lt;=AZ$3,1,0))*OFFSET('Gastos com Pessoal'!$H$512,1,MATCH(5&amp;$B55,'Gastos com Pessoal'!$I$532:$AJ$532&amp;'Gastos com Pessoal'!$I$512:$AJ$512,0),10,1)),0)</f>
        <v>0</v>
      </c>
      <c r="BA55" s="32">
        <f t="array" aca="1" ref="BA55" ca="1">_xlfn.IFNA(SUM((BA$3&gt;='Gastos com Pessoal'!$E$7:$E$506)*(BA$3&lt;='Gastos com Pessoal'!$F$7:$F$506)*OFFSET('Encargos e Benefícios'!$D$5,1,MATCH($B55,'Encargos e Benefícios'!$E$5:$AB$5,0),500,1)),0)
+_xlfn.IFNA(SUM((BA$3&gt;='Gastos com Pessoal'!$E$513:$E$522)*(BA$3&lt;='Gastos com Pessoal'!$F$513:$F$522)*OFFSET('Encargos e Benefícios'!$D$511,1,MATCH($B55,'Encargos e Benefícios'!$E$511:$AB$511,0),10,1)),0)
+_xlfn.IFNA(SUM((BA$3&gt;='Gastos com Pessoal'!$E$7:$E$506)*(BA$3&lt;='Gastos com Pessoal'!$F$7:$F$506)*(IF('Gastos com Pessoal'!$G$7:$G$506&lt;=BA$3,1,0))*OFFSET('Gastos com Pessoal'!$H$6,1,MATCH(1&amp;$B55,'Gastos com Pessoal'!$I$532:$AJ$532&amp;'Gastos com Pessoal'!$I$6:$AJ$6,0),500,1)),0)
+_xlfn.IFNA(SUM((BA$3&gt;='Gastos com Pessoal'!$E$7:$E$506)*(BA$3&lt;='Gastos com Pessoal'!$F$7:$F$506)*(IF('Gastos com Pessoal'!$M$7:$M$506&lt;=BA$3,1,0))*OFFSET('Gastos com Pessoal'!$H$6,1,MATCH(2&amp;$B55,'Gastos com Pessoal'!$I$532:$AJ$532&amp;'Gastos com Pessoal'!$I$6:$AJ$6,0),500,1)),0)
+_xlfn.IFNA(SUM((BA$3&gt;='Gastos com Pessoal'!$E$7:$E$506)*(BA$3&lt;='Gastos com Pessoal'!$F$7:$F$506)*(IF('Gastos com Pessoal'!$S$7:$S$506&lt;=BA$3,1,0))*OFFSET('Gastos com Pessoal'!$H$6,1,MATCH(3&amp;$B55,'Gastos com Pessoal'!$I$532:$AJ$532&amp;'Gastos com Pessoal'!$I$6:$AJ$6,0),500,1)),0)
+_xlfn.IFNA(SUM((BA$3&gt;='Gastos com Pessoal'!$E$7:$E$506)*(BA$3&lt;='Gastos com Pessoal'!$F$7:$F$506)*(IF('Gastos com Pessoal'!$Y$7:$Y$506&lt;=BA$3,1,0))*OFFSET('Gastos com Pessoal'!$H$6,1,MATCH(4&amp;$B55,'Gastos com Pessoal'!$I$532:$AJ$532&amp;'Gastos com Pessoal'!$I$6:$AJ$6,0),500,1)),0)
+_xlfn.IFNA(SUM((BA$3&gt;='Gastos com Pessoal'!$E$7:$E$506)*(BA$3&lt;='Gastos com Pessoal'!$F$7:$F$506)*(IF('Gastos com Pessoal'!$AE$7:$AE$506&lt;=BA$3,1,0))*OFFSET('Gastos com Pessoal'!$H$6,1,MATCH(5&amp;$B55,'Gastos com Pessoal'!$I$532:$AJ$532&amp;'Gastos com Pessoal'!$I$6:$AJ$6,0),500,1)),0)
+_xlfn.IFNA(SUM((BA$3&gt;='Gastos com Pessoal'!$E$513:$E$522)*(BA$3&lt;='Gastos com Pessoal'!$F$513:$F$522)*(IF('Gastos com Pessoal'!$G$513:$G$522&lt;=BA$3,1,0))*OFFSET('Gastos com Pessoal'!$H$512,1,MATCH(1&amp;$B55,'Gastos com Pessoal'!$I$532:$AJ$532&amp;'Gastos com Pessoal'!$I$512:$AJ$512,0),10,1)),0)
+_xlfn.IFNA(SUM((BA$3&gt;='Gastos com Pessoal'!$E$513:$E$522)*(BA$3&lt;='Gastos com Pessoal'!$F$513:$F$522)*(IF('Gastos com Pessoal'!$M$513:$M$522&lt;=BA$3,1,0))*OFFSET('Gastos com Pessoal'!$H$512,1,MATCH(2&amp;$B55,'Gastos com Pessoal'!$I$532:$AJ$532&amp;'Gastos com Pessoal'!$I$512:$AJ$512,0),10,1)),0)
+_xlfn.IFNA(SUM((BA$3&gt;='Gastos com Pessoal'!$E$513:$E$522)*(BA$3&lt;='Gastos com Pessoal'!$F$513:$F$522)*(IF('Gastos com Pessoal'!$S$513:$S$522&lt;=BA$3,1,0))*OFFSET('Gastos com Pessoal'!$H$512,1,MATCH(3&amp;$B55,'Gastos com Pessoal'!$I$532:$AJ$532&amp;'Gastos com Pessoal'!$I$512:$AJ$512,0),10,1)),0)
+_xlfn.IFNA(SUM((BA$3&gt;='Gastos com Pessoal'!$E$513:$E$522)*(BA$3&lt;='Gastos com Pessoal'!$F$513:$F$522)*(IF('Gastos com Pessoal'!$Y$513:$Y$522&lt;=BA$3,1,0))*OFFSET('Gastos com Pessoal'!$H$512,1,MATCH(4&amp;$B55,'Gastos com Pessoal'!$I$532:$AJ$532&amp;'Gastos com Pessoal'!$I$512:$AJ$512,0),10,1)),0)
+_xlfn.IFNA(SUM((BA$3&gt;='Gastos com Pessoal'!$E$513:$E$522)*(BA$3&lt;='Gastos com Pessoal'!$F$513:$F$522)*(IF('Gastos com Pessoal'!$AE$513:$AE$522&lt;=BA$3,1,0))*OFFSET('Gastos com Pessoal'!$H$512,1,MATCH(5&amp;$B55,'Gastos com Pessoal'!$I$532:$AJ$532&amp;'Gastos com Pessoal'!$I$512:$AJ$512,0),10,1)),0)</f>
        <v>0</v>
      </c>
      <c r="BB55" s="32">
        <f t="array" aca="1" ref="BB55" ca="1">_xlfn.IFNA(SUM((BB$3&gt;='Gastos com Pessoal'!$E$7:$E$506)*(BB$3&lt;='Gastos com Pessoal'!$F$7:$F$506)*OFFSET('Encargos e Benefícios'!$D$5,1,MATCH($B55,'Encargos e Benefícios'!$E$5:$AB$5,0),500,1)),0)
+_xlfn.IFNA(SUM((BB$3&gt;='Gastos com Pessoal'!$E$513:$E$522)*(BB$3&lt;='Gastos com Pessoal'!$F$513:$F$522)*OFFSET('Encargos e Benefícios'!$D$511,1,MATCH($B55,'Encargos e Benefícios'!$E$511:$AB$511,0),10,1)),0)
+_xlfn.IFNA(SUM((BB$3&gt;='Gastos com Pessoal'!$E$7:$E$506)*(BB$3&lt;='Gastos com Pessoal'!$F$7:$F$506)*(IF('Gastos com Pessoal'!$G$7:$G$506&lt;=BB$3,1,0))*OFFSET('Gastos com Pessoal'!$H$6,1,MATCH(1&amp;$B55,'Gastos com Pessoal'!$I$532:$AJ$532&amp;'Gastos com Pessoal'!$I$6:$AJ$6,0),500,1)),0)
+_xlfn.IFNA(SUM((BB$3&gt;='Gastos com Pessoal'!$E$7:$E$506)*(BB$3&lt;='Gastos com Pessoal'!$F$7:$F$506)*(IF('Gastos com Pessoal'!$M$7:$M$506&lt;=BB$3,1,0))*OFFSET('Gastos com Pessoal'!$H$6,1,MATCH(2&amp;$B55,'Gastos com Pessoal'!$I$532:$AJ$532&amp;'Gastos com Pessoal'!$I$6:$AJ$6,0),500,1)),0)
+_xlfn.IFNA(SUM((BB$3&gt;='Gastos com Pessoal'!$E$7:$E$506)*(BB$3&lt;='Gastos com Pessoal'!$F$7:$F$506)*(IF('Gastos com Pessoal'!$S$7:$S$506&lt;=BB$3,1,0))*OFFSET('Gastos com Pessoal'!$H$6,1,MATCH(3&amp;$B55,'Gastos com Pessoal'!$I$532:$AJ$532&amp;'Gastos com Pessoal'!$I$6:$AJ$6,0),500,1)),0)
+_xlfn.IFNA(SUM((BB$3&gt;='Gastos com Pessoal'!$E$7:$E$506)*(BB$3&lt;='Gastos com Pessoal'!$F$7:$F$506)*(IF('Gastos com Pessoal'!$Y$7:$Y$506&lt;=BB$3,1,0))*OFFSET('Gastos com Pessoal'!$H$6,1,MATCH(4&amp;$B55,'Gastos com Pessoal'!$I$532:$AJ$532&amp;'Gastos com Pessoal'!$I$6:$AJ$6,0),500,1)),0)
+_xlfn.IFNA(SUM((BB$3&gt;='Gastos com Pessoal'!$E$7:$E$506)*(BB$3&lt;='Gastos com Pessoal'!$F$7:$F$506)*(IF('Gastos com Pessoal'!$AE$7:$AE$506&lt;=BB$3,1,0))*OFFSET('Gastos com Pessoal'!$H$6,1,MATCH(5&amp;$B55,'Gastos com Pessoal'!$I$532:$AJ$532&amp;'Gastos com Pessoal'!$I$6:$AJ$6,0),500,1)),0)
+_xlfn.IFNA(SUM((BB$3&gt;='Gastos com Pessoal'!$E$513:$E$522)*(BB$3&lt;='Gastos com Pessoal'!$F$513:$F$522)*(IF('Gastos com Pessoal'!$G$513:$G$522&lt;=BB$3,1,0))*OFFSET('Gastos com Pessoal'!$H$512,1,MATCH(1&amp;$B55,'Gastos com Pessoal'!$I$532:$AJ$532&amp;'Gastos com Pessoal'!$I$512:$AJ$512,0),10,1)),0)
+_xlfn.IFNA(SUM((BB$3&gt;='Gastos com Pessoal'!$E$513:$E$522)*(BB$3&lt;='Gastos com Pessoal'!$F$513:$F$522)*(IF('Gastos com Pessoal'!$M$513:$M$522&lt;=BB$3,1,0))*OFFSET('Gastos com Pessoal'!$H$512,1,MATCH(2&amp;$B55,'Gastos com Pessoal'!$I$532:$AJ$532&amp;'Gastos com Pessoal'!$I$512:$AJ$512,0),10,1)),0)
+_xlfn.IFNA(SUM((BB$3&gt;='Gastos com Pessoal'!$E$513:$E$522)*(BB$3&lt;='Gastos com Pessoal'!$F$513:$F$522)*(IF('Gastos com Pessoal'!$S$513:$S$522&lt;=BB$3,1,0))*OFFSET('Gastos com Pessoal'!$H$512,1,MATCH(3&amp;$B55,'Gastos com Pessoal'!$I$532:$AJ$532&amp;'Gastos com Pessoal'!$I$512:$AJ$512,0),10,1)),0)
+_xlfn.IFNA(SUM((BB$3&gt;='Gastos com Pessoal'!$E$513:$E$522)*(BB$3&lt;='Gastos com Pessoal'!$F$513:$F$522)*(IF('Gastos com Pessoal'!$Y$513:$Y$522&lt;=BB$3,1,0))*OFFSET('Gastos com Pessoal'!$H$512,1,MATCH(4&amp;$B55,'Gastos com Pessoal'!$I$532:$AJ$532&amp;'Gastos com Pessoal'!$I$512:$AJ$512,0),10,1)),0)
+_xlfn.IFNA(SUM((BB$3&gt;='Gastos com Pessoal'!$E$513:$E$522)*(BB$3&lt;='Gastos com Pessoal'!$F$513:$F$522)*(IF('Gastos com Pessoal'!$AE$513:$AE$522&lt;=BB$3,1,0))*OFFSET('Gastos com Pessoal'!$H$512,1,MATCH(5&amp;$B55,'Gastos com Pessoal'!$I$532:$AJ$532&amp;'Gastos com Pessoal'!$I$512:$AJ$512,0),10,1)),0)</f>
        <v>0</v>
      </c>
      <c r="BC55" s="32">
        <f t="array" aca="1" ref="BC55" ca="1">_xlfn.IFNA(SUM((BC$3&gt;='Gastos com Pessoal'!$E$7:$E$506)*(BC$3&lt;='Gastos com Pessoal'!$F$7:$F$506)*OFFSET('Encargos e Benefícios'!$D$5,1,MATCH($B55,'Encargos e Benefícios'!$E$5:$AB$5,0),500,1)),0)
+_xlfn.IFNA(SUM((BC$3&gt;='Gastos com Pessoal'!$E$513:$E$522)*(BC$3&lt;='Gastos com Pessoal'!$F$513:$F$522)*OFFSET('Encargos e Benefícios'!$D$511,1,MATCH($B55,'Encargos e Benefícios'!$E$511:$AB$511,0),10,1)),0)
+_xlfn.IFNA(SUM((BC$3&gt;='Gastos com Pessoal'!$E$7:$E$506)*(BC$3&lt;='Gastos com Pessoal'!$F$7:$F$506)*(IF('Gastos com Pessoal'!$G$7:$G$506&lt;=BC$3,1,0))*OFFSET('Gastos com Pessoal'!$H$6,1,MATCH(1&amp;$B55,'Gastos com Pessoal'!$I$532:$AJ$532&amp;'Gastos com Pessoal'!$I$6:$AJ$6,0),500,1)),0)
+_xlfn.IFNA(SUM((BC$3&gt;='Gastos com Pessoal'!$E$7:$E$506)*(BC$3&lt;='Gastos com Pessoal'!$F$7:$F$506)*(IF('Gastos com Pessoal'!$M$7:$M$506&lt;=BC$3,1,0))*OFFSET('Gastos com Pessoal'!$H$6,1,MATCH(2&amp;$B55,'Gastos com Pessoal'!$I$532:$AJ$532&amp;'Gastos com Pessoal'!$I$6:$AJ$6,0),500,1)),0)
+_xlfn.IFNA(SUM((BC$3&gt;='Gastos com Pessoal'!$E$7:$E$506)*(BC$3&lt;='Gastos com Pessoal'!$F$7:$F$506)*(IF('Gastos com Pessoal'!$S$7:$S$506&lt;=BC$3,1,0))*OFFSET('Gastos com Pessoal'!$H$6,1,MATCH(3&amp;$B55,'Gastos com Pessoal'!$I$532:$AJ$532&amp;'Gastos com Pessoal'!$I$6:$AJ$6,0),500,1)),0)
+_xlfn.IFNA(SUM((BC$3&gt;='Gastos com Pessoal'!$E$7:$E$506)*(BC$3&lt;='Gastos com Pessoal'!$F$7:$F$506)*(IF('Gastos com Pessoal'!$Y$7:$Y$506&lt;=BC$3,1,0))*OFFSET('Gastos com Pessoal'!$H$6,1,MATCH(4&amp;$B55,'Gastos com Pessoal'!$I$532:$AJ$532&amp;'Gastos com Pessoal'!$I$6:$AJ$6,0),500,1)),0)
+_xlfn.IFNA(SUM((BC$3&gt;='Gastos com Pessoal'!$E$7:$E$506)*(BC$3&lt;='Gastos com Pessoal'!$F$7:$F$506)*(IF('Gastos com Pessoal'!$AE$7:$AE$506&lt;=BC$3,1,0))*OFFSET('Gastos com Pessoal'!$H$6,1,MATCH(5&amp;$B55,'Gastos com Pessoal'!$I$532:$AJ$532&amp;'Gastos com Pessoal'!$I$6:$AJ$6,0),500,1)),0)
+_xlfn.IFNA(SUM((BC$3&gt;='Gastos com Pessoal'!$E$513:$E$522)*(BC$3&lt;='Gastos com Pessoal'!$F$513:$F$522)*(IF('Gastos com Pessoal'!$G$513:$G$522&lt;=BC$3,1,0))*OFFSET('Gastos com Pessoal'!$H$512,1,MATCH(1&amp;$B55,'Gastos com Pessoal'!$I$532:$AJ$532&amp;'Gastos com Pessoal'!$I$512:$AJ$512,0),10,1)),0)
+_xlfn.IFNA(SUM((BC$3&gt;='Gastos com Pessoal'!$E$513:$E$522)*(BC$3&lt;='Gastos com Pessoal'!$F$513:$F$522)*(IF('Gastos com Pessoal'!$M$513:$M$522&lt;=BC$3,1,0))*OFFSET('Gastos com Pessoal'!$H$512,1,MATCH(2&amp;$B55,'Gastos com Pessoal'!$I$532:$AJ$532&amp;'Gastos com Pessoal'!$I$512:$AJ$512,0),10,1)),0)
+_xlfn.IFNA(SUM((BC$3&gt;='Gastos com Pessoal'!$E$513:$E$522)*(BC$3&lt;='Gastos com Pessoal'!$F$513:$F$522)*(IF('Gastos com Pessoal'!$S$513:$S$522&lt;=BC$3,1,0))*OFFSET('Gastos com Pessoal'!$H$512,1,MATCH(3&amp;$B55,'Gastos com Pessoal'!$I$532:$AJ$532&amp;'Gastos com Pessoal'!$I$512:$AJ$512,0),10,1)),0)
+_xlfn.IFNA(SUM((BC$3&gt;='Gastos com Pessoal'!$E$513:$E$522)*(BC$3&lt;='Gastos com Pessoal'!$F$513:$F$522)*(IF('Gastos com Pessoal'!$Y$513:$Y$522&lt;=BC$3,1,0))*OFFSET('Gastos com Pessoal'!$H$512,1,MATCH(4&amp;$B55,'Gastos com Pessoal'!$I$532:$AJ$532&amp;'Gastos com Pessoal'!$I$512:$AJ$512,0),10,1)),0)
+_xlfn.IFNA(SUM((BC$3&gt;='Gastos com Pessoal'!$E$513:$E$522)*(BC$3&lt;='Gastos com Pessoal'!$F$513:$F$522)*(IF('Gastos com Pessoal'!$AE$513:$AE$522&lt;=BC$3,1,0))*OFFSET('Gastos com Pessoal'!$H$512,1,MATCH(5&amp;$B55,'Gastos com Pessoal'!$I$532:$AJ$532&amp;'Gastos com Pessoal'!$I$512:$AJ$512,0),10,1)),0)</f>
        <v>0</v>
      </c>
      <c r="BD55" s="32">
        <f t="array" aca="1" ref="BD55" ca="1">_xlfn.IFNA(SUM((BD$3&gt;='Gastos com Pessoal'!$E$7:$E$506)*(BD$3&lt;='Gastos com Pessoal'!$F$7:$F$506)*OFFSET('Encargos e Benefícios'!$D$5,1,MATCH($B55,'Encargos e Benefícios'!$E$5:$AB$5,0),500,1)),0)
+_xlfn.IFNA(SUM((BD$3&gt;='Gastos com Pessoal'!$E$513:$E$522)*(BD$3&lt;='Gastos com Pessoal'!$F$513:$F$522)*OFFSET('Encargos e Benefícios'!$D$511,1,MATCH($B55,'Encargos e Benefícios'!$E$511:$AB$511,0),10,1)),0)
+_xlfn.IFNA(SUM((BD$3&gt;='Gastos com Pessoal'!$E$7:$E$506)*(BD$3&lt;='Gastos com Pessoal'!$F$7:$F$506)*(IF('Gastos com Pessoal'!$G$7:$G$506&lt;=BD$3,1,0))*OFFSET('Gastos com Pessoal'!$H$6,1,MATCH(1&amp;$B55,'Gastos com Pessoal'!$I$532:$AJ$532&amp;'Gastos com Pessoal'!$I$6:$AJ$6,0),500,1)),0)
+_xlfn.IFNA(SUM((BD$3&gt;='Gastos com Pessoal'!$E$7:$E$506)*(BD$3&lt;='Gastos com Pessoal'!$F$7:$F$506)*(IF('Gastos com Pessoal'!$M$7:$M$506&lt;=BD$3,1,0))*OFFSET('Gastos com Pessoal'!$H$6,1,MATCH(2&amp;$B55,'Gastos com Pessoal'!$I$532:$AJ$532&amp;'Gastos com Pessoal'!$I$6:$AJ$6,0),500,1)),0)
+_xlfn.IFNA(SUM((BD$3&gt;='Gastos com Pessoal'!$E$7:$E$506)*(BD$3&lt;='Gastos com Pessoal'!$F$7:$F$506)*(IF('Gastos com Pessoal'!$S$7:$S$506&lt;=BD$3,1,0))*OFFSET('Gastos com Pessoal'!$H$6,1,MATCH(3&amp;$B55,'Gastos com Pessoal'!$I$532:$AJ$532&amp;'Gastos com Pessoal'!$I$6:$AJ$6,0),500,1)),0)
+_xlfn.IFNA(SUM((BD$3&gt;='Gastos com Pessoal'!$E$7:$E$506)*(BD$3&lt;='Gastos com Pessoal'!$F$7:$F$506)*(IF('Gastos com Pessoal'!$Y$7:$Y$506&lt;=BD$3,1,0))*OFFSET('Gastos com Pessoal'!$H$6,1,MATCH(4&amp;$B55,'Gastos com Pessoal'!$I$532:$AJ$532&amp;'Gastos com Pessoal'!$I$6:$AJ$6,0),500,1)),0)
+_xlfn.IFNA(SUM((BD$3&gt;='Gastos com Pessoal'!$E$7:$E$506)*(BD$3&lt;='Gastos com Pessoal'!$F$7:$F$506)*(IF('Gastos com Pessoal'!$AE$7:$AE$506&lt;=BD$3,1,0))*OFFSET('Gastos com Pessoal'!$H$6,1,MATCH(5&amp;$B55,'Gastos com Pessoal'!$I$532:$AJ$532&amp;'Gastos com Pessoal'!$I$6:$AJ$6,0),500,1)),0)
+_xlfn.IFNA(SUM((BD$3&gt;='Gastos com Pessoal'!$E$513:$E$522)*(BD$3&lt;='Gastos com Pessoal'!$F$513:$F$522)*(IF('Gastos com Pessoal'!$G$513:$G$522&lt;=BD$3,1,0))*OFFSET('Gastos com Pessoal'!$H$512,1,MATCH(1&amp;$B55,'Gastos com Pessoal'!$I$532:$AJ$532&amp;'Gastos com Pessoal'!$I$512:$AJ$512,0),10,1)),0)
+_xlfn.IFNA(SUM((BD$3&gt;='Gastos com Pessoal'!$E$513:$E$522)*(BD$3&lt;='Gastos com Pessoal'!$F$513:$F$522)*(IF('Gastos com Pessoal'!$M$513:$M$522&lt;=BD$3,1,0))*OFFSET('Gastos com Pessoal'!$H$512,1,MATCH(2&amp;$B55,'Gastos com Pessoal'!$I$532:$AJ$532&amp;'Gastos com Pessoal'!$I$512:$AJ$512,0),10,1)),0)
+_xlfn.IFNA(SUM((BD$3&gt;='Gastos com Pessoal'!$E$513:$E$522)*(BD$3&lt;='Gastos com Pessoal'!$F$513:$F$522)*(IF('Gastos com Pessoal'!$S$513:$S$522&lt;=BD$3,1,0))*OFFSET('Gastos com Pessoal'!$H$512,1,MATCH(3&amp;$B55,'Gastos com Pessoal'!$I$532:$AJ$532&amp;'Gastos com Pessoal'!$I$512:$AJ$512,0),10,1)),0)
+_xlfn.IFNA(SUM((BD$3&gt;='Gastos com Pessoal'!$E$513:$E$522)*(BD$3&lt;='Gastos com Pessoal'!$F$513:$F$522)*(IF('Gastos com Pessoal'!$Y$513:$Y$522&lt;=BD$3,1,0))*OFFSET('Gastos com Pessoal'!$H$512,1,MATCH(4&amp;$B55,'Gastos com Pessoal'!$I$532:$AJ$532&amp;'Gastos com Pessoal'!$I$512:$AJ$512,0),10,1)),0)
+_xlfn.IFNA(SUM((BD$3&gt;='Gastos com Pessoal'!$E$513:$E$522)*(BD$3&lt;='Gastos com Pessoal'!$F$513:$F$522)*(IF('Gastos com Pessoal'!$AE$513:$AE$522&lt;=BD$3,1,0))*OFFSET('Gastos com Pessoal'!$H$512,1,MATCH(5&amp;$B55,'Gastos com Pessoal'!$I$532:$AJ$532&amp;'Gastos com Pessoal'!$I$512:$AJ$512,0),10,1)),0)</f>
        <v>0</v>
      </c>
      <c r="BE55" s="32">
        <f t="array" aca="1" ref="BE55" ca="1">_xlfn.IFNA(SUM((BE$3&gt;='Gastos com Pessoal'!$E$7:$E$506)*(BE$3&lt;='Gastos com Pessoal'!$F$7:$F$506)*OFFSET('Encargos e Benefícios'!$D$5,1,MATCH($B55,'Encargos e Benefícios'!$E$5:$AB$5,0),500,1)),0)
+_xlfn.IFNA(SUM((BE$3&gt;='Gastos com Pessoal'!$E$513:$E$522)*(BE$3&lt;='Gastos com Pessoal'!$F$513:$F$522)*OFFSET('Encargos e Benefícios'!$D$511,1,MATCH($B55,'Encargos e Benefícios'!$E$511:$AB$511,0),10,1)),0)
+_xlfn.IFNA(SUM((BE$3&gt;='Gastos com Pessoal'!$E$7:$E$506)*(BE$3&lt;='Gastos com Pessoal'!$F$7:$F$506)*(IF('Gastos com Pessoal'!$G$7:$G$506&lt;=BE$3,1,0))*OFFSET('Gastos com Pessoal'!$H$6,1,MATCH(1&amp;$B55,'Gastos com Pessoal'!$I$532:$AJ$532&amp;'Gastos com Pessoal'!$I$6:$AJ$6,0),500,1)),0)
+_xlfn.IFNA(SUM((BE$3&gt;='Gastos com Pessoal'!$E$7:$E$506)*(BE$3&lt;='Gastos com Pessoal'!$F$7:$F$506)*(IF('Gastos com Pessoal'!$M$7:$M$506&lt;=BE$3,1,0))*OFFSET('Gastos com Pessoal'!$H$6,1,MATCH(2&amp;$B55,'Gastos com Pessoal'!$I$532:$AJ$532&amp;'Gastos com Pessoal'!$I$6:$AJ$6,0),500,1)),0)
+_xlfn.IFNA(SUM((BE$3&gt;='Gastos com Pessoal'!$E$7:$E$506)*(BE$3&lt;='Gastos com Pessoal'!$F$7:$F$506)*(IF('Gastos com Pessoal'!$S$7:$S$506&lt;=BE$3,1,0))*OFFSET('Gastos com Pessoal'!$H$6,1,MATCH(3&amp;$B55,'Gastos com Pessoal'!$I$532:$AJ$532&amp;'Gastos com Pessoal'!$I$6:$AJ$6,0),500,1)),0)
+_xlfn.IFNA(SUM((BE$3&gt;='Gastos com Pessoal'!$E$7:$E$506)*(BE$3&lt;='Gastos com Pessoal'!$F$7:$F$506)*(IF('Gastos com Pessoal'!$Y$7:$Y$506&lt;=BE$3,1,0))*OFFSET('Gastos com Pessoal'!$H$6,1,MATCH(4&amp;$B55,'Gastos com Pessoal'!$I$532:$AJ$532&amp;'Gastos com Pessoal'!$I$6:$AJ$6,0),500,1)),0)
+_xlfn.IFNA(SUM((BE$3&gt;='Gastos com Pessoal'!$E$7:$E$506)*(BE$3&lt;='Gastos com Pessoal'!$F$7:$F$506)*(IF('Gastos com Pessoal'!$AE$7:$AE$506&lt;=BE$3,1,0))*OFFSET('Gastos com Pessoal'!$H$6,1,MATCH(5&amp;$B55,'Gastos com Pessoal'!$I$532:$AJ$532&amp;'Gastos com Pessoal'!$I$6:$AJ$6,0),500,1)),0)
+_xlfn.IFNA(SUM((BE$3&gt;='Gastos com Pessoal'!$E$513:$E$522)*(BE$3&lt;='Gastos com Pessoal'!$F$513:$F$522)*(IF('Gastos com Pessoal'!$G$513:$G$522&lt;=BE$3,1,0))*OFFSET('Gastos com Pessoal'!$H$512,1,MATCH(1&amp;$B55,'Gastos com Pessoal'!$I$532:$AJ$532&amp;'Gastos com Pessoal'!$I$512:$AJ$512,0),10,1)),0)
+_xlfn.IFNA(SUM((BE$3&gt;='Gastos com Pessoal'!$E$513:$E$522)*(BE$3&lt;='Gastos com Pessoal'!$F$513:$F$522)*(IF('Gastos com Pessoal'!$M$513:$M$522&lt;=BE$3,1,0))*OFFSET('Gastos com Pessoal'!$H$512,1,MATCH(2&amp;$B55,'Gastos com Pessoal'!$I$532:$AJ$532&amp;'Gastos com Pessoal'!$I$512:$AJ$512,0),10,1)),0)
+_xlfn.IFNA(SUM((BE$3&gt;='Gastos com Pessoal'!$E$513:$E$522)*(BE$3&lt;='Gastos com Pessoal'!$F$513:$F$522)*(IF('Gastos com Pessoal'!$S$513:$S$522&lt;=BE$3,1,0))*OFFSET('Gastos com Pessoal'!$H$512,1,MATCH(3&amp;$B55,'Gastos com Pessoal'!$I$532:$AJ$532&amp;'Gastos com Pessoal'!$I$512:$AJ$512,0),10,1)),0)
+_xlfn.IFNA(SUM((BE$3&gt;='Gastos com Pessoal'!$E$513:$E$522)*(BE$3&lt;='Gastos com Pessoal'!$F$513:$F$522)*(IF('Gastos com Pessoal'!$Y$513:$Y$522&lt;=BE$3,1,0))*OFFSET('Gastos com Pessoal'!$H$512,1,MATCH(4&amp;$B55,'Gastos com Pessoal'!$I$532:$AJ$532&amp;'Gastos com Pessoal'!$I$512:$AJ$512,0),10,1)),0)
+_xlfn.IFNA(SUM((BE$3&gt;='Gastos com Pessoal'!$E$513:$E$522)*(BE$3&lt;='Gastos com Pessoal'!$F$513:$F$522)*(IF('Gastos com Pessoal'!$AE$513:$AE$522&lt;=BE$3,1,0))*OFFSET('Gastos com Pessoal'!$H$512,1,MATCH(5&amp;$B55,'Gastos com Pessoal'!$I$532:$AJ$532&amp;'Gastos com Pessoal'!$I$512:$AJ$512,0),10,1)),0)</f>
        <v>0</v>
      </c>
      <c r="BF55" s="32">
        <f t="array" aca="1" ref="BF55" ca="1">_xlfn.IFNA(SUM((BF$3&gt;='Gastos com Pessoal'!$E$7:$E$506)*(BF$3&lt;='Gastos com Pessoal'!$F$7:$F$506)*OFFSET('Encargos e Benefícios'!$D$5,1,MATCH($B55,'Encargos e Benefícios'!$E$5:$AB$5,0),500,1)),0)
+_xlfn.IFNA(SUM((BF$3&gt;='Gastos com Pessoal'!$E$513:$E$522)*(BF$3&lt;='Gastos com Pessoal'!$F$513:$F$522)*OFFSET('Encargos e Benefícios'!$D$511,1,MATCH($B55,'Encargos e Benefícios'!$E$511:$AB$511,0),10,1)),0)
+_xlfn.IFNA(SUM((BF$3&gt;='Gastos com Pessoal'!$E$7:$E$506)*(BF$3&lt;='Gastos com Pessoal'!$F$7:$F$506)*(IF('Gastos com Pessoal'!$G$7:$G$506&lt;=BF$3,1,0))*OFFSET('Gastos com Pessoal'!$H$6,1,MATCH(1&amp;$B55,'Gastos com Pessoal'!$I$532:$AJ$532&amp;'Gastos com Pessoal'!$I$6:$AJ$6,0),500,1)),0)
+_xlfn.IFNA(SUM((BF$3&gt;='Gastos com Pessoal'!$E$7:$E$506)*(BF$3&lt;='Gastos com Pessoal'!$F$7:$F$506)*(IF('Gastos com Pessoal'!$M$7:$M$506&lt;=BF$3,1,0))*OFFSET('Gastos com Pessoal'!$H$6,1,MATCH(2&amp;$B55,'Gastos com Pessoal'!$I$532:$AJ$532&amp;'Gastos com Pessoal'!$I$6:$AJ$6,0),500,1)),0)
+_xlfn.IFNA(SUM((BF$3&gt;='Gastos com Pessoal'!$E$7:$E$506)*(BF$3&lt;='Gastos com Pessoal'!$F$7:$F$506)*(IF('Gastos com Pessoal'!$S$7:$S$506&lt;=BF$3,1,0))*OFFSET('Gastos com Pessoal'!$H$6,1,MATCH(3&amp;$B55,'Gastos com Pessoal'!$I$532:$AJ$532&amp;'Gastos com Pessoal'!$I$6:$AJ$6,0),500,1)),0)
+_xlfn.IFNA(SUM((BF$3&gt;='Gastos com Pessoal'!$E$7:$E$506)*(BF$3&lt;='Gastos com Pessoal'!$F$7:$F$506)*(IF('Gastos com Pessoal'!$Y$7:$Y$506&lt;=BF$3,1,0))*OFFSET('Gastos com Pessoal'!$H$6,1,MATCH(4&amp;$B55,'Gastos com Pessoal'!$I$532:$AJ$532&amp;'Gastos com Pessoal'!$I$6:$AJ$6,0),500,1)),0)
+_xlfn.IFNA(SUM((BF$3&gt;='Gastos com Pessoal'!$E$7:$E$506)*(BF$3&lt;='Gastos com Pessoal'!$F$7:$F$506)*(IF('Gastos com Pessoal'!$AE$7:$AE$506&lt;=BF$3,1,0))*OFFSET('Gastos com Pessoal'!$H$6,1,MATCH(5&amp;$B55,'Gastos com Pessoal'!$I$532:$AJ$532&amp;'Gastos com Pessoal'!$I$6:$AJ$6,0),500,1)),0)
+_xlfn.IFNA(SUM((BF$3&gt;='Gastos com Pessoal'!$E$513:$E$522)*(BF$3&lt;='Gastos com Pessoal'!$F$513:$F$522)*(IF('Gastos com Pessoal'!$G$513:$G$522&lt;=BF$3,1,0))*OFFSET('Gastos com Pessoal'!$H$512,1,MATCH(1&amp;$B55,'Gastos com Pessoal'!$I$532:$AJ$532&amp;'Gastos com Pessoal'!$I$512:$AJ$512,0),10,1)),0)
+_xlfn.IFNA(SUM((BF$3&gt;='Gastos com Pessoal'!$E$513:$E$522)*(BF$3&lt;='Gastos com Pessoal'!$F$513:$F$522)*(IF('Gastos com Pessoal'!$M$513:$M$522&lt;=BF$3,1,0))*OFFSET('Gastos com Pessoal'!$H$512,1,MATCH(2&amp;$B55,'Gastos com Pessoal'!$I$532:$AJ$532&amp;'Gastos com Pessoal'!$I$512:$AJ$512,0),10,1)),0)
+_xlfn.IFNA(SUM((BF$3&gt;='Gastos com Pessoal'!$E$513:$E$522)*(BF$3&lt;='Gastos com Pessoal'!$F$513:$F$522)*(IF('Gastos com Pessoal'!$S$513:$S$522&lt;=BF$3,1,0))*OFFSET('Gastos com Pessoal'!$H$512,1,MATCH(3&amp;$B55,'Gastos com Pessoal'!$I$532:$AJ$532&amp;'Gastos com Pessoal'!$I$512:$AJ$512,0),10,1)),0)
+_xlfn.IFNA(SUM((BF$3&gt;='Gastos com Pessoal'!$E$513:$E$522)*(BF$3&lt;='Gastos com Pessoal'!$F$513:$F$522)*(IF('Gastos com Pessoal'!$Y$513:$Y$522&lt;=BF$3,1,0))*OFFSET('Gastos com Pessoal'!$H$512,1,MATCH(4&amp;$B55,'Gastos com Pessoal'!$I$532:$AJ$532&amp;'Gastos com Pessoal'!$I$512:$AJ$512,0),10,1)),0)
+_xlfn.IFNA(SUM((BF$3&gt;='Gastos com Pessoal'!$E$513:$E$522)*(BF$3&lt;='Gastos com Pessoal'!$F$513:$F$522)*(IF('Gastos com Pessoal'!$AE$513:$AE$522&lt;=BF$3,1,0))*OFFSET('Gastos com Pessoal'!$H$512,1,MATCH(5&amp;$B55,'Gastos com Pessoal'!$I$532:$AJ$532&amp;'Gastos com Pessoal'!$I$512:$AJ$512,0),10,1)),0)</f>
        <v>0</v>
      </c>
      <c r="BG55" s="32">
        <f t="array" aca="1" ref="BG55" ca="1">_xlfn.IFNA(SUM((BG$3&gt;='Gastos com Pessoal'!$E$7:$E$506)*(BG$3&lt;='Gastos com Pessoal'!$F$7:$F$506)*OFFSET('Encargos e Benefícios'!$D$5,1,MATCH($B55,'Encargos e Benefícios'!$E$5:$AB$5,0),500,1)),0)
+_xlfn.IFNA(SUM((BG$3&gt;='Gastos com Pessoal'!$E$513:$E$522)*(BG$3&lt;='Gastos com Pessoal'!$F$513:$F$522)*OFFSET('Encargos e Benefícios'!$D$511,1,MATCH($B55,'Encargos e Benefícios'!$E$511:$AB$511,0),10,1)),0)
+_xlfn.IFNA(SUM((BG$3&gt;='Gastos com Pessoal'!$E$7:$E$506)*(BG$3&lt;='Gastos com Pessoal'!$F$7:$F$506)*(IF('Gastos com Pessoal'!$G$7:$G$506&lt;=BG$3,1,0))*OFFSET('Gastos com Pessoal'!$H$6,1,MATCH(1&amp;$B55,'Gastos com Pessoal'!$I$532:$AJ$532&amp;'Gastos com Pessoal'!$I$6:$AJ$6,0),500,1)),0)
+_xlfn.IFNA(SUM((BG$3&gt;='Gastos com Pessoal'!$E$7:$E$506)*(BG$3&lt;='Gastos com Pessoal'!$F$7:$F$506)*(IF('Gastos com Pessoal'!$M$7:$M$506&lt;=BG$3,1,0))*OFFSET('Gastos com Pessoal'!$H$6,1,MATCH(2&amp;$B55,'Gastos com Pessoal'!$I$532:$AJ$532&amp;'Gastos com Pessoal'!$I$6:$AJ$6,0),500,1)),0)
+_xlfn.IFNA(SUM((BG$3&gt;='Gastos com Pessoal'!$E$7:$E$506)*(BG$3&lt;='Gastos com Pessoal'!$F$7:$F$506)*(IF('Gastos com Pessoal'!$S$7:$S$506&lt;=BG$3,1,0))*OFFSET('Gastos com Pessoal'!$H$6,1,MATCH(3&amp;$B55,'Gastos com Pessoal'!$I$532:$AJ$532&amp;'Gastos com Pessoal'!$I$6:$AJ$6,0),500,1)),0)
+_xlfn.IFNA(SUM((BG$3&gt;='Gastos com Pessoal'!$E$7:$E$506)*(BG$3&lt;='Gastos com Pessoal'!$F$7:$F$506)*(IF('Gastos com Pessoal'!$Y$7:$Y$506&lt;=BG$3,1,0))*OFFSET('Gastos com Pessoal'!$H$6,1,MATCH(4&amp;$B55,'Gastos com Pessoal'!$I$532:$AJ$532&amp;'Gastos com Pessoal'!$I$6:$AJ$6,0),500,1)),0)
+_xlfn.IFNA(SUM((BG$3&gt;='Gastos com Pessoal'!$E$7:$E$506)*(BG$3&lt;='Gastos com Pessoal'!$F$7:$F$506)*(IF('Gastos com Pessoal'!$AE$7:$AE$506&lt;=BG$3,1,0))*OFFSET('Gastos com Pessoal'!$H$6,1,MATCH(5&amp;$B55,'Gastos com Pessoal'!$I$532:$AJ$532&amp;'Gastos com Pessoal'!$I$6:$AJ$6,0),500,1)),0)
+_xlfn.IFNA(SUM((BG$3&gt;='Gastos com Pessoal'!$E$513:$E$522)*(BG$3&lt;='Gastos com Pessoal'!$F$513:$F$522)*(IF('Gastos com Pessoal'!$G$513:$G$522&lt;=BG$3,1,0))*OFFSET('Gastos com Pessoal'!$H$512,1,MATCH(1&amp;$B55,'Gastos com Pessoal'!$I$532:$AJ$532&amp;'Gastos com Pessoal'!$I$512:$AJ$512,0),10,1)),0)
+_xlfn.IFNA(SUM((BG$3&gt;='Gastos com Pessoal'!$E$513:$E$522)*(BG$3&lt;='Gastos com Pessoal'!$F$513:$F$522)*(IF('Gastos com Pessoal'!$M$513:$M$522&lt;=BG$3,1,0))*OFFSET('Gastos com Pessoal'!$H$512,1,MATCH(2&amp;$B55,'Gastos com Pessoal'!$I$532:$AJ$532&amp;'Gastos com Pessoal'!$I$512:$AJ$512,0),10,1)),0)
+_xlfn.IFNA(SUM((BG$3&gt;='Gastos com Pessoal'!$E$513:$E$522)*(BG$3&lt;='Gastos com Pessoal'!$F$513:$F$522)*(IF('Gastos com Pessoal'!$S$513:$S$522&lt;=BG$3,1,0))*OFFSET('Gastos com Pessoal'!$H$512,1,MATCH(3&amp;$B55,'Gastos com Pessoal'!$I$532:$AJ$532&amp;'Gastos com Pessoal'!$I$512:$AJ$512,0),10,1)),0)
+_xlfn.IFNA(SUM((BG$3&gt;='Gastos com Pessoal'!$E$513:$E$522)*(BG$3&lt;='Gastos com Pessoal'!$F$513:$F$522)*(IF('Gastos com Pessoal'!$Y$513:$Y$522&lt;=BG$3,1,0))*OFFSET('Gastos com Pessoal'!$H$512,1,MATCH(4&amp;$B55,'Gastos com Pessoal'!$I$532:$AJ$532&amp;'Gastos com Pessoal'!$I$512:$AJ$512,0),10,1)),0)
+_xlfn.IFNA(SUM((BG$3&gt;='Gastos com Pessoal'!$E$513:$E$522)*(BG$3&lt;='Gastos com Pessoal'!$F$513:$F$522)*(IF('Gastos com Pessoal'!$AE$513:$AE$522&lt;=BG$3,1,0))*OFFSET('Gastos com Pessoal'!$H$512,1,MATCH(5&amp;$B55,'Gastos com Pessoal'!$I$532:$AJ$532&amp;'Gastos com Pessoal'!$I$512:$AJ$512,0),10,1)),0)</f>
        <v>0</v>
      </c>
      <c r="BH55" s="32">
        <f t="array" aca="1" ref="BH55" ca="1">_xlfn.IFNA(SUM((BH$3&gt;='Gastos com Pessoal'!$E$7:$E$506)*(BH$3&lt;='Gastos com Pessoal'!$F$7:$F$506)*OFFSET('Encargos e Benefícios'!$D$5,1,MATCH($B55,'Encargos e Benefícios'!$E$5:$AB$5,0),500,1)),0)
+_xlfn.IFNA(SUM((BH$3&gt;='Gastos com Pessoal'!$E$513:$E$522)*(BH$3&lt;='Gastos com Pessoal'!$F$513:$F$522)*OFFSET('Encargos e Benefícios'!$D$511,1,MATCH($B55,'Encargos e Benefícios'!$E$511:$AB$511,0),10,1)),0)
+_xlfn.IFNA(SUM((BH$3&gt;='Gastos com Pessoal'!$E$7:$E$506)*(BH$3&lt;='Gastos com Pessoal'!$F$7:$F$506)*(IF('Gastos com Pessoal'!$G$7:$G$506&lt;=BH$3,1,0))*OFFSET('Gastos com Pessoal'!$H$6,1,MATCH(1&amp;$B55,'Gastos com Pessoal'!$I$532:$AJ$532&amp;'Gastos com Pessoal'!$I$6:$AJ$6,0),500,1)),0)
+_xlfn.IFNA(SUM((BH$3&gt;='Gastos com Pessoal'!$E$7:$E$506)*(BH$3&lt;='Gastos com Pessoal'!$F$7:$F$506)*(IF('Gastos com Pessoal'!$M$7:$M$506&lt;=BH$3,1,0))*OFFSET('Gastos com Pessoal'!$H$6,1,MATCH(2&amp;$B55,'Gastos com Pessoal'!$I$532:$AJ$532&amp;'Gastos com Pessoal'!$I$6:$AJ$6,0),500,1)),0)
+_xlfn.IFNA(SUM((BH$3&gt;='Gastos com Pessoal'!$E$7:$E$506)*(BH$3&lt;='Gastos com Pessoal'!$F$7:$F$506)*(IF('Gastos com Pessoal'!$S$7:$S$506&lt;=BH$3,1,0))*OFFSET('Gastos com Pessoal'!$H$6,1,MATCH(3&amp;$B55,'Gastos com Pessoal'!$I$532:$AJ$532&amp;'Gastos com Pessoal'!$I$6:$AJ$6,0),500,1)),0)
+_xlfn.IFNA(SUM((BH$3&gt;='Gastos com Pessoal'!$E$7:$E$506)*(BH$3&lt;='Gastos com Pessoal'!$F$7:$F$506)*(IF('Gastos com Pessoal'!$Y$7:$Y$506&lt;=BH$3,1,0))*OFFSET('Gastos com Pessoal'!$H$6,1,MATCH(4&amp;$B55,'Gastos com Pessoal'!$I$532:$AJ$532&amp;'Gastos com Pessoal'!$I$6:$AJ$6,0),500,1)),0)
+_xlfn.IFNA(SUM((BH$3&gt;='Gastos com Pessoal'!$E$7:$E$506)*(BH$3&lt;='Gastos com Pessoal'!$F$7:$F$506)*(IF('Gastos com Pessoal'!$AE$7:$AE$506&lt;=BH$3,1,0))*OFFSET('Gastos com Pessoal'!$H$6,1,MATCH(5&amp;$B55,'Gastos com Pessoal'!$I$532:$AJ$532&amp;'Gastos com Pessoal'!$I$6:$AJ$6,0),500,1)),0)
+_xlfn.IFNA(SUM((BH$3&gt;='Gastos com Pessoal'!$E$513:$E$522)*(BH$3&lt;='Gastos com Pessoal'!$F$513:$F$522)*(IF('Gastos com Pessoal'!$G$513:$G$522&lt;=BH$3,1,0))*OFFSET('Gastos com Pessoal'!$H$512,1,MATCH(1&amp;$B55,'Gastos com Pessoal'!$I$532:$AJ$532&amp;'Gastos com Pessoal'!$I$512:$AJ$512,0),10,1)),0)
+_xlfn.IFNA(SUM((BH$3&gt;='Gastos com Pessoal'!$E$513:$E$522)*(BH$3&lt;='Gastos com Pessoal'!$F$513:$F$522)*(IF('Gastos com Pessoal'!$M$513:$M$522&lt;=BH$3,1,0))*OFFSET('Gastos com Pessoal'!$H$512,1,MATCH(2&amp;$B55,'Gastos com Pessoal'!$I$532:$AJ$532&amp;'Gastos com Pessoal'!$I$512:$AJ$512,0),10,1)),0)
+_xlfn.IFNA(SUM((BH$3&gt;='Gastos com Pessoal'!$E$513:$E$522)*(BH$3&lt;='Gastos com Pessoal'!$F$513:$F$522)*(IF('Gastos com Pessoal'!$S$513:$S$522&lt;=BH$3,1,0))*OFFSET('Gastos com Pessoal'!$H$512,1,MATCH(3&amp;$B55,'Gastos com Pessoal'!$I$532:$AJ$532&amp;'Gastos com Pessoal'!$I$512:$AJ$512,0),10,1)),0)
+_xlfn.IFNA(SUM((BH$3&gt;='Gastos com Pessoal'!$E$513:$E$522)*(BH$3&lt;='Gastos com Pessoal'!$F$513:$F$522)*(IF('Gastos com Pessoal'!$Y$513:$Y$522&lt;=BH$3,1,0))*OFFSET('Gastos com Pessoal'!$H$512,1,MATCH(4&amp;$B55,'Gastos com Pessoal'!$I$532:$AJ$532&amp;'Gastos com Pessoal'!$I$512:$AJ$512,0),10,1)),0)
+_xlfn.IFNA(SUM((BH$3&gt;='Gastos com Pessoal'!$E$513:$E$522)*(BH$3&lt;='Gastos com Pessoal'!$F$513:$F$522)*(IF('Gastos com Pessoal'!$AE$513:$AE$522&lt;=BH$3,1,0))*OFFSET('Gastos com Pessoal'!$H$512,1,MATCH(5&amp;$B55,'Gastos com Pessoal'!$I$532:$AJ$532&amp;'Gastos com Pessoal'!$I$512:$AJ$512,0),10,1)),0)</f>
        <v>0</v>
      </c>
      <c r="BI55" s="32">
        <f t="array" aca="1" ref="BI55" ca="1">_xlfn.IFNA(SUM((BI$3&gt;='Gastos com Pessoal'!$E$7:$E$506)*(BI$3&lt;='Gastos com Pessoal'!$F$7:$F$506)*OFFSET('Encargos e Benefícios'!$D$5,1,MATCH($B55,'Encargos e Benefícios'!$E$5:$AB$5,0),500,1)),0)
+_xlfn.IFNA(SUM((BI$3&gt;='Gastos com Pessoal'!$E$513:$E$522)*(BI$3&lt;='Gastos com Pessoal'!$F$513:$F$522)*OFFSET('Encargos e Benefícios'!$D$511,1,MATCH($B55,'Encargos e Benefícios'!$E$511:$AB$511,0),10,1)),0)
+_xlfn.IFNA(SUM((BI$3&gt;='Gastos com Pessoal'!$E$7:$E$506)*(BI$3&lt;='Gastos com Pessoal'!$F$7:$F$506)*(IF('Gastos com Pessoal'!$G$7:$G$506&lt;=BI$3,1,0))*OFFSET('Gastos com Pessoal'!$H$6,1,MATCH(1&amp;$B55,'Gastos com Pessoal'!$I$532:$AJ$532&amp;'Gastos com Pessoal'!$I$6:$AJ$6,0),500,1)),0)
+_xlfn.IFNA(SUM((BI$3&gt;='Gastos com Pessoal'!$E$7:$E$506)*(BI$3&lt;='Gastos com Pessoal'!$F$7:$F$506)*(IF('Gastos com Pessoal'!$M$7:$M$506&lt;=BI$3,1,0))*OFFSET('Gastos com Pessoal'!$H$6,1,MATCH(2&amp;$B55,'Gastos com Pessoal'!$I$532:$AJ$532&amp;'Gastos com Pessoal'!$I$6:$AJ$6,0),500,1)),0)
+_xlfn.IFNA(SUM((BI$3&gt;='Gastos com Pessoal'!$E$7:$E$506)*(BI$3&lt;='Gastos com Pessoal'!$F$7:$F$506)*(IF('Gastos com Pessoal'!$S$7:$S$506&lt;=BI$3,1,0))*OFFSET('Gastos com Pessoal'!$H$6,1,MATCH(3&amp;$B55,'Gastos com Pessoal'!$I$532:$AJ$532&amp;'Gastos com Pessoal'!$I$6:$AJ$6,0),500,1)),0)
+_xlfn.IFNA(SUM((BI$3&gt;='Gastos com Pessoal'!$E$7:$E$506)*(BI$3&lt;='Gastos com Pessoal'!$F$7:$F$506)*(IF('Gastos com Pessoal'!$Y$7:$Y$506&lt;=BI$3,1,0))*OFFSET('Gastos com Pessoal'!$H$6,1,MATCH(4&amp;$B55,'Gastos com Pessoal'!$I$532:$AJ$532&amp;'Gastos com Pessoal'!$I$6:$AJ$6,0),500,1)),0)
+_xlfn.IFNA(SUM((BI$3&gt;='Gastos com Pessoal'!$E$7:$E$506)*(BI$3&lt;='Gastos com Pessoal'!$F$7:$F$506)*(IF('Gastos com Pessoal'!$AE$7:$AE$506&lt;=BI$3,1,0))*OFFSET('Gastos com Pessoal'!$H$6,1,MATCH(5&amp;$B55,'Gastos com Pessoal'!$I$532:$AJ$532&amp;'Gastos com Pessoal'!$I$6:$AJ$6,0),500,1)),0)
+_xlfn.IFNA(SUM((BI$3&gt;='Gastos com Pessoal'!$E$513:$E$522)*(BI$3&lt;='Gastos com Pessoal'!$F$513:$F$522)*(IF('Gastos com Pessoal'!$G$513:$G$522&lt;=BI$3,1,0))*OFFSET('Gastos com Pessoal'!$H$512,1,MATCH(1&amp;$B55,'Gastos com Pessoal'!$I$532:$AJ$532&amp;'Gastos com Pessoal'!$I$512:$AJ$512,0),10,1)),0)
+_xlfn.IFNA(SUM((BI$3&gt;='Gastos com Pessoal'!$E$513:$E$522)*(BI$3&lt;='Gastos com Pessoal'!$F$513:$F$522)*(IF('Gastos com Pessoal'!$M$513:$M$522&lt;=BI$3,1,0))*OFFSET('Gastos com Pessoal'!$H$512,1,MATCH(2&amp;$B55,'Gastos com Pessoal'!$I$532:$AJ$532&amp;'Gastos com Pessoal'!$I$512:$AJ$512,0),10,1)),0)
+_xlfn.IFNA(SUM((BI$3&gt;='Gastos com Pessoal'!$E$513:$E$522)*(BI$3&lt;='Gastos com Pessoal'!$F$513:$F$522)*(IF('Gastos com Pessoal'!$S$513:$S$522&lt;=BI$3,1,0))*OFFSET('Gastos com Pessoal'!$H$512,1,MATCH(3&amp;$B55,'Gastos com Pessoal'!$I$532:$AJ$532&amp;'Gastos com Pessoal'!$I$512:$AJ$512,0),10,1)),0)
+_xlfn.IFNA(SUM((BI$3&gt;='Gastos com Pessoal'!$E$513:$E$522)*(BI$3&lt;='Gastos com Pessoal'!$F$513:$F$522)*(IF('Gastos com Pessoal'!$Y$513:$Y$522&lt;=BI$3,1,0))*OFFSET('Gastos com Pessoal'!$H$512,1,MATCH(4&amp;$B55,'Gastos com Pessoal'!$I$532:$AJ$532&amp;'Gastos com Pessoal'!$I$512:$AJ$512,0),10,1)),0)
+_xlfn.IFNA(SUM((BI$3&gt;='Gastos com Pessoal'!$E$513:$E$522)*(BI$3&lt;='Gastos com Pessoal'!$F$513:$F$522)*(IF('Gastos com Pessoal'!$AE$513:$AE$522&lt;=BI$3,1,0))*OFFSET('Gastos com Pessoal'!$H$512,1,MATCH(5&amp;$B55,'Gastos com Pessoal'!$I$532:$AJ$532&amp;'Gastos com Pessoal'!$I$512:$AJ$512,0),10,1)),0)</f>
        <v>0</v>
      </c>
      <c r="BJ55" s="32">
        <f t="array" aca="1" ref="BJ55" ca="1">_xlfn.IFNA(SUM((BJ$3&gt;='Gastos com Pessoal'!$E$7:$E$506)*(BJ$3&lt;='Gastos com Pessoal'!$F$7:$F$506)*OFFSET('Encargos e Benefícios'!$D$5,1,MATCH($B55,'Encargos e Benefícios'!$E$5:$AB$5,0),500,1)),0)
+_xlfn.IFNA(SUM((BJ$3&gt;='Gastos com Pessoal'!$E$513:$E$522)*(BJ$3&lt;='Gastos com Pessoal'!$F$513:$F$522)*OFFSET('Encargos e Benefícios'!$D$511,1,MATCH($B55,'Encargos e Benefícios'!$E$511:$AB$511,0),10,1)),0)
+_xlfn.IFNA(SUM((BJ$3&gt;='Gastos com Pessoal'!$E$7:$E$506)*(BJ$3&lt;='Gastos com Pessoal'!$F$7:$F$506)*(IF('Gastos com Pessoal'!$G$7:$G$506&lt;=BJ$3,1,0))*OFFSET('Gastos com Pessoal'!$H$6,1,MATCH(1&amp;$B55,'Gastos com Pessoal'!$I$532:$AJ$532&amp;'Gastos com Pessoal'!$I$6:$AJ$6,0),500,1)),0)
+_xlfn.IFNA(SUM((BJ$3&gt;='Gastos com Pessoal'!$E$7:$E$506)*(BJ$3&lt;='Gastos com Pessoal'!$F$7:$F$506)*(IF('Gastos com Pessoal'!$M$7:$M$506&lt;=BJ$3,1,0))*OFFSET('Gastos com Pessoal'!$H$6,1,MATCH(2&amp;$B55,'Gastos com Pessoal'!$I$532:$AJ$532&amp;'Gastos com Pessoal'!$I$6:$AJ$6,0),500,1)),0)
+_xlfn.IFNA(SUM((BJ$3&gt;='Gastos com Pessoal'!$E$7:$E$506)*(BJ$3&lt;='Gastos com Pessoal'!$F$7:$F$506)*(IF('Gastos com Pessoal'!$S$7:$S$506&lt;=BJ$3,1,0))*OFFSET('Gastos com Pessoal'!$H$6,1,MATCH(3&amp;$B55,'Gastos com Pessoal'!$I$532:$AJ$532&amp;'Gastos com Pessoal'!$I$6:$AJ$6,0),500,1)),0)
+_xlfn.IFNA(SUM((BJ$3&gt;='Gastos com Pessoal'!$E$7:$E$506)*(BJ$3&lt;='Gastos com Pessoal'!$F$7:$F$506)*(IF('Gastos com Pessoal'!$Y$7:$Y$506&lt;=BJ$3,1,0))*OFFSET('Gastos com Pessoal'!$H$6,1,MATCH(4&amp;$B55,'Gastos com Pessoal'!$I$532:$AJ$532&amp;'Gastos com Pessoal'!$I$6:$AJ$6,0),500,1)),0)
+_xlfn.IFNA(SUM((BJ$3&gt;='Gastos com Pessoal'!$E$7:$E$506)*(BJ$3&lt;='Gastos com Pessoal'!$F$7:$F$506)*(IF('Gastos com Pessoal'!$AE$7:$AE$506&lt;=BJ$3,1,0))*OFFSET('Gastos com Pessoal'!$H$6,1,MATCH(5&amp;$B55,'Gastos com Pessoal'!$I$532:$AJ$532&amp;'Gastos com Pessoal'!$I$6:$AJ$6,0),500,1)),0)
+_xlfn.IFNA(SUM((BJ$3&gt;='Gastos com Pessoal'!$E$513:$E$522)*(BJ$3&lt;='Gastos com Pessoal'!$F$513:$F$522)*(IF('Gastos com Pessoal'!$G$513:$G$522&lt;=BJ$3,1,0))*OFFSET('Gastos com Pessoal'!$H$512,1,MATCH(1&amp;$B55,'Gastos com Pessoal'!$I$532:$AJ$532&amp;'Gastos com Pessoal'!$I$512:$AJ$512,0),10,1)),0)
+_xlfn.IFNA(SUM((BJ$3&gt;='Gastos com Pessoal'!$E$513:$E$522)*(BJ$3&lt;='Gastos com Pessoal'!$F$513:$F$522)*(IF('Gastos com Pessoal'!$M$513:$M$522&lt;=BJ$3,1,0))*OFFSET('Gastos com Pessoal'!$H$512,1,MATCH(2&amp;$B55,'Gastos com Pessoal'!$I$532:$AJ$532&amp;'Gastos com Pessoal'!$I$512:$AJ$512,0),10,1)),0)
+_xlfn.IFNA(SUM((BJ$3&gt;='Gastos com Pessoal'!$E$513:$E$522)*(BJ$3&lt;='Gastos com Pessoal'!$F$513:$F$522)*(IF('Gastos com Pessoal'!$S$513:$S$522&lt;=BJ$3,1,0))*OFFSET('Gastos com Pessoal'!$H$512,1,MATCH(3&amp;$B55,'Gastos com Pessoal'!$I$532:$AJ$532&amp;'Gastos com Pessoal'!$I$512:$AJ$512,0),10,1)),0)
+_xlfn.IFNA(SUM((BJ$3&gt;='Gastos com Pessoal'!$E$513:$E$522)*(BJ$3&lt;='Gastos com Pessoal'!$F$513:$F$522)*(IF('Gastos com Pessoal'!$Y$513:$Y$522&lt;=BJ$3,1,0))*OFFSET('Gastos com Pessoal'!$H$512,1,MATCH(4&amp;$B55,'Gastos com Pessoal'!$I$532:$AJ$532&amp;'Gastos com Pessoal'!$I$512:$AJ$512,0),10,1)),0)
+_xlfn.IFNA(SUM((BJ$3&gt;='Gastos com Pessoal'!$E$513:$E$522)*(BJ$3&lt;='Gastos com Pessoal'!$F$513:$F$522)*(IF('Gastos com Pessoal'!$AE$513:$AE$522&lt;=BJ$3,1,0))*OFFSET('Gastos com Pessoal'!$H$512,1,MATCH(5&amp;$B55,'Gastos com Pessoal'!$I$532:$AJ$532&amp;'Gastos com Pessoal'!$I$512:$AJ$512,0),10,1)),0)</f>
        <v>0</v>
      </c>
      <c r="BK55" s="69">
        <f t="shared" ca="1" si="27"/>
        <v>0</v>
      </c>
      <c r="BL55" s="74">
        <f t="shared" ca="1" si="26"/>
        <v>0</v>
      </c>
    </row>
    <row r="56" spans="1:64" s="49" customFormat="1" ht="23.25" customHeight="1" x14ac:dyDescent="0.2">
      <c r="A56" s="18" t="s">
        <v>174</v>
      </c>
      <c r="B56" s="21" t="s">
        <v>175</v>
      </c>
      <c r="C56" s="32">
        <f t="array" aca="1" ref="C56" ca="1">_xlfn.IFNA(SUM((C$3&gt;='Gastos com Pessoal'!$E$7:$E$506)*(C$3&lt;='Gastos com Pessoal'!$F$7:$F$506)*OFFSET('Encargos e Benefícios'!$D$5,1,MATCH($B56,'Encargos e Benefícios'!$E$5:$AB$5,0),500,1)),0)
+_xlfn.IFNA(SUM((C$3&gt;='Gastos com Pessoal'!$E$513:$E$522)*(C$3&lt;='Gastos com Pessoal'!$F$513:$F$522)*OFFSET('Encargos e Benefícios'!$D$511,1,MATCH($B56,'Encargos e Benefícios'!$E$511:$AB$511,0),10,1)),0)
+_xlfn.IFNA(SUM((C$3&gt;='Gastos com Pessoal'!$E$7:$E$506)*(C$3&lt;='Gastos com Pessoal'!$F$7:$F$506)*(IF('Gastos com Pessoal'!$G$7:$G$506&lt;=C$3,1,0))*OFFSET('Gastos com Pessoal'!$H$6,1,MATCH(1&amp;$B56,'Gastos com Pessoal'!$I$532:$AJ$532&amp;'Gastos com Pessoal'!$I$6:$AJ$6,0),500,1)),0)
+_xlfn.IFNA(SUM((C$3&gt;='Gastos com Pessoal'!$E$7:$E$506)*(C$3&lt;='Gastos com Pessoal'!$F$7:$F$506)*(IF('Gastos com Pessoal'!$M$7:$M$506&lt;=C$3,1,0))*OFFSET('Gastos com Pessoal'!$H$6,1,MATCH(2&amp;$B56,'Gastos com Pessoal'!$I$532:$AJ$532&amp;'Gastos com Pessoal'!$I$6:$AJ$6,0),500,1)),0)
+_xlfn.IFNA(SUM((C$3&gt;='Gastos com Pessoal'!$E$7:$E$506)*(C$3&lt;='Gastos com Pessoal'!$F$7:$F$506)*(IF('Gastos com Pessoal'!$S$7:$S$506&lt;=C$3,1,0))*OFFSET('Gastos com Pessoal'!$H$6,1,MATCH(3&amp;$B56,'Gastos com Pessoal'!$I$532:$AJ$532&amp;'Gastos com Pessoal'!$I$6:$AJ$6,0),500,1)),0)
+_xlfn.IFNA(SUM((C$3&gt;='Gastos com Pessoal'!$E$7:$E$506)*(C$3&lt;='Gastos com Pessoal'!$F$7:$F$506)*(IF('Gastos com Pessoal'!$Y$7:$Y$506&lt;=C$3,1,0))*OFFSET('Gastos com Pessoal'!$H$6,1,MATCH(4&amp;$B56,'Gastos com Pessoal'!$I$532:$AJ$532&amp;'Gastos com Pessoal'!$I$6:$AJ$6,0),500,1)),0)
+_xlfn.IFNA(SUM((C$3&gt;='Gastos com Pessoal'!$E$7:$E$506)*(C$3&lt;='Gastos com Pessoal'!$F$7:$F$506)*(IF('Gastos com Pessoal'!$AE$7:$AE$506&lt;=C$3,1,0))*OFFSET('Gastos com Pessoal'!$H$6,1,MATCH(5&amp;$B56,'Gastos com Pessoal'!$I$532:$AJ$532&amp;'Gastos com Pessoal'!$I$6:$AJ$6,0),500,1)),0)
+_xlfn.IFNA(SUM((C$3&gt;='Gastos com Pessoal'!$E$513:$E$522)*(C$3&lt;='Gastos com Pessoal'!$F$513:$F$522)*(IF('Gastos com Pessoal'!$G$513:$G$522&lt;=C$3,1,0))*OFFSET('Gastos com Pessoal'!$H$512,1,MATCH(1&amp;$B56,'Gastos com Pessoal'!$I$532:$AJ$532&amp;'Gastos com Pessoal'!$I$512:$AJ$512,0),10,1)),0)
+_xlfn.IFNA(SUM((C$3&gt;='Gastos com Pessoal'!$E$513:$E$522)*(C$3&lt;='Gastos com Pessoal'!$F$513:$F$522)*(IF('Gastos com Pessoal'!$M$513:$M$522&lt;=C$3,1,0))*OFFSET('Gastos com Pessoal'!$H$512,1,MATCH(2&amp;$B56,'Gastos com Pessoal'!$I$532:$AJ$532&amp;'Gastos com Pessoal'!$I$512:$AJ$512,0),10,1)),0)
+_xlfn.IFNA(SUM((C$3&gt;='Gastos com Pessoal'!$E$513:$E$522)*(C$3&lt;='Gastos com Pessoal'!$F$513:$F$522)*(IF('Gastos com Pessoal'!$S$513:$S$522&lt;=C$3,1,0))*OFFSET('Gastos com Pessoal'!$H$512,1,MATCH(3&amp;$B56,'Gastos com Pessoal'!$I$532:$AJ$532&amp;'Gastos com Pessoal'!$I$512:$AJ$512,0),10,1)),0)
+_xlfn.IFNA(SUM((C$3&gt;='Gastos com Pessoal'!$E$513:$E$522)*(C$3&lt;='Gastos com Pessoal'!$F$513:$F$522)*(IF('Gastos com Pessoal'!$Y$513:$Y$522&lt;=C$3,1,0))*OFFSET('Gastos com Pessoal'!$H$512,1,MATCH(4&amp;$B56,'Gastos com Pessoal'!$I$532:$AJ$532&amp;'Gastos com Pessoal'!$I$512:$AJ$512,0),10,1)),0)
+_xlfn.IFNA(SUM((C$3&gt;='Gastos com Pessoal'!$E$513:$E$522)*(C$3&lt;='Gastos com Pessoal'!$F$513:$F$522)*(IF('Gastos com Pessoal'!$AE$513:$AE$522&lt;=C$3,1,0))*OFFSET('Gastos com Pessoal'!$H$512,1,MATCH(5&amp;$B56,'Gastos com Pessoal'!$I$532:$AJ$532&amp;'Gastos com Pessoal'!$I$512:$AJ$512,0),10,1)),0)</f>
        <v>0</v>
      </c>
      <c r="D56" s="32">
        <f t="array" aca="1" ref="D56" ca="1">_xlfn.IFNA(SUM((D$3&gt;='Gastos com Pessoal'!$E$7:$E$506)*(D$3&lt;='Gastos com Pessoal'!$F$7:$F$506)*OFFSET('Encargos e Benefícios'!$D$5,1,MATCH($B56,'Encargos e Benefícios'!$E$5:$AB$5,0),500,1)),0)
+_xlfn.IFNA(SUM((D$3&gt;='Gastos com Pessoal'!$E$513:$E$522)*(D$3&lt;='Gastos com Pessoal'!$F$513:$F$522)*OFFSET('Encargos e Benefícios'!$D$511,1,MATCH($B56,'Encargos e Benefícios'!$E$511:$AB$511,0),10,1)),0)
+_xlfn.IFNA(SUM((D$3&gt;='Gastos com Pessoal'!$E$7:$E$506)*(D$3&lt;='Gastos com Pessoal'!$F$7:$F$506)*(IF('Gastos com Pessoal'!$G$7:$G$506&lt;=D$3,1,0))*OFFSET('Gastos com Pessoal'!$H$6,1,MATCH(1&amp;$B56,'Gastos com Pessoal'!$I$532:$AJ$532&amp;'Gastos com Pessoal'!$I$6:$AJ$6,0),500,1)),0)
+_xlfn.IFNA(SUM((D$3&gt;='Gastos com Pessoal'!$E$7:$E$506)*(D$3&lt;='Gastos com Pessoal'!$F$7:$F$506)*(IF('Gastos com Pessoal'!$M$7:$M$506&lt;=D$3,1,0))*OFFSET('Gastos com Pessoal'!$H$6,1,MATCH(2&amp;$B56,'Gastos com Pessoal'!$I$532:$AJ$532&amp;'Gastos com Pessoal'!$I$6:$AJ$6,0),500,1)),0)
+_xlfn.IFNA(SUM((D$3&gt;='Gastos com Pessoal'!$E$7:$E$506)*(D$3&lt;='Gastos com Pessoal'!$F$7:$F$506)*(IF('Gastos com Pessoal'!$S$7:$S$506&lt;=D$3,1,0))*OFFSET('Gastos com Pessoal'!$H$6,1,MATCH(3&amp;$B56,'Gastos com Pessoal'!$I$532:$AJ$532&amp;'Gastos com Pessoal'!$I$6:$AJ$6,0),500,1)),0)
+_xlfn.IFNA(SUM((D$3&gt;='Gastos com Pessoal'!$E$7:$E$506)*(D$3&lt;='Gastos com Pessoal'!$F$7:$F$506)*(IF('Gastos com Pessoal'!$Y$7:$Y$506&lt;=D$3,1,0))*OFFSET('Gastos com Pessoal'!$H$6,1,MATCH(4&amp;$B56,'Gastos com Pessoal'!$I$532:$AJ$532&amp;'Gastos com Pessoal'!$I$6:$AJ$6,0),500,1)),0)
+_xlfn.IFNA(SUM((D$3&gt;='Gastos com Pessoal'!$E$7:$E$506)*(D$3&lt;='Gastos com Pessoal'!$F$7:$F$506)*(IF('Gastos com Pessoal'!$AE$7:$AE$506&lt;=D$3,1,0))*OFFSET('Gastos com Pessoal'!$H$6,1,MATCH(5&amp;$B56,'Gastos com Pessoal'!$I$532:$AJ$532&amp;'Gastos com Pessoal'!$I$6:$AJ$6,0),500,1)),0)
+_xlfn.IFNA(SUM((D$3&gt;='Gastos com Pessoal'!$E$513:$E$522)*(D$3&lt;='Gastos com Pessoal'!$F$513:$F$522)*(IF('Gastos com Pessoal'!$G$513:$G$522&lt;=D$3,1,0))*OFFSET('Gastos com Pessoal'!$H$512,1,MATCH(1&amp;$B56,'Gastos com Pessoal'!$I$532:$AJ$532&amp;'Gastos com Pessoal'!$I$512:$AJ$512,0),10,1)),0)
+_xlfn.IFNA(SUM((D$3&gt;='Gastos com Pessoal'!$E$513:$E$522)*(D$3&lt;='Gastos com Pessoal'!$F$513:$F$522)*(IF('Gastos com Pessoal'!$M$513:$M$522&lt;=D$3,1,0))*OFFSET('Gastos com Pessoal'!$H$512,1,MATCH(2&amp;$B56,'Gastos com Pessoal'!$I$532:$AJ$532&amp;'Gastos com Pessoal'!$I$512:$AJ$512,0),10,1)),0)
+_xlfn.IFNA(SUM((D$3&gt;='Gastos com Pessoal'!$E$513:$E$522)*(D$3&lt;='Gastos com Pessoal'!$F$513:$F$522)*(IF('Gastos com Pessoal'!$S$513:$S$522&lt;=D$3,1,0))*OFFSET('Gastos com Pessoal'!$H$512,1,MATCH(3&amp;$B56,'Gastos com Pessoal'!$I$532:$AJ$532&amp;'Gastos com Pessoal'!$I$512:$AJ$512,0),10,1)),0)
+_xlfn.IFNA(SUM((D$3&gt;='Gastos com Pessoal'!$E$513:$E$522)*(D$3&lt;='Gastos com Pessoal'!$F$513:$F$522)*(IF('Gastos com Pessoal'!$Y$513:$Y$522&lt;=D$3,1,0))*OFFSET('Gastos com Pessoal'!$H$512,1,MATCH(4&amp;$B56,'Gastos com Pessoal'!$I$532:$AJ$532&amp;'Gastos com Pessoal'!$I$512:$AJ$512,0),10,1)),0)
+_xlfn.IFNA(SUM((D$3&gt;='Gastos com Pessoal'!$E$513:$E$522)*(D$3&lt;='Gastos com Pessoal'!$F$513:$F$522)*(IF('Gastos com Pessoal'!$AE$513:$AE$522&lt;=D$3,1,0))*OFFSET('Gastos com Pessoal'!$H$512,1,MATCH(5&amp;$B56,'Gastos com Pessoal'!$I$532:$AJ$532&amp;'Gastos com Pessoal'!$I$512:$AJ$512,0),10,1)),0)</f>
        <v>0</v>
      </c>
      <c r="E56" s="32">
        <f t="array" aca="1" ref="E56" ca="1">_xlfn.IFNA(SUM((E$3&gt;='Gastos com Pessoal'!$E$7:$E$506)*(E$3&lt;='Gastos com Pessoal'!$F$7:$F$506)*OFFSET('Encargos e Benefícios'!$D$5,1,MATCH($B56,'Encargos e Benefícios'!$E$5:$AB$5,0),500,1)),0)
+_xlfn.IFNA(SUM((E$3&gt;='Gastos com Pessoal'!$E$513:$E$522)*(E$3&lt;='Gastos com Pessoal'!$F$513:$F$522)*OFFSET('Encargos e Benefícios'!$D$511,1,MATCH($B56,'Encargos e Benefícios'!$E$511:$AB$511,0),10,1)),0)
+_xlfn.IFNA(SUM((E$3&gt;='Gastos com Pessoal'!$E$7:$E$506)*(E$3&lt;='Gastos com Pessoal'!$F$7:$F$506)*(IF('Gastos com Pessoal'!$G$7:$G$506&lt;=E$3,1,0))*OFFSET('Gastos com Pessoal'!$H$6,1,MATCH(1&amp;$B56,'Gastos com Pessoal'!$I$532:$AJ$532&amp;'Gastos com Pessoal'!$I$6:$AJ$6,0),500,1)),0)
+_xlfn.IFNA(SUM((E$3&gt;='Gastos com Pessoal'!$E$7:$E$506)*(E$3&lt;='Gastos com Pessoal'!$F$7:$F$506)*(IF('Gastos com Pessoal'!$M$7:$M$506&lt;=E$3,1,0))*OFFSET('Gastos com Pessoal'!$H$6,1,MATCH(2&amp;$B56,'Gastos com Pessoal'!$I$532:$AJ$532&amp;'Gastos com Pessoal'!$I$6:$AJ$6,0),500,1)),0)
+_xlfn.IFNA(SUM((E$3&gt;='Gastos com Pessoal'!$E$7:$E$506)*(E$3&lt;='Gastos com Pessoal'!$F$7:$F$506)*(IF('Gastos com Pessoal'!$S$7:$S$506&lt;=E$3,1,0))*OFFSET('Gastos com Pessoal'!$H$6,1,MATCH(3&amp;$B56,'Gastos com Pessoal'!$I$532:$AJ$532&amp;'Gastos com Pessoal'!$I$6:$AJ$6,0),500,1)),0)
+_xlfn.IFNA(SUM((E$3&gt;='Gastos com Pessoal'!$E$7:$E$506)*(E$3&lt;='Gastos com Pessoal'!$F$7:$F$506)*(IF('Gastos com Pessoal'!$Y$7:$Y$506&lt;=E$3,1,0))*OFFSET('Gastos com Pessoal'!$H$6,1,MATCH(4&amp;$B56,'Gastos com Pessoal'!$I$532:$AJ$532&amp;'Gastos com Pessoal'!$I$6:$AJ$6,0),500,1)),0)
+_xlfn.IFNA(SUM((E$3&gt;='Gastos com Pessoal'!$E$7:$E$506)*(E$3&lt;='Gastos com Pessoal'!$F$7:$F$506)*(IF('Gastos com Pessoal'!$AE$7:$AE$506&lt;=E$3,1,0))*OFFSET('Gastos com Pessoal'!$H$6,1,MATCH(5&amp;$B56,'Gastos com Pessoal'!$I$532:$AJ$532&amp;'Gastos com Pessoal'!$I$6:$AJ$6,0),500,1)),0)
+_xlfn.IFNA(SUM((E$3&gt;='Gastos com Pessoal'!$E$513:$E$522)*(E$3&lt;='Gastos com Pessoal'!$F$513:$F$522)*(IF('Gastos com Pessoal'!$G$513:$G$522&lt;=E$3,1,0))*OFFSET('Gastos com Pessoal'!$H$512,1,MATCH(1&amp;$B56,'Gastos com Pessoal'!$I$532:$AJ$532&amp;'Gastos com Pessoal'!$I$512:$AJ$512,0),10,1)),0)
+_xlfn.IFNA(SUM((E$3&gt;='Gastos com Pessoal'!$E$513:$E$522)*(E$3&lt;='Gastos com Pessoal'!$F$513:$F$522)*(IF('Gastos com Pessoal'!$M$513:$M$522&lt;=E$3,1,0))*OFFSET('Gastos com Pessoal'!$H$512,1,MATCH(2&amp;$B56,'Gastos com Pessoal'!$I$532:$AJ$532&amp;'Gastos com Pessoal'!$I$512:$AJ$512,0),10,1)),0)
+_xlfn.IFNA(SUM((E$3&gt;='Gastos com Pessoal'!$E$513:$E$522)*(E$3&lt;='Gastos com Pessoal'!$F$513:$F$522)*(IF('Gastos com Pessoal'!$S$513:$S$522&lt;=E$3,1,0))*OFFSET('Gastos com Pessoal'!$H$512,1,MATCH(3&amp;$B56,'Gastos com Pessoal'!$I$532:$AJ$532&amp;'Gastos com Pessoal'!$I$512:$AJ$512,0),10,1)),0)
+_xlfn.IFNA(SUM((E$3&gt;='Gastos com Pessoal'!$E$513:$E$522)*(E$3&lt;='Gastos com Pessoal'!$F$513:$F$522)*(IF('Gastos com Pessoal'!$Y$513:$Y$522&lt;=E$3,1,0))*OFFSET('Gastos com Pessoal'!$H$512,1,MATCH(4&amp;$B56,'Gastos com Pessoal'!$I$532:$AJ$532&amp;'Gastos com Pessoal'!$I$512:$AJ$512,0),10,1)),0)
+_xlfn.IFNA(SUM((E$3&gt;='Gastos com Pessoal'!$E$513:$E$522)*(E$3&lt;='Gastos com Pessoal'!$F$513:$F$522)*(IF('Gastos com Pessoal'!$AE$513:$AE$522&lt;=E$3,1,0))*OFFSET('Gastos com Pessoal'!$H$512,1,MATCH(5&amp;$B56,'Gastos com Pessoal'!$I$532:$AJ$532&amp;'Gastos com Pessoal'!$I$512:$AJ$512,0),10,1)),0)</f>
        <v>0</v>
      </c>
      <c r="F56" s="32">
        <f t="array" aca="1" ref="F56" ca="1">_xlfn.IFNA(SUM((F$3&gt;='Gastos com Pessoal'!$E$7:$E$506)*(F$3&lt;='Gastos com Pessoal'!$F$7:$F$506)*OFFSET('Encargos e Benefícios'!$D$5,1,MATCH($B56,'Encargos e Benefícios'!$E$5:$AB$5,0),500,1)),0)
+_xlfn.IFNA(SUM((F$3&gt;='Gastos com Pessoal'!$E$513:$E$522)*(F$3&lt;='Gastos com Pessoal'!$F$513:$F$522)*OFFSET('Encargos e Benefícios'!$D$511,1,MATCH($B56,'Encargos e Benefícios'!$E$511:$AB$511,0),10,1)),0)
+_xlfn.IFNA(SUM((F$3&gt;='Gastos com Pessoal'!$E$7:$E$506)*(F$3&lt;='Gastos com Pessoal'!$F$7:$F$506)*(IF('Gastos com Pessoal'!$G$7:$G$506&lt;=F$3,1,0))*OFFSET('Gastos com Pessoal'!$H$6,1,MATCH(1&amp;$B56,'Gastos com Pessoal'!$I$532:$AJ$532&amp;'Gastos com Pessoal'!$I$6:$AJ$6,0),500,1)),0)
+_xlfn.IFNA(SUM((F$3&gt;='Gastos com Pessoal'!$E$7:$E$506)*(F$3&lt;='Gastos com Pessoal'!$F$7:$F$506)*(IF('Gastos com Pessoal'!$M$7:$M$506&lt;=F$3,1,0))*OFFSET('Gastos com Pessoal'!$H$6,1,MATCH(2&amp;$B56,'Gastos com Pessoal'!$I$532:$AJ$532&amp;'Gastos com Pessoal'!$I$6:$AJ$6,0),500,1)),0)
+_xlfn.IFNA(SUM((F$3&gt;='Gastos com Pessoal'!$E$7:$E$506)*(F$3&lt;='Gastos com Pessoal'!$F$7:$F$506)*(IF('Gastos com Pessoal'!$S$7:$S$506&lt;=F$3,1,0))*OFFSET('Gastos com Pessoal'!$H$6,1,MATCH(3&amp;$B56,'Gastos com Pessoal'!$I$532:$AJ$532&amp;'Gastos com Pessoal'!$I$6:$AJ$6,0),500,1)),0)
+_xlfn.IFNA(SUM((F$3&gt;='Gastos com Pessoal'!$E$7:$E$506)*(F$3&lt;='Gastos com Pessoal'!$F$7:$F$506)*(IF('Gastos com Pessoal'!$Y$7:$Y$506&lt;=F$3,1,0))*OFFSET('Gastos com Pessoal'!$H$6,1,MATCH(4&amp;$B56,'Gastos com Pessoal'!$I$532:$AJ$532&amp;'Gastos com Pessoal'!$I$6:$AJ$6,0),500,1)),0)
+_xlfn.IFNA(SUM((F$3&gt;='Gastos com Pessoal'!$E$7:$E$506)*(F$3&lt;='Gastos com Pessoal'!$F$7:$F$506)*(IF('Gastos com Pessoal'!$AE$7:$AE$506&lt;=F$3,1,0))*OFFSET('Gastos com Pessoal'!$H$6,1,MATCH(5&amp;$B56,'Gastos com Pessoal'!$I$532:$AJ$532&amp;'Gastos com Pessoal'!$I$6:$AJ$6,0),500,1)),0)
+_xlfn.IFNA(SUM((F$3&gt;='Gastos com Pessoal'!$E$513:$E$522)*(F$3&lt;='Gastos com Pessoal'!$F$513:$F$522)*(IF('Gastos com Pessoal'!$G$513:$G$522&lt;=F$3,1,0))*OFFSET('Gastos com Pessoal'!$H$512,1,MATCH(1&amp;$B56,'Gastos com Pessoal'!$I$532:$AJ$532&amp;'Gastos com Pessoal'!$I$512:$AJ$512,0),10,1)),0)
+_xlfn.IFNA(SUM((F$3&gt;='Gastos com Pessoal'!$E$513:$E$522)*(F$3&lt;='Gastos com Pessoal'!$F$513:$F$522)*(IF('Gastos com Pessoal'!$M$513:$M$522&lt;=F$3,1,0))*OFFSET('Gastos com Pessoal'!$H$512,1,MATCH(2&amp;$B56,'Gastos com Pessoal'!$I$532:$AJ$532&amp;'Gastos com Pessoal'!$I$512:$AJ$512,0),10,1)),0)
+_xlfn.IFNA(SUM((F$3&gt;='Gastos com Pessoal'!$E$513:$E$522)*(F$3&lt;='Gastos com Pessoal'!$F$513:$F$522)*(IF('Gastos com Pessoal'!$S$513:$S$522&lt;=F$3,1,0))*OFFSET('Gastos com Pessoal'!$H$512,1,MATCH(3&amp;$B56,'Gastos com Pessoal'!$I$532:$AJ$532&amp;'Gastos com Pessoal'!$I$512:$AJ$512,0),10,1)),0)
+_xlfn.IFNA(SUM((F$3&gt;='Gastos com Pessoal'!$E$513:$E$522)*(F$3&lt;='Gastos com Pessoal'!$F$513:$F$522)*(IF('Gastos com Pessoal'!$Y$513:$Y$522&lt;=F$3,1,0))*OFFSET('Gastos com Pessoal'!$H$512,1,MATCH(4&amp;$B56,'Gastos com Pessoal'!$I$532:$AJ$532&amp;'Gastos com Pessoal'!$I$512:$AJ$512,0),10,1)),0)
+_xlfn.IFNA(SUM((F$3&gt;='Gastos com Pessoal'!$E$513:$E$522)*(F$3&lt;='Gastos com Pessoal'!$F$513:$F$522)*(IF('Gastos com Pessoal'!$AE$513:$AE$522&lt;=F$3,1,0))*OFFSET('Gastos com Pessoal'!$H$512,1,MATCH(5&amp;$B56,'Gastos com Pessoal'!$I$532:$AJ$532&amp;'Gastos com Pessoal'!$I$512:$AJ$512,0),10,1)),0)</f>
        <v>0</v>
      </c>
      <c r="G56" s="32">
        <f t="array" aca="1" ref="G56" ca="1">_xlfn.IFNA(SUM((G$3&gt;='Gastos com Pessoal'!$E$7:$E$506)*(G$3&lt;='Gastos com Pessoal'!$F$7:$F$506)*OFFSET('Encargos e Benefícios'!$D$5,1,MATCH($B56,'Encargos e Benefícios'!$E$5:$AB$5,0),500,1)),0)
+_xlfn.IFNA(SUM((G$3&gt;='Gastos com Pessoal'!$E$513:$E$522)*(G$3&lt;='Gastos com Pessoal'!$F$513:$F$522)*OFFSET('Encargos e Benefícios'!$D$511,1,MATCH($B56,'Encargos e Benefícios'!$E$511:$AB$511,0),10,1)),0)
+_xlfn.IFNA(SUM((G$3&gt;='Gastos com Pessoal'!$E$7:$E$506)*(G$3&lt;='Gastos com Pessoal'!$F$7:$F$506)*(IF('Gastos com Pessoal'!$G$7:$G$506&lt;=G$3,1,0))*OFFSET('Gastos com Pessoal'!$H$6,1,MATCH(1&amp;$B56,'Gastos com Pessoal'!$I$532:$AJ$532&amp;'Gastos com Pessoal'!$I$6:$AJ$6,0),500,1)),0)
+_xlfn.IFNA(SUM((G$3&gt;='Gastos com Pessoal'!$E$7:$E$506)*(G$3&lt;='Gastos com Pessoal'!$F$7:$F$506)*(IF('Gastos com Pessoal'!$M$7:$M$506&lt;=G$3,1,0))*OFFSET('Gastos com Pessoal'!$H$6,1,MATCH(2&amp;$B56,'Gastos com Pessoal'!$I$532:$AJ$532&amp;'Gastos com Pessoal'!$I$6:$AJ$6,0),500,1)),0)
+_xlfn.IFNA(SUM((G$3&gt;='Gastos com Pessoal'!$E$7:$E$506)*(G$3&lt;='Gastos com Pessoal'!$F$7:$F$506)*(IF('Gastos com Pessoal'!$S$7:$S$506&lt;=G$3,1,0))*OFFSET('Gastos com Pessoal'!$H$6,1,MATCH(3&amp;$B56,'Gastos com Pessoal'!$I$532:$AJ$532&amp;'Gastos com Pessoal'!$I$6:$AJ$6,0),500,1)),0)
+_xlfn.IFNA(SUM((G$3&gt;='Gastos com Pessoal'!$E$7:$E$506)*(G$3&lt;='Gastos com Pessoal'!$F$7:$F$506)*(IF('Gastos com Pessoal'!$Y$7:$Y$506&lt;=G$3,1,0))*OFFSET('Gastos com Pessoal'!$H$6,1,MATCH(4&amp;$B56,'Gastos com Pessoal'!$I$532:$AJ$532&amp;'Gastos com Pessoal'!$I$6:$AJ$6,0),500,1)),0)
+_xlfn.IFNA(SUM((G$3&gt;='Gastos com Pessoal'!$E$7:$E$506)*(G$3&lt;='Gastos com Pessoal'!$F$7:$F$506)*(IF('Gastos com Pessoal'!$AE$7:$AE$506&lt;=G$3,1,0))*OFFSET('Gastos com Pessoal'!$H$6,1,MATCH(5&amp;$B56,'Gastos com Pessoal'!$I$532:$AJ$532&amp;'Gastos com Pessoal'!$I$6:$AJ$6,0),500,1)),0)
+_xlfn.IFNA(SUM((G$3&gt;='Gastos com Pessoal'!$E$513:$E$522)*(G$3&lt;='Gastos com Pessoal'!$F$513:$F$522)*(IF('Gastos com Pessoal'!$G$513:$G$522&lt;=G$3,1,0))*OFFSET('Gastos com Pessoal'!$H$512,1,MATCH(1&amp;$B56,'Gastos com Pessoal'!$I$532:$AJ$532&amp;'Gastos com Pessoal'!$I$512:$AJ$512,0),10,1)),0)
+_xlfn.IFNA(SUM((G$3&gt;='Gastos com Pessoal'!$E$513:$E$522)*(G$3&lt;='Gastos com Pessoal'!$F$513:$F$522)*(IF('Gastos com Pessoal'!$M$513:$M$522&lt;=G$3,1,0))*OFFSET('Gastos com Pessoal'!$H$512,1,MATCH(2&amp;$B56,'Gastos com Pessoal'!$I$532:$AJ$532&amp;'Gastos com Pessoal'!$I$512:$AJ$512,0),10,1)),0)
+_xlfn.IFNA(SUM((G$3&gt;='Gastos com Pessoal'!$E$513:$E$522)*(G$3&lt;='Gastos com Pessoal'!$F$513:$F$522)*(IF('Gastos com Pessoal'!$S$513:$S$522&lt;=G$3,1,0))*OFFSET('Gastos com Pessoal'!$H$512,1,MATCH(3&amp;$B56,'Gastos com Pessoal'!$I$532:$AJ$532&amp;'Gastos com Pessoal'!$I$512:$AJ$512,0),10,1)),0)
+_xlfn.IFNA(SUM((G$3&gt;='Gastos com Pessoal'!$E$513:$E$522)*(G$3&lt;='Gastos com Pessoal'!$F$513:$F$522)*(IF('Gastos com Pessoal'!$Y$513:$Y$522&lt;=G$3,1,0))*OFFSET('Gastos com Pessoal'!$H$512,1,MATCH(4&amp;$B56,'Gastos com Pessoal'!$I$532:$AJ$532&amp;'Gastos com Pessoal'!$I$512:$AJ$512,0),10,1)),0)
+_xlfn.IFNA(SUM((G$3&gt;='Gastos com Pessoal'!$E$513:$E$522)*(G$3&lt;='Gastos com Pessoal'!$F$513:$F$522)*(IF('Gastos com Pessoal'!$AE$513:$AE$522&lt;=G$3,1,0))*OFFSET('Gastos com Pessoal'!$H$512,1,MATCH(5&amp;$B56,'Gastos com Pessoal'!$I$532:$AJ$532&amp;'Gastos com Pessoal'!$I$512:$AJ$512,0),10,1)),0)</f>
        <v>0</v>
      </c>
      <c r="H56" s="32">
        <f t="array" aca="1" ref="H56" ca="1">_xlfn.IFNA(SUM((H$3&gt;='Gastos com Pessoal'!$E$7:$E$506)*(H$3&lt;='Gastos com Pessoal'!$F$7:$F$506)*OFFSET('Encargos e Benefícios'!$D$5,1,MATCH($B56,'Encargos e Benefícios'!$E$5:$AB$5,0),500,1)),0)
+_xlfn.IFNA(SUM((H$3&gt;='Gastos com Pessoal'!$E$513:$E$522)*(H$3&lt;='Gastos com Pessoal'!$F$513:$F$522)*OFFSET('Encargos e Benefícios'!$D$511,1,MATCH($B56,'Encargos e Benefícios'!$E$511:$AB$511,0),10,1)),0)
+_xlfn.IFNA(SUM((H$3&gt;='Gastos com Pessoal'!$E$7:$E$506)*(H$3&lt;='Gastos com Pessoal'!$F$7:$F$506)*(IF('Gastos com Pessoal'!$G$7:$G$506&lt;=H$3,1,0))*OFFSET('Gastos com Pessoal'!$H$6,1,MATCH(1&amp;$B56,'Gastos com Pessoal'!$I$532:$AJ$532&amp;'Gastos com Pessoal'!$I$6:$AJ$6,0),500,1)),0)
+_xlfn.IFNA(SUM((H$3&gt;='Gastos com Pessoal'!$E$7:$E$506)*(H$3&lt;='Gastos com Pessoal'!$F$7:$F$506)*(IF('Gastos com Pessoal'!$M$7:$M$506&lt;=H$3,1,0))*OFFSET('Gastos com Pessoal'!$H$6,1,MATCH(2&amp;$B56,'Gastos com Pessoal'!$I$532:$AJ$532&amp;'Gastos com Pessoal'!$I$6:$AJ$6,0),500,1)),0)
+_xlfn.IFNA(SUM((H$3&gt;='Gastos com Pessoal'!$E$7:$E$506)*(H$3&lt;='Gastos com Pessoal'!$F$7:$F$506)*(IF('Gastos com Pessoal'!$S$7:$S$506&lt;=H$3,1,0))*OFFSET('Gastos com Pessoal'!$H$6,1,MATCH(3&amp;$B56,'Gastos com Pessoal'!$I$532:$AJ$532&amp;'Gastos com Pessoal'!$I$6:$AJ$6,0),500,1)),0)
+_xlfn.IFNA(SUM((H$3&gt;='Gastos com Pessoal'!$E$7:$E$506)*(H$3&lt;='Gastos com Pessoal'!$F$7:$F$506)*(IF('Gastos com Pessoal'!$Y$7:$Y$506&lt;=H$3,1,0))*OFFSET('Gastos com Pessoal'!$H$6,1,MATCH(4&amp;$B56,'Gastos com Pessoal'!$I$532:$AJ$532&amp;'Gastos com Pessoal'!$I$6:$AJ$6,0),500,1)),0)
+_xlfn.IFNA(SUM((H$3&gt;='Gastos com Pessoal'!$E$7:$E$506)*(H$3&lt;='Gastos com Pessoal'!$F$7:$F$506)*(IF('Gastos com Pessoal'!$AE$7:$AE$506&lt;=H$3,1,0))*OFFSET('Gastos com Pessoal'!$H$6,1,MATCH(5&amp;$B56,'Gastos com Pessoal'!$I$532:$AJ$532&amp;'Gastos com Pessoal'!$I$6:$AJ$6,0),500,1)),0)
+_xlfn.IFNA(SUM((H$3&gt;='Gastos com Pessoal'!$E$513:$E$522)*(H$3&lt;='Gastos com Pessoal'!$F$513:$F$522)*(IF('Gastos com Pessoal'!$G$513:$G$522&lt;=H$3,1,0))*OFFSET('Gastos com Pessoal'!$H$512,1,MATCH(1&amp;$B56,'Gastos com Pessoal'!$I$532:$AJ$532&amp;'Gastos com Pessoal'!$I$512:$AJ$512,0),10,1)),0)
+_xlfn.IFNA(SUM((H$3&gt;='Gastos com Pessoal'!$E$513:$E$522)*(H$3&lt;='Gastos com Pessoal'!$F$513:$F$522)*(IF('Gastos com Pessoal'!$M$513:$M$522&lt;=H$3,1,0))*OFFSET('Gastos com Pessoal'!$H$512,1,MATCH(2&amp;$B56,'Gastos com Pessoal'!$I$532:$AJ$532&amp;'Gastos com Pessoal'!$I$512:$AJ$512,0),10,1)),0)
+_xlfn.IFNA(SUM((H$3&gt;='Gastos com Pessoal'!$E$513:$E$522)*(H$3&lt;='Gastos com Pessoal'!$F$513:$F$522)*(IF('Gastos com Pessoal'!$S$513:$S$522&lt;=H$3,1,0))*OFFSET('Gastos com Pessoal'!$H$512,1,MATCH(3&amp;$B56,'Gastos com Pessoal'!$I$532:$AJ$532&amp;'Gastos com Pessoal'!$I$512:$AJ$512,0),10,1)),0)
+_xlfn.IFNA(SUM((H$3&gt;='Gastos com Pessoal'!$E$513:$E$522)*(H$3&lt;='Gastos com Pessoal'!$F$513:$F$522)*(IF('Gastos com Pessoal'!$Y$513:$Y$522&lt;=H$3,1,0))*OFFSET('Gastos com Pessoal'!$H$512,1,MATCH(4&amp;$B56,'Gastos com Pessoal'!$I$532:$AJ$532&amp;'Gastos com Pessoal'!$I$512:$AJ$512,0),10,1)),0)
+_xlfn.IFNA(SUM((H$3&gt;='Gastos com Pessoal'!$E$513:$E$522)*(H$3&lt;='Gastos com Pessoal'!$F$513:$F$522)*(IF('Gastos com Pessoal'!$AE$513:$AE$522&lt;=H$3,1,0))*OFFSET('Gastos com Pessoal'!$H$512,1,MATCH(5&amp;$B56,'Gastos com Pessoal'!$I$532:$AJ$532&amp;'Gastos com Pessoal'!$I$512:$AJ$512,0),10,1)),0)</f>
        <v>0</v>
      </c>
      <c r="I56" s="32">
        <f t="array" aca="1" ref="I56" ca="1">_xlfn.IFNA(SUM((I$3&gt;='Gastos com Pessoal'!$E$7:$E$506)*(I$3&lt;='Gastos com Pessoal'!$F$7:$F$506)*OFFSET('Encargos e Benefícios'!$D$5,1,MATCH($B56,'Encargos e Benefícios'!$E$5:$AB$5,0),500,1)),0)
+_xlfn.IFNA(SUM((I$3&gt;='Gastos com Pessoal'!$E$513:$E$522)*(I$3&lt;='Gastos com Pessoal'!$F$513:$F$522)*OFFSET('Encargos e Benefícios'!$D$511,1,MATCH($B56,'Encargos e Benefícios'!$E$511:$AB$511,0),10,1)),0)
+_xlfn.IFNA(SUM((I$3&gt;='Gastos com Pessoal'!$E$7:$E$506)*(I$3&lt;='Gastos com Pessoal'!$F$7:$F$506)*(IF('Gastos com Pessoal'!$G$7:$G$506&lt;=I$3,1,0))*OFFSET('Gastos com Pessoal'!$H$6,1,MATCH(1&amp;$B56,'Gastos com Pessoal'!$I$532:$AJ$532&amp;'Gastos com Pessoal'!$I$6:$AJ$6,0),500,1)),0)
+_xlfn.IFNA(SUM((I$3&gt;='Gastos com Pessoal'!$E$7:$E$506)*(I$3&lt;='Gastos com Pessoal'!$F$7:$F$506)*(IF('Gastos com Pessoal'!$M$7:$M$506&lt;=I$3,1,0))*OFFSET('Gastos com Pessoal'!$H$6,1,MATCH(2&amp;$B56,'Gastos com Pessoal'!$I$532:$AJ$532&amp;'Gastos com Pessoal'!$I$6:$AJ$6,0),500,1)),0)
+_xlfn.IFNA(SUM((I$3&gt;='Gastos com Pessoal'!$E$7:$E$506)*(I$3&lt;='Gastos com Pessoal'!$F$7:$F$506)*(IF('Gastos com Pessoal'!$S$7:$S$506&lt;=I$3,1,0))*OFFSET('Gastos com Pessoal'!$H$6,1,MATCH(3&amp;$B56,'Gastos com Pessoal'!$I$532:$AJ$532&amp;'Gastos com Pessoal'!$I$6:$AJ$6,0),500,1)),0)
+_xlfn.IFNA(SUM((I$3&gt;='Gastos com Pessoal'!$E$7:$E$506)*(I$3&lt;='Gastos com Pessoal'!$F$7:$F$506)*(IF('Gastos com Pessoal'!$Y$7:$Y$506&lt;=I$3,1,0))*OFFSET('Gastos com Pessoal'!$H$6,1,MATCH(4&amp;$B56,'Gastos com Pessoal'!$I$532:$AJ$532&amp;'Gastos com Pessoal'!$I$6:$AJ$6,0),500,1)),0)
+_xlfn.IFNA(SUM((I$3&gt;='Gastos com Pessoal'!$E$7:$E$506)*(I$3&lt;='Gastos com Pessoal'!$F$7:$F$506)*(IF('Gastos com Pessoal'!$AE$7:$AE$506&lt;=I$3,1,0))*OFFSET('Gastos com Pessoal'!$H$6,1,MATCH(5&amp;$B56,'Gastos com Pessoal'!$I$532:$AJ$532&amp;'Gastos com Pessoal'!$I$6:$AJ$6,0),500,1)),0)
+_xlfn.IFNA(SUM((I$3&gt;='Gastos com Pessoal'!$E$513:$E$522)*(I$3&lt;='Gastos com Pessoal'!$F$513:$F$522)*(IF('Gastos com Pessoal'!$G$513:$G$522&lt;=I$3,1,0))*OFFSET('Gastos com Pessoal'!$H$512,1,MATCH(1&amp;$B56,'Gastos com Pessoal'!$I$532:$AJ$532&amp;'Gastos com Pessoal'!$I$512:$AJ$512,0),10,1)),0)
+_xlfn.IFNA(SUM((I$3&gt;='Gastos com Pessoal'!$E$513:$E$522)*(I$3&lt;='Gastos com Pessoal'!$F$513:$F$522)*(IF('Gastos com Pessoal'!$M$513:$M$522&lt;=I$3,1,0))*OFFSET('Gastos com Pessoal'!$H$512,1,MATCH(2&amp;$B56,'Gastos com Pessoal'!$I$532:$AJ$532&amp;'Gastos com Pessoal'!$I$512:$AJ$512,0),10,1)),0)
+_xlfn.IFNA(SUM((I$3&gt;='Gastos com Pessoal'!$E$513:$E$522)*(I$3&lt;='Gastos com Pessoal'!$F$513:$F$522)*(IF('Gastos com Pessoal'!$S$513:$S$522&lt;=I$3,1,0))*OFFSET('Gastos com Pessoal'!$H$512,1,MATCH(3&amp;$B56,'Gastos com Pessoal'!$I$532:$AJ$532&amp;'Gastos com Pessoal'!$I$512:$AJ$512,0),10,1)),0)
+_xlfn.IFNA(SUM((I$3&gt;='Gastos com Pessoal'!$E$513:$E$522)*(I$3&lt;='Gastos com Pessoal'!$F$513:$F$522)*(IF('Gastos com Pessoal'!$Y$513:$Y$522&lt;=I$3,1,0))*OFFSET('Gastos com Pessoal'!$H$512,1,MATCH(4&amp;$B56,'Gastos com Pessoal'!$I$532:$AJ$532&amp;'Gastos com Pessoal'!$I$512:$AJ$512,0),10,1)),0)
+_xlfn.IFNA(SUM((I$3&gt;='Gastos com Pessoal'!$E$513:$E$522)*(I$3&lt;='Gastos com Pessoal'!$F$513:$F$522)*(IF('Gastos com Pessoal'!$AE$513:$AE$522&lt;=I$3,1,0))*OFFSET('Gastos com Pessoal'!$H$512,1,MATCH(5&amp;$B56,'Gastos com Pessoal'!$I$532:$AJ$532&amp;'Gastos com Pessoal'!$I$512:$AJ$512,0),10,1)),0)</f>
        <v>0</v>
      </c>
      <c r="J56" s="32">
        <f t="array" aca="1" ref="J56" ca="1">_xlfn.IFNA(SUM((J$3&gt;='Gastos com Pessoal'!$E$7:$E$506)*(J$3&lt;='Gastos com Pessoal'!$F$7:$F$506)*OFFSET('Encargos e Benefícios'!$D$5,1,MATCH($B56,'Encargos e Benefícios'!$E$5:$AB$5,0),500,1)),0)
+_xlfn.IFNA(SUM((J$3&gt;='Gastos com Pessoal'!$E$513:$E$522)*(J$3&lt;='Gastos com Pessoal'!$F$513:$F$522)*OFFSET('Encargos e Benefícios'!$D$511,1,MATCH($B56,'Encargos e Benefícios'!$E$511:$AB$511,0),10,1)),0)
+_xlfn.IFNA(SUM((J$3&gt;='Gastos com Pessoal'!$E$7:$E$506)*(J$3&lt;='Gastos com Pessoal'!$F$7:$F$506)*(IF('Gastos com Pessoal'!$G$7:$G$506&lt;=J$3,1,0))*OFFSET('Gastos com Pessoal'!$H$6,1,MATCH(1&amp;$B56,'Gastos com Pessoal'!$I$532:$AJ$532&amp;'Gastos com Pessoal'!$I$6:$AJ$6,0),500,1)),0)
+_xlfn.IFNA(SUM((J$3&gt;='Gastos com Pessoal'!$E$7:$E$506)*(J$3&lt;='Gastos com Pessoal'!$F$7:$F$506)*(IF('Gastos com Pessoal'!$M$7:$M$506&lt;=J$3,1,0))*OFFSET('Gastos com Pessoal'!$H$6,1,MATCH(2&amp;$B56,'Gastos com Pessoal'!$I$532:$AJ$532&amp;'Gastos com Pessoal'!$I$6:$AJ$6,0),500,1)),0)
+_xlfn.IFNA(SUM((J$3&gt;='Gastos com Pessoal'!$E$7:$E$506)*(J$3&lt;='Gastos com Pessoal'!$F$7:$F$506)*(IF('Gastos com Pessoal'!$S$7:$S$506&lt;=J$3,1,0))*OFFSET('Gastos com Pessoal'!$H$6,1,MATCH(3&amp;$B56,'Gastos com Pessoal'!$I$532:$AJ$532&amp;'Gastos com Pessoal'!$I$6:$AJ$6,0),500,1)),0)
+_xlfn.IFNA(SUM((J$3&gt;='Gastos com Pessoal'!$E$7:$E$506)*(J$3&lt;='Gastos com Pessoal'!$F$7:$F$506)*(IF('Gastos com Pessoal'!$Y$7:$Y$506&lt;=J$3,1,0))*OFFSET('Gastos com Pessoal'!$H$6,1,MATCH(4&amp;$B56,'Gastos com Pessoal'!$I$532:$AJ$532&amp;'Gastos com Pessoal'!$I$6:$AJ$6,0),500,1)),0)
+_xlfn.IFNA(SUM((J$3&gt;='Gastos com Pessoal'!$E$7:$E$506)*(J$3&lt;='Gastos com Pessoal'!$F$7:$F$506)*(IF('Gastos com Pessoal'!$AE$7:$AE$506&lt;=J$3,1,0))*OFFSET('Gastos com Pessoal'!$H$6,1,MATCH(5&amp;$B56,'Gastos com Pessoal'!$I$532:$AJ$532&amp;'Gastos com Pessoal'!$I$6:$AJ$6,0),500,1)),0)
+_xlfn.IFNA(SUM((J$3&gt;='Gastos com Pessoal'!$E$513:$E$522)*(J$3&lt;='Gastos com Pessoal'!$F$513:$F$522)*(IF('Gastos com Pessoal'!$G$513:$G$522&lt;=J$3,1,0))*OFFSET('Gastos com Pessoal'!$H$512,1,MATCH(1&amp;$B56,'Gastos com Pessoal'!$I$532:$AJ$532&amp;'Gastos com Pessoal'!$I$512:$AJ$512,0),10,1)),0)
+_xlfn.IFNA(SUM((J$3&gt;='Gastos com Pessoal'!$E$513:$E$522)*(J$3&lt;='Gastos com Pessoal'!$F$513:$F$522)*(IF('Gastos com Pessoal'!$M$513:$M$522&lt;=J$3,1,0))*OFFSET('Gastos com Pessoal'!$H$512,1,MATCH(2&amp;$B56,'Gastos com Pessoal'!$I$532:$AJ$532&amp;'Gastos com Pessoal'!$I$512:$AJ$512,0),10,1)),0)
+_xlfn.IFNA(SUM((J$3&gt;='Gastos com Pessoal'!$E$513:$E$522)*(J$3&lt;='Gastos com Pessoal'!$F$513:$F$522)*(IF('Gastos com Pessoal'!$S$513:$S$522&lt;=J$3,1,0))*OFFSET('Gastos com Pessoal'!$H$512,1,MATCH(3&amp;$B56,'Gastos com Pessoal'!$I$532:$AJ$532&amp;'Gastos com Pessoal'!$I$512:$AJ$512,0),10,1)),0)
+_xlfn.IFNA(SUM((J$3&gt;='Gastos com Pessoal'!$E$513:$E$522)*(J$3&lt;='Gastos com Pessoal'!$F$513:$F$522)*(IF('Gastos com Pessoal'!$Y$513:$Y$522&lt;=J$3,1,0))*OFFSET('Gastos com Pessoal'!$H$512,1,MATCH(4&amp;$B56,'Gastos com Pessoal'!$I$532:$AJ$532&amp;'Gastos com Pessoal'!$I$512:$AJ$512,0),10,1)),0)
+_xlfn.IFNA(SUM((J$3&gt;='Gastos com Pessoal'!$E$513:$E$522)*(J$3&lt;='Gastos com Pessoal'!$F$513:$F$522)*(IF('Gastos com Pessoal'!$AE$513:$AE$522&lt;=J$3,1,0))*OFFSET('Gastos com Pessoal'!$H$512,1,MATCH(5&amp;$B56,'Gastos com Pessoal'!$I$532:$AJ$532&amp;'Gastos com Pessoal'!$I$512:$AJ$512,0),10,1)),0)</f>
        <v>0</v>
      </c>
      <c r="K56" s="32">
        <f t="array" aca="1" ref="K56" ca="1">_xlfn.IFNA(SUM((K$3&gt;='Gastos com Pessoal'!$E$7:$E$506)*(K$3&lt;='Gastos com Pessoal'!$F$7:$F$506)*OFFSET('Encargos e Benefícios'!$D$5,1,MATCH($B56,'Encargos e Benefícios'!$E$5:$AB$5,0),500,1)),0)
+_xlfn.IFNA(SUM((K$3&gt;='Gastos com Pessoal'!$E$513:$E$522)*(K$3&lt;='Gastos com Pessoal'!$F$513:$F$522)*OFFSET('Encargos e Benefícios'!$D$511,1,MATCH($B56,'Encargos e Benefícios'!$E$511:$AB$511,0),10,1)),0)
+_xlfn.IFNA(SUM((K$3&gt;='Gastos com Pessoal'!$E$7:$E$506)*(K$3&lt;='Gastos com Pessoal'!$F$7:$F$506)*(IF('Gastos com Pessoal'!$G$7:$G$506&lt;=K$3,1,0))*OFFSET('Gastos com Pessoal'!$H$6,1,MATCH(1&amp;$B56,'Gastos com Pessoal'!$I$532:$AJ$532&amp;'Gastos com Pessoal'!$I$6:$AJ$6,0),500,1)),0)
+_xlfn.IFNA(SUM((K$3&gt;='Gastos com Pessoal'!$E$7:$E$506)*(K$3&lt;='Gastos com Pessoal'!$F$7:$F$506)*(IF('Gastos com Pessoal'!$M$7:$M$506&lt;=K$3,1,0))*OFFSET('Gastos com Pessoal'!$H$6,1,MATCH(2&amp;$B56,'Gastos com Pessoal'!$I$532:$AJ$532&amp;'Gastos com Pessoal'!$I$6:$AJ$6,0),500,1)),0)
+_xlfn.IFNA(SUM((K$3&gt;='Gastos com Pessoal'!$E$7:$E$506)*(K$3&lt;='Gastos com Pessoal'!$F$7:$F$506)*(IF('Gastos com Pessoal'!$S$7:$S$506&lt;=K$3,1,0))*OFFSET('Gastos com Pessoal'!$H$6,1,MATCH(3&amp;$B56,'Gastos com Pessoal'!$I$532:$AJ$532&amp;'Gastos com Pessoal'!$I$6:$AJ$6,0),500,1)),0)
+_xlfn.IFNA(SUM((K$3&gt;='Gastos com Pessoal'!$E$7:$E$506)*(K$3&lt;='Gastos com Pessoal'!$F$7:$F$506)*(IF('Gastos com Pessoal'!$Y$7:$Y$506&lt;=K$3,1,0))*OFFSET('Gastos com Pessoal'!$H$6,1,MATCH(4&amp;$B56,'Gastos com Pessoal'!$I$532:$AJ$532&amp;'Gastos com Pessoal'!$I$6:$AJ$6,0),500,1)),0)
+_xlfn.IFNA(SUM((K$3&gt;='Gastos com Pessoal'!$E$7:$E$506)*(K$3&lt;='Gastos com Pessoal'!$F$7:$F$506)*(IF('Gastos com Pessoal'!$AE$7:$AE$506&lt;=K$3,1,0))*OFFSET('Gastos com Pessoal'!$H$6,1,MATCH(5&amp;$B56,'Gastos com Pessoal'!$I$532:$AJ$532&amp;'Gastos com Pessoal'!$I$6:$AJ$6,0),500,1)),0)
+_xlfn.IFNA(SUM((K$3&gt;='Gastos com Pessoal'!$E$513:$E$522)*(K$3&lt;='Gastos com Pessoal'!$F$513:$F$522)*(IF('Gastos com Pessoal'!$G$513:$G$522&lt;=K$3,1,0))*OFFSET('Gastos com Pessoal'!$H$512,1,MATCH(1&amp;$B56,'Gastos com Pessoal'!$I$532:$AJ$532&amp;'Gastos com Pessoal'!$I$512:$AJ$512,0),10,1)),0)
+_xlfn.IFNA(SUM((K$3&gt;='Gastos com Pessoal'!$E$513:$E$522)*(K$3&lt;='Gastos com Pessoal'!$F$513:$F$522)*(IF('Gastos com Pessoal'!$M$513:$M$522&lt;=K$3,1,0))*OFFSET('Gastos com Pessoal'!$H$512,1,MATCH(2&amp;$B56,'Gastos com Pessoal'!$I$532:$AJ$532&amp;'Gastos com Pessoal'!$I$512:$AJ$512,0),10,1)),0)
+_xlfn.IFNA(SUM((K$3&gt;='Gastos com Pessoal'!$E$513:$E$522)*(K$3&lt;='Gastos com Pessoal'!$F$513:$F$522)*(IF('Gastos com Pessoal'!$S$513:$S$522&lt;=K$3,1,0))*OFFSET('Gastos com Pessoal'!$H$512,1,MATCH(3&amp;$B56,'Gastos com Pessoal'!$I$532:$AJ$532&amp;'Gastos com Pessoal'!$I$512:$AJ$512,0),10,1)),0)
+_xlfn.IFNA(SUM((K$3&gt;='Gastos com Pessoal'!$E$513:$E$522)*(K$3&lt;='Gastos com Pessoal'!$F$513:$F$522)*(IF('Gastos com Pessoal'!$Y$513:$Y$522&lt;=K$3,1,0))*OFFSET('Gastos com Pessoal'!$H$512,1,MATCH(4&amp;$B56,'Gastos com Pessoal'!$I$532:$AJ$532&amp;'Gastos com Pessoal'!$I$512:$AJ$512,0),10,1)),0)
+_xlfn.IFNA(SUM((K$3&gt;='Gastos com Pessoal'!$E$513:$E$522)*(K$3&lt;='Gastos com Pessoal'!$F$513:$F$522)*(IF('Gastos com Pessoal'!$AE$513:$AE$522&lt;=K$3,1,0))*OFFSET('Gastos com Pessoal'!$H$512,1,MATCH(5&amp;$B56,'Gastos com Pessoal'!$I$532:$AJ$532&amp;'Gastos com Pessoal'!$I$512:$AJ$512,0),10,1)),0)</f>
        <v>0</v>
      </c>
      <c r="L56" s="32">
        <f t="array" aca="1" ref="L56" ca="1">_xlfn.IFNA(SUM((L$3&gt;='Gastos com Pessoal'!$E$7:$E$506)*(L$3&lt;='Gastos com Pessoal'!$F$7:$F$506)*OFFSET('Encargos e Benefícios'!$D$5,1,MATCH($B56,'Encargos e Benefícios'!$E$5:$AB$5,0),500,1)),0)
+_xlfn.IFNA(SUM((L$3&gt;='Gastos com Pessoal'!$E$513:$E$522)*(L$3&lt;='Gastos com Pessoal'!$F$513:$F$522)*OFFSET('Encargos e Benefícios'!$D$511,1,MATCH($B56,'Encargos e Benefícios'!$E$511:$AB$511,0),10,1)),0)
+_xlfn.IFNA(SUM((L$3&gt;='Gastos com Pessoal'!$E$7:$E$506)*(L$3&lt;='Gastos com Pessoal'!$F$7:$F$506)*(IF('Gastos com Pessoal'!$G$7:$G$506&lt;=L$3,1,0))*OFFSET('Gastos com Pessoal'!$H$6,1,MATCH(1&amp;$B56,'Gastos com Pessoal'!$I$532:$AJ$532&amp;'Gastos com Pessoal'!$I$6:$AJ$6,0),500,1)),0)
+_xlfn.IFNA(SUM((L$3&gt;='Gastos com Pessoal'!$E$7:$E$506)*(L$3&lt;='Gastos com Pessoal'!$F$7:$F$506)*(IF('Gastos com Pessoal'!$M$7:$M$506&lt;=L$3,1,0))*OFFSET('Gastos com Pessoal'!$H$6,1,MATCH(2&amp;$B56,'Gastos com Pessoal'!$I$532:$AJ$532&amp;'Gastos com Pessoal'!$I$6:$AJ$6,0),500,1)),0)
+_xlfn.IFNA(SUM((L$3&gt;='Gastos com Pessoal'!$E$7:$E$506)*(L$3&lt;='Gastos com Pessoal'!$F$7:$F$506)*(IF('Gastos com Pessoal'!$S$7:$S$506&lt;=L$3,1,0))*OFFSET('Gastos com Pessoal'!$H$6,1,MATCH(3&amp;$B56,'Gastos com Pessoal'!$I$532:$AJ$532&amp;'Gastos com Pessoal'!$I$6:$AJ$6,0),500,1)),0)
+_xlfn.IFNA(SUM((L$3&gt;='Gastos com Pessoal'!$E$7:$E$506)*(L$3&lt;='Gastos com Pessoal'!$F$7:$F$506)*(IF('Gastos com Pessoal'!$Y$7:$Y$506&lt;=L$3,1,0))*OFFSET('Gastos com Pessoal'!$H$6,1,MATCH(4&amp;$B56,'Gastos com Pessoal'!$I$532:$AJ$532&amp;'Gastos com Pessoal'!$I$6:$AJ$6,0),500,1)),0)
+_xlfn.IFNA(SUM((L$3&gt;='Gastos com Pessoal'!$E$7:$E$506)*(L$3&lt;='Gastos com Pessoal'!$F$7:$F$506)*(IF('Gastos com Pessoal'!$AE$7:$AE$506&lt;=L$3,1,0))*OFFSET('Gastos com Pessoal'!$H$6,1,MATCH(5&amp;$B56,'Gastos com Pessoal'!$I$532:$AJ$532&amp;'Gastos com Pessoal'!$I$6:$AJ$6,0),500,1)),0)
+_xlfn.IFNA(SUM((L$3&gt;='Gastos com Pessoal'!$E$513:$E$522)*(L$3&lt;='Gastos com Pessoal'!$F$513:$F$522)*(IF('Gastos com Pessoal'!$G$513:$G$522&lt;=L$3,1,0))*OFFSET('Gastos com Pessoal'!$H$512,1,MATCH(1&amp;$B56,'Gastos com Pessoal'!$I$532:$AJ$532&amp;'Gastos com Pessoal'!$I$512:$AJ$512,0),10,1)),0)
+_xlfn.IFNA(SUM((L$3&gt;='Gastos com Pessoal'!$E$513:$E$522)*(L$3&lt;='Gastos com Pessoal'!$F$513:$F$522)*(IF('Gastos com Pessoal'!$M$513:$M$522&lt;=L$3,1,0))*OFFSET('Gastos com Pessoal'!$H$512,1,MATCH(2&amp;$B56,'Gastos com Pessoal'!$I$532:$AJ$532&amp;'Gastos com Pessoal'!$I$512:$AJ$512,0),10,1)),0)
+_xlfn.IFNA(SUM((L$3&gt;='Gastos com Pessoal'!$E$513:$E$522)*(L$3&lt;='Gastos com Pessoal'!$F$513:$F$522)*(IF('Gastos com Pessoal'!$S$513:$S$522&lt;=L$3,1,0))*OFFSET('Gastos com Pessoal'!$H$512,1,MATCH(3&amp;$B56,'Gastos com Pessoal'!$I$532:$AJ$532&amp;'Gastos com Pessoal'!$I$512:$AJ$512,0),10,1)),0)
+_xlfn.IFNA(SUM((L$3&gt;='Gastos com Pessoal'!$E$513:$E$522)*(L$3&lt;='Gastos com Pessoal'!$F$513:$F$522)*(IF('Gastos com Pessoal'!$Y$513:$Y$522&lt;=L$3,1,0))*OFFSET('Gastos com Pessoal'!$H$512,1,MATCH(4&amp;$B56,'Gastos com Pessoal'!$I$532:$AJ$532&amp;'Gastos com Pessoal'!$I$512:$AJ$512,0),10,1)),0)
+_xlfn.IFNA(SUM((L$3&gt;='Gastos com Pessoal'!$E$513:$E$522)*(L$3&lt;='Gastos com Pessoal'!$F$513:$F$522)*(IF('Gastos com Pessoal'!$AE$513:$AE$522&lt;=L$3,1,0))*OFFSET('Gastos com Pessoal'!$H$512,1,MATCH(5&amp;$B56,'Gastos com Pessoal'!$I$532:$AJ$532&amp;'Gastos com Pessoal'!$I$512:$AJ$512,0),10,1)),0)</f>
        <v>0</v>
      </c>
      <c r="M56" s="32">
        <f t="array" aca="1" ref="M56" ca="1">_xlfn.IFNA(SUM((M$3&gt;='Gastos com Pessoal'!$E$7:$E$506)*(M$3&lt;='Gastos com Pessoal'!$F$7:$F$506)*OFFSET('Encargos e Benefícios'!$D$5,1,MATCH($B56,'Encargos e Benefícios'!$E$5:$AB$5,0),500,1)),0)
+_xlfn.IFNA(SUM((M$3&gt;='Gastos com Pessoal'!$E$513:$E$522)*(M$3&lt;='Gastos com Pessoal'!$F$513:$F$522)*OFFSET('Encargos e Benefícios'!$D$511,1,MATCH($B56,'Encargos e Benefícios'!$E$511:$AB$511,0),10,1)),0)
+_xlfn.IFNA(SUM((M$3&gt;='Gastos com Pessoal'!$E$7:$E$506)*(M$3&lt;='Gastos com Pessoal'!$F$7:$F$506)*(IF('Gastos com Pessoal'!$G$7:$G$506&lt;=M$3,1,0))*OFFSET('Gastos com Pessoal'!$H$6,1,MATCH(1&amp;$B56,'Gastos com Pessoal'!$I$532:$AJ$532&amp;'Gastos com Pessoal'!$I$6:$AJ$6,0),500,1)),0)
+_xlfn.IFNA(SUM((M$3&gt;='Gastos com Pessoal'!$E$7:$E$506)*(M$3&lt;='Gastos com Pessoal'!$F$7:$F$506)*(IF('Gastos com Pessoal'!$M$7:$M$506&lt;=M$3,1,0))*OFFSET('Gastos com Pessoal'!$H$6,1,MATCH(2&amp;$B56,'Gastos com Pessoal'!$I$532:$AJ$532&amp;'Gastos com Pessoal'!$I$6:$AJ$6,0),500,1)),0)
+_xlfn.IFNA(SUM((M$3&gt;='Gastos com Pessoal'!$E$7:$E$506)*(M$3&lt;='Gastos com Pessoal'!$F$7:$F$506)*(IF('Gastos com Pessoal'!$S$7:$S$506&lt;=M$3,1,0))*OFFSET('Gastos com Pessoal'!$H$6,1,MATCH(3&amp;$B56,'Gastos com Pessoal'!$I$532:$AJ$532&amp;'Gastos com Pessoal'!$I$6:$AJ$6,0),500,1)),0)
+_xlfn.IFNA(SUM((M$3&gt;='Gastos com Pessoal'!$E$7:$E$506)*(M$3&lt;='Gastos com Pessoal'!$F$7:$F$506)*(IF('Gastos com Pessoal'!$Y$7:$Y$506&lt;=M$3,1,0))*OFFSET('Gastos com Pessoal'!$H$6,1,MATCH(4&amp;$B56,'Gastos com Pessoal'!$I$532:$AJ$532&amp;'Gastos com Pessoal'!$I$6:$AJ$6,0),500,1)),0)
+_xlfn.IFNA(SUM((M$3&gt;='Gastos com Pessoal'!$E$7:$E$506)*(M$3&lt;='Gastos com Pessoal'!$F$7:$F$506)*(IF('Gastos com Pessoal'!$AE$7:$AE$506&lt;=M$3,1,0))*OFFSET('Gastos com Pessoal'!$H$6,1,MATCH(5&amp;$B56,'Gastos com Pessoal'!$I$532:$AJ$532&amp;'Gastos com Pessoal'!$I$6:$AJ$6,0),500,1)),0)
+_xlfn.IFNA(SUM((M$3&gt;='Gastos com Pessoal'!$E$513:$E$522)*(M$3&lt;='Gastos com Pessoal'!$F$513:$F$522)*(IF('Gastos com Pessoal'!$G$513:$G$522&lt;=M$3,1,0))*OFFSET('Gastos com Pessoal'!$H$512,1,MATCH(1&amp;$B56,'Gastos com Pessoal'!$I$532:$AJ$532&amp;'Gastos com Pessoal'!$I$512:$AJ$512,0),10,1)),0)
+_xlfn.IFNA(SUM((M$3&gt;='Gastos com Pessoal'!$E$513:$E$522)*(M$3&lt;='Gastos com Pessoal'!$F$513:$F$522)*(IF('Gastos com Pessoal'!$M$513:$M$522&lt;=M$3,1,0))*OFFSET('Gastos com Pessoal'!$H$512,1,MATCH(2&amp;$B56,'Gastos com Pessoal'!$I$532:$AJ$532&amp;'Gastos com Pessoal'!$I$512:$AJ$512,0),10,1)),0)
+_xlfn.IFNA(SUM((M$3&gt;='Gastos com Pessoal'!$E$513:$E$522)*(M$3&lt;='Gastos com Pessoal'!$F$513:$F$522)*(IF('Gastos com Pessoal'!$S$513:$S$522&lt;=M$3,1,0))*OFFSET('Gastos com Pessoal'!$H$512,1,MATCH(3&amp;$B56,'Gastos com Pessoal'!$I$532:$AJ$532&amp;'Gastos com Pessoal'!$I$512:$AJ$512,0),10,1)),0)
+_xlfn.IFNA(SUM((M$3&gt;='Gastos com Pessoal'!$E$513:$E$522)*(M$3&lt;='Gastos com Pessoal'!$F$513:$F$522)*(IF('Gastos com Pessoal'!$Y$513:$Y$522&lt;=M$3,1,0))*OFFSET('Gastos com Pessoal'!$H$512,1,MATCH(4&amp;$B56,'Gastos com Pessoal'!$I$532:$AJ$532&amp;'Gastos com Pessoal'!$I$512:$AJ$512,0),10,1)),0)
+_xlfn.IFNA(SUM((M$3&gt;='Gastos com Pessoal'!$E$513:$E$522)*(M$3&lt;='Gastos com Pessoal'!$F$513:$F$522)*(IF('Gastos com Pessoal'!$AE$513:$AE$522&lt;=M$3,1,0))*OFFSET('Gastos com Pessoal'!$H$512,1,MATCH(5&amp;$B56,'Gastos com Pessoal'!$I$532:$AJ$532&amp;'Gastos com Pessoal'!$I$512:$AJ$512,0),10,1)),0)</f>
        <v>0</v>
      </c>
      <c r="N56" s="32">
        <f t="array" aca="1" ref="N56" ca="1">_xlfn.IFNA(SUM((N$3&gt;='Gastos com Pessoal'!$E$7:$E$506)*(N$3&lt;='Gastos com Pessoal'!$F$7:$F$506)*OFFSET('Encargos e Benefícios'!$D$5,1,MATCH($B56,'Encargos e Benefícios'!$E$5:$AB$5,0),500,1)),0)
+_xlfn.IFNA(SUM((N$3&gt;='Gastos com Pessoal'!$E$513:$E$522)*(N$3&lt;='Gastos com Pessoal'!$F$513:$F$522)*OFFSET('Encargos e Benefícios'!$D$511,1,MATCH($B56,'Encargos e Benefícios'!$E$511:$AB$511,0),10,1)),0)
+_xlfn.IFNA(SUM((N$3&gt;='Gastos com Pessoal'!$E$7:$E$506)*(N$3&lt;='Gastos com Pessoal'!$F$7:$F$506)*(IF('Gastos com Pessoal'!$G$7:$G$506&lt;=N$3,1,0))*OFFSET('Gastos com Pessoal'!$H$6,1,MATCH(1&amp;$B56,'Gastos com Pessoal'!$I$532:$AJ$532&amp;'Gastos com Pessoal'!$I$6:$AJ$6,0),500,1)),0)
+_xlfn.IFNA(SUM((N$3&gt;='Gastos com Pessoal'!$E$7:$E$506)*(N$3&lt;='Gastos com Pessoal'!$F$7:$F$506)*(IF('Gastos com Pessoal'!$M$7:$M$506&lt;=N$3,1,0))*OFFSET('Gastos com Pessoal'!$H$6,1,MATCH(2&amp;$B56,'Gastos com Pessoal'!$I$532:$AJ$532&amp;'Gastos com Pessoal'!$I$6:$AJ$6,0),500,1)),0)
+_xlfn.IFNA(SUM((N$3&gt;='Gastos com Pessoal'!$E$7:$E$506)*(N$3&lt;='Gastos com Pessoal'!$F$7:$F$506)*(IF('Gastos com Pessoal'!$S$7:$S$506&lt;=N$3,1,0))*OFFSET('Gastos com Pessoal'!$H$6,1,MATCH(3&amp;$B56,'Gastos com Pessoal'!$I$532:$AJ$532&amp;'Gastos com Pessoal'!$I$6:$AJ$6,0),500,1)),0)
+_xlfn.IFNA(SUM((N$3&gt;='Gastos com Pessoal'!$E$7:$E$506)*(N$3&lt;='Gastos com Pessoal'!$F$7:$F$506)*(IF('Gastos com Pessoal'!$Y$7:$Y$506&lt;=N$3,1,0))*OFFSET('Gastos com Pessoal'!$H$6,1,MATCH(4&amp;$B56,'Gastos com Pessoal'!$I$532:$AJ$532&amp;'Gastos com Pessoal'!$I$6:$AJ$6,0),500,1)),0)
+_xlfn.IFNA(SUM((N$3&gt;='Gastos com Pessoal'!$E$7:$E$506)*(N$3&lt;='Gastos com Pessoal'!$F$7:$F$506)*(IF('Gastos com Pessoal'!$AE$7:$AE$506&lt;=N$3,1,0))*OFFSET('Gastos com Pessoal'!$H$6,1,MATCH(5&amp;$B56,'Gastos com Pessoal'!$I$532:$AJ$532&amp;'Gastos com Pessoal'!$I$6:$AJ$6,0),500,1)),0)
+_xlfn.IFNA(SUM((N$3&gt;='Gastos com Pessoal'!$E$513:$E$522)*(N$3&lt;='Gastos com Pessoal'!$F$513:$F$522)*(IF('Gastos com Pessoal'!$G$513:$G$522&lt;=N$3,1,0))*OFFSET('Gastos com Pessoal'!$H$512,1,MATCH(1&amp;$B56,'Gastos com Pessoal'!$I$532:$AJ$532&amp;'Gastos com Pessoal'!$I$512:$AJ$512,0),10,1)),0)
+_xlfn.IFNA(SUM((N$3&gt;='Gastos com Pessoal'!$E$513:$E$522)*(N$3&lt;='Gastos com Pessoal'!$F$513:$F$522)*(IF('Gastos com Pessoal'!$M$513:$M$522&lt;=N$3,1,0))*OFFSET('Gastos com Pessoal'!$H$512,1,MATCH(2&amp;$B56,'Gastos com Pessoal'!$I$532:$AJ$532&amp;'Gastos com Pessoal'!$I$512:$AJ$512,0),10,1)),0)
+_xlfn.IFNA(SUM((N$3&gt;='Gastos com Pessoal'!$E$513:$E$522)*(N$3&lt;='Gastos com Pessoal'!$F$513:$F$522)*(IF('Gastos com Pessoal'!$S$513:$S$522&lt;=N$3,1,0))*OFFSET('Gastos com Pessoal'!$H$512,1,MATCH(3&amp;$B56,'Gastos com Pessoal'!$I$532:$AJ$532&amp;'Gastos com Pessoal'!$I$512:$AJ$512,0),10,1)),0)
+_xlfn.IFNA(SUM((N$3&gt;='Gastos com Pessoal'!$E$513:$E$522)*(N$3&lt;='Gastos com Pessoal'!$F$513:$F$522)*(IF('Gastos com Pessoal'!$Y$513:$Y$522&lt;=N$3,1,0))*OFFSET('Gastos com Pessoal'!$H$512,1,MATCH(4&amp;$B56,'Gastos com Pessoal'!$I$532:$AJ$532&amp;'Gastos com Pessoal'!$I$512:$AJ$512,0),10,1)),0)
+_xlfn.IFNA(SUM((N$3&gt;='Gastos com Pessoal'!$E$513:$E$522)*(N$3&lt;='Gastos com Pessoal'!$F$513:$F$522)*(IF('Gastos com Pessoal'!$AE$513:$AE$522&lt;=N$3,1,0))*OFFSET('Gastos com Pessoal'!$H$512,1,MATCH(5&amp;$B56,'Gastos com Pessoal'!$I$532:$AJ$532&amp;'Gastos com Pessoal'!$I$512:$AJ$512,0),10,1)),0)</f>
        <v>0</v>
      </c>
      <c r="O56" s="32">
        <f t="array" aca="1" ref="O56" ca="1">_xlfn.IFNA(SUM((O$3&gt;='Gastos com Pessoal'!$E$7:$E$506)*(O$3&lt;='Gastos com Pessoal'!$F$7:$F$506)*OFFSET('Encargos e Benefícios'!$D$5,1,MATCH($B56,'Encargos e Benefícios'!$E$5:$AB$5,0),500,1)),0)
+_xlfn.IFNA(SUM((O$3&gt;='Gastos com Pessoal'!$E$513:$E$522)*(O$3&lt;='Gastos com Pessoal'!$F$513:$F$522)*OFFSET('Encargos e Benefícios'!$D$511,1,MATCH($B56,'Encargos e Benefícios'!$E$511:$AB$511,0),10,1)),0)
+_xlfn.IFNA(SUM((O$3&gt;='Gastos com Pessoal'!$E$7:$E$506)*(O$3&lt;='Gastos com Pessoal'!$F$7:$F$506)*(IF('Gastos com Pessoal'!$G$7:$G$506&lt;=O$3,1,0))*OFFSET('Gastos com Pessoal'!$H$6,1,MATCH(1&amp;$B56,'Gastos com Pessoal'!$I$532:$AJ$532&amp;'Gastos com Pessoal'!$I$6:$AJ$6,0),500,1)),0)
+_xlfn.IFNA(SUM((O$3&gt;='Gastos com Pessoal'!$E$7:$E$506)*(O$3&lt;='Gastos com Pessoal'!$F$7:$F$506)*(IF('Gastos com Pessoal'!$M$7:$M$506&lt;=O$3,1,0))*OFFSET('Gastos com Pessoal'!$H$6,1,MATCH(2&amp;$B56,'Gastos com Pessoal'!$I$532:$AJ$532&amp;'Gastos com Pessoal'!$I$6:$AJ$6,0),500,1)),0)
+_xlfn.IFNA(SUM((O$3&gt;='Gastos com Pessoal'!$E$7:$E$506)*(O$3&lt;='Gastos com Pessoal'!$F$7:$F$506)*(IF('Gastos com Pessoal'!$S$7:$S$506&lt;=O$3,1,0))*OFFSET('Gastos com Pessoal'!$H$6,1,MATCH(3&amp;$B56,'Gastos com Pessoal'!$I$532:$AJ$532&amp;'Gastos com Pessoal'!$I$6:$AJ$6,0),500,1)),0)
+_xlfn.IFNA(SUM((O$3&gt;='Gastos com Pessoal'!$E$7:$E$506)*(O$3&lt;='Gastos com Pessoal'!$F$7:$F$506)*(IF('Gastos com Pessoal'!$Y$7:$Y$506&lt;=O$3,1,0))*OFFSET('Gastos com Pessoal'!$H$6,1,MATCH(4&amp;$B56,'Gastos com Pessoal'!$I$532:$AJ$532&amp;'Gastos com Pessoal'!$I$6:$AJ$6,0),500,1)),0)
+_xlfn.IFNA(SUM((O$3&gt;='Gastos com Pessoal'!$E$7:$E$506)*(O$3&lt;='Gastos com Pessoal'!$F$7:$F$506)*(IF('Gastos com Pessoal'!$AE$7:$AE$506&lt;=O$3,1,0))*OFFSET('Gastos com Pessoal'!$H$6,1,MATCH(5&amp;$B56,'Gastos com Pessoal'!$I$532:$AJ$532&amp;'Gastos com Pessoal'!$I$6:$AJ$6,0),500,1)),0)
+_xlfn.IFNA(SUM((O$3&gt;='Gastos com Pessoal'!$E$513:$E$522)*(O$3&lt;='Gastos com Pessoal'!$F$513:$F$522)*(IF('Gastos com Pessoal'!$G$513:$G$522&lt;=O$3,1,0))*OFFSET('Gastos com Pessoal'!$H$512,1,MATCH(1&amp;$B56,'Gastos com Pessoal'!$I$532:$AJ$532&amp;'Gastos com Pessoal'!$I$512:$AJ$512,0),10,1)),0)
+_xlfn.IFNA(SUM((O$3&gt;='Gastos com Pessoal'!$E$513:$E$522)*(O$3&lt;='Gastos com Pessoal'!$F$513:$F$522)*(IF('Gastos com Pessoal'!$M$513:$M$522&lt;=O$3,1,0))*OFFSET('Gastos com Pessoal'!$H$512,1,MATCH(2&amp;$B56,'Gastos com Pessoal'!$I$532:$AJ$532&amp;'Gastos com Pessoal'!$I$512:$AJ$512,0),10,1)),0)
+_xlfn.IFNA(SUM((O$3&gt;='Gastos com Pessoal'!$E$513:$E$522)*(O$3&lt;='Gastos com Pessoal'!$F$513:$F$522)*(IF('Gastos com Pessoal'!$S$513:$S$522&lt;=O$3,1,0))*OFFSET('Gastos com Pessoal'!$H$512,1,MATCH(3&amp;$B56,'Gastos com Pessoal'!$I$532:$AJ$532&amp;'Gastos com Pessoal'!$I$512:$AJ$512,0),10,1)),0)
+_xlfn.IFNA(SUM((O$3&gt;='Gastos com Pessoal'!$E$513:$E$522)*(O$3&lt;='Gastos com Pessoal'!$F$513:$F$522)*(IF('Gastos com Pessoal'!$Y$513:$Y$522&lt;=O$3,1,0))*OFFSET('Gastos com Pessoal'!$H$512,1,MATCH(4&amp;$B56,'Gastos com Pessoal'!$I$532:$AJ$532&amp;'Gastos com Pessoal'!$I$512:$AJ$512,0),10,1)),0)
+_xlfn.IFNA(SUM((O$3&gt;='Gastos com Pessoal'!$E$513:$E$522)*(O$3&lt;='Gastos com Pessoal'!$F$513:$F$522)*(IF('Gastos com Pessoal'!$AE$513:$AE$522&lt;=O$3,1,0))*OFFSET('Gastos com Pessoal'!$H$512,1,MATCH(5&amp;$B56,'Gastos com Pessoal'!$I$532:$AJ$532&amp;'Gastos com Pessoal'!$I$512:$AJ$512,0),10,1)),0)</f>
        <v>0</v>
      </c>
      <c r="P56" s="32">
        <f t="array" aca="1" ref="P56" ca="1">_xlfn.IFNA(SUM((P$3&gt;='Gastos com Pessoal'!$E$7:$E$506)*(P$3&lt;='Gastos com Pessoal'!$F$7:$F$506)*OFFSET('Encargos e Benefícios'!$D$5,1,MATCH($B56,'Encargos e Benefícios'!$E$5:$AB$5,0),500,1)),0)
+_xlfn.IFNA(SUM((P$3&gt;='Gastos com Pessoal'!$E$513:$E$522)*(P$3&lt;='Gastos com Pessoal'!$F$513:$F$522)*OFFSET('Encargos e Benefícios'!$D$511,1,MATCH($B56,'Encargos e Benefícios'!$E$511:$AB$511,0),10,1)),0)
+_xlfn.IFNA(SUM((P$3&gt;='Gastos com Pessoal'!$E$7:$E$506)*(P$3&lt;='Gastos com Pessoal'!$F$7:$F$506)*(IF('Gastos com Pessoal'!$G$7:$G$506&lt;=P$3,1,0))*OFFSET('Gastos com Pessoal'!$H$6,1,MATCH(1&amp;$B56,'Gastos com Pessoal'!$I$532:$AJ$532&amp;'Gastos com Pessoal'!$I$6:$AJ$6,0),500,1)),0)
+_xlfn.IFNA(SUM((P$3&gt;='Gastos com Pessoal'!$E$7:$E$506)*(P$3&lt;='Gastos com Pessoal'!$F$7:$F$506)*(IF('Gastos com Pessoal'!$M$7:$M$506&lt;=P$3,1,0))*OFFSET('Gastos com Pessoal'!$H$6,1,MATCH(2&amp;$B56,'Gastos com Pessoal'!$I$532:$AJ$532&amp;'Gastos com Pessoal'!$I$6:$AJ$6,0),500,1)),0)
+_xlfn.IFNA(SUM((P$3&gt;='Gastos com Pessoal'!$E$7:$E$506)*(P$3&lt;='Gastos com Pessoal'!$F$7:$F$506)*(IF('Gastos com Pessoal'!$S$7:$S$506&lt;=P$3,1,0))*OFFSET('Gastos com Pessoal'!$H$6,1,MATCH(3&amp;$B56,'Gastos com Pessoal'!$I$532:$AJ$532&amp;'Gastos com Pessoal'!$I$6:$AJ$6,0),500,1)),0)
+_xlfn.IFNA(SUM((P$3&gt;='Gastos com Pessoal'!$E$7:$E$506)*(P$3&lt;='Gastos com Pessoal'!$F$7:$F$506)*(IF('Gastos com Pessoal'!$Y$7:$Y$506&lt;=P$3,1,0))*OFFSET('Gastos com Pessoal'!$H$6,1,MATCH(4&amp;$B56,'Gastos com Pessoal'!$I$532:$AJ$532&amp;'Gastos com Pessoal'!$I$6:$AJ$6,0),500,1)),0)
+_xlfn.IFNA(SUM((P$3&gt;='Gastos com Pessoal'!$E$7:$E$506)*(P$3&lt;='Gastos com Pessoal'!$F$7:$F$506)*(IF('Gastos com Pessoal'!$AE$7:$AE$506&lt;=P$3,1,0))*OFFSET('Gastos com Pessoal'!$H$6,1,MATCH(5&amp;$B56,'Gastos com Pessoal'!$I$532:$AJ$532&amp;'Gastos com Pessoal'!$I$6:$AJ$6,0),500,1)),0)
+_xlfn.IFNA(SUM((P$3&gt;='Gastos com Pessoal'!$E$513:$E$522)*(P$3&lt;='Gastos com Pessoal'!$F$513:$F$522)*(IF('Gastos com Pessoal'!$G$513:$G$522&lt;=P$3,1,0))*OFFSET('Gastos com Pessoal'!$H$512,1,MATCH(1&amp;$B56,'Gastos com Pessoal'!$I$532:$AJ$532&amp;'Gastos com Pessoal'!$I$512:$AJ$512,0),10,1)),0)
+_xlfn.IFNA(SUM((P$3&gt;='Gastos com Pessoal'!$E$513:$E$522)*(P$3&lt;='Gastos com Pessoal'!$F$513:$F$522)*(IF('Gastos com Pessoal'!$M$513:$M$522&lt;=P$3,1,0))*OFFSET('Gastos com Pessoal'!$H$512,1,MATCH(2&amp;$B56,'Gastos com Pessoal'!$I$532:$AJ$532&amp;'Gastos com Pessoal'!$I$512:$AJ$512,0),10,1)),0)
+_xlfn.IFNA(SUM((P$3&gt;='Gastos com Pessoal'!$E$513:$E$522)*(P$3&lt;='Gastos com Pessoal'!$F$513:$F$522)*(IF('Gastos com Pessoal'!$S$513:$S$522&lt;=P$3,1,0))*OFFSET('Gastos com Pessoal'!$H$512,1,MATCH(3&amp;$B56,'Gastos com Pessoal'!$I$532:$AJ$532&amp;'Gastos com Pessoal'!$I$512:$AJ$512,0),10,1)),0)
+_xlfn.IFNA(SUM((P$3&gt;='Gastos com Pessoal'!$E$513:$E$522)*(P$3&lt;='Gastos com Pessoal'!$F$513:$F$522)*(IF('Gastos com Pessoal'!$Y$513:$Y$522&lt;=P$3,1,0))*OFFSET('Gastos com Pessoal'!$H$512,1,MATCH(4&amp;$B56,'Gastos com Pessoal'!$I$532:$AJ$532&amp;'Gastos com Pessoal'!$I$512:$AJ$512,0),10,1)),0)
+_xlfn.IFNA(SUM((P$3&gt;='Gastos com Pessoal'!$E$513:$E$522)*(P$3&lt;='Gastos com Pessoal'!$F$513:$F$522)*(IF('Gastos com Pessoal'!$AE$513:$AE$522&lt;=P$3,1,0))*OFFSET('Gastos com Pessoal'!$H$512,1,MATCH(5&amp;$B56,'Gastos com Pessoal'!$I$532:$AJ$532&amp;'Gastos com Pessoal'!$I$512:$AJ$512,0),10,1)),0)</f>
        <v>0</v>
      </c>
      <c r="Q56" s="32">
        <f t="array" aca="1" ref="Q56" ca="1">_xlfn.IFNA(SUM((Q$3&gt;='Gastos com Pessoal'!$E$7:$E$506)*(Q$3&lt;='Gastos com Pessoal'!$F$7:$F$506)*OFFSET('Encargos e Benefícios'!$D$5,1,MATCH($B56,'Encargos e Benefícios'!$E$5:$AB$5,0),500,1)),0)
+_xlfn.IFNA(SUM((Q$3&gt;='Gastos com Pessoal'!$E$513:$E$522)*(Q$3&lt;='Gastos com Pessoal'!$F$513:$F$522)*OFFSET('Encargos e Benefícios'!$D$511,1,MATCH($B56,'Encargos e Benefícios'!$E$511:$AB$511,0),10,1)),0)
+_xlfn.IFNA(SUM((Q$3&gt;='Gastos com Pessoal'!$E$7:$E$506)*(Q$3&lt;='Gastos com Pessoal'!$F$7:$F$506)*(IF('Gastos com Pessoal'!$G$7:$G$506&lt;=Q$3,1,0))*OFFSET('Gastos com Pessoal'!$H$6,1,MATCH(1&amp;$B56,'Gastos com Pessoal'!$I$532:$AJ$532&amp;'Gastos com Pessoal'!$I$6:$AJ$6,0),500,1)),0)
+_xlfn.IFNA(SUM((Q$3&gt;='Gastos com Pessoal'!$E$7:$E$506)*(Q$3&lt;='Gastos com Pessoal'!$F$7:$F$506)*(IF('Gastos com Pessoal'!$M$7:$M$506&lt;=Q$3,1,0))*OFFSET('Gastos com Pessoal'!$H$6,1,MATCH(2&amp;$B56,'Gastos com Pessoal'!$I$532:$AJ$532&amp;'Gastos com Pessoal'!$I$6:$AJ$6,0),500,1)),0)
+_xlfn.IFNA(SUM((Q$3&gt;='Gastos com Pessoal'!$E$7:$E$506)*(Q$3&lt;='Gastos com Pessoal'!$F$7:$F$506)*(IF('Gastos com Pessoal'!$S$7:$S$506&lt;=Q$3,1,0))*OFFSET('Gastos com Pessoal'!$H$6,1,MATCH(3&amp;$B56,'Gastos com Pessoal'!$I$532:$AJ$532&amp;'Gastos com Pessoal'!$I$6:$AJ$6,0),500,1)),0)
+_xlfn.IFNA(SUM((Q$3&gt;='Gastos com Pessoal'!$E$7:$E$506)*(Q$3&lt;='Gastos com Pessoal'!$F$7:$F$506)*(IF('Gastos com Pessoal'!$Y$7:$Y$506&lt;=Q$3,1,0))*OFFSET('Gastos com Pessoal'!$H$6,1,MATCH(4&amp;$B56,'Gastos com Pessoal'!$I$532:$AJ$532&amp;'Gastos com Pessoal'!$I$6:$AJ$6,0),500,1)),0)
+_xlfn.IFNA(SUM((Q$3&gt;='Gastos com Pessoal'!$E$7:$E$506)*(Q$3&lt;='Gastos com Pessoal'!$F$7:$F$506)*(IF('Gastos com Pessoal'!$AE$7:$AE$506&lt;=Q$3,1,0))*OFFSET('Gastos com Pessoal'!$H$6,1,MATCH(5&amp;$B56,'Gastos com Pessoal'!$I$532:$AJ$532&amp;'Gastos com Pessoal'!$I$6:$AJ$6,0),500,1)),0)
+_xlfn.IFNA(SUM((Q$3&gt;='Gastos com Pessoal'!$E$513:$E$522)*(Q$3&lt;='Gastos com Pessoal'!$F$513:$F$522)*(IF('Gastos com Pessoal'!$G$513:$G$522&lt;=Q$3,1,0))*OFFSET('Gastos com Pessoal'!$H$512,1,MATCH(1&amp;$B56,'Gastos com Pessoal'!$I$532:$AJ$532&amp;'Gastos com Pessoal'!$I$512:$AJ$512,0),10,1)),0)
+_xlfn.IFNA(SUM((Q$3&gt;='Gastos com Pessoal'!$E$513:$E$522)*(Q$3&lt;='Gastos com Pessoal'!$F$513:$F$522)*(IF('Gastos com Pessoal'!$M$513:$M$522&lt;=Q$3,1,0))*OFFSET('Gastos com Pessoal'!$H$512,1,MATCH(2&amp;$B56,'Gastos com Pessoal'!$I$532:$AJ$532&amp;'Gastos com Pessoal'!$I$512:$AJ$512,0),10,1)),0)
+_xlfn.IFNA(SUM((Q$3&gt;='Gastos com Pessoal'!$E$513:$E$522)*(Q$3&lt;='Gastos com Pessoal'!$F$513:$F$522)*(IF('Gastos com Pessoal'!$S$513:$S$522&lt;=Q$3,1,0))*OFFSET('Gastos com Pessoal'!$H$512,1,MATCH(3&amp;$B56,'Gastos com Pessoal'!$I$532:$AJ$532&amp;'Gastos com Pessoal'!$I$512:$AJ$512,0),10,1)),0)
+_xlfn.IFNA(SUM((Q$3&gt;='Gastos com Pessoal'!$E$513:$E$522)*(Q$3&lt;='Gastos com Pessoal'!$F$513:$F$522)*(IF('Gastos com Pessoal'!$Y$513:$Y$522&lt;=Q$3,1,0))*OFFSET('Gastos com Pessoal'!$H$512,1,MATCH(4&amp;$B56,'Gastos com Pessoal'!$I$532:$AJ$532&amp;'Gastos com Pessoal'!$I$512:$AJ$512,0),10,1)),0)
+_xlfn.IFNA(SUM((Q$3&gt;='Gastos com Pessoal'!$E$513:$E$522)*(Q$3&lt;='Gastos com Pessoal'!$F$513:$F$522)*(IF('Gastos com Pessoal'!$AE$513:$AE$522&lt;=Q$3,1,0))*OFFSET('Gastos com Pessoal'!$H$512,1,MATCH(5&amp;$B56,'Gastos com Pessoal'!$I$532:$AJ$532&amp;'Gastos com Pessoal'!$I$512:$AJ$512,0),10,1)),0)</f>
        <v>0</v>
      </c>
      <c r="R56" s="32">
        <f t="array" aca="1" ref="R56" ca="1">_xlfn.IFNA(SUM((R$3&gt;='Gastos com Pessoal'!$E$7:$E$506)*(R$3&lt;='Gastos com Pessoal'!$F$7:$F$506)*OFFSET('Encargos e Benefícios'!$D$5,1,MATCH($B56,'Encargos e Benefícios'!$E$5:$AB$5,0),500,1)),0)
+_xlfn.IFNA(SUM((R$3&gt;='Gastos com Pessoal'!$E$513:$E$522)*(R$3&lt;='Gastos com Pessoal'!$F$513:$F$522)*OFFSET('Encargos e Benefícios'!$D$511,1,MATCH($B56,'Encargos e Benefícios'!$E$511:$AB$511,0),10,1)),0)
+_xlfn.IFNA(SUM((R$3&gt;='Gastos com Pessoal'!$E$7:$E$506)*(R$3&lt;='Gastos com Pessoal'!$F$7:$F$506)*(IF('Gastos com Pessoal'!$G$7:$G$506&lt;=R$3,1,0))*OFFSET('Gastos com Pessoal'!$H$6,1,MATCH(1&amp;$B56,'Gastos com Pessoal'!$I$532:$AJ$532&amp;'Gastos com Pessoal'!$I$6:$AJ$6,0),500,1)),0)
+_xlfn.IFNA(SUM((R$3&gt;='Gastos com Pessoal'!$E$7:$E$506)*(R$3&lt;='Gastos com Pessoal'!$F$7:$F$506)*(IF('Gastos com Pessoal'!$M$7:$M$506&lt;=R$3,1,0))*OFFSET('Gastos com Pessoal'!$H$6,1,MATCH(2&amp;$B56,'Gastos com Pessoal'!$I$532:$AJ$532&amp;'Gastos com Pessoal'!$I$6:$AJ$6,0),500,1)),0)
+_xlfn.IFNA(SUM((R$3&gt;='Gastos com Pessoal'!$E$7:$E$506)*(R$3&lt;='Gastos com Pessoal'!$F$7:$F$506)*(IF('Gastos com Pessoal'!$S$7:$S$506&lt;=R$3,1,0))*OFFSET('Gastos com Pessoal'!$H$6,1,MATCH(3&amp;$B56,'Gastos com Pessoal'!$I$532:$AJ$532&amp;'Gastos com Pessoal'!$I$6:$AJ$6,0),500,1)),0)
+_xlfn.IFNA(SUM((R$3&gt;='Gastos com Pessoal'!$E$7:$E$506)*(R$3&lt;='Gastos com Pessoal'!$F$7:$F$506)*(IF('Gastos com Pessoal'!$Y$7:$Y$506&lt;=R$3,1,0))*OFFSET('Gastos com Pessoal'!$H$6,1,MATCH(4&amp;$B56,'Gastos com Pessoal'!$I$532:$AJ$532&amp;'Gastos com Pessoal'!$I$6:$AJ$6,0),500,1)),0)
+_xlfn.IFNA(SUM((R$3&gt;='Gastos com Pessoal'!$E$7:$E$506)*(R$3&lt;='Gastos com Pessoal'!$F$7:$F$506)*(IF('Gastos com Pessoal'!$AE$7:$AE$506&lt;=R$3,1,0))*OFFSET('Gastos com Pessoal'!$H$6,1,MATCH(5&amp;$B56,'Gastos com Pessoal'!$I$532:$AJ$532&amp;'Gastos com Pessoal'!$I$6:$AJ$6,0),500,1)),0)
+_xlfn.IFNA(SUM((R$3&gt;='Gastos com Pessoal'!$E$513:$E$522)*(R$3&lt;='Gastos com Pessoal'!$F$513:$F$522)*(IF('Gastos com Pessoal'!$G$513:$G$522&lt;=R$3,1,0))*OFFSET('Gastos com Pessoal'!$H$512,1,MATCH(1&amp;$B56,'Gastos com Pessoal'!$I$532:$AJ$532&amp;'Gastos com Pessoal'!$I$512:$AJ$512,0),10,1)),0)
+_xlfn.IFNA(SUM((R$3&gt;='Gastos com Pessoal'!$E$513:$E$522)*(R$3&lt;='Gastos com Pessoal'!$F$513:$F$522)*(IF('Gastos com Pessoal'!$M$513:$M$522&lt;=R$3,1,0))*OFFSET('Gastos com Pessoal'!$H$512,1,MATCH(2&amp;$B56,'Gastos com Pessoal'!$I$532:$AJ$532&amp;'Gastos com Pessoal'!$I$512:$AJ$512,0),10,1)),0)
+_xlfn.IFNA(SUM((R$3&gt;='Gastos com Pessoal'!$E$513:$E$522)*(R$3&lt;='Gastos com Pessoal'!$F$513:$F$522)*(IF('Gastos com Pessoal'!$S$513:$S$522&lt;=R$3,1,0))*OFFSET('Gastos com Pessoal'!$H$512,1,MATCH(3&amp;$B56,'Gastos com Pessoal'!$I$532:$AJ$532&amp;'Gastos com Pessoal'!$I$512:$AJ$512,0),10,1)),0)
+_xlfn.IFNA(SUM((R$3&gt;='Gastos com Pessoal'!$E$513:$E$522)*(R$3&lt;='Gastos com Pessoal'!$F$513:$F$522)*(IF('Gastos com Pessoal'!$Y$513:$Y$522&lt;=R$3,1,0))*OFFSET('Gastos com Pessoal'!$H$512,1,MATCH(4&amp;$B56,'Gastos com Pessoal'!$I$532:$AJ$532&amp;'Gastos com Pessoal'!$I$512:$AJ$512,0),10,1)),0)
+_xlfn.IFNA(SUM((R$3&gt;='Gastos com Pessoal'!$E$513:$E$522)*(R$3&lt;='Gastos com Pessoal'!$F$513:$F$522)*(IF('Gastos com Pessoal'!$AE$513:$AE$522&lt;=R$3,1,0))*OFFSET('Gastos com Pessoal'!$H$512,1,MATCH(5&amp;$B56,'Gastos com Pessoal'!$I$532:$AJ$532&amp;'Gastos com Pessoal'!$I$512:$AJ$512,0),10,1)),0)</f>
        <v>0</v>
      </c>
      <c r="S56" s="32">
        <f t="array" aca="1" ref="S56" ca="1">_xlfn.IFNA(SUM((S$3&gt;='Gastos com Pessoal'!$E$7:$E$506)*(S$3&lt;='Gastos com Pessoal'!$F$7:$F$506)*OFFSET('Encargos e Benefícios'!$D$5,1,MATCH($B56,'Encargos e Benefícios'!$E$5:$AB$5,0),500,1)),0)
+_xlfn.IFNA(SUM((S$3&gt;='Gastos com Pessoal'!$E$513:$E$522)*(S$3&lt;='Gastos com Pessoal'!$F$513:$F$522)*OFFSET('Encargos e Benefícios'!$D$511,1,MATCH($B56,'Encargos e Benefícios'!$E$511:$AB$511,0),10,1)),0)
+_xlfn.IFNA(SUM((S$3&gt;='Gastos com Pessoal'!$E$7:$E$506)*(S$3&lt;='Gastos com Pessoal'!$F$7:$F$506)*(IF('Gastos com Pessoal'!$G$7:$G$506&lt;=S$3,1,0))*OFFSET('Gastos com Pessoal'!$H$6,1,MATCH(1&amp;$B56,'Gastos com Pessoal'!$I$532:$AJ$532&amp;'Gastos com Pessoal'!$I$6:$AJ$6,0),500,1)),0)
+_xlfn.IFNA(SUM((S$3&gt;='Gastos com Pessoal'!$E$7:$E$506)*(S$3&lt;='Gastos com Pessoal'!$F$7:$F$506)*(IF('Gastos com Pessoal'!$M$7:$M$506&lt;=S$3,1,0))*OFFSET('Gastos com Pessoal'!$H$6,1,MATCH(2&amp;$B56,'Gastos com Pessoal'!$I$532:$AJ$532&amp;'Gastos com Pessoal'!$I$6:$AJ$6,0),500,1)),0)
+_xlfn.IFNA(SUM((S$3&gt;='Gastos com Pessoal'!$E$7:$E$506)*(S$3&lt;='Gastos com Pessoal'!$F$7:$F$506)*(IF('Gastos com Pessoal'!$S$7:$S$506&lt;=S$3,1,0))*OFFSET('Gastos com Pessoal'!$H$6,1,MATCH(3&amp;$B56,'Gastos com Pessoal'!$I$532:$AJ$532&amp;'Gastos com Pessoal'!$I$6:$AJ$6,0),500,1)),0)
+_xlfn.IFNA(SUM((S$3&gt;='Gastos com Pessoal'!$E$7:$E$506)*(S$3&lt;='Gastos com Pessoal'!$F$7:$F$506)*(IF('Gastos com Pessoal'!$Y$7:$Y$506&lt;=S$3,1,0))*OFFSET('Gastos com Pessoal'!$H$6,1,MATCH(4&amp;$B56,'Gastos com Pessoal'!$I$532:$AJ$532&amp;'Gastos com Pessoal'!$I$6:$AJ$6,0),500,1)),0)
+_xlfn.IFNA(SUM((S$3&gt;='Gastos com Pessoal'!$E$7:$E$506)*(S$3&lt;='Gastos com Pessoal'!$F$7:$F$506)*(IF('Gastos com Pessoal'!$AE$7:$AE$506&lt;=S$3,1,0))*OFFSET('Gastos com Pessoal'!$H$6,1,MATCH(5&amp;$B56,'Gastos com Pessoal'!$I$532:$AJ$532&amp;'Gastos com Pessoal'!$I$6:$AJ$6,0),500,1)),0)
+_xlfn.IFNA(SUM((S$3&gt;='Gastos com Pessoal'!$E$513:$E$522)*(S$3&lt;='Gastos com Pessoal'!$F$513:$F$522)*(IF('Gastos com Pessoal'!$G$513:$G$522&lt;=S$3,1,0))*OFFSET('Gastos com Pessoal'!$H$512,1,MATCH(1&amp;$B56,'Gastos com Pessoal'!$I$532:$AJ$532&amp;'Gastos com Pessoal'!$I$512:$AJ$512,0),10,1)),0)
+_xlfn.IFNA(SUM((S$3&gt;='Gastos com Pessoal'!$E$513:$E$522)*(S$3&lt;='Gastos com Pessoal'!$F$513:$F$522)*(IF('Gastos com Pessoal'!$M$513:$M$522&lt;=S$3,1,0))*OFFSET('Gastos com Pessoal'!$H$512,1,MATCH(2&amp;$B56,'Gastos com Pessoal'!$I$532:$AJ$532&amp;'Gastos com Pessoal'!$I$512:$AJ$512,0),10,1)),0)
+_xlfn.IFNA(SUM((S$3&gt;='Gastos com Pessoal'!$E$513:$E$522)*(S$3&lt;='Gastos com Pessoal'!$F$513:$F$522)*(IF('Gastos com Pessoal'!$S$513:$S$522&lt;=S$3,1,0))*OFFSET('Gastos com Pessoal'!$H$512,1,MATCH(3&amp;$B56,'Gastos com Pessoal'!$I$532:$AJ$532&amp;'Gastos com Pessoal'!$I$512:$AJ$512,0),10,1)),0)
+_xlfn.IFNA(SUM((S$3&gt;='Gastos com Pessoal'!$E$513:$E$522)*(S$3&lt;='Gastos com Pessoal'!$F$513:$F$522)*(IF('Gastos com Pessoal'!$Y$513:$Y$522&lt;=S$3,1,0))*OFFSET('Gastos com Pessoal'!$H$512,1,MATCH(4&amp;$B56,'Gastos com Pessoal'!$I$532:$AJ$532&amp;'Gastos com Pessoal'!$I$512:$AJ$512,0),10,1)),0)
+_xlfn.IFNA(SUM((S$3&gt;='Gastos com Pessoal'!$E$513:$E$522)*(S$3&lt;='Gastos com Pessoal'!$F$513:$F$522)*(IF('Gastos com Pessoal'!$AE$513:$AE$522&lt;=S$3,1,0))*OFFSET('Gastos com Pessoal'!$H$512,1,MATCH(5&amp;$B56,'Gastos com Pessoal'!$I$532:$AJ$532&amp;'Gastos com Pessoal'!$I$512:$AJ$512,0),10,1)),0)</f>
        <v>0</v>
      </c>
      <c r="T56" s="32">
        <f t="array" aca="1" ref="T56" ca="1">_xlfn.IFNA(SUM((T$3&gt;='Gastos com Pessoal'!$E$7:$E$506)*(T$3&lt;='Gastos com Pessoal'!$F$7:$F$506)*OFFSET('Encargos e Benefícios'!$D$5,1,MATCH($B56,'Encargos e Benefícios'!$E$5:$AB$5,0),500,1)),0)
+_xlfn.IFNA(SUM((T$3&gt;='Gastos com Pessoal'!$E$513:$E$522)*(T$3&lt;='Gastos com Pessoal'!$F$513:$F$522)*OFFSET('Encargos e Benefícios'!$D$511,1,MATCH($B56,'Encargos e Benefícios'!$E$511:$AB$511,0),10,1)),0)
+_xlfn.IFNA(SUM((T$3&gt;='Gastos com Pessoal'!$E$7:$E$506)*(T$3&lt;='Gastos com Pessoal'!$F$7:$F$506)*(IF('Gastos com Pessoal'!$G$7:$G$506&lt;=T$3,1,0))*OFFSET('Gastos com Pessoal'!$H$6,1,MATCH(1&amp;$B56,'Gastos com Pessoal'!$I$532:$AJ$532&amp;'Gastos com Pessoal'!$I$6:$AJ$6,0),500,1)),0)
+_xlfn.IFNA(SUM((T$3&gt;='Gastos com Pessoal'!$E$7:$E$506)*(T$3&lt;='Gastos com Pessoal'!$F$7:$F$506)*(IF('Gastos com Pessoal'!$M$7:$M$506&lt;=T$3,1,0))*OFFSET('Gastos com Pessoal'!$H$6,1,MATCH(2&amp;$B56,'Gastos com Pessoal'!$I$532:$AJ$532&amp;'Gastos com Pessoal'!$I$6:$AJ$6,0),500,1)),0)
+_xlfn.IFNA(SUM((T$3&gt;='Gastos com Pessoal'!$E$7:$E$506)*(T$3&lt;='Gastos com Pessoal'!$F$7:$F$506)*(IF('Gastos com Pessoal'!$S$7:$S$506&lt;=T$3,1,0))*OFFSET('Gastos com Pessoal'!$H$6,1,MATCH(3&amp;$B56,'Gastos com Pessoal'!$I$532:$AJ$532&amp;'Gastos com Pessoal'!$I$6:$AJ$6,0),500,1)),0)
+_xlfn.IFNA(SUM((T$3&gt;='Gastos com Pessoal'!$E$7:$E$506)*(T$3&lt;='Gastos com Pessoal'!$F$7:$F$506)*(IF('Gastos com Pessoal'!$Y$7:$Y$506&lt;=T$3,1,0))*OFFSET('Gastos com Pessoal'!$H$6,1,MATCH(4&amp;$B56,'Gastos com Pessoal'!$I$532:$AJ$532&amp;'Gastos com Pessoal'!$I$6:$AJ$6,0),500,1)),0)
+_xlfn.IFNA(SUM((T$3&gt;='Gastos com Pessoal'!$E$7:$E$506)*(T$3&lt;='Gastos com Pessoal'!$F$7:$F$506)*(IF('Gastos com Pessoal'!$AE$7:$AE$506&lt;=T$3,1,0))*OFFSET('Gastos com Pessoal'!$H$6,1,MATCH(5&amp;$B56,'Gastos com Pessoal'!$I$532:$AJ$532&amp;'Gastos com Pessoal'!$I$6:$AJ$6,0),500,1)),0)
+_xlfn.IFNA(SUM((T$3&gt;='Gastos com Pessoal'!$E$513:$E$522)*(T$3&lt;='Gastos com Pessoal'!$F$513:$F$522)*(IF('Gastos com Pessoal'!$G$513:$G$522&lt;=T$3,1,0))*OFFSET('Gastos com Pessoal'!$H$512,1,MATCH(1&amp;$B56,'Gastos com Pessoal'!$I$532:$AJ$532&amp;'Gastos com Pessoal'!$I$512:$AJ$512,0),10,1)),0)
+_xlfn.IFNA(SUM((T$3&gt;='Gastos com Pessoal'!$E$513:$E$522)*(T$3&lt;='Gastos com Pessoal'!$F$513:$F$522)*(IF('Gastos com Pessoal'!$M$513:$M$522&lt;=T$3,1,0))*OFFSET('Gastos com Pessoal'!$H$512,1,MATCH(2&amp;$B56,'Gastos com Pessoal'!$I$532:$AJ$532&amp;'Gastos com Pessoal'!$I$512:$AJ$512,0),10,1)),0)
+_xlfn.IFNA(SUM((T$3&gt;='Gastos com Pessoal'!$E$513:$E$522)*(T$3&lt;='Gastos com Pessoal'!$F$513:$F$522)*(IF('Gastos com Pessoal'!$S$513:$S$522&lt;=T$3,1,0))*OFFSET('Gastos com Pessoal'!$H$512,1,MATCH(3&amp;$B56,'Gastos com Pessoal'!$I$532:$AJ$532&amp;'Gastos com Pessoal'!$I$512:$AJ$512,0),10,1)),0)
+_xlfn.IFNA(SUM((T$3&gt;='Gastos com Pessoal'!$E$513:$E$522)*(T$3&lt;='Gastos com Pessoal'!$F$513:$F$522)*(IF('Gastos com Pessoal'!$Y$513:$Y$522&lt;=T$3,1,0))*OFFSET('Gastos com Pessoal'!$H$512,1,MATCH(4&amp;$B56,'Gastos com Pessoal'!$I$532:$AJ$532&amp;'Gastos com Pessoal'!$I$512:$AJ$512,0),10,1)),0)
+_xlfn.IFNA(SUM((T$3&gt;='Gastos com Pessoal'!$E$513:$E$522)*(T$3&lt;='Gastos com Pessoal'!$F$513:$F$522)*(IF('Gastos com Pessoal'!$AE$513:$AE$522&lt;=T$3,1,0))*OFFSET('Gastos com Pessoal'!$H$512,1,MATCH(5&amp;$B56,'Gastos com Pessoal'!$I$532:$AJ$532&amp;'Gastos com Pessoal'!$I$512:$AJ$512,0),10,1)),0)</f>
        <v>0</v>
      </c>
      <c r="U56" s="32">
        <f t="array" aca="1" ref="U56" ca="1">_xlfn.IFNA(SUM((U$3&gt;='Gastos com Pessoal'!$E$7:$E$506)*(U$3&lt;='Gastos com Pessoal'!$F$7:$F$506)*OFFSET('Encargos e Benefícios'!$D$5,1,MATCH($B56,'Encargos e Benefícios'!$E$5:$AB$5,0),500,1)),0)
+_xlfn.IFNA(SUM((U$3&gt;='Gastos com Pessoal'!$E$513:$E$522)*(U$3&lt;='Gastos com Pessoal'!$F$513:$F$522)*OFFSET('Encargos e Benefícios'!$D$511,1,MATCH($B56,'Encargos e Benefícios'!$E$511:$AB$511,0),10,1)),0)
+_xlfn.IFNA(SUM((U$3&gt;='Gastos com Pessoal'!$E$7:$E$506)*(U$3&lt;='Gastos com Pessoal'!$F$7:$F$506)*(IF('Gastos com Pessoal'!$G$7:$G$506&lt;=U$3,1,0))*OFFSET('Gastos com Pessoal'!$H$6,1,MATCH(1&amp;$B56,'Gastos com Pessoal'!$I$532:$AJ$532&amp;'Gastos com Pessoal'!$I$6:$AJ$6,0),500,1)),0)
+_xlfn.IFNA(SUM((U$3&gt;='Gastos com Pessoal'!$E$7:$E$506)*(U$3&lt;='Gastos com Pessoal'!$F$7:$F$506)*(IF('Gastos com Pessoal'!$M$7:$M$506&lt;=U$3,1,0))*OFFSET('Gastos com Pessoal'!$H$6,1,MATCH(2&amp;$B56,'Gastos com Pessoal'!$I$532:$AJ$532&amp;'Gastos com Pessoal'!$I$6:$AJ$6,0),500,1)),0)
+_xlfn.IFNA(SUM((U$3&gt;='Gastos com Pessoal'!$E$7:$E$506)*(U$3&lt;='Gastos com Pessoal'!$F$7:$F$506)*(IF('Gastos com Pessoal'!$S$7:$S$506&lt;=U$3,1,0))*OFFSET('Gastos com Pessoal'!$H$6,1,MATCH(3&amp;$B56,'Gastos com Pessoal'!$I$532:$AJ$532&amp;'Gastos com Pessoal'!$I$6:$AJ$6,0),500,1)),0)
+_xlfn.IFNA(SUM((U$3&gt;='Gastos com Pessoal'!$E$7:$E$506)*(U$3&lt;='Gastos com Pessoal'!$F$7:$F$506)*(IF('Gastos com Pessoal'!$Y$7:$Y$506&lt;=U$3,1,0))*OFFSET('Gastos com Pessoal'!$H$6,1,MATCH(4&amp;$B56,'Gastos com Pessoal'!$I$532:$AJ$532&amp;'Gastos com Pessoal'!$I$6:$AJ$6,0),500,1)),0)
+_xlfn.IFNA(SUM((U$3&gt;='Gastos com Pessoal'!$E$7:$E$506)*(U$3&lt;='Gastos com Pessoal'!$F$7:$F$506)*(IF('Gastos com Pessoal'!$AE$7:$AE$506&lt;=U$3,1,0))*OFFSET('Gastos com Pessoal'!$H$6,1,MATCH(5&amp;$B56,'Gastos com Pessoal'!$I$532:$AJ$532&amp;'Gastos com Pessoal'!$I$6:$AJ$6,0),500,1)),0)
+_xlfn.IFNA(SUM((U$3&gt;='Gastos com Pessoal'!$E$513:$E$522)*(U$3&lt;='Gastos com Pessoal'!$F$513:$F$522)*(IF('Gastos com Pessoal'!$G$513:$G$522&lt;=U$3,1,0))*OFFSET('Gastos com Pessoal'!$H$512,1,MATCH(1&amp;$B56,'Gastos com Pessoal'!$I$532:$AJ$532&amp;'Gastos com Pessoal'!$I$512:$AJ$512,0),10,1)),0)
+_xlfn.IFNA(SUM((U$3&gt;='Gastos com Pessoal'!$E$513:$E$522)*(U$3&lt;='Gastos com Pessoal'!$F$513:$F$522)*(IF('Gastos com Pessoal'!$M$513:$M$522&lt;=U$3,1,0))*OFFSET('Gastos com Pessoal'!$H$512,1,MATCH(2&amp;$B56,'Gastos com Pessoal'!$I$532:$AJ$532&amp;'Gastos com Pessoal'!$I$512:$AJ$512,0),10,1)),0)
+_xlfn.IFNA(SUM((U$3&gt;='Gastos com Pessoal'!$E$513:$E$522)*(U$3&lt;='Gastos com Pessoal'!$F$513:$F$522)*(IF('Gastos com Pessoal'!$S$513:$S$522&lt;=U$3,1,0))*OFFSET('Gastos com Pessoal'!$H$512,1,MATCH(3&amp;$B56,'Gastos com Pessoal'!$I$532:$AJ$532&amp;'Gastos com Pessoal'!$I$512:$AJ$512,0),10,1)),0)
+_xlfn.IFNA(SUM((U$3&gt;='Gastos com Pessoal'!$E$513:$E$522)*(U$3&lt;='Gastos com Pessoal'!$F$513:$F$522)*(IF('Gastos com Pessoal'!$Y$513:$Y$522&lt;=U$3,1,0))*OFFSET('Gastos com Pessoal'!$H$512,1,MATCH(4&amp;$B56,'Gastos com Pessoal'!$I$532:$AJ$532&amp;'Gastos com Pessoal'!$I$512:$AJ$512,0),10,1)),0)
+_xlfn.IFNA(SUM((U$3&gt;='Gastos com Pessoal'!$E$513:$E$522)*(U$3&lt;='Gastos com Pessoal'!$F$513:$F$522)*(IF('Gastos com Pessoal'!$AE$513:$AE$522&lt;=U$3,1,0))*OFFSET('Gastos com Pessoal'!$H$512,1,MATCH(5&amp;$B56,'Gastos com Pessoal'!$I$532:$AJ$532&amp;'Gastos com Pessoal'!$I$512:$AJ$512,0),10,1)),0)</f>
        <v>0</v>
      </c>
      <c r="V56" s="32">
        <f t="array" aca="1" ref="V56" ca="1">_xlfn.IFNA(SUM((V$3&gt;='Gastos com Pessoal'!$E$7:$E$506)*(V$3&lt;='Gastos com Pessoal'!$F$7:$F$506)*OFFSET('Encargos e Benefícios'!$D$5,1,MATCH($B56,'Encargos e Benefícios'!$E$5:$AB$5,0),500,1)),0)
+_xlfn.IFNA(SUM((V$3&gt;='Gastos com Pessoal'!$E$513:$E$522)*(V$3&lt;='Gastos com Pessoal'!$F$513:$F$522)*OFFSET('Encargos e Benefícios'!$D$511,1,MATCH($B56,'Encargos e Benefícios'!$E$511:$AB$511,0),10,1)),0)
+_xlfn.IFNA(SUM((V$3&gt;='Gastos com Pessoal'!$E$7:$E$506)*(V$3&lt;='Gastos com Pessoal'!$F$7:$F$506)*(IF('Gastos com Pessoal'!$G$7:$G$506&lt;=V$3,1,0))*OFFSET('Gastos com Pessoal'!$H$6,1,MATCH(1&amp;$B56,'Gastos com Pessoal'!$I$532:$AJ$532&amp;'Gastos com Pessoal'!$I$6:$AJ$6,0),500,1)),0)
+_xlfn.IFNA(SUM((V$3&gt;='Gastos com Pessoal'!$E$7:$E$506)*(V$3&lt;='Gastos com Pessoal'!$F$7:$F$506)*(IF('Gastos com Pessoal'!$M$7:$M$506&lt;=V$3,1,0))*OFFSET('Gastos com Pessoal'!$H$6,1,MATCH(2&amp;$B56,'Gastos com Pessoal'!$I$532:$AJ$532&amp;'Gastos com Pessoal'!$I$6:$AJ$6,0),500,1)),0)
+_xlfn.IFNA(SUM((V$3&gt;='Gastos com Pessoal'!$E$7:$E$506)*(V$3&lt;='Gastos com Pessoal'!$F$7:$F$506)*(IF('Gastos com Pessoal'!$S$7:$S$506&lt;=V$3,1,0))*OFFSET('Gastos com Pessoal'!$H$6,1,MATCH(3&amp;$B56,'Gastos com Pessoal'!$I$532:$AJ$532&amp;'Gastos com Pessoal'!$I$6:$AJ$6,0),500,1)),0)
+_xlfn.IFNA(SUM((V$3&gt;='Gastos com Pessoal'!$E$7:$E$506)*(V$3&lt;='Gastos com Pessoal'!$F$7:$F$506)*(IF('Gastos com Pessoal'!$Y$7:$Y$506&lt;=V$3,1,0))*OFFSET('Gastos com Pessoal'!$H$6,1,MATCH(4&amp;$B56,'Gastos com Pessoal'!$I$532:$AJ$532&amp;'Gastos com Pessoal'!$I$6:$AJ$6,0),500,1)),0)
+_xlfn.IFNA(SUM((V$3&gt;='Gastos com Pessoal'!$E$7:$E$506)*(V$3&lt;='Gastos com Pessoal'!$F$7:$F$506)*(IF('Gastos com Pessoal'!$AE$7:$AE$506&lt;=V$3,1,0))*OFFSET('Gastos com Pessoal'!$H$6,1,MATCH(5&amp;$B56,'Gastos com Pessoal'!$I$532:$AJ$532&amp;'Gastos com Pessoal'!$I$6:$AJ$6,0),500,1)),0)
+_xlfn.IFNA(SUM((V$3&gt;='Gastos com Pessoal'!$E$513:$E$522)*(V$3&lt;='Gastos com Pessoal'!$F$513:$F$522)*(IF('Gastos com Pessoal'!$G$513:$G$522&lt;=V$3,1,0))*OFFSET('Gastos com Pessoal'!$H$512,1,MATCH(1&amp;$B56,'Gastos com Pessoal'!$I$532:$AJ$532&amp;'Gastos com Pessoal'!$I$512:$AJ$512,0),10,1)),0)
+_xlfn.IFNA(SUM((V$3&gt;='Gastos com Pessoal'!$E$513:$E$522)*(V$3&lt;='Gastos com Pessoal'!$F$513:$F$522)*(IF('Gastos com Pessoal'!$M$513:$M$522&lt;=V$3,1,0))*OFFSET('Gastos com Pessoal'!$H$512,1,MATCH(2&amp;$B56,'Gastos com Pessoal'!$I$532:$AJ$532&amp;'Gastos com Pessoal'!$I$512:$AJ$512,0),10,1)),0)
+_xlfn.IFNA(SUM((V$3&gt;='Gastos com Pessoal'!$E$513:$E$522)*(V$3&lt;='Gastos com Pessoal'!$F$513:$F$522)*(IF('Gastos com Pessoal'!$S$513:$S$522&lt;=V$3,1,0))*OFFSET('Gastos com Pessoal'!$H$512,1,MATCH(3&amp;$B56,'Gastos com Pessoal'!$I$532:$AJ$532&amp;'Gastos com Pessoal'!$I$512:$AJ$512,0),10,1)),0)
+_xlfn.IFNA(SUM((V$3&gt;='Gastos com Pessoal'!$E$513:$E$522)*(V$3&lt;='Gastos com Pessoal'!$F$513:$F$522)*(IF('Gastos com Pessoal'!$Y$513:$Y$522&lt;=V$3,1,0))*OFFSET('Gastos com Pessoal'!$H$512,1,MATCH(4&amp;$B56,'Gastos com Pessoal'!$I$532:$AJ$532&amp;'Gastos com Pessoal'!$I$512:$AJ$512,0),10,1)),0)
+_xlfn.IFNA(SUM((V$3&gt;='Gastos com Pessoal'!$E$513:$E$522)*(V$3&lt;='Gastos com Pessoal'!$F$513:$F$522)*(IF('Gastos com Pessoal'!$AE$513:$AE$522&lt;=V$3,1,0))*OFFSET('Gastos com Pessoal'!$H$512,1,MATCH(5&amp;$B56,'Gastos com Pessoal'!$I$532:$AJ$532&amp;'Gastos com Pessoal'!$I$512:$AJ$512,0),10,1)),0)</f>
        <v>0</v>
      </c>
      <c r="W56" s="32">
        <f t="array" aca="1" ref="W56" ca="1">_xlfn.IFNA(SUM((W$3&gt;='Gastos com Pessoal'!$E$7:$E$506)*(W$3&lt;='Gastos com Pessoal'!$F$7:$F$506)*OFFSET('Encargos e Benefícios'!$D$5,1,MATCH($B56,'Encargos e Benefícios'!$E$5:$AB$5,0),500,1)),0)
+_xlfn.IFNA(SUM((W$3&gt;='Gastos com Pessoal'!$E$513:$E$522)*(W$3&lt;='Gastos com Pessoal'!$F$513:$F$522)*OFFSET('Encargos e Benefícios'!$D$511,1,MATCH($B56,'Encargos e Benefícios'!$E$511:$AB$511,0),10,1)),0)
+_xlfn.IFNA(SUM((W$3&gt;='Gastos com Pessoal'!$E$7:$E$506)*(W$3&lt;='Gastos com Pessoal'!$F$7:$F$506)*(IF('Gastos com Pessoal'!$G$7:$G$506&lt;=W$3,1,0))*OFFSET('Gastos com Pessoal'!$H$6,1,MATCH(1&amp;$B56,'Gastos com Pessoal'!$I$532:$AJ$532&amp;'Gastos com Pessoal'!$I$6:$AJ$6,0),500,1)),0)
+_xlfn.IFNA(SUM((W$3&gt;='Gastos com Pessoal'!$E$7:$E$506)*(W$3&lt;='Gastos com Pessoal'!$F$7:$F$506)*(IF('Gastos com Pessoal'!$M$7:$M$506&lt;=W$3,1,0))*OFFSET('Gastos com Pessoal'!$H$6,1,MATCH(2&amp;$B56,'Gastos com Pessoal'!$I$532:$AJ$532&amp;'Gastos com Pessoal'!$I$6:$AJ$6,0),500,1)),0)
+_xlfn.IFNA(SUM((W$3&gt;='Gastos com Pessoal'!$E$7:$E$506)*(W$3&lt;='Gastos com Pessoal'!$F$7:$F$506)*(IF('Gastos com Pessoal'!$S$7:$S$506&lt;=W$3,1,0))*OFFSET('Gastos com Pessoal'!$H$6,1,MATCH(3&amp;$B56,'Gastos com Pessoal'!$I$532:$AJ$532&amp;'Gastos com Pessoal'!$I$6:$AJ$6,0),500,1)),0)
+_xlfn.IFNA(SUM((W$3&gt;='Gastos com Pessoal'!$E$7:$E$506)*(W$3&lt;='Gastos com Pessoal'!$F$7:$F$506)*(IF('Gastos com Pessoal'!$Y$7:$Y$506&lt;=W$3,1,0))*OFFSET('Gastos com Pessoal'!$H$6,1,MATCH(4&amp;$B56,'Gastos com Pessoal'!$I$532:$AJ$532&amp;'Gastos com Pessoal'!$I$6:$AJ$6,0),500,1)),0)
+_xlfn.IFNA(SUM((W$3&gt;='Gastos com Pessoal'!$E$7:$E$506)*(W$3&lt;='Gastos com Pessoal'!$F$7:$F$506)*(IF('Gastos com Pessoal'!$AE$7:$AE$506&lt;=W$3,1,0))*OFFSET('Gastos com Pessoal'!$H$6,1,MATCH(5&amp;$B56,'Gastos com Pessoal'!$I$532:$AJ$532&amp;'Gastos com Pessoal'!$I$6:$AJ$6,0),500,1)),0)
+_xlfn.IFNA(SUM((W$3&gt;='Gastos com Pessoal'!$E$513:$E$522)*(W$3&lt;='Gastos com Pessoal'!$F$513:$F$522)*(IF('Gastos com Pessoal'!$G$513:$G$522&lt;=W$3,1,0))*OFFSET('Gastos com Pessoal'!$H$512,1,MATCH(1&amp;$B56,'Gastos com Pessoal'!$I$532:$AJ$532&amp;'Gastos com Pessoal'!$I$512:$AJ$512,0),10,1)),0)
+_xlfn.IFNA(SUM((W$3&gt;='Gastos com Pessoal'!$E$513:$E$522)*(W$3&lt;='Gastos com Pessoal'!$F$513:$F$522)*(IF('Gastos com Pessoal'!$M$513:$M$522&lt;=W$3,1,0))*OFFSET('Gastos com Pessoal'!$H$512,1,MATCH(2&amp;$B56,'Gastos com Pessoal'!$I$532:$AJ$532&amp;'Gastos com Pessoal'!$I$512:$AJ$512,0),10,1)),0)
+_xlfn.IFNA(SUM((W$3&gt;='Gastos com Pessoal'!$E$513:$E$522)*(W$3&lt;='Gastos com Pessoal'!$F$513:$F$522)*(IF('Gastos com Pessoal'!$S$513:$S$522&lt;=W$3,1,0))*OFFSET('Gastos com Pessoal'!$H$512,1,MATCH(3&amp;$B56,'Gastos com Pessoal'!$I$532:$AJ$532&amp;'Gastos com Pessoal'!$I$512:$AJ$512,0),10,1)),0)
+_xlfn.IFNA(SUM((W$3&gt;='Gastos com Pessoal'!$E$513:$E$522)*(W$3&lt;='Gastos com Pessoal'!$F$513:$F$522)*(IF('Gastos com Pessoal'!$Y$513:$Y$522&lt;=W$3,1,0))*OFFSET('Gastos com Pessoal'!$H$512,1,MATCH(4&amp;$B56,'Gastos com Pessoal'!$I$532:$AJ$532&amp;'Gastos com Pessoal'!$I$512:$AJ$512,0),10,1)),0)
+_xlfn.IFNA(SUM((W$3&gt;='Gastos com Pessoal'!$E$513:$E$522)*(W$3&lt;='Gastos com Pessoal'!$F$513:$F$522)*(IF('Gastos com Pessoal'!$AE$513:$AE$522&lt;=W$3,1,0))*OFFSET('Gastos com Pessoal'!$H$512,1,MATCH(5&amp;$B56,'Gastos com Pessoal'!$I$532:$AJ$532&amp;'Gastos com Pessoal'!$I$512:$AJ$512,0),10,1)),0)</f>
        <v>0</v>
      </c>
      <c r="X56" s="32">
        <f t="array" aca="1" ref="X56" ca="1">_xlfn.IFNA(SUM((X$3&gt;='Gastos com Pessoal'!$E$7:$E$506)*(X$3&lt;='Gastos com Pessoal'!$F$7:$F$506)*OFFSET('Encargos e Benefícios'!$D$5,1,MATCH($B56,'Encargos e Benefícios'!$E$5:$AB$5,0),500,1)),0)
+_xlfn.IFNA(SUM((X$3&gt;='Gastos com Pessoal'!$E$513:$E$522)*(X$3&lt;='Gastos com Pessoal'!$F$513:$F$522)*OFFSET('Encargos e Benefícios'!$D$511,1,MATCH($B56,'Encargos e Benefícios'!$E$511:$AB$511,0),10,1)),0)
+_xlfn.IFNA(SUM((X$3&gt;='Gastos com Pessoal'!$E$7:$E$506)*(X$3&lt;='Gastos com Pessoal'!$F$7:$F$506)*(IF('Gastos com Pessoal'!$G$7:$G$506&lt;=X$3,1,0))*OFFSET('Gastos com Pessoal'!$H$6,1,MATCH(1&amp;$B56,'Gastos com Pessoal'!$I$532:$AJ$532&amp;'Gastos com Pessoal'!$I$6:$AJ$6,0),500,1)),0)
+_xlfn.IFNA(SUM((X$3&gt;='Gastos com Pessoal'!$E$7:$E$506)*(X$3&lt;='Gastos com Pessoal'!$F$7:$F$506)*(IF('Gastos com Pessoal'!$M$7:$M$506&lt;=X$3,1,0))*OFFSET('Gastos com Pessoal'!$H$6,1,MATCH(2&amp;$B56,'Gastos com Pessoal'!$I$532:$AJ$532&amp;'Gastos com Pessoal'!$I$6:$AJ$6,0),500,1)),0)
+_xlfn.IFNA(SUM((X$3&gt;='Gastos com Pessoal'!$E$7:$E$506)*(X$3&lt;='Gastos com Pessoal'!$F$7:$F$506)*(IF('Gastos com Pessoal'!$S$7:$S$506&lt;=X$3,1,0))*OFFSET('Gastos com Pessoal'!$H$6,1,MATCH(3&amp;$B56,'Gastos com Pessoal'!$I$532:$AJ$532&amp;'Gastos com Pessoal'!$I$6:$AJ$6,0),500,1)),0)
+_xlfn.IFNA(SUM((X$3&gt;='Gastos com Pessoal'!$E$7:$E$506)*(X$3&lt;='Gastos com Pessoal'!$F$7:$F$506)*(IF('Gastos com Pessoal'!$Y$7:$Y$506&lt;=X$3,1,0))*OFFSET('Gastos com Pessoal'!$H$6,1,MATCH(4&amp;$B56,'Gastos com Pessoal'!$I$532:$AJ$532&amp;'Gastos com Pessoal'!$I$6:$AJ$6,0),500,1)),0)
+_xlfn.IFNA(SUM((X$3&gt;='Gastos com Pessoal'!$E$7:$E$506)*(X$3&lt;='Gastos com Pessoal'!$F$7:$F$506)*(IF('Gastos com Pessoal'!$AE$7:$AE$506&lt;=X$3,1,0))*OFFSET('Gastos com Pessoal'!$H$6,1,MATCH(5&amp;$B56,'Gastos com Pessoal'!$I$532:$AJ$532&amp;'Gastos com Pessoal'!$I$6:$AJ$6,0),500,1)),0)
+_xlfn.IFNA(SUM((X$3&gt;='Gastos com Pessoal'!$E$513:$E$522)*(X$3&lt;='Gastos com Pessoal'!$F$513:$F$522)*(IF('Gastos com Pessoal'!$G$513:$G$522&lt;=X$3,1,0))*OFFSET('Gastos com Pessoal'!$H$512,1,MATCH(1&amp;$B56,'Gastos com Pessoal'!$I$532:$AJ$532&amp;'Gastos com Pessoal'!$I$512:$AJ$512,0),10,1)),0)
+_xlfn.IFNA(SUM((X$3&gt;='Gastos com Pessoal'!$E$513:$E$522)*(X$3&lt;='Gastos com Pessoal'!$F$513:$F$522)*(IF('Gastos com Pessoal'!$M$513:$M$522&lt;=X$3,1,0))*OFFSET('Gastos com Pessoal'!$H$512,1,MATCH(2&amp;$B56,'Gastos com Pessoal'!$I$532:$AJ$532&amp;'Gastos com Pessoal'!$I$512:$AJ$512,0),10,1)),0)
+_xlfn.IFNA(SUM((X$3&gt;='Gastos com Pessoal'!$E$513:$E$522)*(X$3&lt;='Gastos com Pessoal'!$F$513:$F$522)*(IF('Gastos com Pessoal'!$S$513:$S$522&lt;=X$3,1,0))*OFFSET('Gastos com Pessoal'!$H$512,1,MATCH(3&amp;$B56,'Gastos com Pessoal'!$I$532:$AJ$532&amp;'Gastos com Pessoal'!$I$512:$AJ$512,0),10,1)),0)
+_xlfn.IFNA(SUM((X$3&gt;='Gastos com Pessoal'!$E$513:$E$522)*(X$3&lt;='Gastos com Pessoal'!$F$513:$F$522)*(IF('Gastos com Pessoal'!$Y$513:$Y$522&lt;=X$3,1,0))*OFFSET('Gastos com Pessoal'!$H$512,1,MATCH(4&amp;$B56,'Gastos com Pessoal'!$I$532:$AJ$532&amp;'Gastos com Pessoal'!$I$512:$AJ$512,0),10,1)),0)
+_xlfn.IFNA(SUM((X$3&gt;='Gastos com Pessoal'!$E$513:$E$522)*(X$3&lt;='Gastos com Pessoal'!$F$513:$F$522)*(IF('Gastos com Pessoal'!$AE$513:$AE$522&lt;=X$3,1,0))*OFFSET('Gastos com Pessoal'!$H$512,1,MATCH(5&amp;$B56,'Gastos com Pessoal'!$I$532:$AJ$532&amp;'Gastos com Pessoal'!$I$512:$AJ$512,0),10,1)),0)</f>
        <v>0</v>
      </c>
      <c r="Y56" s="32">
        <f t="array" aca="1" ref="Y56" ca="1">_xlfn.IFNA(SUM((Y$3&gt;='Gastos com Pessoal'!$E$7:$E$506)*(Y$3&lt;='Gastos com Pessoal'!$F$7:$F$506)*OFFSET('Encargos e Benefícios'!$D$5,1,MATCH($B56,'Encargos e Benefícios'!$E$5:$AB$5,0),500,1)),0)
+_xlfn.IFNA(SUM((Y$3&gt;='Gastos com Pessoal'!$E$513:$E$522)*(Y$3&lt;='Gastos com Pessoal'!$F$513:$F$522)*OFFSET('Encargos e Benefícios'!$D$511,1,MATCH($B56,'Encargos e Benefícios'!$E$511:$AB$511,0),10,1)),0)
+_xlfn.IFNA(SUM((Y$3&gt;='Gastos com Pessoal'!$E$7:$E$506)*(Y$3&lt;='Gastos com Pessoal'!$F$7:$F$506)*(IF('Gastos com Pessoal'!$G$7:$G$506&lt;=Y$3,1,0))*OFFSET('Gastos com Pessoal'!$H$6,1,MATCH(1&amp;$B56,'Gastos com Pessoal'!$I$532:$AJ$532&amp;'Gastos com Pessoal'!$I$6:$AJ$6,0),500,1)),0)
+_xlfn.IFNA(SUM((Y$3&gt;='Gastos com Pessoal'!$E$7:$E$506)*(Y$3&lt;='Gastos com Pessoal'!$F$7:$F$506)*(IF('Gastos com Pessoal'!$M$7:$M$506&lt;=Y$3,1,0))*OFFSET('Gastos com Pessoal'!$H$6,1,MATCH(2&amp;$B56,'Gastos com Pessoal'!$I$532:$AJ$532&amp;'Gastos com Pessoal'!$I$6:$AJ$6,0),500,1)),0)
+_xlfn.IFNA(SUM((Y$3&gt;='Gastos com Pessoal'!$E$7:$E$506)*(Y$3&lt;='Gastos com Pessoal'!$F$7:$F$506)*(IF('Gastos com Pessoal'!$S$7:$S$506&lt;=Y$3,1,0))*OFFSET('Gastos com Pessoal'!$H$6,1,MATCH(3&amp;$B56,'Gastos com Pessoal'!$I$532:$AJ$532&amp;'Gastos com Pessoal'!$I$6:$AJ$6,0),500,1)),0)
+_xlfn.IFNA(SUM((Y$3&gt;='Gastos com Pessoal'!$E$7:$E$506)*(Y$3&lt;='Gastos com Pessoal'!$F$7:$F$506)*(IF('Gastos com Pessoal'!$Y$7:$Y$506&lt;=Y$3,1,0))*OFFSET('Gastos com Pessoal'!$H$6,1,MATCH(4&amp;$B56,'Gastos com Pessoal'!$I$532:$AJ$532&amp;'Gastos com Pessoal'!$I$6:$AJ$6,0),500,1)),0)
+_xlfn.IFNA(SUM((Y$3&gt;='Gastos com Pessoal'!$E$7:$E$506)*(Y$3&lt;='Gastos com Pessoal'!$F$7:$F$506)*(IF('Gastos com Pessoal'!$AE$7:$AE$506&lt;=Y$3,1,0))*OFFSET('Gastos com Pessoal'!$H$6,1,MATCH(5&amp;$B56,'Gastos com Pessoal'!$I$532:$AJ$532&amp;'Gastos com Pessoal'!$I$6:$AJ$6,0),500,1)),0)
+_xlfn.IFNA(SUM((Y$3&gt;='Gastos com Pessoal'!$E$513:$E$522)*(Y$3&lt;='Gastos com Pessoal'!$F$513:$F$522)*(IF('Gastos com Pessoal'!$G$513:$G$522&lt;=Y$3,1,0))*OFFSET('Gastos com Pessoal'!$H$512,1,MATCH(1&amp;$B56,'Gastos com Pessoal'!$I$532:$AJ$532&amp;'Gastos com Pessoal'!$I$512:$AJ$512,0),10,1)),0)
+_xlfn.IFNA(SUM((Y$3&gt;='Gastos com Pessoal'!$E$513:$E$522)*(Y$3&lt;='Gastos com Pessoal'!$F$513:$F$522)*(IF('Gastos com Pessoal'!$M$513:$M$522&lt;=Y$3,1,0))*OFFSET('Gastos com Pessoal'!$H$512,1,MATCH(2&amp;$B56,'Gastos com Pessoal'!$I$532:$AJ$532&amp;'Gastos com Pessoal'!$I$512:$AJ$512,0),10,1)),0)
+_xlfn.IFNA(SUM((Y$3&gt;='Gastos com Pessoal'!$E$513:$E$522)*(Y$3&lt;='Gastos com Pessoal'!$F$513:$F$522)*(IF('Gastos com Pessoal'!$S$513:$S$522&lt;=Y$3,1,0))*OFFSET('Gastos com Pessoal'!$H$512,1,MATCH(3&amp;$B56,'Gastos com Pessoal'!$I$532:$AJ$532&amp;'Gastos com Pessoal'!$I$512:$AJ$512,0),10,1)),0)
+_xlfn.IFNA(SUM((Y$3&gt;='Gastos com Pessoal'!$E$513:$E$522)*(Y$3&lt;='Gastos com Pessoal'!$F$513:$F$522)*(IF('Gastos com Pessoal'!$Y$513:$Y$522&lt;=Y$3,1,0))*OFFSET('Gastos com Pessoal'!$H$512,1,MATCH(4&amp;$B56,'Gastos com Pessoal'!$I$532:$AJ$532&amp;'Gastos com Pessoal'!$I$512:$AJ$512,0),10,1)),0)
+_xlfn.IFNA(SUM((Y$3&gt;='Gastos com Pessoal'!$E$513:$E$522)*(Y$3&lt;='Gastos com Pessoal'!$F$513:$F$522)*(IF('Gastos com Pessoal'!$AE$513:$AE$522&lt;=Y$3,1,0))*OFFSET('Gastos com Pessoal'!$H$512,1,MATCH(5&amp;$B56,'Gastos com Pessoal'!$I$532:$AJ$532&amp;'Gastos com Pessoal'!$I$512:$AJ$512,0),10,1)),0)</f>
        <v>0</v>
      </c>
      <c r="Z56" s="32">
        <f t="array" aca="1" ref="Z56" ca="1">_xlfn.IFNA(SUM((Z$3&gt;='Gastos com Pessoal'!$E$7:$E$506)*(Z$3&lt;='Gastos com Pessoal'!$F$7:$F$506)*OFFSET('Encargos e Benefícios'!$D$5,1,MATCH($B56,'Encargos e Benefícios'!$E$5:$AB$5,0),500,1)),0)
+_xlfn.IFNA(SUM((Z$3&gt;='Gastos com Pessoal'!$E$513:$E$522)*(Z$3&lt;='Gastos com Pessoal'!$F$513:$F$522)*OFFSET('Encargos e Benefícios'!$D$511,1,MATCH($B56,'Encargos e Benefícios'!$E$511:$AB$511,0),10,1)),0)
+_xlfn.IFNA(SUM((Z$3&gt;='Gastos com Pessoal'!$E$7:$E$506)*(Z$3&lt;='Gastos com Pessoal'!$F$7:$F$506)*(IF('Gastos com Pessoal'!$G$7:$G$506&lt;=Z$3,1,0))*OFFSET('Gastos com Pessoal'!$H$6,1,MATCH(1&amp;$B56,'Gastos com Pessoal'!$I$532:$AJ$532&amp;'Gastos com Pessoal'!$I$6:$AJ$6,0),500,1)),0)
+_xlfn.IFNA(SUM((Z$3&gt;='Gastos com Pessoal'!$E$7:$E$506)*(Z$3&lt;='Gastos com Pessoal'!$F$7:$F$506)*(IF('Gastos com Pessoal'!$M$7:$M$506&lt;=Z$3,1,0))*OFFSET('Gastos com Pessoal'!$H$6,1,MATCH(2&amp;$B56,'Gastos com Pessoal'!$I$532:$AJ$532&amp;'Gastos com Pessoal'!$I$6:$AJ$6,0),500,1)),0)
+_xlfn.IFNA(SUM((Z$3&gt;='Gastos com Pessoal'!$E$7:$E$506)*(Z$3&lt;='Gastos com Pessoal'!$F$7:$F$506)*(IF('Gastos com Pessoal'!$S$7:$S$506&lt;=Z$3,1,0))*OFFSET('Gastos com Pessoal'!$H$6,1,MATCH(3&amp;$B56,'Gastos com Pessoal'!$I$532:$AJ$532&amp;'Gastos com Pessoal'!$I$6:$AJ$6,0),500,1)),0)
+_xlfn.IFNA(SUM((Z$3&gt;='Gastos com Pessoal'!$E$7:$E$506)*(Z$3&lt;='Gastos com Pessoal'!$F$7:$F$506)*(IF('Gastos com Pessoal'!$Y$7:$Y$506&lt;=Z$3,1,0))*OFFSET('Gastos com Pessoal'!$H$6,1,MATCH(4&amp;$B56,'Gastos com Pessoal'!$I$532:$AJ$532&amp;'Gastos com Pessoal'!$I$6:$AJ$6,0),500,1)),0)
+_xlfn.IFNA(SUM((Z$3&gt;='Gastos com Pessoal'!$E$7:$E$506)*(Z$3&lt;='Gastos com Pessoal'!$F$7:$F$506)*(IF('Gastos com Pessoal'!$AE$7:$AE$506&lt;=Z$3,1,0))*OFFSET('Gastos com Pessoal'!$H$6,1,MATCH(5&amp;$B56,'Gastos com Pessoal'!$I$532:$AJ$532&amp;'Gastos com Pessoal'!$I$6:$AJ$6,0),500,1)),0)
+_xlfn.IFNA(SUM((Z$3&gt;='Gastos com Pessoal'!$E$513:$E$522)*(Z$3&lt;='Gastos com Pessoal'!$F$513:$F$522)*(IF('Gastos com Pessoal'!$G$513:$G$522&lt;=Z$3,1,0))*OFFSET('Gastos com Pessoal'!$H$512,1,MATCH(1&amp;$B56,'Gastos com Pessoal'!$I$532:$AJ$532&amp;'Gastos com Pessoal'!$I$512:$AJ$512,0),10,1)),0)
+_xlfn.IFNA(SUM((Z$3&gt;='Gastos com Pessoal'!$E$513:$E$522)*(Z$3&lt;='Gastos com Pessoal'!$F$513:$F$522)*(IF('Gastos com Pessoal'!$M$513:$M$522&lt;=Z$3,1,0))*OFFSET('Gastos com Pessoal'!$H$512,1,MATCH(2&amp;$B56,'Gastos com Pessoal'!$I$532:$AJ$532&amp;'Gastos com Pessoal'!$I$512:$AJ$512,0),10,1)),0)
+_xlfn.IFNA(SUM((Z$3&gt;='Gastos com Pessoal'!$E$513:$E$522)*(Z$3&lt;='Gastos com Pessoal'!$F$513:$F$522)*(IF('Gastos com Pessoal'!$S$513:$S$522&lt;=Z$3,1,0))*OFFSET('Gastos com Pessoal'!$H$512,1,MATCH(3&amp;$B56,'Gastos com Pessoal'!$I$532:$AJ$532&amp;'Gastos com Pessoal'!$I$512:$AJ$512,0),10,1)),0)
+_xlfn.IFNA(SUM((Z$3&gt;='Gastos com Pessoal'!$E$513:$E$522)*(Z$3&lt;='Gastos com Pessoal'!$F$513:$F$522)*(IF('Gastos com Pessoal'!$Y$513:$Y$522&lt;=Z$3,1,0))*OFFSET('Gastos com Pessoal'!$H$512,1,MATCH(4&amp;$B56,'Gastos com Pessoal'!$I$532:$AJ$532&amp;'Gastos com Pessoal'!$I$512:$AJ$512,0),10,1)),0)
+_xlfn.IFNA(SUM((Z$3&gt;='Gastos com Pessoal'!$E$513:$E$522)*(Z$3&lt;='Gastos com Pessoal'!$F$513:$F$522)*(IF('Gastos com Pessoal'!$AE$513:$AE$522&lt;=Z$3,1,0))*OFFSET('Gastos com Pessoal'!$H$512,1,MATCH(5&amp;$B56,'Gastos com Pessoal'!$I$532:$AJ$532&amp;'Gastos com Pessoal'!$I$512:$AJ$512,0),10,1)),0)</f>
        <v>0</v>
      </c>
      <c r="AA56" s="32">
        <f t="array" aca="1" ref="AA56" ca="1">_xlfn.IFNA(SUM((AA$3&gt;='Gastos com Pessoal'!$E$7:$E$506)*(AA$3&lt;='Gastos com Pessoal'!$F$7:$F$506)*OFFSET('Encargos e Benefícios'!$D$5,1,MATCH($B56,'Encargos e Benefícios'!$E$5:$AB$5,0),500,1)),0)
+_xlfn.IFNA(SUM((AA$3&gt;='Gastos com Pessoal'!$E$513:$E$522)*(AA$3&lt;='Gastos com Pessoal'!$F$513:$F$522)*OFFSET('Encargos e Benefícios'!$D$511,1,MATCH($B56,'Encargos e Benefícios'!$E$511:$AB$511,0),10,1)),0)
+_xlfn.IFNA(SUM((AA$3&gt;='Gastos com Pessoal'!$E$7:$E$506)*(AA$3&lt;='Gastos com Pessoal'!$F$7:$F$506)*(IF('Gastos com Pessoal'!$G$7:$G$506&lt;=AA$3,1,0))*OFFSET('Gastos com Pessoal'!$H$6,1,MATCH(1&amp;$B56,'Gastos com Pessoal'!$I$532:$AJ$532&amp;'Gastos com Pessoal'!$I$6:$AJ$6,0),500,1)),0)
+_xlfn.IFNA(SUM((AA$3&gt;='Gastos com Pessoal'!$E$7:$E$506)*(AA$3&lt;='Gastos com Pessoal'!$F$7:$F$506)*(IF('Gastos com Pessoal'!$M$7:$M$506&lt;=AA$3,1,0))*OFFSET('Gastos com Pessoal'!$H$6,1,MATCH(2&amp;$B56,'Gastos com Pessoal'!$I$532:$AJ$532&amp;'Gastos com Pessoal'!$I$6:$AJ$6,0),500,1)),0)
+_xlfn.IFNA(SUM((AA$3&gt;='Gastos com Pessoal'!$E$7:$E$506)*(AA$3&lt;='Gastos com Pessoal'!$F$7:$F$506)*(IF('Gastos com Pessoal'!$S$7:$S$506&lt;=AA$3,1,0))*OFFSET('Gastos com Pessoal'!$H$6,1,MATCH(3&amp;$B56,'Gastos com Pessoal'!$I$532:$AJ$532&amp;'Gastos com Pessoal'!$I$6:$AJ$6,0),500,1)),0)
+_xlfn.IFNA(SUM((AA$3&gt;='Gastos com Pessoal'!$E$7:$E$506)*(AA$3&lt;='Gastos com Pessoal'!$F$7:$F$506)*(IF('Gastos com Pessoal'!$Y$7:$Y$506&lt;=AA$3,1,0))*OFFSET('Gastos com Pessoal'!$H$6,1,MATCH(4&amp;$B56,'Gastos com Pessoal'!$I$532:$AJ$532&amp;'Gastos com Pessoal'!$I$6:$AJ$6,0),500,1)),0)
+_xlfn.IFNA(SUM((AA$3&gt;='Gastos com Pessoal'!$E$7:$E$506)*(AA$3&lt;='Gastos com Pessoal'!$F$7:$F$506)*(IF('Gastos com Pessoal'!$AE$7:$AE$506&lt;=AA$3,1,0))*OFFSET('Gastos com Pessoal'!$H$6,1,MATCH(5&amp;$B56,'Gastos com Pessoal'!$I$532:$AJ$532&amp;'Gastos com Pessoal'!$I$6:$AJ$6,0),500,1)),0)
+_xlfn.IFNA(SUM((AA$3&gt;='Gastos com Pessoal'!$E$513:$E$522)*(AA$3&lt;='Gastos com Pessoal'!$F$513:$F$522)*(IF('Gastos com Pessoal'!$G$513:$G$522&lt;=AA$3,1,0))*OFFSET('Gastos com Pessoal'!$H$512,1,MATCH(1&amp;$B56,'Gastos com Pessoal'!$I$532:$AJ$532&amp;'Gastos com Pessoal'!$I$512:$AJ$512,0),10,1)),0)
+_xlfn.IFNA(SUM((AA$3&gt;='Gastos com Pessoal'!$E$513:$E$522)*(AA$3&lt;='Gastos com Pessoal'!$F$513:$F$522)*(IF('Gastos com Pessoal'!$M$513:$M$522&lt;=AA$3,1,0))*OFFSET('Gastos com Pessoal'!$H$512,1,MATCH(2&amp;$B56,'Gastos com Pessoal'!$I$532:$AJ$532&amp;'Gastos com Pessoal'!$I$512:$AJ$512,0),10,1)),0)
+_xlfn.IFNA(SUM((AA$3&gt;='Gastos com Pessoal'!$E$513:$E$522)*(AA$3&lt;='Gastos com Pessoal'!$F$513:$F$522)*(IF('Gastos com Pessoal'!$S$513:$S$522&lt;=AA$3,1,0))*OFFSET('Gastos com Pessoal'!$H$512,1,MATCH(3&amp;$B56,'Gastos com Pessoal'!$I$532:$AJ$532&amp;'Gastos com Pessoal'!$I$512:$AJ$512,0),10,1)),0)
+_xlfn.IFNA(SUM((AA$3&gt;='Gastos com Pessoal'!$E$513:$E$522)*(AA$3&lt;='Gastos com Pessoal'!$F$513:$F$522)*(IF('Gastos com Pessoal'!$Y$513:$Y$522&lt;=AA$3,1,0))*OFFSET('Gastos com Pessoal'!$H$512,1,MATCH(4&amp;$B56,'Gastos com Pessoal'!$I$532:$AJ$532&amp;'Gastos com Pessoal'!$I$512:$AJ$512,0),10,1)),0)
+_xlfn.IFNA(SUM((AA$3&gt;='Gastos com Pessoal'!$E$513:$E$522)*(AA$3&lt;='Gastos com Pessoal'!$F$513:$F$522)*(IF('Gastos com Pessoal'!$AE$513:$AE$522&lt;=AA$3,1,0))*OFFSET('Gastos com Pessoal'!$H$512,1,MATCH(5&amp;$B56,'Gastos com Pessoal'!$I$532:$AJ$532&amp;'Gastos com Pessoal'!$I$512:$AJ$512,0),10,1)),0)</f>
        <v>0</v>
      </c>
      <c r="AB56" s="32">
        <f t="array" aca="1" ref="AB56" ca="1">_xlfn.IFNA(SUM((AB$3&gt;='Gastos com Pessoal'!$E$7:$E$506)*(AB$3&lt;='Gastos com Pessoal'!$F$7:$F$506)*OFFSET('Encargos e Benefícios'!$D$5,1,MATCH($B56,'Encargos e Benefícios'!$E$5:$AB$5,0),500,1)),0)
+_xlfn.IFNA(SUM((AB$3&gt;='Gastos com Pessoal'!$E$513:$E$522)*(AB$3&lt;='Gastos com Pessoal'!$F$513:$F$522)*OFFSET('Encargos e Benefícios'!$D$511,1,MATCH($B56,'Encargos e Benefícios'!$E$511:$AB$511,0),10,1)),0)
+_xlfn.IFNA(SUM((AB$3&gt;='Gastos com Pessoal'!$E$7:$E$506)*(AB$3&lt;='Gastos com Pessoal'!$F$7:$F$506)*(IF('Gastos com Pessoal'!$G$7:$G$506&lt;=AB$3,1,0))*OFFSET('Gastos com Pessoal'!$H$6,1,MATCH(1&amp;$B56,'Gastos com Pessoal'!$I$532:$AJ$532&amp;'Gastos com Pessoal'!$I$6:$AJ$6,0),500,1)),0)
+_xlfn.IFNA(SUM((AB$3&gt;='Gastos com Pessoal'!$E$7:$E$506)*(AB$3&lt;='Gastos com Pessoal'!$F$7:$F$506)*(IF('Gastos com Pessoal'!$M$7:$M$506&lt;=AB$3,1,0))*OFFSET('Gastos com Pessoal'!$H$6,1,MATCH(2&amp;$B56,'Gastos com Pessoal'!$I$532:$AJ$532&amp;'Gastos com Pessoal'!$I$6:$AJ$6,0),500,1)),0)
+_xlfn.IFNA(SUM((AB$3&gt;='Gastos com Pessoal'!$E$7:$E$506)*(AB$3&lt;='Gastos com Pessoal'!$F$7:$F$506)*(IF('Gastos com Pessoal'!$S$7:$S$506&lt;=AB$3,1,0))*OFFSET('Gastos com Pessoal'!$H$6,1,MATCH(3&amp;$B56,'Gastos com Pessoal'!$I$532:$AJ$532&amp;'Gastos com Pessoal'!$I$6:$AJ$6,0),500,1)),0)
+_xlfn.IFNA(SUM((AB$3&gt;='Gastos com Pessoal'!$E$7:$E$506)*(AB$3&lt;='Gastos com Pessoal'!$F$7:$F$506)*(IF('Gastos com Pessoal'!$Y$7:$Y$506&lt;=AB$3,1,0))*OFFSET('Gastos com Pessoal'!$H$6,1,MATCH(4&amp;$B56,'Gastos com Pessoal'!$I$532:$AJ$532&amp;'Gastos com Pessoal'!$I$6:$AJ$6,0),500,1)),0)
+_xlfn.IFNA(SUM((AB$3&gt;='Gastos com Pessoal'!$E$7:$E$506)*(AB$3&lt;='Gastos com Pessoal'!$F$7:$F$506)*(IF('Gastos com Pessoal'!$AE$7:$AE$506&lt;=AB$3,1,0))*OFFSET('Gastos com Pessoal'!$H$6,1,MATCH(5&amp;$B56,'Gastos com Pessoal'!$I$532:$AJ$532&amp;'Gastos com Pessoal'!$I$6:$AJ$6,0),500,1)),0)
+_xlfn.IFNA(SUM((AB$3&gt;='Gastos com Pessoal'!$E$513:$E$522)*(AB$3&lt;='Gastos com Pessoal'!$F$513:$F$522)*(IF('Gastos com Pessoal'!$G$513:$G$522&lt;=AB$3,1,0))*OFFSET('Gastos com Pessoal'!$H$512,1,MATCH(1&amp;$B56,'Gastos com Pessoal'!$I$532:$AJ$532&amp;'Gastos com Pessoal'!$I$512:$AJ$512,0),10,1)),0)
+_xlfn.IFNA(SUM((AB$3&gt;='Gastos com Pessoal'!$E$513:$E$522)*(AB$3&lt;='Gastos com Pessoal'!$F$513:$F$522)*(IF('Gastos com Pessoal'!$M$513:$M$522&lt;=AB$3,1,0))*OFFSET('Gastos com Pessoal'!$H$512,1,MATCH(2&amp;$B56,'Gastos com Pessoal'!$I$532:$AJ$532&amp;'Gastos com Pessoal'!$I$512:$AJ$512,0),10,1)),0)
+_xlfn.IFNA(SUM((AB$3&gt;='Gastos com Pessoal'!$E$513:$E$522)*(AB$3&lt;='Gastos com Pessoal'!$F$513:$F$522)*(IF('Gastos com Pessoal'!$S$513:$S$522&lt;=AB$3,1,0))*OFFSET('Gastos com Pessoal'!$H$512,1,MATCH(3&amp;$B56,'Gastos com Pessoal'!$I$532:$AJ$532&amp;'Gastos com Pessoal'!$I$512:$AJ$512,0),10,1)),0)
+_xlfn.IFNA(SUM((AB$3&gt;='Gastos com Pessoal'!$E$513:$E$522)*(AB$3&lt;='Gastos com Pessoal'!$F$513:$F$522)*(IF('Gastos com Pessoal'!$Y$513:$Y$522&lt;=AB$3,1,0))*OFFSET('Gastos com Pessoal'!$H$512,1,MATCH(4&amp;$B56,'Gastos com Pessoal'!$I$532:$AJ$532&amp;'Gastos com Pessoal'!$I$512:$AJ$512,0),10,1)),0)
+_xlfn.IFNA(SUM((AB$3&gt;='Gastos com Pessoal'!$E$513:$E$522)*(AB$3&lt;='Gastos com Pessoal'!$F$513:$F$522)*(IF('Gastos com Pessoal'!$AE$513:$AE$522&lt;=AB$3,1,0))*OFFSET('Gastos com Pessoal'!$H$512,1,MATCH(5&amp;$B56,'Gastos com Pessoal'!$I$532:$AJ$532&amp;'Gastos com Pessoal'!$I$512:$AJ$512,0),10,1)),0)</f>
        <v>0</v>
      </c>
      <c r="AC56" s="32">
        <f t="array" aca="1" ref="AC56" ca="1">_xlfn.IFNA(SUM((AC$3&gt;='Gastos com Pessoal'!$E$7:$E$506)*(AC$3&lt;='Gastos com Pessoal'!$F$7:$F$506)*OFFSET('Encargos e Benefícios'!$D$5,1,MATCH($B56,'Encargos e Benefícios'!$E$5:$AB$5,0),500,1)),0)
+_xlfn.IFNA(SUM((AC$3&gt;='Gastos com Pessoal'!$E$513:$E$522)*(AC$3&lt;='Gastos com Pessoal'!$F$513:$F$522)*OFFSET('Encargos e Benefícios'!$D$511,1,MATCH($B56,'Encargos e Benefícios'!$E$511:$AB$511,0),10,1)),0)
+_xlfn.IFNA(SUM((AC$3&gt;='Gastos com Pessoal'!$E$7:$E$506)*(AC$3&lt;='Gastos com Pessoal'!$F$7:$F$506)*(IF('Gastos com Pessoal'!$G$7:$G$506&lt;=AC$3,1,0))*OFFSET('Gastos com Pessoal'!$H$6,1,MATCH(1&amp;$B56,'Gastos com Pessoal'!$I$532:$AJ$532&amp;'Gastos com Pessoal'!$I$6:$AJ$6,0),500,1)),0)
+_xlfn.IFNA(SUM((AC$3&gt;='Gastos com Pessoal'!$E$7:$E$506)*(AC$3&lt;='Gastos com Pessoal'!$F$7:$F$506)*(IF('Gastos com Pessoal'!$M$7:$M$506&lt;=AC$3,1,0))*OFFSET('Gastos com Pessoal'!$H$6,1,MATCH(2&amp;$B56,'Gastos com Pessoal'!$I$532:$AJ$532&amp;'Gastos com Pessoal'!$I$6:$AJ$6,0),500,1)),0)
+_xlfn.IFNA(SUM((AC$3&gt;='Gastos com Pessoal'!$E$7:$E$506)*(AC$3&lt;='Gastos com Pessoal'!$F$7:$F$506)*(IF('Gastos com Pessoal'!$S$7:$S$506&lt;=AC$3,1,0))*OFFSET('Gastos com Pessoal'!$H$6,1,MATCH(3&amp;$B56,'Gastos com Pessoal'!$I$532:$AJ$532&amp;'Gastos com Pessoal'!$I$6:$AJ$6,0),500,1)),0)
+_xlfn.IFNA(SUM((AC$3&gt;='Gastos com Pessoal'!$E$7:$E$506)*(AC$3&lt;='Gastos com Pessoal'!$F$7:$F$506)*(IF('Gastos com Pessoal'!$Y$7:$Y$506&lt;=AC$3,1,0))*OFFSET('Gastos com Pessoal'!$H$6,1,MATCH(4&amp;$B56,'Gastos com Pessoal'!$I$532:$AJ$532&amp;'Gastos com Pessoal'!$I$6:$AJ$6,0),500,1)),0)
+_xlfn.IFNA(SUM((AC$3&gt;='Gastos com Pessoal'!$E$7:$E$506)*(AC$3&lt;='Gastos com Pessoal'!$F$7:$F$506)*(IF('Gastos com Pessoal'!$AE$7:$AE$506&lt;=AC$3,1,0))*OFFSET('Gastos com Pessoal'!$H$6,1,MATCH(5&amp;$B56,'Gastos com Pessoal'!$I$532:$AJ$532&amp;'Gastos com Pessoal'!$I$6:$AJ$6,0),500,1)),0)
+_xlfn.IFNA(SUM((AC$3&gt;='Gastos com Pessoal'!$E$513:$E$522)*(AC$3&lt;='Gastos com Pessoal'!$F$513:$F$522)*(IF('Gastos com Pessoal'!$G$513:$G$522&lt;=AC$3,1,0))*OFFSET('Gastos com Pessoal'!$H$512,1,MATCH(1&amp;$B56,'Gastos com Pessoal'!$I$532:$AJ$532&amp;'Gastos com Pessoal'!$I$512:$AJ$512,0),10,1)),0)
+_xlfn.IFNA(SUM((AC$3&gt;='Gastos com Pessoal'!$E$513:$E$522)*(AC$3&lt;='Gastos com Pessoal'!$F$513:$F$522)*(IF('Gastos com Pessoal'!$M$513:$M$522&lt;=AC$3,1,0))*OFFSET('Gastos com Pessoal'!$H$512,1,MATCH(2&amp;$B56,'Gastos com Pessoal'!$I$532:$AJ$532&amp;'Gastos com Pessoal'!$I$512:$AJ$512,0),10,1)),0)
+_xlfn.IFNA(SUM((AC$3&gt;='Gastos com Pessoal'!$E$513:$E$522)*(AC$3&lt;='Gastos com Pessoal'!$F$513:$F$522)*(IF('Gastos com Pessoal'!$S$513:$S$522&lt;=AC$3,1,0))*OFFSET('Gastos com Pessoal'!$H$512,1,MATCH(3&amp;$B56,'Gastos com Pessoal'!$I$532:$AJ$532&amp;'Gastos com Pessoal'!$I$512:$AJ$512,0),10,1)),0)
+_xlfn.IFNA(SUM((AC$3&gt;='Gastos com Pessoal'!$E$513:$E$522)*(AC$3&lt;='Gastos com Pessoal'!$F$513:$F$522)*(IF('Gastos com Pessoal'!$Y$513:$Y$522&lt;=AC$3,1,0))*OFFSET('Gastos com Pessoal'!$H$512,1,MATCH(4&amp;$B56,'Gastos com Pessoal'!$I$532:$AJ$532&amp;'Gastos com Pessoal'!$I$512:$AJ$512,0),10,1)),0)
+_xlfn.IFNA(SUM((AC$3&gt;='Gastos com Pessoal'!$E$513:$E$522)*(AC$3&lt;='Gastos com Pessoal'!$F$513:$F$522)*(IF('Gastos com Pessoal'!$AE$513:$AE$522&lt;=AC$3,1,0))*OFFSET('Gastos com Pessoal'!$H$512,1,MATCH(5&amp;$B56,'Gastos com Pessoal'!$I$532:$AJ$532&amp;'Gastos com Pessoal'!$I$512:$AJ$512,0),10,1)),0)</f>
        <v>0</v>
      </c>
      <c r="AD56" s="32">
        <f t="array" aca="1" ref="AD56" ca="1">_xlfn.IFNA(SUM((AD$3&gt;='Gastos com Pessoal'!$E$7:$E$506)*(AD$3&lt;='Gastos com Pessoal'!$F$7:$F$506)*OFFSET('Encargos e Benefícios'!$D$5,1,MATCH($B56,'Encargos e Benefícios'!$E$5:$AB$5,0),500,1)),0)
+_xlfn.IFNA(SUM((AD$3&gt;='Gastos com Pessoal'!$E$513:$E$522)*(AD$3&lt;='Gastos com Pessoal'!$F$513:$F$522)*OFFSET('Encargos e Benefícios'!$D$511,1,MATCH($B56,'Encargos e Benefícios'!$E$511:$AB$511,0),10,1)),0)
+_xlfn.IFNA(SUM((AD$3&gt;='Gastos com Pessoal'!$E$7:$E$506)*(AD$3&lt;='Gastos com Pessoal'!$F$7:$F$506)*(IF('Gastos com Pessoal'!$G$7:$G$506&lt;=AD$3,1,0))*OFFSET('Gastos com Pessoal'!$H$6,1,MATCH(1&amp;$B56,'Gastos com Pessoal'!$I$532:$AJ$532&amp;'Gastos com Pessoal'!$I$6:$AJ$6,0),500,1)),0)
+_xlfn.IFNA(SUM((AD$3&gt;='Gastos com Pessoal'!$E$7:$E$506)*(AD$3&lt;='Gastos com Pessoal'!$F$7:$F$506)*(IF('Gastos com Pessoal'!$M$7:$M$506&lt;=AD$3,1,0))*OFFSET('Gastos com Pessoal'!$H$6,1,MATCH(2&amp;$B56,'Gastos com Pessoal'!$I$532:$AJ$532&amp;'Gastos com Pessoal'!$I$6:$AJ$6,0),500,1)),0)
+_xlfn.IFNA(SUM((AD$3&gt;='Gastos com Pessoal'!$E$7:$E$506)*(AD$3&lt;='Gastos com Pessoal'!$F$7:$F$506)*(IF('Gastos com Pessoal'!$S$7:$S$506&lt;=AD$3,1,0))*OFFSET('Gastos com Pessoal'!$H$6,1,MATCH(3&amp;$B56,'Gastos com Pessoal'!$I$532:$AJ$532&amp;'Gastos com Pessoal'!$I$6:$AJ$6,0),500,1)),0)
+_xlfn.IFNA(SUM((AD$3&gt;='Gastos com Pessoal'!$E$7:$E$506)*(AD$3&lt;='Gastos com Pessoal'!$F$7:$F$506)*(IF('Gastos com Pessoal'!$Y$7:$Y$506&lt;=AD$3,1,0))*OFFSET('Gastos com Pessoal'!$H$6,1,MATCH(4&amp;$B56,'Gastos com Pessoal'!$I$532:$AJ$532&amp;'Gastos com Pessoal'!$I$6:$AJ$6,0),500,1)),0)
+_xlfn.IFNA(SUM((AD$3&gt;='Gastos com Pessoal'!$E$7:$E$506)*(AD$3&lt;='Gastos com Pessoal'!$F$7:$F$506)*(IF('Gastos com Pessoal'!$AE$7:$AE$506&lt;=AD$3,1,0))*OFFSET('Gastos com Pessoal'!$H$6,1,MATCH(5&amp;$B56,'Gastos com Pessoal'!$I$532:$AJ$532&amp;'Gastos com Pessoal'!$I$6:$AJ$6,0),500,1)),0)
+_xlfn.IFNA(SUM((AD$3&gt;='Gastos com Pessoal'!$E$513:$E$522)*(AD$3&lt;='Gastos com Pessoal'!$F$513:$F$522)*(IF('Gastos com Pessoal'!$G$513:$G$522&lt;=AD$3,1,0))*OFFSET('Gastos com Pessoal'!$H$512,1,MATCH(1&amp;$B56,'Gastos com Pessoal'!$I$532:$AJ$532&amp;'Gastos com Pessoal'!$I$512:$AJ$512,0),10,1)),0)
+_xlfn.IFNA(SUM((AD$3&gt;='Gastos com Pessoal'!$E$513:$E$522)*(AD$3&lt;='Gastos com Pessoal'!$F$513:$F$522)*(IF('Gastos com Pessoal'!$M$513:$M$522&lt;=AD$3,1,0))*OFFSET('Gastos com Pessoal'!$H$512,1,MATCH(2&amp;$B56,'Gastos com Pessoal'!$I$532:$AJ$532&amp;'Gastos com Pessoal'!$I$512:$AJ$512,0),10,1)),0)
+_xlfn.IFNA(SUM((AD$3&gt;='Gastos com Pessoal'!$E$513:$E$522)*(AD$3&lt;='Gastos com Pessoal'!$F$513:$F$522)*(IF('Gastos com Pessoal'!$S$513:$S$522&lt;=AD$3,1,0))*OFFSET('Gastos com Pessoal'!$H$512,1,MATCH(3&amp;$B56,'Gastos com Pessoal'!$I$532:$AJ$532&amp;'Gastos com Pessoal'!$I$512:$AJ$512,0),10,1)),0)
+_xlfn.IFNA(SUM((AD$3&gt;='Gastos com Pessoal'!$E$513:$E$522)*(AD$3&lt;='Gastos com Pessoal'!$F$513:$F$522)*(IF('Gastos com Pessoal'!$Y$513:$Y$522&lt;=AD$3,1,0))*OFFSET('Gastos com Pessoal'!$H$512,1,MATCH(4&amp;$B56,'Gastos com Pessoal'!$I$532:$AJ$532&amp;'Gastos com Pessoal'!$I$512:$AJ$512,0),10,1)),0)
+_xlfn.IFNA(SUM((AD$3&gt;='Gastos com Pessoal'!$E$513:$E$522)*(AD$3&lt;='Gastos com Pessoal'!$F$513:$F$522)*(IF('Gastos com Pessoal'!$AE$513:$AE$522&lt;=AD$3,1,0))*OFFSET('Gastos com Pessoal'!$H$512,1,MATCH(5&amp;$B56,'Gastos com Pessoal'!$I$532:$AJ$532&amp;'Gastos com Pessoal'!$I$512:$AJ$512,0),10,1)),0)</f>
        <v>0</v>
      </c>
      <c r="AE56" s="32">
        <f t="array" aca="1" ref="AE56" ca="1">_xlfn.IFNA(SUM((AE$3&gt;='Gastos com Pessoal'!$E$7:$E$506)*(AE$3&lt;='Gastos com Pessoal'!$F$7:$F$506)*OFFSET('Encargos e Benefícios'!$D$5,1,MATCH($B56,'Encargos e Benefícios'!$E$5:$AB$5,0),500,1)),0)
+_xlfn.IFNA(SUM((AE$3&gt;='Gastos com Pessoal'!$E$513:$E$522)*(AE$3&lt;='Gastos com Pessoal'!$F$513:$F$522)*OFFSET('Encargos e Benefícios'!$D$511,1,MATCH($B56,'Encargos e Benefícios'!$E$511:$AB$511,0),10,1)),0)
+_xlfn.IFNA(SUM((AE$3&gt;='Gastos com Pessoal'!$E$7:$E$506)*(AE$3&lt;='Gastos com Pessoal'!$F$7:$F$506)*(IF('Gastos com Pessoal'!$G$7:$G$506&lt;=AE$3,1,0))*OFFSET('Gastos com Pessoal'!$H$6,1,MATCH(1&amp;$B56,'Gastos com Pessoal'!$I$532:$AJ$532&amp;'Gastos com Pessoal'!$I$6:$AJ$6,0),500,1)),0)
+_xlfn.IFNA(SUM((AE$3&gt;='Gastos com Pessoal'!$E$7:$E$506)*(AE$3&lt;='Gastos com Pessoal'!$F$7:$F$506)*(IF('Gastos com Pessoal'!$M$7:$M$506&lt;=AE$3,1,0))*OFFSET('Gastos com Pessoal'!$H$6,1,MATCH(2&amp;$B56,'Gastos com Pessoal'!$I$532:$AJ$532&amp;'Gastos com Pessoal'!$I$6:$AJ$6,0),500,1)),0)
+_xlfn.IFNA(SUM((AE$3&gt;='Gastos com Pessoal'!$E$7:$E$506)*(AE$3&lt;='Gastos com Pessoal'!$F$7:$F$506)*(IF('Gastos com Pessoal'!$S$7:$S$506&lt;=AE$3,1,0))*OFFSET('Gastos com Pessoal'!$H$6,1,MATCH(3&amp;$B56,'Gastos com Pessoal'!$I$532:$AJ$532&amp;'Gastos com Pessoal'!$I$6:$AJ$6,0),500,1)),0)
+_xlfn.IFNA(SUM((AE$3&gt;='Gastos com Pessoal'!$E$7:$E$506)*(AE$3&lt;='Gastos com Pessoal'!$F$7:$F$506)*(IF('Gastos com Pessoal'!$Y$7:$Y$506&lt;=AE$3,1,0))*OFFSET('Gastos com Pessoal'!$H$6,1,MATCH(4&amp;$B56,'Gastos com Pessoal'!$I$532:$AJ$532&amp;'Gastos com Pessoal'!$I$6:$AJ$6,0),500,1)),0)
+_xlfn.IFNA(SUM((AE$3&gt;='Gastos com Pessoal'!$E$7:$E$506)*(AE$3&lt;='Gastos com Pessoal'!$F$7:$F$506)*(IF('Gastos com Pessoal'!$AE$7:$AE$506&lt;=AE$3,1,0))*OFFSET('Gastos com Pessoal'!$H$6,1,MATCH(5&amp;$B56,'Gastos com Pessoal'!$I$532:$AJ$532&amp;'Gastos com Pessoal'!$I$6:$AJ$6,0),500,1)),0)
+_xlfn.IFNA(SUM((AE$3&gt;='Gastos com Pessoal'!$E$513:$E$522)*(AE$3&lt;='Gastos com Pessoal'!$F$513:$F$522)*(IF('Gastos com Pessoal'!$G$513:$G$522&lt;=AE$3,1,0))*OFFSET('Gastos com Pessoal'!$H$512,1,MATCH(1&amp;$B56,'Gastos com Pessoal'!$I$532:$AJ$532&amp;'Gastos com Pessoal'!$I$512:$AJ$512,0),10,1)),0)
+_xlfn.IFNA(SUM((AE$3&gt;='Gastos com Pessoal'!$E$513:$E$522)*(AE$3&lt;='Gastos com Pessoal'!$F$513:$F$522)*(IF('Gastos com Pessoal'!$M$513:$M$522&lt;=AE$3,1,0))*OFFSET('Gastos com Pessoal'!$H$512,1,MATCH(2&amp;$B56,'Gastos com Pessoal'!$I$532:$AJ$532&amp;'Gastos com Pessoal'!$I$512:$AJ$512,0),10,1)),0)
+_xlfn.IFNA(SUM((AE$3&gt;='Gastos com Pessoal'!$E$513:$E$522)*(AE$3&lt;='Gastos com Pessoal'!$F$513:$F$522)*(IF('Gastos com Pessoal'!$S$513:$S$522&lt;=AE$3,1,0))*OFFSET('Gastos com Pessoal'!$H$512,1,MATCH(3&amp;$B56,'Gastos com Pessoal'!$I$532:$AJ$532&amp;'Gastos com Pessoal'!$I$512:$AJ$512,0),10,1)),0)
+_xlfn.IFNA(SUM((AE$3&gt;='Gastos com Pessoal'!$E$513:$E$522)*(AE$3&lt;='Gastos com Pessoal'!$F$513:$F$522)*(IF('Gastos com Pessoal'!$Y$513:$Y$522&lt;=AE$3,1,0))*OFFSET('Gastos com Pessoal'!$H$512,1,MATCH(4&amp;$B56,'Gastos com Pessoal'!$I$532:$AJ$532&amp;'Gastos com Pessoal'!$I$512:$AJ$512,0),10,1)),0)
+_xlfn.IFNA(SUM((AE$3&gt;='Gastos com Pessoal'!$E$513:$E$522)*(AE$3&lt;='Gastos com Pessoal'!$F$513:$F$522)*(IF('Gastos com Pessoal'!$AE$513:$AE$522&lt;=AE$3,1,0))*OFFSET('Gastos com Pessoal'!$H$512,1,MATCH(5&amp;$B56,'Gastos com Pessoal'!$I$532:$AJ$532&amp;'Gastos com Pessoal'!$I$512:$AJ$512,0),10,1)),0)</f>
        <v>0</v>
      </c>
      <c r="AF56" s="32">
        <f t="array" aca="1" ref="AF56" ca="1">_xlfn.IFNA(SUM((AF$3&gt;='Gastos com Pessoal'!$E$7:$E$506)*(AF$3&lt;='Gastos com Pessoal'!$F$7:$F$506)*OFFSET('Encargos e Benefícios'!$D$5,1,MATCH($B56,'Encargos e Benefícios'!$E$5:$AB$5,0),500,1)),0)
+_xlfn.IFNA(SUM((AF$3&gt;='Gastos com Pessoal'!$E$513:$E$522)*(AF$3&lt;='Gastos com Pessoal'!$F$513:$F$522)*OFFSET('Encargos e Benefícios'!$D$511,1,MATCH($B56,'Encargos e Benefícios'!$E$511:$AB$511,0),10,1)),0)
+_xlfn.IFNA(SUM((AF$3&gt;='Gastos com Pessoal'!$E$7:$E$506)*(AF$3&lt;='Gastos com Pessoal'!$F$7:$F$506)*(IF('Gastos com Pessoal'!$G$7:$G$506&lt;=AF$3,1,0))*OFFSET('Gastos com Pessoal'!$H$6,1,MATCH(1&amp;$B56,'Gastos com Pessoal'!$I$532:$AJ$532&amp;'Gastos com Pessoal'!$I$6:$AJ$6,0),500,1)),0)
+_xlfn.IFNA(SUM((AF$3&gt;='Gastos com Pessoal'!$E$7:$E$506)*(AF$3&lt;='Gastos com Pessoal'!$F$7:$F$506)*(IF('Gastos com Pessoal'!$M$7:$M$506&lt;=AF$3,1,0))*OFFSET('Gastos com Pessoal'!$H$6,1,MATCH(2&amp;$B56,'Gastos com Pessoal'!$I$532:$AJ$532&amp;'Gastos com Pessoal'!$I$6:$AJ$6,0),500,1)),0)
+_xlfn.IFNA(SUM((AF$3&gt;='Gastos com Pessoal'!$E$7:$E$506)*(AF$3&lt;='Gastos com Pessoal'!$F$7:$F$506)*(IF('Gastos com Pessoal'!$S$7:$S$506&lt;=AF$3,1,0))*OFFSET('Gastos com Pessoal'!$H$6,1,MATCH(3&amp;$B56,'Gastos com Pessoal'!$I$532:$AJ$532&amp;'Gastos com Pessoal'!$I$6:$AJ$6,0),500,1)),0)
+_xlfn.IFNA(SUM((AF$3&gt;='Gastos com Pessoal'!$E$7:$E$506)*(AF$3&lt;='Gastos com Pessoal'!$F$7:$F$506)*(IF('Gastos com Pessoal'!$Y$7:$Y$506&lt;=AF$3,1,0))*OFFSET('Gastos com Pessoal'!$H$6,1,MATCH(4&amp;$B56,'Gastos com Pessoal'!$I$532:$AJ$532&amp;'Gastos com Pessoal'!$I$6:$AJ$6,0),500,1)),0)
+_xlfn.IFNA(SUM((AF$3&gt;='Gastos com Pessoal'!$E$7:$E$506)*(AF$3&lt;='Gastos com Pessoal'!$F$7:$F$506)*(IF('Gastos com Pessoal'!$AE$7:$AE$506&lt;=AF$3,1,0))*OFFSET('Gastos com Pessoal'!$H$6,1,MATCH(5&amp;$B56,'Gastos com Pessoal'!$I$532:$AJ$532&amp;'Gastos com Pessoal'!$I$6:$AJ$6,0),500,1)),0)
+_xlfn.IFNA(SUM((AF$3&gt;='Gastos com Pessoal'!$E$513:$E$522)*(AF$3&lt;='Gastos com Pessoal'!$F$513:$F$522)*(IF('Gastos com Pessoal'!$G$513:$G$522&lt;=AF$3,1,0))*OFFSET('Gastos com Pessoal'!$H$512,1,MATCH(1&amp;$B56,'Gastos com Pessoal'!$I$532:$AJ$532&amp;'Gastos com Pessoal'!$I$512:$AJ$512,0),10,1)),0)
+_xlfn.IFNA(SUM((AF$3&gt;='Gastos com Pessoal'!$E$513:$E$522)*(AF$3&lt;='Gastos com Pessoal'!$F$513:$F$522)*(IF('Gastos com Pessoal'!$M$513:$M$522&lt;=AF$3,1,0))*OFFSET('Gastos com Pessoal'!$H$512,1,MATCH(2&amp;$B56,'Gastos com Pessoal'!$I$532:$AJ$532&amp;'Gastos com Pessoal'!$I$512:$AJ$512,0),10,1)),0)
+_xlfn.IFNA(SUM((AF$3&gt;='Gastos com Pessoal'!$E$513:$E$522)*(AF$3&lt;='Gastos com Pessoal'!$F$513:$F$522)*(IF('Gastos com Pessoal'!$S$513:$S$522&lt;=AF$3,1,0))*OFFSET('Gastos com Pessoal'!$H$512,1,MATCH(3&amp;$B56,'Gastos com Pessoal'!$I$532:$AJ$532&amp;'Gastos com Pessoal'!$I$512:$AJ$512,0),10,1)),0)
+_xlfn.IFNA(SUM((AF$3&gt;='Gastos com Pessoal'!$E$513:$E$522)*(AF$3&lt;='Gastos com Pessoal'!$F$513:$F$522)*(IF('Gastos com Pessoal'!$Y$513:$Y$522&lt;=AF$3,1,0))*OFFSET('Gastos com Pessoal'!$H$512,1,MATCH(4&amp;$B56,'Gastos com Pessoal'!$I$532:$AJ$532&amp;'Gastos com Pessoal'!$I$512:$AJ$512,0),10,1)),0)
+_xlfn.IFNA(SUM((AF$3&gt;='Gastos com Pessoal'!$E$513:$E$522)*(AF$3&lt;='Gastos com Pessoal'!$F$513:$F$522)*(IF('Gastos com Pessoal'!$AE$513:$AE$522&lt;=AF$3,1,0))*OFFSET('Gastos com Pessoal'!$H$512,1,MATCH(5&amp;$B56,'Gastos com Pessoal'!$I$532:$AJ$532&amp;'Gastos com Pessoal'!$I$512:$AJ$512,0),10,1)),0)</f>
        <v>0</v>
      </c>
      <c r="AG56" s="32">
        <f t="array" aca="1" ref="AG56" ca="1">_xlfn.IFNA(SUM((AG$3&gt;='Gastos com Pessoal'!$E$7:$E$506)*(AG$3&lt;='Gastos com Pessoal'!$F$7:$F$506)*OFFSET('Encargos e Benefícios'!$D$5,1,MATCH($B56,'Encargos e Benefícios'!$E$5:$AB$5,0),500,1)),0)
+_xlfn.IFNA(SUM((AG$3&gt;='Gastos com Pessoal'!$E$513:$E$522)*(AG$3&lt;='Gastos com Pessoal'!$F$513:$F$522)*OFFSET('Encargos e Benefícios'!$D$511,1,MATCH($B56,'Encargos e Benefícios'!$E$511:$AB$511,0),10,1)),0)
+_xlfn.IFNA(SUM((AG$3&gt;='Gastos com Pessoal'!$E$7:$E$506)*(AG$3&lt;='Gastos com Pessoal'!$F$7:$F$506)*(IF('Gastos com Pessoal'!$G$7:$G$506&lt;=AG$3,1,0))*OFFSET('Gastos com Pessoal'!$H$6,1,MATCH(1&amp;$B56,'Gastos com Pessoal'!$I$532:$AJ$532&amp;'Gastos com Pessoal'!$I$6:$AJ$6,0),500,1)),0)
+_xlfn.IFNA(SUM((AG$3&gt;='Gastos com Pessoal'!$E$7:$E$506)*(AG$3&lt;='Gastos com Pessoal'!$F$7:$F$506)*(IF('Gastos com Pessoal'!$M$7:$M$506&lt;=AG$3,1,0))*OFFSET('Gastos com Pessoal'!$H$6,1,MATCH(2&amp;$B56,'Gastos com Pessoal'!$I$532:$AJ$532&amp;'Gastos com Pessoal'!$I$6:$AJ$6,0),500,1)),0)
+_xlfn.IFNA(SUM((AG$3&gt;='Gastos com Pessoal'!$E$7:$E$506)*(AG$3&lt;='Gastos com Pessoal'!$F$7:$F$506)*(IF('Gastos com Pessoal'!$S$7:$S$506&lt;=AG$3,1,0))*OFFSET('Gastos com Pessoal'!$H$6,1,MATCH(3&amp;$B56,'Gastos com Pessoal'!$I$532:$AJ$532&amp;'Gastos com Pessoal'!$I$6:$AJ$6,0),500,1)),0)
+_xlfn.IFNA(SUM((AG$3&gt;='Gastos com Pessoal'!$E$7:$E$506)*(AG$3&lt;='Gastos com Pessoal'!$F$7:$F$506)*(IF('Gastos com Pessoal'!$Y$7:$Y$506&lt;=AG$3,1,0))*OFFSET('Gastos com Pessoal'!$H$6,1,MATCH(4&amp;$B56,'Gastos com Pessoal'!$I$532:$AJ$532&amp;'Gastos com Pessoal'!$I$6:$AJ$6,0),500,1)),0)
+_xlfn.IFNA(SUM((AG$3&gt;='Gastos com Pessoal'!$E$7:$E$506)*(AG$3&lt;='Gastos com Pessoal'!$F$7:$F$506)*(IF('Gastos com Pessoal'!$AE$7:$AE$506&lt;=AG$3,1,0))*OFFSET('Gastos com Pessoal'!$H$6,1,MATCH(5&amp;$B56,'Gastos com Pessoal'!$I$532:$AJ$532&amp;'Gastos com Pessoal'!$I$6:$AJ$6,0),500,1)),0)
+_xlfn.IFNA(SUM((AG$3&gt;='Gastos com Pessoal'!$E$513:$E$522)*(AG$3&lt;='Gastos com Pessoal'!$F$513:$F$522)*(IF('Gastos com Pessoal'!$G$513:$G$522&lt;=AG$3,1,0))*OFFSET('Gastos com Pessoal'!$H$512,1,MATCH(1&amp;$B56,'Gastos com Pessoal'!$I$532:$AJ$532&amp;'Gastos com Pessoal'!$I$512:$AJ$512,0),10,1)),0)
+_xlfn.IFNA(SUM((AG$3&gt;='Gastos com Pessoal'!$E$513:$E$522)*(AG$3&lt;='Gastos com Pessoal'!$F$513:$F$522)*(IF('Gastos com Pessoal'!$M$513:$M$522&lt;=AG$3,1,0))*OFFSET('Gastos com Pessoal'!$H$512,1,MATCH(2&amp;$B56,'Gastos com Pessoal'!$I$532:$AJ$532&amp;'Gastos com Pessoal'!$I$512:$AJ$512,0),10,1)),0)
+_xlfn.IFNA(SUM((AG$3&gt;='Gastos com Pessoal'!$E$513:$E$522)*(AG$3&lt;='Gastos com Pessoal'!$F$513:$F$522)*(IF('Gastos com Pessoal'!$S$513:$S$522&lt;=AG$3,1,0))*OFFSET('Gastos com Pessoal'!$H$512,1,MATCH(3&amp;$B56,'Gastos com Pessoal'!$I$532:$AJ$532&amp;'Gastos com Pessoal'!$I$512:$AJ$512,0),10,1)),0)
+_xlfn.IFNA(SUM((AG$3&gt;='Gastos com Pessoal'!$E$513:$E$522)*(AG$3&lt;='Gastos com Pessoal'!$F$513:$F$522)*(IF('Gastos com Pessoal'!$Y$513:$Y$522&lt;=AG$3,1,0))*OFFSET('Gastos com Pessoal'!$H$512,1,MATCH(4&amp;$B56,'Gastos com Pessoal'!$I$532:$AJ$532&amp;'Gastos com Pessoal'!$I$512:$AJ$512,0),10,1)),0)
+_xlfn.IFNA(SUM((AG$3&gt;='Gastos com Pessoal'!$E$513:$E$522)*(AG$3&lt;='Gastos com Pessoal'!$F$513:$F$522)*(IF('Gastos com Pessoal'!$AE$513:$AE$522&lt;=AG$3,1,0))*OFFSET('Gastos com Pessoal'!$H$512,1,MATCH(5&amp;$B56,'Gastos com Pessoal'!$I$532:$AJ$532&amp;'Gastos com Pessoal'!$I$512:$AJ$512,0),10,1)),0)</f>
        <v>0</v>
      </c>
      <c r="AH56" s="32">
        <f t="array" aca="1" ref="AH56" ca="1">_xlfn.IFNA(SUM((AH$3&gt;='Gastos com Pessoal'!$E$7:$E$506)*(AH$3&lt;='Gastos com Pessoal'!$F$7:$F$506)*OFFSET('Encargos e Benefícios'!$D$5,1,MATCH($B56,'Encargos e Benefícios'!$E$5:$AB$5,0),500,1)),0)
+_xlfn.IFNA(SUM((AH$3&gt;='Gastos com Pessoal'!$E$513:$E$522)*(AH$3&lt;='Gastos com Pessoal'!$F$513:$F$522)*OFFSET('Encargos e Benefícios'!$D$511,1,MATCH($B56,'Encargos e Benefícios'!$E$511:$AB$511,0),10,1)),0)
+_xlfn.IFNA(SUM((AH$3&gt;='Gastos com Pessoal'!$E$7:$E$506)*(AH$3&lt;='Gastos com Pessoal'!$F$7:$F$506)*(IF('Gastos com Pessoal'!$G$7:$G$506&lt;=AH$3,1,0))*OFFSET('Gastos com Pessoal'!$H$6,1,MATCH(1&amp;$B56,'Gastos com Pessoal'!$I$532:$AJ$532&amp;'Gastos com Pessoal'!$I$6:$AJ$6,0),500,1)),0)
+_xlfn.IFNA(SUM((AH$3&gt;='Gastos com Pessoal'!$E$7:$E$506)*(AH$3&lt;='Gastos com Pessoal'!$F$7:$F$506)*(IF('Gastos com Pessoal'!$M$7:$M$506&lt;=AH$3,1,0))*OFFSET('Gastos com Pessoal'!$H$6,1,MATCH(2&amp;$B56,'Gastos com Pessoal'!$I$532:$AJ$532&amp;'Gastos com Pessoal'!$I$6:$AJ$6,0),500,1)),0)
+_xlfn.IFNA(SUM((AH$3&gt;='Gastos com Pessoal'!$E$7:$E$506)*(AH$3&lt;='Gastos com Pessoal'!$F$7:$F$506)*(IF('Gastos com Pessoal'!$S$7:$S$506&lt;=AH$3,1,0))*OFFSET('Gastos com Pessoal'!$H$6,1,MATCH(3&amp;$B56,'Gastos com Pessoal'!$I$532:$AJ$532&amp;'Gastos com Pessoal'!$I$6:$AJ$6,0),500,1)),0)
+_xlfn.IFNA(SUM((AH$3&gt;='Gastos com Pessoal'!$E$7:$E$506)*(AH$3&lt;='Gastos com Pessoal'!$F$7:$F$506)*(IF('Gastos com Pessoal'!$Y$7:$Y$506&lt;=AH$3,1,0))*OFFSET('Gastos com Pessoal'!$H$6,1,MATCH(4&amp;$B56,'Gastos com Pessoal'!$I$532:$AJ$532&amp;'Gastos com Pessoal'!$I$6:$AJ$6,0),500,1)),0)
+_xlfn.IFNA(SUM((AH$3&gt;='Gastos com Pessoal'!$E$7:$E$506)*(AH$3&lt;='Gastos com Pessoal'!$F$7:$F$506)*(IF('Gastos com Pessoal'!$AE$7:$AE$506&lt;=AH$3,1,0))*OFFSET('Gastos com Pessoal'!$H$6,1,MATCH(5&amp;$B56,'Gastos com Pessoal'!$I$532:$AJ$532&amp;'Gastos com Pessoal'!$I$6:$AJ$6,0),500,1)),0)
+_xlfn.IFNA(SUM((AH$3&gt;='Gastos com Pessoal'!$E$513:$E$522)*(AH$3&lt;='Gastos com Pessoal'!$F$513:$F$522)*(IF('Gastos com Pessoal'!$G$513:$G$522&lt;=AH$3,1,0))*OFFSET('Gastos com Pessoal'!$H$512,1,MATCH(1&amp;$B56,'Gastos com Pessoal'!$I$532:$AJ$532&amp;'Gastos com Pessoal'!$I$512:$AJ$512,0),10,1)),0)
+_xlfn.IFNA(SUM((AH$3&gt;='Gastos com Pessoal'!$E$513:$E$522)*(AH$3&lt;='Gastos com Pessoal'!$F$513:$F$522)*(IF('Gastos com Pessoal'!$M$513:$M$522&lt;=AH$3,1,0))*OFFSET('Gastos com Pessoal'!$H$512,1,MATCH(2&amp;$B56,'Gastos com Pessoal'!$I$532:$AJ$532&amp;'Gastos com Pessoal'!$I$512:$AJ$512,0),10,1)),0)
+_xlfn.IFNA(SUM((AH$3&gt;='Gastos com Pessoal'!$E$513:$E$522)*(AH$3&lt;='Gastos com Pessoal'!$F$513:$F$522)*(IF('Gastos com Pessoal'!$S$513:$S$522&lt;=AH$3,1,0))*OFFSET('Gastos com Pessoal'!$H$512,1,MATCH(3&amp;$B56,'Gastos com Pessoal'!$I$532:$AJ$532&amp;'Gastos com Pessoal'!$I$512:$AJ$512,0),10,1)),0)
+_xlfn.IFNA(SUM((AH$3&gt;='Gastos com Pessoal'!$E$513:$E$522)*(AH$3&lt;='Gastos com Pessoal'!$F$513:$F$522)*(IF('Gastos com Pessoal'!$Y$513:$Y$522&lt;=AH$3,1,0))*OFFSET('Gastos com Pessoal'!$H$512,1,MATCH(4&amp;$B56,'Gastos com Pessoal'!$I$532:$AJ$532&amp;'Gastos com Pessoal'!$I$512:$AJ$512,0),10,1)),0)
+_xlfn.IFNA(SUM((AH$3&gt;='Gastos com Pessoal'!$E$513:$E$522)*(AH$3&lt;='Gastos com Pessoal'!$F$513:$F$522)*(IF('Gastos com Pessoal'!$AE$513:$AE$522&lt;=AH$3,1,0))*OFFSET('Gastos com Pessoal'!$H$512,1,MATCH(5&amp;$B56,'Gastos com Pessoal'!$I$532:$AJ$532&amp;'Gastos com Pessoal'!$I$512:$AJ$512,0),10,1)),0)</f>
        <v>0</v>
      </c>
      <c r="AI56" s="32">
        <f t="array" aca="1" ref="AI56" ca="1">_xlfn.IFNA(SUM((AI$3&gt;='Gastos com Pessoal'!$E$7:$E$506)*(AI$3&lt;='Gastos com Pessoal'!$F$7:$F$506)*OFFSET('Encargos e Benefícios'!$D$5,1,MATCH($B56,'Encargos e Benefícios'!$E$5:$AB$5,0),500,1)),0)
+_xlfn.IFNA(SUM((AI$3&gt;='Gastos com Pessoal'!$E$513:$E$522)*(AI$3&lt;='Gastos com Pessoal'!$F$513:$F$522)*OFFSET('Encargos e Benefícios'!$D$511,1,MATCH($B56,'Encargos e Benefícios'!$E$511:$AB$511,0),10,1)),0)
+_xlfn.IFNA(SUM((AI$3&gt;='Gastos com Pessoal'!$E$7:$E$506)*(AI$3&lt;='Gastos com Pessoal'!$F$7:$F$506)*(IF('Gastos com Pessoal'!$G$7:$G$506&lt;=AI$3,1,0))*OFFSET('Gastos com Pessoal'!$H$6,1,MATCH(1&amp;$B56,'Gastos com Pessoal'!$I$532:$AJ$532&amp;'Gastos com Pessoal'!$I$6:$AJ$6,0),500,1)),0)
+_xlfn.IFNA(SUM((AI$3&gt;='Gastos com Pessoal'!$E$7:$E$506)*(AI$3&lt;='Gastos com Pessoal'!$F$7:$F$506)*(IF('Gastos com Pessoal'!$M$7:$M$506&lt;=AI$3,1,0))*OFFSET('Gastos com Pessoal'!$H$6,1,MATCH(2&amp;$B56,'Gastos com Pessoal'!$I$532:$AJ$532&amp;'Gastos com Pessoal'!$I$6:$AJ$6,0),500,1)),0)
+_xlfn.IFNA(SUM((AI$3&gt;='Gastos com Pessoal'!$E$7:$E$506)*(AI$3&lt;='Gastos com Pessoal'!$F$7:$F$506)*(IF('Gastos com Pessoal'!$S$7:$S$506&lt;=AI$3,1,0))*OFFSET('Gastos com Pessoal'!$H$6,1,MATCH(3&amp;$B56,'Gastos com Pessoal'!$I$532:$AJ$532&amp;'Gastos com Pessoal'!$I$6:$AJ$6,0),500,1)),0)
+_xlfn.IFNA(SUM((AI$3&gt;='Gastos com Pessoal'!$E$7:$E$506)*(AI$3&lt;='Gastos com Pessoal'!$F$7:$F$506)*(IF('Gastos com Pessoal'!$Y$7:$Y$506&lt;=AI$3,1,0))*OFFSET('Gastos com Pessoal'!$H$6,1,MATCH(4&amp;$B56,'Gastos com Pessoal'!$I$532:$AJ$532&amp;'Gastos com Pessoal'!$I$6:$AJ$6,0),500,1)),0)
+_xlfn.IFNA(SUM((AI$3&gt;='Gastos com Pessoal'!$E$7:$E$506)*(AI$3&lt;='Gastos com Pessoal'!$F$7:$F$506)*(IF('Gastos com Pessoal'!$AE$7:$AE$506&lt;=AI$3,1,0))*OFFSET('Gastos com Pessoal'!$H$6,1,MATCH(5&amp;$B56,'Gastos com Pessoal'!$I$532:$AJ$532&amp;'Gastos com Pessoal'!$I$6:$AJ$6,0),500,1)),0)
+_xlfn.IFNA(SUM((AI$3&gt;='Gastos com Pessoal'!$E$513:$E$522)*(AI$3&lt;='Gastos com Pessoal'!$F$513:$F$522)*(IF('Gastos com Pessoal'!$G$513:$G$522&lt;=AI$3,1,0))*OFFSET('Gastos com Pessoal'!$H$512,1,MATCH(1&amp;$B56,'Gastos com Pessoal'!$I$532:$AJ$532&amp;'Gastos com Pessoal'!$I$512:$AJ$512,0),10,1)),0)
+_xlfn.IFNA(SUM((AI$3&gt;='Gastos com Pessoal'!$E$513:$E$522)*(AI$3&lt;='Gastos com Pessoal'!$F$513:$F$522)*(IF('Gastos com Pessoal'!$M$513:$M$522&lt;=AI$3,1,0))*OFFSET('Gastos com Pessoal'!$H$512,1,MATCH(2&amp;$B56,'Gastos com Pessoal'!$I$532:$AJ$532&amp;'Gastos com Pessoal'!$I$512:$AJ$512,0),10,1)),0)
+_xlfn.IFNA(SUM((AI$3&gt;='Gastos com Pessoal'!$E$513:$E$522)*(AI$3&lt;='Gastos com Pessoal'!$F$513:$F$522)*(IF('Gastos com Pessoal'!$S$513:$S$522&lt;=AI$3,1,0))*OFFSET('Gastos com Pessoal'!$H$512,1,MATCH(3&amp;$B56,'Gastos com Pessoal'!$I$532:$AJ$532&amp;'Gastos com Pessoal'!$I$512:$AJ$512,0),10,1)),0)
+_xlfn.IFNA(SUM((AI$3&gt;='Gastos com Pessoal'!$E$513:$E$522)*(AI$3&lt;='Gastos com Pessoal'!$F$513:$F$522)*(IF('Gastos com Pessoal'!$Y$513:$Y$522&lt;=AI$3,1,0))*OFFSET('Gastos com Pessoal'!$H$512,1,MATCH(4&amp;$B56,'Gastos com Pessoal'!$I$532:$AJ$532&amp;'Gastos com Pessoal'!$I$512:$AJ$512,0),10,1)),0)
+_xlfn.IFNA(SUM((AI$3&gt;='Gastos com Pessoal'!$E$513:$E$522)*(AI$3&lt;='Gastos com Pessoal'!$F$513:$F$522)*(IF('Gastos com Pessoal'!$AE$513:$AE$522&lt;=AI$3,1,0))*OFFSET('Gastos com Pessoal'!$H$512,1,MATCH(5&amp;$B56,'Gastos com Pessoal'!$I$532:$AJ$532&amp;'Gastos com Pessoal'!$I$512:$AJ$512,0),10,1)),0)</f>
        <v>0</v>
      </c>
      <c r="AJ56" s="32">
        <f t="array" aca="1" ref="AJ56" ca="1">_xlfn.IFNA(SUM((AJ$3&gt;='Gastos com Pessoal'!$E$7:$E$506)*(AJ$3&lt;='Gastos com Pessoal'!$F$7:$F$506)*OFFSET('Encargos e Benefícios'!$D$5,1,MATCH($B56,'Encargos e Benefícios'!$E$5:$AB$5,0),500,1)),0)
+_xlfn.IFNA(SUM((AJ$3&gt;='Gastos com Pessoal'!$E$513:$E$522)*(AJ$3&lt;='Gastos com Pessoal'!$F$513:$F$522)*OFFSET('Encargos e Benefícios'!$D$511,1,MATCH($B56,'Encargos e Benefícios'!$E$511:$AB$511,0),10,1)),0)
+_xlfn.IFNA(SUM((AJ$3&gt;='Gastos com Pessoal'!$E$7:$E$506)*(AJ$3&lt;='Gastos com Pessoal'!$F$7:$F$506)*(IF('Gastos com Pessoal'!$G$7:$G$506&lt;=AJ$3,1,0))*OFFSET('Gastos com Pessoal'!$H$6,1,MATCH(1&amp;$B56,'Gastos com Pessoal'!$I$532:$AJ$532&amp;'Gastos com Pessoal'!$I$6:$AJ$6,0),500,1)),0)
+_xlfn.IFNA(SUM((AJ$3&gt;='Gastos com Pessoal'!$E$7:$E$506)*(AJ$3&lt;='Gastos com Pessoal'!$F$7:$F$506)*(IF('Gastos com Pessoal'!$M$7:$M$506&lt;=AJ$3,1,0))*OFFSET('Gastos com Pessoal'!$H$6,1,MATCH(2&amp;$B56,'Gastos com Pessoal'!$I$532:$AJ$532&amp;'Gastos com Pessoal'!$I$6:$AJ$6,0),500,1)),0)
+_xlfn.IFNA(SUM((AJ$3&gt;='Gastos com Pessoal'!$E$7:$E$506)*(AJ$3&lt;='Gastos com Pessoal'!$F$7:$F$506)*(IF('Gastos com Pessoal'!$S$7:$S$506&lt;=AJ$3,1,0))*OFFSET('Gastos com Pessoal'!$H$6,1,MATCH(3&amp;$B56,'Gastos com Pessoal'!$I$532:$AJ$532&amp;'Gastos com Pessoal'!$I$6:$AJ$6,0),500,1)),0)
+_xlfn.IFNA(SUM((AJ$3&gt;='Gastos com Pessoal'!$E$7:$E$506)*(AJ$3&lt;='Gastos com Pessoal'!$F$7:$F$506)*(IF('Gastos com Pessoal'!$Y$7:$Y$506&lt;=AJ$3,1,0))*OFFSET('Gastos com Pessoal'!$H$6,1,MATCH(4&amp;$B56,'Gastos com Pessoal'!$I$532:$AJ$532&amp;'Gastos com Pessoal'!$I$6:$AJ$6,0),500,1)),0)
+_xlfn.IFNA(SUM((AJ$3&gt;='Gastos com Pessoal'!$E$7:$E$506)*(AJ$3&lt;='Gastos com Pessoal'!$F$7:$F$506)*(IF('Gastos com Pessoal'!$AE$7:$AE$506&lt;=AJ$3,1,0))*OFFSET('Gastos com Pessoal'!$H$6,1,MATCH(5&amp;$B56,'Gastos com Pessoal'!$I$532:$AJ$532&amp;'Gastos com Pessoal'!$I$6:$AJ$6,0),500,1)),0)
+_xlfn.IFNA(SUM((AJ$3&gt;='Gastos com Pessoal'!$E$513:$E$522)*(AJ$3&lt;='Gastos com Pessoal'!$F$513:$F$522)*(IF('Gastos com Pessoal'!$G$513:$G$522&lt;=AJ$3,1,0))*OFFSET('Gastos com Pessoal'!$H$512,1,MATCH(1&amp;$B56,'Gastos com Pessoal'!$I$532:$AJ$532&amp;'Gastos com Pessoal'!$I$512:$AJ$512,0),10,1)),0)
+_xlfn.IFNA(SUM((AJ$3&gt;='Gastos com Pessoal'!$E$513:$E$522)*(AJ$3&lt;='Gastos com Pessoal'!$F$513:$F$522)*(IF('Gastos com Pessoal'!$M$513:$M$522&lt;=AJ$3,1,0))*OFFSET('Gastos com Pessoal'!$H$512,1,MATCH(2&amp;$B56,'Gastos com Pessoal'!$I$532:$AJ$532&amp;'Gastos com Pessoal'!$I$512:$AJ$512,0),10,1)),0)
+_xlfn.IFNA(SUM((AJ$3&gt;='Gastos com Pessoal'!$E$513:$E$522)*(AJ$3&lt;='Gastos com Pessoal'!$F$513:$F$522)*(IF('Gastos com Pessoal'!$S$513:$S$522&lt;=AJ$3,1,0))*OFFSET('Gastos com Pessoal'!$H$512,1,MATCH(3&amp;$B56,'Gastos com Pessoal'!$I$532:$AJ$532&amp;'Gastos com Pessoal'!$I$512:$AJ$512,0),10,1)),0)
+_xlfn.IFNA(SUM((AJ$3&gt;='Gastos com Pessoal'!$E$513:$E$522)*(AJ$3&lt;='Gastos com Pessoal'!$F$513:$F$522)*(IF('Gastos com Pessoal'!$Y$513:$Y$522&lt;=AJ$3,1,0))*OFFSET('Gastos com Pessoal'!$H$512,1,MATCH(4&amp;$B56,'Gastos com Pessoal'!$I$532:$AJ$532&amp;'Gastos com Pessoal'!$I$512:$AJ$512,0),10,1)),0)
+_xlfn.IFNA(SUM((AJ$3&gt;='Gastos com Pessoal'!$E$513:$E$522)*(AJ$3&lt;='Gastos com Pessoal'!$F$513:$F$522)*(IF('Gastos com Pessoal'!$AE$513:$AE$522&lt;=AJ$3,1,0))*OFFSET('Gastos com Pessoal'!$H$512,1,MATCH(5&amp;$B56,'Gastos com Pessoal'!$I$532:$AJ$532&amp;'Gastos com Pessoal'!$I$512:$AJ$512,0),10,1)),0)</f>
        <v>0</v>
      </c>
      <c r="AK56" s="32">
        <f t="array" aca="1" ref="AK56" ca="1">_xlfn.IFNA(SUM((AK$3&gt;='Gastos com Pessoal'!$E$7:$E$506)*(AK$3&lt;='Gastos com Pessoal'!$F$7:$F$506)*OFFSET('Encargos e Benefícios'!$D$5,1,MATCH($B56,'Encargos e Benefícios'!$E$5:$AB$5,0),500,1)),0)
+_xlfn.IFNA(SUM((AK$3&gt;='Gastos com Pessoal'!$E$513:$E$522)*(AK$3&lt;='Gastos com Pessoal'!$F$513:$F$522)*OFFSET('Encargos e Benefícios'!$D$511,1,MATCH($B56,'Encargos e Benefícios'!$E$511:$AB$511,0),10,1)),0)
+_xlfn.IFNA(SUM((AK$3&gt;='Gastos com Pessoal'!$E$7:$E$506)*(AK$3&lt;='Gastos com Pessoal'!$F$7:$F$506)*(IF('Gastos com Pessoal'!$G$7:$G$506&lt;=AK$3,1,0))*OFFSET('Gastos com Pessoal'!$H$6,1,MATCH(1&amp;$B56,'Gastos com Pessoal'!$I$532:$AJ$532&amp;'Gastos com Pessoal'!$I$6:$AJ$6,0),500,1)),0)
+_xlfn.IFNA(SUM((AK$3&gt;='Gastos com Pessoal'!$E$7:$E$506)*(AK$3&lt;='Gastos com Pessoal'!$F$7:$F$506)*(IF('Gastos com Pessoal'!$M$7:$M$506&lt;=AK$3,1,0))*OFFSET('Gastos com Pessoal'!$H$6,1,MATCH(2&amp;$B56,'Gastos com Pessoal'!$I$532:$AJ$532&amp;'Gastos com Pessoal'!$I$6:$AJ$6,0),500,1)),0)
+_xlfn.IFNA(SUM((AK$3&gt;='Gastos com Pessoal'!$E$7:$E$506)*(AK$3&lt;='Gastos com Pessoal'!$F$7:$F$506)*(IF('Gastos com Pessoal'!$S$7:$S$506&lt;=AK$3,1,0))*OFFSET('Gastos com Pessoal'!$H$6,1,MATCH(3&amp;$B56,'Gastos com Pessoal'!$I$532:$AJ$532&amp;'Gastos com Pessoal'!$I$6:$AJ$6,0),500,1)),0)
+_xlfn.IFNA(SUM((AK$3&gt;='Gastos com Pessoal'!$E$7:$E$506)*(AK$3&lt;='Gastos com Pessoal'!$F$7:$F$506)*(IF('Gastos com Pessoal'!$Y$7:$Y$506&lt;=AK$3,1,0))*OFFSET('Gastos com Pessoal'!$H$6,1,MATCH(4&amp;$B56,'Gastos com Pessoal'!$I$532:$AJ$532&amp;'Gastos com Pessoal'!$I$6:$AJ$6,0),500,1)),0)
+_xlfn.IFNA(SUM((AK$3&gt;='Gastos com Pessoal'!$E$7:$E$506)*(AK$3&lt;='Gastos com Pessoal'!$F$7:$F$506)*(IF('Gastos com Pessoal'!$AE$7:$AE$506&lt;=AK$3,1,0))*OFFSET('Gastos com Pessoal'!$H$6,1,MATCH(5&amp;$B56,'Gastos com Pessoal'!$I$532:$AJ$532&amp;'Gastos com Pessoal'!$I$6:$AJ$6,0),500,1)),0)
+_xlfn.IFNA(SUM((AK$3&gt;='Gastos com Pessoal'!$E$513:$E$522)*(AK$3&lt;='Gastos com Pessoal'!$F$513:$F$522)*(IF('Gastos com Pessoal'!$G$513:$G$522&lt;=AK$3,1,0))*OFFSET('Gastos com Pessoal'!$H$512,1,MATCH(1&amp;$B56,'Gastos com Pessoal'!$I$532:$AJ$532&amp;'Gastos com Pessoal'!$I$512:$AJ$512,0),10,1)),0)
+_xlfn.IFNA(SUM((AK$3&gt;='Gastos com Pessoal'!$E$513:$E$522)*(AK$3&lt;='Gastos com Pessoal'!$F$513:$F$522)*(IF('Gastos com Pessoal'!$M$513:$M$522&lt;=AK$3,1,0))*OFFSET('Gastos com Pessoal'!$H$512,1,MATCH(2&amp;$B56,'Gastos com Pessoal'!$I$532:$AJ$532&amp;'Gastos com Pessoal'!$I$512:$AJ$512,0),10,1)),0)
+_xlfn.IFNA(SUM((AK$3&gt;='Gastos com Pessoal'!$E$513:$E$522)*(AK$3&lt;='Gastos com Pessoal'!$F$513:$F$522)*(IF('Gastos com Pessoal'!$S$513:$S$522&lt;=AK$3,1,0))*OFFSET('Gastos com Pessoal'!$H$512,1,MATCH(3&amp;$B56,'Gastos com Pessoal'!$I$532:$AJ$532&amp;'Gastos com Pessoal'!$I$512:$AJ$512,0),10,1)),0)
+_xlfn.IFNA(SUM((AK$3&gt;='Gastos com Pessoal'!$E$513:$E$522)*(AK$3&lt;='Gastos com Pessoal'!$F$513:$F$522)*(IF('Gastos com Pessoal'!$Y$513:$Y$522&lt;=AK$3,1,0))*OFFSET('Gastos com Pessoal'!$H$512,1,MATCH(4&amp;$B56,'Gastos com Pessoal'!$I$532:$AJ$532&amp;'Gastos com Pessoal'!$I$512:$AJ$512,0),10,1)),0)
+_xlfn.IFNA(SUM((AK$3&gt;='Gastos com Pessoal'!$E$513:$E$522)*(AK$3&lt;='Gastos com Pessoal'!$F$513:$F$522)*(IF('Gastos com Pessoal'!$AE$513:$AE$522&lt;=AK$3,1,0))*OFFSET('Gastos com Pessoal'!$H$512,1,MATCH(5&amp;$B56,'Gastos com Pessoal'!$I$532:$AJ$532&amp;'Gastos com Pessoal'!$I$512:$AJ$512,0),10,1)),0)</f>
        <v>0</v>
      </c>
      <c r="AL56" s="32">
        <f t="array" aca="1" ref="AL56" ca="1">_xlfn.IFNA(SUM((AL$3&gt;='Gastos com Pessoal'!$E$7:$E$506)*(AL$3&lt;='Gastos com Pessoal'!$F$7:$F$506)*OFFSET('Encargos e Benefícios'!$D$5,1,MATCH($B56,'Encargos e Benefícios'!$E$5:$AB$5,0),500,1)),0)
+_xlfn.IFNA(SUM((AL$3&gt;='Gastos com Pessoal'!$E$513:$E$522)*(AL$3&lt;='Gastos com Pessoal'!$F$513:$F$522)*OFFSET('Encargos e Benefícios'!$D$511,1,MATCH($B56,'Encargos e Benefícios'!$E$511:$AB$511,0),10,1)),0)
+_xlfn.IFNA(SUM((AL$3&gt;='Gastos com Pessoal'!$E$7:$E$506)*(AL$3&lt;='Gastos com Pessoal'!$F$7:$F$506)*(IF('Gastos com Pessoal'!$G$7:$G$506&lt;=AL$3,1,0))*OFFSET('Gastos com Pessoal'!$H$6,1,MATCH(1&amp;$B56,'Gastos com Pessoal'!$I$532:$AJ$532&amp;'Gastos com Pessoal'!$I$6:$AJ$6,0),500,1)),0)
+_xlfn.IFNA(SUM((AL$3&gt;='Gastos com Pessoal'!$E$7:$E$506)*(AL$3&lt;='Gastos com Pessoal'!$F$7:$F$506)*(IF('Gastos com Pessoal'!$M$7:$M$506&lt;=AL$3,1,0))*OFFSET('Gastos com Pessoal'!$H$6,1,MATCH(2&amp;$B56,'Gastos com Pessoal'!$I$532:$AJ$532&amp;'Gastos com Pessoal'!$I$6:$AJ$6,0),500,1)),0)
+_xlfn.IFNA(SUM((AL$3&gt;='Gastos com Pessoal'!$E$7:$E$506)*(AL$3&lt;='Gastos com Pessoal'!$F$7:$F$506)*(IF('Gastos com Pessoal'!$S$7:$S$506&lt;=AL$3,1,0))*OFFSET('Gastos com Pessoal'!$H$6,1,MATCH(3&amp;$B56,'Gastos com Pessoal'!$I$532:$AJ$532&amp;'Gastos com Pessoal'!$I$6:$AJ$6,0),500,1)),0)
+_xlfn.IFNA(SUM((AL$3&gt;='Gastos com Pessoal'!$E$7:$E$506)*(AL$3&lt;='Gastos com Pessoal'!$F$7:$F$506)*(IF('Gastos com Pessoal'!$Y$7:$Y$506&lt;=AL$3,1,0))*OFFSET('Gastos com Pessoal'!$H$6,1,MATCH(4&amp;$B56,'Gastos com Pessoal'!$I$532:$AJ$532&amp;'Gastos com Pessoal'!$I$6:$AJ$6,0),500,1)),0)
+_xlfn.IFNA(SUM((AL$3&gt;='Gastos com Pessoal'!$E$7:$E$506)*(AL$3&lt;='Gastos com Pessoal'!$F$7:$F$506)*(IF('Gastos com Pessoal'!$AE$7:$AE$506&lt;=AL$3,1,0))*OFFSET('Gastos com Pessoal'!$H$6,1,MATCH(5&amp;$B56,'Gastos com Pessoal'!$I$532:$AJ$532&amp;'Gastos com Pessoal'!$I$6:$AJ$6,0),500,1)),0)
+_xlfn.IFNA(SUM((AL$3&gt;='Gastos com Pessoal'!$E$513:$E$522)*(AL$3&lt;='Gastos com Pessoal'!$F$513:$F$522)*(IF('Gastos com Pessoal'!$G$513:$G$522&lt;=AL$3,1,0))*OFFSET('Gastos com Pessoal'!$H$512,1,MATCH(1&amp;$B56,'Gastos com Pessoal'!$I$532:$AJ$532&amp;'Gastos com Pessoal'!$I$512:$AJ$512,0),10,1)),0)
+_xlfn.IFNA(SUM((AL$3&gt;='Gastos com Pessoal'!$E$513:$E$522)*(AL$3&lt;='Gastos com Pessoal'!$F$513:$F$522)*(IF('Gastos com Pessoal'!$M$513:$M$522&lt;=AL$3,1,0))*OFFSET('Gastos com Pessoal'!$H$512,1,MATCH(2&amp;$B56,'Gastos com Pessoal'!$I$532:$AJ$532&amp;'Gastos com Pessoal'!$I$512:$AJ$512,0),10,1)),0)
+_xlfn.IFNA(SUM((AL$3&gt;='Gastos com Pessoal'!$E$513:$E$522)*(AL$3&lt;='Gastos com Pessoal'!$F$513:$F$522)*(IF('Gastos com Pessoal'!$S$513:$S$522&lt;=AL$3,1,0))*OFFSET('Gastos com Pessoal'!$H$512,1,MATCH(3&amp;$B56,'Gastos com Pessoal'!$I$532:$AJ$532&amp;'Gastos com Pessoal'!$I$512:$AJ$512,0),10,1)),0)
+_xlfn.IFNA(SUM((AL$3&gt;='Gastos com Pessoal'!$E$513:$E$522)*(AL$3&lt;='Gastos com Pessoal'!$F$513:$F$522)*(IF('Gastos com Pessoal'!$Y$513:$Y$522&lt;=AL$3,1,0))*OFFSET('Gastos com Pessoal'!$H$512,1,MATCH(4&amp;$B56,'Gastos com Pessoal'!$I$532:$AJ$532&amp;'Gastos com Pessoal'!$I$512:$AJ$512,0),10,1)),0)
+_xlfn.IFNA(SUM((AL$3&gt;='Gastos com Pessoal'!$E$513:$E$522)*(AL$3&lt;='Gastos com Pessoal'!$F$513:$F$522)*(IF('Gastos com Pessoal'!$AE$513:$AE$522&lt;=AL$3,1,0))*OFFSET('Gastos com Pessoal'!$H$512,1,MATCH(5&amp;$B56,'Gastos com Pessoal'!$I$532:$AJ$532&amp;'Gastos com Pessoal'!$I$512:$AJ$512,0),10,1)),0)</f>
        <v>0</v>
      </c>
      <c r="AM56" s="32">
        <f t="array" aca="1" ref="AM56" ca="1">_xlfn.IFNA(SUM((AM$3&gt;='Gastos com Pessoal'!$E$7:$E$506)*(AM$3&lt;='Gastos com Pessoal'!$F$7:$F$506)*OFFSET('Encargos e Benefícios'!$D$5,1,MATCH($B56,'Encargos e Benefícios'!$E$5:$AB$5,0),500,1)),0)
+_xlfn.IFNA(SUM((AM$3&gt;='Gastos com Pessoal'!$E$513:$E$522)*(AM$3&lt;='Gastos com Pessoal'!$F$513:$F$522)*OFFSET('Encargos e Benefícios'!$D$511,1,MATCH($B56,'Encargos e Benefícios'!$E$511:$AB$511,0),10,1)),0)
+_xlfn.IFNA(SUM((AM$3&gt;='Gastos com Pessoal'!$E$7:$E$506)*(AM$3&lt;='Gastos com Pessoal'!$F$7:$F$506)*(IF('Gastos com Pessoal'!$G$7:$G$506&lt;=AM$3,1,0))*OFFSET('Gastos com Pessoal'!$H$6,1,MATCH(1&amp;$B56,'Gastos com Pessoal'!$I$532:$AJ$532&amp;'Gastos com Pessoal'!$I$6:$AJ$6,0),500,1)),0)
+_xlfn.IFNA(SUM((AM$3&gt;='Gastos com Pessoal'!$E$7:$E$506)*(AM$3&lt;='Gastos com Pessoal'!$F$7:$F$506)*(IF('Gastos com Pessoal'!$M$7:$M$506&lt;=AM$3,1,0))*OFFSET('Gastos com Pessoal'!$H$6,1,MATCH(2&amp;$B56,'Gastos com Pessoal'!$I$532:$AJ$532&amp;'Gastos com Pessoal'!$I$6:$AJ$6,0),500,1)),0)
+_xlfn.IFNA(SUM((AM$3&gt;='Gastos com Pessoal'!$E$7:$E$506)*(AM$3&lt;='Gastos com Pessoal'!$F$7:$F$506)*(IF('Gastos com Pessoal'!$S$7:$S$506&lt;=AM$3,1,0))*OFFSET('Gastos com Pessoal'!$H$6,1,MATCH(3&amp;$B56,'Gastos com Pessoal'!$I$532:$AJ$532&amp;'Gastos com Pessoal'!$I$6:$AJ$6,0),500,1)),0)
+_xlfn.IFNA(SUM((AM$3&gt;='Gastos com Pessoal'!$E$7:$E$506)*(AM$3&lt;='Gastos com Pessoal'!$F$7:$F$506)*(IF('Gastos com Pessoal'!$Y$7:$Y$506&lt;=AM$3,1,0))*OFFSET('Gastos com Pessoal'!$H$6,1,MATCH(4&amp;$B56,'Gastos com Pessoal'!$I$532:$AJ$532&amp;'Gastos com Pessoal'!$I$6:$AJ$6,0),500,1)),0)
+_xlfn.IFNA(SUM((AM$3&gt;='Gastos com Pessoal'!$E$7:$E$506)*(AM$3&lt;='Gastos com Pessoal'!$F$7:$F$506)*(IF('Gastos com Pessoal'!$AE$7:$AE$506&lt;=AM$3,1,0))*OFFSET('Gastos com Pessoal'!$H$6,1,MATCH(5&amp;$B56,'Gastos com Pessoal'!$I$532:$AJ$532&amp;'Gastos com Pessoal'!$I$6:$AJ$6,0),500,1)),0)
+_xlfn.IFNA(SUM((AM$3&gt;='Gastos com Pessoal'!$E$513:$E$522)*(AM$3&lt;='Gastos com Pessoal'!$F$513:$F$522)*(IF('Gastos com Pessoal'!$G$513:$G$522&lt;=AM$3,1,0))*OFFSET('Gastos com Pessoal'!$H$512,1,MATCH(1&amp;$B56,'Gastos com Pessoal'!$I$532:$AJ$532&amp;'Gastos com Pessoal'!$I$512:$AJ$512,0),10,1)),0)
+_xlfn.IFNA(SUM((AM$3&gt;='Gastos com Pessoal'!$E$513:$E$522)*(AM$3&lt;='Gastos com Pessoal'!$F$513:$F$522)*(IF('Gastos com Pessoal'!$M$513:$M$522&lt;=AM$3,1,0))*OFFSET('Gastos com Pessoal'!$H$512,1,MATCH(2&amp;$B56,'Gastos com Pessoal'!$I$532:$AJ$532&amp;'Gastos com Pessoal'!$I$512:$AJ$512,0),10,1)),0)
+_xlfn.IFNA(SUM((AM$3&gt;='Gastos com Pessoal'!$E$513:$E$522)*(AM$3&lt;='Gastos com Pessoal'!$F$513:$F$522)*(IF('Gastos com Pessoal'!$S$513:$S$522&lt;=AM$3,1,0))*OFFSET('Gastos com Pessoal'!$H$512,1,MATCH(3&amp;$B56,'Gastos com Pessoal'!$I$532:$AJ$532&amp;'Gastos com Pessoal'!$I$512:$AJ$512,0),10,1)),0)
+_xlfn.IFNA(SUM((AM$3&gt;='Gastos com Pessoal'!$E$513:$E$522)*(AM$3&lt;='Gastos com Pessoal'!$F$513:$F$522)*(IF('Gastos com Pessoal'!$Y$513:$Y$522&lt;=AM$3,1,0))*OFFSET('Gastos com Pessoal'!$H$512,1,MATCH(4&amp;$B56,'Gastos com Pessoal'!$I$532:$AJ$532&amp;'Gastos com Pessoal'!$I$512:$AJ$512,0),10,1)),0)
+_xlfn.IFNA(SUM((AM$3&gt;='Gastos com Pessoal'!$E$513:$E$522)*(AM$3&lt;='Gastos com Pessoal'!$F$513:$F$522)*(IF('Gastos com Pessoal'!$AE$513:$AE$522&lt;=AM$3,1,0))*OFFSET('Gastos com Pessoal'!$H$512,1,MATCH(5&amp;$B56,'Gastos com Pessoal'!$I$532:$AJ$532&amp;'Gastos com Pessoal'!$I$512:$AJ$512,0),10,1)),0)</f>
        <v>0</v>
      </c>
      <c r="AN56" s="32">
        <f t="array" aca="1" ref="AN56" ca="1">_xlfn.IFNA(SUM((AN$3&gt;='Gastos com Pessoal'!$E$7:$E$506)*(AN$3&lt;='Gastos com Pessoal'!$F$7:$F$506)*OFFSET('Encargos e Benefícios'!$D$5,1,MATCH($B56,'Encargos e Benefícios'!$E$5:$AB$5,0),500,1)),0)
+_xlfn.IFNA(SUM((AN$3&gt;='Gastos com Pessoal'!$E$513:$E$522)*(AN$3&lt;='Gastos com Pessoal'!$F$513:$F$522)*OFFSET('Encargos e Benefícios'!$D$511,1,MATCH($B56,'Encargos e Benefícios'!$E$511:$AB$511,0),10,1)),0)
+_xlfn.IFNA(SUM((AN$3&gt;='Gastos com Pessoal'!$E$7:$E$506)*(AN$3&lt;='Gastos com Pessoal'!$F$7:$F$506)*(IF('Gastos com Pessoal'!$G$7:$G$506&lt;=AN$3,1,0))*OFFSET('Gastos com Pessoal'!$H$6,1,MATCH(1&amp;$B56,'Gastos com Pessoal'!$I$532:$AJ$532&amp;'Gastos com Pessoal'!$I$6:$AJ$6,0),500,1)),0)
+_xlfn.IFNA(SUM((AN$3&gt;='Gastos com Pessoal'!$E$7:$E$506)*(AN$3&lt;='Gastos com Pessoal'!$F$7:$F$506)*(IF('Gastos com Pessoal'!$M$7:$M$506&lt;=AN$3,1,0))*OFFSET('Gastos com Pessoal'!$H$6,1,MATCH(2&amp;$B56,'Gastos com Pessoal'!$I$532:$AJ$532&amp;'Gastos com Pessoal'!$I$6:$AJ$6,0),500,1)),0)
+_xlfn.IFNA(SUM((AN$3&gt;='Gastos com Pessoal'!$E$7:$E$506)*(AN$3&lt;='Gastos com Pessoal'!$F$7:$F$506)*(IF('Gastos com Pessoal'!$S$7:$S$506&lt;=AN$3,1,0))*OFFSET('Gastos com Pessoal'!$H$6,1,MATCH(3&amp;$B56,'Gastos com Pessoal'!$I$532:$AJ$532&amp;'Gastos com Pessoal'!$I$6:$AJ$6,0),500,1)),0)
+_xlfn.IFNA(SUM((AN$3&gt;='Gastos com Pessoal'!$E$7:$E$506)*(AN$3&lt;='Gastos com Pessoal'!$F$7:$F$506)*(IF('Gastos com Pessoal'!$Y$7:$Y$506&lt;=AN$3,1,0))*OFFSET('Gastos com Pessoal'!$H$6,1,MATCH(4&amp;$B56,'Gastos com Pessoal'!$I$532:$AJ$532&amp;'Gastos com Pessoal'!$I$6:$AJ$6,0),500,1)),0)
+_xlfn.IFNA(SUM((AN$3&gt;='Gastos com Pessoal'!$E$7:$E$506)*(AN$3&lt;='Gastos com Pessoal'!$F$7:$F$506)*(IF('Gastos com Pessoal'!$AE$7:$AE$506&lt;=AN$3,1,0))*OFFSET('Gastos com Pessoal'!$H$6,1,MATCH(5&amp;$B56,'Gastos com Pessoal'!$I$532:$AJ$532&amp;'Gastos com Pessoal'!$I$6:$AJ$6,0),500,1)),0)
+_xlfn.IFNA(SUM((AN$3&gt;='Gastos com Pessoal'!$E$513:$E$522)*(AN$3&lt;='Gastos com Pessoal'!$F$513:$F$522)*(IF('Gastos com Pessoal'!$G$513:$G$522&lt;=AN$3,1,0))*OFFSET('Gastos com Pessoal'!$H$512,1,MATCH(1&amp;$B56,'Gastos com Pessoal'!$I$532:$AJ$532&amp;'Gastos com Pessoal'!$I$512:$AJ$512,0),10,1)),0)
+_xlfn.IFNA(SUM((AN$3&gt;='Gastos com Pessoal'!$E$513:$E$522)*(AN$3&lt;='Gastos com Pessoal'!$F$513:$F$522)*(IF('Gastos com Pessoal'!$M$513:$M$522&lt;=AN$3,1,0))*OFFSET('Gastos com Pessoal'!$H$512,1,MATCH(2&amp;$B56,'Gastos com Pessoal'!$I$532:$AJ$532&amp;'Gastos com Pessoal'!$I$512:$AJ$512,0),10,1)),0)
+_xlfn.IFNA(SUM((AN$3&gt;='Gastos com Pessoal'!$E$513:$E$522)*(AN$3&lt;='Gastos com Pessoal'!$F$513:$F$522)*(IF('Gastos com Pessoal'!$S$513:$S$522&lt;=AN$3,1,0))*OFFSET('Gastos com Pessoal'!$H$512,1,MATCH(3&amp;$B56,'Gastos com Pessoal'!$I$532:$AJ$532&amp;'Gastos com Pessoal'!$I$512:$AJ$512,0),10,1)),0)
+_xlfn.IFNA(SUM((AN$3&gt;='Gastos com Pessoal'!$E$513:$E$522)*(AN$3&lt;='Gastos com Pessoal'!$F$513:$F$522)*(IF('Gastos com Pessoal'!$Y$513:$Y$522&lt;=AN$3,1,0))*OFFSET('Gastos com Pessoal'!$H$512,1,MATCH(4&amp;$B56,'Gastos com Pessoal'!$I$532:$AJ$532&amp;'Gastos com Pessoal'!$I$512:$AJ$512,0),10,1)),0)
+_xlfn.IFNA(SUM((AN$3&gt;='Gastos com Pessoal'!$E$513:$E$522)*(AN$3&lt;='Gastos com Pessoal'!$F$513:$F$522)*(IF('Gastos com Pessoal'!$AE$513:$AE$522&lt;=AN$3,1,0))*OFFSET('Gastos com Pessoal'!$H$512,1,MATCH(5&amp;$B56,'Gastos com Pessoal'!$I$532:$AJ$532&amp;'Gastos com Pessoal'!$I$512:$AJ$512,0),10,1)),0)</f>
        <v>0</v>
      </c>
      <c r="AO56" s="32">
        <f t="array" aca="1" ref="AO56" ca="1">_xlfn.IFNA(SUM((AO$3&gt;='Gastos com Pessoal'!$E$7:$E$506)*(AO$3&lt;='Gastos com Pessoal'!$F$7:$F$506)*OFFSET('Encargos e Benefícios'!$D$5,1,MATCH($B56,'Encargos e Benefícios'!$E$5:$AB$5,0),500,1)),0)
+_xlfn.IFNA(SUM((AO$3&gt;='Gastos com Pessoal'!$E$513:$E$522)*(AO$3&lt;='Gastos com Pessoal'!$F$513:$F$522)*OFFSET('Encargos e Benefícios'!$D$511,1,MATCH($B56,'Encargos e Benefícios'!$E$511:$AB$511,0),10,1)),0)
+_xlfn.IFNA(SUM((AO$3&gt;='Gastos com Pessoal'!$E$7:$E$506)*(AO$3&lt;='Gastos com Pessoal'!$F$7:$F$506)*(IF('Gastos com Pessoal'!$G$7:$G$506&lt;=AO$3,1,0))*OFFSET('Gastos com Pessoal'!$H$6,1,MATCH(1&amp;$B56,'Gastos com Pessoal'!$I$532:$AJ$532&amp;'Gastos com Pessoal'!$I$6:$AJ$6,0),500,1)),0)
+_xlfn.IFNA(SUM((AO$3&gt;='Gastos com Pessoal'!$E$7:$E$506)*(AO$3&lt;='Gastos com Pessoal'!$F$7:$F$506)*(IF('Gastos com Pessoal'!$M$7:$M$506&lt;=AO$3,1,0))*OFFSET('Gastos com Pessoal'!$H$6,1,MATCH(2&amp;$B56,'Gastos com Pessoal'!$I$532:$AJ$532&amp;'Gastos com Pessoal'!$I$6:$AJ$6,0),500,1)),0)
+_xlfn.IFNA(SUM((AO$3&gt;='Gastos com Pessoal'!$E$7:$E$506)*(AO$3&lt;='Gastos com Pessoal'!$F$7:$F$506)*(IF('Gastos com Pessoal'!$S$7:$S$506&lt;=AO$3,1,0))*OFFSET('Gastos com Pessoal'!$H$6,1,MATCH(3&amp;$B56,'Gastos com Pessoal'!$I$532:$AJ$532&amp;'Gastos com Pessoal'!$I$6:$AJ$6,0),500,1)),0)
+_xlfn.IFNA(SUM((AO$3&gt;='Gastos com Pessoal'!$E$7:$E$506)*(AO$3&lt;='Gastos com Pessoal'!$F$7:$F$506)*(IF('Gastos com Pessoal'!$Y$7:$Y$506&lt;=AO$3,1,0))*OFFSET('Gastos com Pessoal'!$H$6,1,MATCH(4&amp;$B56,'Gastos com Pessoal'!$I$532:$AJ$532&amp;'Gastos com Pessoal'!$I$6:$AJ$6,0),500,1)),0)
+_xlfn.IFNA(SUM((AO$3&gt;='Gastos com Pessoal'!$E$7:$E$506)*(AO$3&lt;='Gastos com Pessoal'!$F$7:$F$506)*(IF('Gastos com Pessoal'!$AE$7:$AE$506&lt;=AO$3,1,0))*OFFSET('Gastos com Pessoal'!$H$6,1,MATCH(5&amp;$B56,'Gastos com Pessoal'!$I$532:$AJ$532&amp;'Gastos com Pessoal'!$I$6:$AJ$6,0),500,1)),0)
+_xlfn.IFNA(SUM((AO$3&gt;='Gastos com Pessoal'!$E$513:$E$522)*(AO$3&lt;='Gastos com Pessoal'!$F$513:$F$522)*(IF('Gastos com Pessoal'!$G$513:$G$522&lt;=AO$3,1,0))*OFFSET('Gastos com Pessoal'!$H$512,1,MATCH(1&amp;$B56,'Gastos com Pessoal'!$I$532:$AJ$532&amp;'Gastos com Pessoal'!$I$512:$AJ$512,0),10,1)),0)
+_xlfn.IFNA(SUM((AO$3&gt;='Gastos com Pessoal'!$E$513:$E$522)*(AO$3&lt;='Gastos com Pessoal'!$F$513:$F$522)*(IF('Gastos com Pessoal'!$M$513:$M$522&lt;=AO$3,1,0))*OFFSET('Gastos com Pessoal'!$H$512,1,MATCH(2&amp;$B56,'Gastos com Pessoal'!$I$532:$AJ$532&amp;'Gastos com Pessoal'!$I$512:$AJ$512,0),10,1)),0)
+_xlfn.IFNA(SUM((AO$3&gt;='Gastos com Pessoal'!$E$513:$E$522)*(AO$3&lt;='Gastos com Pessoal'!$F$513:$F$522)*(IF('Gastos com Pessoal'!$S$513:$S$522&lt;=AO$3,1,0))*OFFSET('Gastos com Pessoal'!$H$512,1,MATCH(3&amp;$B56,'Gastos com Pessoal'!$I$532:$AJ$532&amp;'Gastos com Pessoal'!$I$512:$AJ$512,0),10,1)),0)
+_xlfn.IFNA(SUM((AO$3&gt;='Gastos com Pessoal'!$E$513:$E$522)*(AO$3&lt;='Gastos com Pessoal'!$F$513:$F$522)*(IF('Gastos com Pessoal'!$Y$513:$Y$522&lt;=AO$3,1,0))*OFFSET('Gastos com Pessoal'!$H$512,1,MATCH(4&amp;$B56,'Gastos com Pessoal'!$I$532:$AJ$532&amp;'Gastos com Pessoal'!$I$512:$AJ$512,0),10,1)),0)
+_xlfn.IFNA(SUM((AO$3&gt;='Gastos com Pessoal'!$E$513:$E$522)*(AO$3&lt;='Gastos com Pessoal'!$F$513:$F$522)*(IF('Gastos com Pessoal'!$AE$513:$AE$522&lt;=AO$3,1,0))*OFFSET('Gastos com Pessoal'!$H$512,1,MATCH(5&amp;$B56,'Gastos com Pessoal'!$I$532:$AJ$532&amp;'Gastos com Pessoal'!$I$512:$AJ$512,0),10,1)),0)</f>
        <v>0</v>
      </c>
      <c r="AP56" s="32">
        <f t="array" aca="1" ref="AP56" ca="1">_xlfn.IFNA(SUM((AP$3&gt;='Gastos com Pessoal'!$E$7:$E$506)*(AP$3&lt;='Gastos com Pessoal'!$F$7:$F$506)*OFFSET('Encargos e Benefícios'!$D$5,1,MATCH($B56,'Encargos e Benefícios'!$E$5:$AB$5,0),500,1)),0)
+_xlfn.IFNA(SUM((AP$3&gt;='Gastos com Pessoal'!$E$513:$E$522)*(AP$3&lt;='Gastos com Pessoal'!$F$513:$F$522)*OFFSET('Encargos e Benefícios'!$D$511,1,MATCH($B56,'Encargos e Benefícios'!$E$511:$AB$511,0),10,1)),0)
+_xlfn.IFNA(SUM((AP$3&gt;='Gastos com Pessoal'!$E$7:$E$506)*(AP$3&lt;='Gastos com Pessoal'!$F$7:$F$506)*(IF('Gastos com Pessoal'!$G$7:$G$506&lt;=AP$3,1,0))*OFFSET('Gastos com Pessoal'!$H$6,1,MATCH(1&amp;$B56,'Gastos com Pessoal'!$I$532:$AJ$532&amp;'Gastos com Pessoal'!$I$6:$AJ$6,0),500,1)),0)
+_xlfn.IFNA(SUM((AP$3&gt;='Gastos com Pessoal'!$E$7:$E$506)*(AP$3&lt;='Gastos com Pessoal'!$F$7:$F$506)*(IF('Gastos com Pessoal'!$M$7:$M$506&lt;=AP$3,1,0))*OFFSET('Gastos com Pessoal'!$H$6,1,MATCH(2&amp;$B56,'Gastos com Pessoal'!$I$532:$AJ$532&amp;'Gastos com Pessoal'!$I$6:$AJ$6,0),500,1)),0)
+_xlfn.IFNA(SUM((AP$3&gt;='Gastos com Pessoal'!$E$7:$E$506)*(AP$3&lt;='Gastos com Pessoal'!$F$7:$F$506)*(IF('Gastos com Pessoal'!$S$7:$S$506&lt;=AP$3,1,0))*OFFSET('Gastos com Pessoal'!$H$6,1,MATCH(3&amp;$B56,'Gastos com Pessoal'!$I$532:$AJ$532&amp;'Gastos com Pessoal'!$I$6:$AJ$6,0),500,1)),0)
+_xlfn.IFNA(SUM((AP$3&gt;='Gastos com Pessoal'!$E$7:$E$506)*(AP$3&lt;='Gastos com Pessoal'!$F$7:$F$506)*(IF('Gastos com Pessoal'!$Y$7:$Y$506&lt;=AP$3,1,0))*OFFSET('Gastos com Pessoal'!$H$6,1,MATCH(4&amp;$B56,'Gastos com Pessoal'!$I$532:$AJ$532&amp;'Gastos com Pessoal'!$I$6:$AJ$6,0),500,1)),0)
+_xlfn.IFNA(SUM((AP$3&gt;='Gastos com Pessoal'!$E$7:$E$506)*(AP$3&lt;='Gastos com Pessoal'!$F$7:$F$506)*(IF('Gastos com Pessoal'!$AE$7:$AE$506&lt;=AP$3,1,0))*OFFSET('Gastos com Pessoal'!$H$6,1,MATCH(5&amp;$B56,'Gastos com Pessoal'!$I$532:$AJ$532&amp;'Gastos com Pessoal'!$I$6:$AJ$6,0),500,1)),0)
+_xlfn.IFNA(SUM((AP$3&gt;='Gastos com Pessoal'!$E$513:$E$522)*(AP$3&lt;='Gastos com Pessoal'!$F$513:$F$522)*(IF('Gastos com Pessoal'!$G$513:$G$522&lt;=AP$3,1,0))*OFFSET('Gastos com Pessoal'!$H$512,1,MATCH(1&amp;$B56,'Gastos com Pessoal'!$I$532:$AJ$532&amp;'Gastos com Pessoal'!$I$512:$AJ$512,0),10,1)),0)
+_xlfn.IFNA(SUM((AP$3&gt;='Gastos com Pessoal'!$E$513:$E$522)*(AP$3&lt;='Gastos com Pessoal'!$F$513:$F$522)*(IF('Gastos com Pessoal'!$M$513:$M$522&lt;=AP$3,1,0))*OFFSET('Gastos com Pessoal'!$H$512,1,MATCH(2&amp;$B56,'Gastos com Pessoal'!$I$532:$AJ$532&amp;'Gastos com Pessoal'!$I$512:$AJ$512,0),10,1)),0)
+_xlfn.IFNA(SUM((AP$3&gt;='Gastos com Pessoal'!$E$513:$E$522)*(AP$3&lt;='Gastos com Pessoal'!$F$513:$F$522)*(IF('Gastos com Pessoal'!$S$513:$S$522&lt;=AP$3,1,0))*OFFSET('Gastos com Pessoal'!$H$512,1,MATCH(3&amp;$B56,'Gastos com Pessoal'!$I$532:$AJ$532&amp;'Gastos com Pessoal'!$I$512:$AJ$512,0),10,1)),0)
+_xlfn.IFNA(SUM((AP$3&gt;='Gastos com Pessoal'!$E$513:$E$522)*(AP$3&lt;='Gastos com Pessoal'!$F$513:$F$522)*(IF('Gastos com Pessoal'!$Y$513:$Y$522&lt;=AP$3,1,0))*OFFSET('Gastos com Pessoal'!$H$512,1,MATCH(4&amp;$B56,'Gastos com Pessoal'!$I$532:$AJ$532&amp;'Gastos com Pessoal'!$I$512:$AJ$512,0),10,1)),0)
+_xlfn.IFNA(SUM((AP$3&gt;='Gastos com Pessoal'!$E$513:$E$522)*(AP$3&lt;='Gastos com Pessoal'!$F$513:$F$522)*(IF('Gastos com Pessoal'!$AE$513:$AE$522&lt;=AP$3,1,0))*OFFSET('Gastos com Pessoal'!$H$512,1,MATCH(5&amp;$B56,'Gastos com Pessoal'!$I$532:$AJ$532&amp;'Gastos com Pessoal'!$I$512:$AJ$512,0),10,1)),0)</f>
        <v>0</v>
      </c>
      <c r="AQ56" s="32">
        <f t="array" aca="1" ref="AQ56" ca="1">_xlfn.IFNA(SUM((AQ$3&gt;='Gastos com Pessoal'!$E$7:$E$506)*(AQ$3&lt;='Gastos com Pessoal'!$F$7:$F$506)*OFFSET('Encargos e Benefícios'!$D$5,1,MATCH($B56,'Encargos e Benefícios'!$E$5:$AB$5,0),500,1)),0)
+_xlfn.IFNA(SUM((AQ$3&gt;='Gastos com Pessoal'!$E$513:$E$522)*(AQ$3&lt;='Gastos com Pessoal'!$F$513:$F$522)*OFFSET('Encargos e Benefícios'!$D$511,1,MATCH($B56,'Encargos e Benefícios'!$E$511:$AB$511,0),10,1)),0)
+_xlfn.IFNA(SUM((AQ$3&gt;='Gastos com Pessoal'!$E$7:$E$506)*(AQ$3&lt;='Gastos com Pessoal'!$F$7:$F$506)*(IF('Gastos com Pessoal'!$G$7:$G$506&lt;=AQ$3,1,0))*OFFSET('Gastos com Pessoal'!$H$6,1,MATCH(1&amp;$B56,'Gastos com Pessoal'!$I$532:$AJ$532&amp;'Gastos com Pessoal'!$I$6:$AJ$6,0),500,1)),0)
+_xlfn.IFNA(SUM((AQ$3&gt;='Gastos com Pessoal'!$E$7:$E$506)*(AQ$3&lt;='Gastos com Pessoal'!$F$7:$F$506)*(IF('Gastos com Pessoal'!$M$7:$M$506&lt;=AQ$3,1,0))*OFFSET('Gastos com Pessoal'!$H$6,1,MATCH(2&amp;$B56,'Gastos com Pessoal'!$I$532:$AJ$532&amp;'Gastos com Pessoal'!$I$6:$AJ$6,0),500,1)),0)
+_xlfn.IFNA(SUM((AQ$3&gt;='Gastos com Pessoal'!$E$7:$E$506)*(AQ$3&lt;='Gastos com Pessoal'!$F$7:$F$506)*(IF('Gastos com Pessoal'!$S$7:$S$506&lt;=AQ$3,1,0))*OFFSET('Gastos com Pessoal'!$H$6,1,MATCH(3&amp;$B56,'Gastos com Pessoal'!$I$532:$AJ$532&amp;'Gastos com Pessoal'!$I$6:$AJ$6,0),500,1)),0)
+_xlfn.IFNA(SUM((AQ$3&gt;='Gastos com Pessoal'!$E$7:$E$506)*(AQ$3&lt;='Gastos com Pessoal'!$F$7:$F$506)*(IF('Gastos com Pessoal'!$Y$7:$Y$506&lt;=AQ$3,1,0))*OFFSET('Gastos com Pessoal'!$H$6,1,MATCH(4&amp;$B56,'Gastos com Pessoal'!$I$532:$AJ$532&amp;'Gastos com Pessoal'!$I$6:$AJ$6,0),500,1)),0)
+_xlfn.IFNA(SUM((AQ$3&gt;='Gastos com Pessoal'!$E$7:$E$506)*(AQ$3&lt;='Gastos com Pessoal'!$F$7:$F$506)*(IF('Gastos com Pessoal'!$AE$7:$AE$506&lt;=AQ$3,1,0))*OFFSET('Gastos com Pessoal'!$H$6,1,MATCH(5&amp;$B56,'Gastos com Pessoal'!$I$532:$AJ$532&amp;'Gastos com Pessoal'!$I$6:$AJ$6,0),500,1)),0)
+_xlfn.IFNA(SUM((AQ$3&gt;='Gastos com Pessoal'!$E$513:$E$522)*(AQ$3&lt;='Gastos com Pessoal'!$F$513:$F$522)*(IF('Gastos com Pessoal'!$G$513:$G$522&lt;=AQ$3,1,0))*OFFSET('Gastos com Pessoal'!$H$512,1,MATCH(1&amp;$B56,'Gastos com Pessoal'!$I$532:$AJ$532&amp;'Gastos com Pessoal'!$I$512:$AJ$512,0),10,1)),0)
+_xlfn.IFNA(SUM((AQ$3&gt;='Gastos com Pessoal'!$E$513:$E$522)*(AQ$3&lt;='Gastos com Pessoal'!$F$513:$F$522)*(IF('Gastos com Pessoal'!$M$513:$M$522&lt;=AQ$3,1,0))*OFFSET('Gastos com Pessoal'!$H$512,1,MATCH(2&amp;$B56,'Gastos com Pessoal'!$I$532:$AJ$532&amp;'Gastos com Pessoal'!$I$512:$AJ$512,0),10,1)),0)
+_xlfn.IFNA(SUM((AQ$3&gt;='Gastos com Pessoal'!$E$513:$E$522)*(AQ$3&lt;='Gastos com Pessoal'!$F$513:$F$522)*(IF('Gastos com Pessoal'!$S$513:$S$522&lt;=AQ$3,1,0))*OFFSET('Gastos com Pessoal'!$H$512,1,MATCH(3&amp;$B56,'Gastos com Pessoal'!$I$532:$AJ$532&amp;'Gastos com Pessoal'!$I$512:$AJ$512,0),10,1)),0)
+_xlfn.IFNA(SUM((AQ$3&gt;='Gastos com Pessoal'!$E$513:$E$522)*(AQ$3&lt;='Gastos com Pessoal'!$F$513:$F$522)*(IF('Gastos com Pessoal'!$Y$513:$Y$522&lt;=AQ$3,1,0))*OFFSET('Gastos com Pessoal'!$H$512,1,MATCH(4&amp;$B56,'Gastos com Pessoal'!$I$532:$AJ$532&amp;'Gastos com Pessoal'!$I$512:$AJ$512,0),10,1)),0)
+_xlfn.IFNA(SUM((AQ$3&gt;='Gastos com Pessoal'!$E$513:$E$522)*(AQ$3&lt;='Gastos com Pessoal'!$F$513:$F$522)*(IF('Gastos com Pessoal'!$AE$513:$AE$522&lt;=AQ$3,1,0))*OFFSET('Gastos com Pessoal'!$H$512,1,MATCH(5&amp;$B56,'Gastos com Pessoal'!$I$532:$AJ$532&amp;'Gastos com Pessoal'!$I$512:$AJ$512,0),10,1)),0)</f>
        <v>0</v>
      </c>
      <c r="AR56" s="32">
        <f t="array" aca="1" ref="AR56" ca="1">_xlfn.IFNA(SUM((AR$3&gt;='Gastos com Pessoal'!$E$7:$E$506)*(AR$3&lt;='Gastos com Pessoal'!$F$7:$F$506)*OFFSET('Encargos e Benefícios'!$D$5,1,MATCH($B56,'Encargos e Benefícios'!$E$5:$AB$5,0),500,1)),0)
+_xlfn.IFNA(SUM((AR$3&gt;='Gastos com Pessoal'!$E$513:$E$522)*(AR$3&lt;='Gastos com Pessoal'!$F$513:$F$522)*OFFSET('Encargos e Benefícios'!$D$511,1,MATCH($B56,'Encargos e Benefícios'!$E$511:$AB$511,0),10,1)),0)
+_xlfn.IFNA(SUM((AR$3&gt;='Gastos com Pessoal'!$E$7:$E$506)*(AR$3&lt;='Gastos com Pessoal'!$F$7:$F$506)*(IF('Gastos com Pessoal'!$G$7:$G$506&lt;=AR$3,1,0))*OFFSET('Gastos com Pessoal'!$H$6,1,MATCH(1&amp;$B56,'Gastos com Pessoal'!$I$532:$AJ$532&amp;'Gastos com Pessoal'!$I$6:$AJ$6,0),500,1)),0)
+_xlfn.IFNA(SUM((AR$3&gt;='Gastos com Pessoal'!$E$7:$E$506)*(AR$3&lt;='Gastos com Pessoal'!$F$7:$F$506)*(IF('Gastos com Pessoal'!$M$7:$M$506&lt;=AR$3,1,0))*OFFSET('Gastos com Pessoal'!$H$6,1,MATCH(2&amp;$B56,'Gastos com Pessoal'!$I$532:$AJ$532&amp;'Gastos com Pessoal'!$I$6:$AJ$6,0),500,1)),0)
+_xlfn.IFNA(SUM((AR$3&gt;='Gastos com Pessoal'!$E$7:$E$506)*(AR$3&lt;='Gastos com Pessoal'!$F$7:$F$506)*(IF('Gastos com Pessoal'!$S$7:$S$506&lt;=AR$3,1,0))*OFFSET('Gastos com Pessoal'!$H$6,1,MATCH(3&amp;$B56,'Gastos com Pessoal'!$I$532:$AJ$532&amp;'Gastos com Pessoal'!$I$6:$AJ$6,0),500,1)),0)
+_xlfn.IFNA(SUM((AR$3&gt;='Gastos com Pessoal'!$E$7:$E$506)*(AR$3&lt;='Gastos com Pessoal'!$F$7:$F$506)*(IF('Gastos com Pessoal'!$Y$7:$Y$506&lt;=AR$3,1,0))*OFFSET('Gastos com Pessoal'!$H$6,1,MATCH(4&amp;$B56,'Gastos com Pessoal'!$I$532:$AJ$532&amp;'Gastos com Pessoal'!$I$6:$AJ$6,0),500,1)),0)
+_xlfn.IFNA(SUM((AR$3&gt;='Gastos com Pessoal'!$E$7:$E$506)*(AR$3&lt;='Gastos com Pessoal'!$F$7:$F$506)*(IF('Gastos com Pessoal'!$AE$7:$AE$506&lt;=AR$3,1,0))*OFFSET('Gastos com Pessoal'!$H$6,1,MATCH(5&amp;$B56,'Gastos com Pessoal'!$I$532:$AJ$532&amp;'Gastos com Pessoal'!$I$6:$AJ$6,0),500,1)),0)
+_xlfn.IFNA(SUM((AR$3&gt;='Gastos com Pessoal'!$E$513:$E$522)*(AR$3&lt;='Gastos com Pessoal'!$F$513:$F$522)*(IF('Gastos com Pessoal'!$G$513:$G$522&lt;=AR$3,1,0))*OFFSET('Gastos com Pessoal'!$H$512,1,MATCH(1&amp;$B56,'Gastos com Pessoal'!$I$532:$AJ$532&amp;'Gastos com Pessoal'!$I$512:$AJ$512,0),10,1)),0)
+_xlfn.IFNA(SUM((AR$3&gt;='Gastos com Pessoal'!$E$513:$E$522)*(AR$3&lt;='Gastos com Pessoal'!$F$513:$F$522)*(IF('Gastos com Pessoal'!$M$513:$M$522&lt;=AR$3,1,0))*OFFSET('Gastos com Pessoal'!$H$512,1,MATCH(2&amp;$B56,'Gastos com Pessoal'!$I$532:$AJ$532&amp;'Gastos com Pessoal'!$I$512:$AJ$512,0),10,1)),0)
+_xlfn.IFNA(SUM((AR$3&gt;='Gastos com Pessoal'!$E$513:$E$522)*(AR$3&lt;='Gastos com Pessoal'!$F$513:$F$522)*(IF('Gastos com Pessoal'!$S$513:$S$522&lt;=AR$3,1,0))*OFFSET('Gastos com Pessoal'!$H$512,1,MATCH(3&amp;$B56,'Gastos com Pessoal'!$I$532:$AJ$532&amp;'Gastos com Pessoal'!$I$512:$AJ$512,0),10,1)),0)
+_xlfn.IFNA(SUM((AR$3&gt;='Gastos com Pessoal'!$E$513:$E$522)*(AR$3&lt;='Gastos com Pessoal'!$F$513:$F$522)*(IF('Gastos com Pessoal'!$Y$513:$Y$522&lt;=AR$3,1,0))*OFFSET('Gastos com Pessoal'!$H$512,1,MATCH(4&amp;$B56,'Gastos com Pessoal'!$I$532:$AJ$532&amp;'Gastos com Pessoal'!$I$512:$AJ$512,0),10,1)),0)
+_xlfn.IFNA(SUM((AR$3&gt;='Gastos com Pessoal'!$E$513:$E$522)*(AR$3&lt;='Gastos com Pessoal'!$F$513:$F$522)*(IF('Gastos com Pessoal'!$AE$513:$AE$522&lt;=AR$3,1,0))*OFFSET('Gastos com Pessoal'!$H$512,1,MATCH(5&amp;$B56,'Gastos com Pessoal'!$I$532:$AJ$532&amp;'Gastos com Pessoal'!$I$512:$AJ$512,0),10,1)),0)</f>
        <v>0</v>
      </c>
      <c r="AS56" s="32">
        <f t="array" aca="1" ref="AS56" ca="1">_xlfn.IFNA(SUM((AS$3&gt;='Gastos com Pessoal'!$E$7:$E$506)*(AS$3&lt;='Gastos com Pessoal'!$F$7:$F$506)*OFFSET('Encargos e Benefícios'!$D$5,1,MATCH($B56,'Encargos e Benefícios'!$E$5:$AB$5,0),500,1)),0)
+_xlfn.IFNA(SUM((AS$3&gt;='Gastos com Pessoal'!$E$513:$E$522)*(AS$3&lt;='Gastos com Pessoal'!$F$513:$F$522)*OFFSET('Encargos e Benefícios'!$D$511,1,MATCH($B56,'Encargos e Benefícios'!$E$511:$AB$511,0),10,1)),0)
+_xlfn.IFNA(SUM((AS$3&gt;='Gastos com Pessoal'!$E$7:$E$506)*(AS$3&lt;='Gastos com Pessoal'!$F$7:$F$506)*(IF('Gastos com Pessoal'!$G$7:$G$506&lt;=AS$3,1,0))*OFFSET('Gastos com Pessoal'!$H$6,1,MATCH(1&amp;$B56,'Gastos com Pessoal'!$I$532:$AJ$532&amp;'Gastos com Pessoal'!$I$6:$AJ$6,0),500,1)),0)
+_xlfn.IFNA(SUM((AS$3&gt;='Gastos com Pessoal'!$E$7:$E$506)*(AS$3&lt;='Gastos com Pessoal'!$F$7:$F$506)*(IF('Gastos com Pessoal'!$M$7:$M$506&lt;=AS$3,1,0))*OFFSET('Gastos com Pessoal'!$H$6,1,MATCH(2&amp;$B56,'Gastos com Pessoal'!$I$532:$AJ$532&amp;'Gastos com Pessoal'!$I$6:$AJ$6,0),500,1)),0)
+_xlfn.IFNA(SUM((AS$3&gt;='Gastos com Pessoal'!$E$7:$E$506)*(AS$3&lt;='Gastos com Pessoal'!$F$7:$F$506)*(IF('Gastos com Pessoal'!$S$7:$S$506&lt;=AS$3,1,0))*OFFSET('Gastos com Pessoal'!$H$6,1,MATCH(3&amp;$B56,'Gastos com Pessoal'!$I$532:$AJ$532&amp;'Gastos com Pessoal'!$I$6:$AJ$6,0),500,1)),0)
+_xlfn.IFNA(SUM((AS$3&gt;='Gastos com Pessoal'!$E$7:$E$506)*(AS$3&lt;='Gastos com Pessoal'!$F$7:$F$506)*(IF('Gastos com Pessoal'!$Y$7:$Y$506&lt;=AS$3,1,0))*OFFSET('Gastos com Pessoal'!$H$6,1,MATCH(4&amp;$B56,'Gastos com Pessoal'!$I$532:$AJ$532&amp;'Gastos com Pessoal'!$I$6:$AJ$6,0),500,1)),0)
+_xlfn.IFNA(SUM((AS$3&gt;='Gastos com Pessoal'!$E$7:$E$506)*(AS$3&lt;='Gastos com Pessoal'!$F$7:$F$506)*(IF('Gastos com Pessoal'!$AE$7:$AE$506&lt;=AS$3,1,0))*OFFSET('Gastos com Pessoal'!$H$6,1,MATCH(5&amp;$B56,'Gastos com Pessoal'!$I$532:$AJ$532&amp;'Gastos com Pessoal'!$I$6:$AJ$6,0),500,1)),0)
+_xlfn.IFNA(SUM((AS$3&gt;='Gastos com Pessoal'!$E$513:$E$522)*(AS$3&lt;='Gastos com Pessoal'!$F$513:$F$522)*(IF('Gastos com Pessoal'!$G$513:$G$522&lt;=AS$3,1,0))*OFFSET('Gastos com Pessoal'!$H$512,1,MATCH(1&amp;$B56,'Gastos com Pessoal'!$I$532:$AJ$532&amp;'Gastos com Pessoal'!$I$512:$AJ$512,0),10,1)),0)
+_xlfn.IFNA(SUM((AS$3&gt;='Gastos com Pessoal'!$E$513:$E$522)*(AS$3&lt;='Gastos com Pessoal'!$F$513:$F$522)*(IF('Gastos com Pessoal'!$M$513:$M$522&lt;=AS$3,1,0))*OFFSET('Gastos com Pessoal'!$H$512,1,MATCH(2&amp;$B56,'Gastos com Pessoal'!$I$532:$AJ$532&amp;'Gastos com Pessoal'!$I$512:$AJ$512,0),10,1)),0)
+_xlfn.IFNA(SUM((AS$3&gt;='Gastos com Pessoal'!$E$513:$E$522)*(AS$3&lt;='Gastos com Pessoal'!$F$513:$F$522)*(IF('Gastos com Pessoal'!$S$513:$S$522&lt;=AS$3,1,0))*OFFSET('Gastos com Pessoal'!$H$512,1,MATCH(3&amp;$B56,'Gastos com Pessoal'!$I$532:$AJ$532&amp;'Gastos com Pessoal'!$I$512:$AJ$512,0),10,1)),0)
+_xlfn.IFNA(SUM((AS$3&gt;='Gastos com Pessoal'!$E$513:$E$522)*(AS$3&lt;='Gastos com Pessoal'!$F$513:$F$522)*(IF('Gastos com Pessoal'!$Y$513:$Y$522&lt;=AS$3,1,0))*OFFSET('Gastos com Pessoal'!$H$512,1,MATCH(4&amp;$B56,'Gastos com Pessoal'!$I$532:$AJ$532&amp;'Gastos com Pessoal'!$I$512:$AJ$512,0),10,1)),0)
+_xlfn.IFNA(SUM((AS$3&gt;='Gastos com Pessoal'!$E$513:$E$522)*(AS$3&lt;='Gastos com Pessoal'!$F$513:$F$522)*(IF('Gastos com Pessoal'!$AE$513:$AE$522&lt;=AS$3,1,0))*OFFSET('Gastos com Pessoal'!$H$512,1,MATCH(5&amp;$B56,'Gastos com Pessoal'!$I$532:$AJ$532&amp;'Gastos com Pessoal'!$I$512:$AJ$512,0),10,1)),0)</f>
        <v>0</v>
      </c>
      <c r="AT56" s="32">
        <f t="array" aca="1" ref="AT56" ca="1">_xlfn.IFNA(SUM((AT$3&gt;='Gastos com Pessoal'!$E$7:$E$506)*(AT$3&lt;='Gastos com Pessoal'!$F$7:$F$506)*OFFSET('Encargos e Benefícios'!$D$5,1,MATCH($B56,'Encargos e Benefícios'!$E$5:$AB$5,0),500,1)),0)
+_xlfn.IFNA(SUM((AT$3&gt;='Gastos com Pessoal'!$E$513:$E$522)*(AT$3&lt;='Gastos com Pessoal'!$F$513:$F$522)*OFFSET('Encargos e Benefícios'!$D$511,1,MATCH($B56,'Encargos e Benefícios'!$E$511:$AB$511,0),10,1)),0)
+_xlfn.IFNA(SUM((AT$3&gt;='Gastos com Pessoal'!$E$7:$E$506)*(AT$3&lt;='Gastos com Pessoal'!$F$7:$F$506)*(IF('Gastos com Pessoal'!$G$7:$G$506&lt;=AT$3,1,0))*OFFSET('Gastos com Pessoal'!$H$6,1,MATCH(1&amp;$B56,'Gastos com Pessoal'!$I$532:$AJ$532&amp;'Gastos com Pessoal'!$I$6:$AJ$6,0),500,1)),0)
+_xlfn.IFNA(SUM((AT$3&gt;='Gastos com Pessoal'!$E$7:$E$506)*(AT$3&lt;='Gastos com Pessoal'!$F$7:$F$506)*(IF('Gastos com Pessoal'!$M$7:$M$506&lt;=AT$3,1,0))*OFFSET('Gastos com Pessoal'!$H$6,1,MATCH(2&amp;$B56,'Gastos com Pessoal'!$I$532:$AJ$532&amp;'Gastos com Pessoal'!$I$6:$AJ$6,0),500,1)),0)
+_xlfn.IFNA(SUM((AT$3&gt;='Gastos com Pessoal'!$E$7:$E$506)*(AT$3&lt;='Gastos com Pessoal'!$F$7:$F$506)*(IF('Gastos com Pessoal'!$S$7:$S$506&lt;=AT$3,1,0))*OFFSET('Gastos com Pessoal'!$H$6,1,MATCH(3&amp;$B56,'Gastos com Pessoal'!$I$532:$AJ$532&amp;'Gastos com Pessoal'!$I$6:$AJ$6,0),500,1)),0)
+_xlfn.IFNA(SUM((AT$3&gt;='Gastos com Pessoal'!$E$7:$E$506)*(AT$3&lt;='Gastos com Pessoal'!$F$7:$F$506)*(IF('Gastos com Pessoal'!$Y$7:$Y$506&lt;=AT$3,1,0))*OFFSET('Gastos com Pessoal'!$H$6,1,MATCH(4&amp;$B56,'Gastos com Pessoal'!$I$532:$AJ$532&amp;'Gastos com Pessoal'!$I$6:$AJ$6,0),500,1)),0)
+_xlfn.IFNA(SUM((AT$3&gt;='Gastos com Pessoal'!$E$7:$E$506)*(AT$3&lt;='Gastos com Pessoal'!$F$7:$F$506)*(IF('Gastos com Pessoal'!$AE$7:$AE$506&lt;=AT$3,1,0))*OFFSET('Gastos com Pessoal'!$H$6,1,MATCH(5&amp;$B56,'Gastos com Pessoal'!$I$532:$AJ$532&amp;'Gastos com Pessoal'!$I$6:$AJ$6,0),500,1)),0)
+_xlfn.IFNA(SUM((AT$3&gt;='Gastos com Pessoal'!$E$513:$E$522)*(AT$3&lt;='Gastos com Pessoal'!$F$513:$F$522)*(IF('Gastos com Pessoal'!$G$513:$G$522&lt;=AT$3,1,0))*OFFSET('Gastos com Pessoal'!$H$512,1,MATCH(1&amp;$B56,'Gastos com Pessoal'!$I$532:$AJ$532&amp;'Gastos com Pessoal'!$I$512:$AJ$512,0),10,1)),0)
+_xlfn.IFNA(SUM((AT$3&gt;='Gastos com Pessoal'!$E$513:$E$522)*(AT$3&lt;='Gastos com Pessoal'!$F$513:$F$522)*(IF('Gastos com Pessoal'!$M$513:$M$522&lt;=AT$3,1,0))*OFFSET('Gastos com Pessoal'!$H$512,1,MATCH(2&amp;$B56,'Gastos com Pessoal'!$I$532:$AJ$532&amp;'Gastos com Pessoal'!$I$512:$AJ$512,0),10,1)),0)
+_xlfn.IFNA(SUM((AT$3&gt;='Gastos com Pessoal'!$E$513:$E$522)*(AT$3&lt;='Gastos com Pessoal'!$F$513:$F$522)*(IF('Gastos com Pessoal'!$S$513:$S$522&lt;=AT$3,1,0))*OFFSET('Gastos com Pessoal'!$H$512,1,MATCH(3&amp;$B56,'Gastos com Pessoal'!$I$532:$AJ$532&amp;'Gastos com Pessoal'!$I$512:$AJ$512,0),10,1)),0)
+_xlfn.IFNA(SUM((AT$3&gt;='Gastos com Pessoal'!$E$513:$E$522)*(AT$3&lt;='Gastos com Pessoal'!$F$513:$F$522)*(IF('Gastos com Pessoal'!$Y$513:$Y$522&lt;=AT$3,1,0))*OFFSET('Gastos com Pessoal'!$H$512,1,MATCH(4&amp;$B56,'Gastos com Pessoal'!$I$532:$AJ$532&amp;'Gastos com Pessoal'!$I$512:$AJ$512,0),10,1)),0)
+_xlfn.IFNA(SUM((AT$3&gt;='Gastos com Pessoal'!$E$513:$E$522)*(AT$3&lt;='Gastos com Pessoal'!$F$513:$F$522)*(IF('Gastos com Pessoal'!$AE$513:$AE$522&lt;=AT$3,1,0))*OFFSET('Gastos com Pessoal'!$H$512,1,MATCH(5&amp;$B56,'Gastos com Pessoal'!$I$532:$AJ$532&amp;'Gastos com Pessoal'!$I$512:$AJ$512,0),10,1)),0)</f>
        <v>0</v>
      </c>
      <c r="AU56" s="32">
        <f t="array" aca="1" ref="AU56" ca="1">_xlfn.IFNA(SUM((AU$3&gt;='Gastos com Pessoal'!$E$7:$E$506)*(AU$3&lt;='Gastos com Pessoal'!$F$7:$F$506)*OFFSET('Encargos e Benefícios'!$D$5,1,MATCH($B56,'Encargos e Benefícios'!$E$5:$AB$5,0),500,1)),0)
+_xlfn.IFNA(SUM((AU$3&gt;='Gastos com Pessoal'!$E$513:$E$522)*(AU$3&lt;='Gastos com Pessoal'!$F$513:$F$522)*OFFSET('Encargos e Benefícios'!$D$511,1,MATCH($B56,'Encargos e Benefícios'!$E$511:$AB$511,0),10,1)),0)
+_xlfn.IFNA(SUM((AU$3&gt;='Gastos com Pessoal'!$E$7:$E$506)*(AU$3&lt;='Gastos com Pessoal'!$F$7:$F$506)*(IF('Gastos com Pessoal'!$G$7:$G$506&lt;=AU$3,1,0))*OFFSET('Gastos com Pessoal'!$H$6,1,MATCH(1&amp;$B56,'Gastos com Pessoal'!$I$532:$AJ$532&amp;'Gastos com Pessoal'!$I$6:$AJ$6,0),500,1)),0)
+_xlfn.IFNA(SUM((AU$3&gt;='Gastos com Pessoal'!$E$7:$E$506)*(AU$3&lt;='Gastos com Pessoal'!$F$7:$F$506)*(IF('Gastos com Pessoal'!$M$7:$M$506&lt;=AU$3,1,0))*OFFSET('Gastos com Pessoal'!$H$6,1,MATCH(2&amp;$B56,'Gastos com Pessoal'!$I$532:$AJ$532&amp;'Gastos com Pessoal'!$I$6:$AJ$6,0),500,1)),0)
+_xlfn.IFNA(SUM((AU$3&gt;='Gastos com Pessoal'!$E$7:$E$506)*(AU$3&lt;='Gastos com Pessoal'!$F$7:$F$506)*(IF('Gastos com Pessoal'!$S$7:$S$506&lt;=AU$3,1,0))*OFFSET('Gastos com Pessoal'!$H$6,1,MATCH(3&amp;$B56,'Gastos com Pessoal'!$I$532:$AJ$532&amp;'Gastos com Pessoal'!$I$6:$AJ$6,0),500,1)),0)
+_xlfn.IFNA(SUM((AU$3&gt;='Gastos com Pessoal'!$E$7:$E$506)*(AU$3&lt;='Gastos com Pessoal'!$F$7:$F$506)*(IF('Gastos com Pessoal'!$Y$7:$Y$506&lt;=AU$3,1,0))*OFFSET('Gastos com Pessoal'!$H$6,1,MATCH(4&amp;$B56,'Gastos com Pessoal'!$I$532:$AJ$532&amp;'Gastos com Pessoal'!$I$6:$AJ$6,0),500,1)),0)
+_xlfn.IFNA(SUM((AU$3&gt;='Gastos com Pessoal'!$E$7:$E$506)*(AU$3&lt;='Gastos com Pessoal'!$F$7:$F$506)*(IF('Gastos com Pessoal'!$AE$7:$AE$506&lt;=AU$3,1,0))*OFFSET('Gastos com Pessoal'!$H$6,1,MATCH(5&amp;$B56,'Gastos com Pessoal'!$I$532:$AJ$532&amp;'Gastos com Pessoal'!$I$6:$AJ$6,0),500,1)),0)
+_xlfn.IFNA(SUM((AU$3&gt;='Gastos com Pessoal'!$E$513:$E$522)*(AU$3&lt;='Gastos com Pessoal'!$F$513:$F$522)*(IF('Gastos com Pessoal'!$G$513:$G$522&lt;=AU$3,1,0))*OFFSET('Gastos com Pessoal'!$H$512,1,MATCH(1&amp;$B56,'Gastos com Pessoal'!$I$532:$AJ$532&amp;'Gastos com Pessoal'!$I$512:$AJ$512,0),10,1)),0)
+_xlfn.IFNA(SUM((AU$3&gt;='Gastos com Pessoal'!$E$513:$E$522)*(AU$3&lt;='Gastos com Pessoal'!$F$513:$F$522)*(IF('Gastos com Pessoal'!$M$513:$M$522&lt;=AU$3,1,0))*OFFSET('Gastos com Pessoal'!$H$512,1,MATCH(2&amp;$B56,'Gastos com Pessoal'!$I$532:$AJ$532&amp;'Gastos com Pessoal'!$I$512:$AJ$512,0),10,1)),0)
+_xlfn.IFNA(SUM((AU$3&gt;='Gastos com Pessoal'!$E$513:$E$522)*(AU$3&lt;='Gastos com Pessoal'!$F$513:$F$522)*(IF('Gastos com Pessoal'!$S$513:$S$522&lt;=AU$3,1,0))*OFFSET('Gastos com Pessoal'!$H$512,1,MATCH(3&amp;$B56,'Gastos com Pessoal'!$I$532:$AJ$532&amp;'Gastos com Pessoal'!$I$512:$AJ$512,0),10,1)),0)
+_xlfn.IFNA(SUM((AU$3&gt;='Gastos com Pessoal'!$E$513:$E$522)*(AU$3&lt;='Gastos com Pessoal'!$F$513:$F$522)*(IF('Gastos com Pessoal'!$Y$513:$Y$522&lt;=AU$3,1,0))*OFFSET('Gastos com Pessoal'!$H$512,1,MATCH(4&amp;$B56,'Gastos com Pessoal'!$I$532:$AJ$532&amp;'Gastos com Pessoal'!$I$512:$AJ$512,0),10,1)),0)
+_xlfn.IFNA(SUM((AU$3&gt;='Gastos com Pessoal'!$E$513:$E$522)*(AU$3&lt;='Gastos com Pessoal'!$F$513:$F$522)*(IF('Gastos com Pessoal'!$AE$513:$AE$522&lt;=AU$3,1,0))*OFFSET('Gastos com Pessoal'!$H$512,1,MATCH(5&amp;$B56,'Gastos com Pessoal'!$I$532:$AJ$532&amp;'Gastos com Pessoal'!$I$512:$AJ$512,0),10,1)),0)</f>
        <v>0</v>
      </c>
      <c r="AV56" s="32">
        <f t="array" aca="1" ref="AV56" ca="1">_xlfn.IFNA(SUM((AV$3&gt;='Gastos com Pessoal'!$E$7:$E$506)*(AV$3&lt;='Gastos com Pessoal'!$F$7:$F$506)*OFFSET('Encargos e Benefícios'!$D$5,1,MATCH($B56,'Encargos e Benefícios'!$E$5:$AB$5,0),500,1)),0)
+_xlfn.IFNA(SUM((AV$3&gt;='Gastos com Pessoal'!$E$513:$E$522)*(AV$3&lt;='Gastos com Pessoal'!$F$513:$F$522)*OFFSET('Encargos e Benefícios'!$D$511,1,MATCH($B56,'Encargos e Benefícios'!$E$511:$AB$511,0),10,1)),0)
+_xlfn.IFNA(SUM((AV$3&gt;='Gastos com Pessoal'!$E$7:$E$506)*(AV$3&lt;='Gastos com Pessoal'!$F$7:$F$506)*(IF('Gastos com Pessoal'!$G$7:$G$506&lt;=AV$3,1,0))*OFFSET('Gastos com Pessoal'!$H$6,1,MATCH(1&amp;$B56,'Gastos com Pessoal'!$I$532:$AJ$532&amp;'Gastos com Pessoal'!$I$6:$AJ$6,0),500,1)),0)
+_xlfn.IFNA(SUM((AV$3&gt;='Gastos com Pessoal'!$E$7:$E$506)*(AV$3&lt;='Gastos com Pessoal'!$F$7:$F$506)*(IF('Gastos com Pessoal'!$M$7:$M$506&lt;=AV$3,1,0))*OFFSET('Gastos com Pessoal'!$H$6,1,MATCH(2&amp;$B56,'Gastos com Pessoal'!$I$532:$AJ$532&amp;'Gastos com Pessoal'!$I$6:$AJ$6,0),500,1)),0)
+_xlfn.IFNA(SUM((AV$3&gt;='Gastos com Pessoal'!$E$7:$E$506)*(AV$3&lt;='Gastos com Pessoal'!$F$7:$F$506)*(IF('Gastos com Pessoal'!$S$7:$S$506&lt;=AV$3,1,0))*OFFSET('Gastos com Pessoal'!$H$6,1,MATCH(3&amp;$B56,'Gastos com Pessoal'!$I$532:$AJ$532&amp;'Gastos com Pessoal'!$I$6:$AJ$6,0),500,1)),0)
+_xlfn.IFNA(SUM((AV$3&gt;='Gastos com Pessoal'!$E$7:$E$506)*(AV$3&lt;='Gastos com Pessoal'!$F$7:$F$506)*(IF('Gastos com Pessoal'!$Y$7:$Y$506&lt;=AV$3,1,0))*OFFSET('Gastos com Pessoal'!$H$6,1,MATCH(4&amp;$B56,'Gastos com Pessoal'!$I$532:$AJ$532&amp;'Gastos com Pessoal'!$I$6:$AJ$6,0),500,1)),0)
+_xlfn.IFNA(SUM((AV$3&gt;='Gastos com Pessoal'!$E$7:$E$506)*(AV$3&lt;='Gastos com Pessoal'!$F$7:$F$506)*(IF('Gastos com Pessoal'!$AE$7:$AE$506&lt;=AV$3,1,0))*OFFSET('Gastos com Pessoal'!$H$6,1,MATCH(5&amp;$B56,'Gastos com Pessoal'!$I$532:$AJ$532&amp;'Gastos com Pessoal'!$I$6:$AJ$6,0),500,1)),0)
+_xlfn.IFNA(SUM((AV$3&gt;='Gastos com Pessoal'!$E$513:$E$522)*(AV$3&lt;='Gastos com Pessoal'!$F$513:$F$522)*(IF('Gastos com Pessoal'!$G$513:$G$522&lt;=AV$3,1,0))*OFFSET('Gastos com Pessoal'!$H$512,1,MATCH(1&amp;$B56,'Gastos com Pessoal'!$I$532:$AJ$532&amp;'Gastos com Pessoal'!$I$512:$AJ$512,0),10,1)),0)
+_xlfn.IFNA(SUM((AV$3&gt;='Gastos com Pessoal'!$E$513:$E$522)*(AV$3&lt;='Gastos com Pessoal'!$F$513:$F$522)*(IF('Gastos com Pessoal'!$M$513:$M$522&lt;=AV$3,1,0))*OFFSET('Gastos com Pessoal'!$H$512,1,MATCH(2&amp;$B56,'Gastos com Pessoal'!$I$532:$AJ$532&amp;'Gastos com Pessoal'!$I$512:$AJ$512,0),10,1)),0)
+_xlfn.IFNA(SUM((AV$3&gt;='Gastos com Pessoal'!$E$513:$E$522)*(AV$3&lt;='Gastos com Pessoal'!$F$513:$F$522)*(IF('Gastos com Pessoal'!$S$513:$S$522&lt;=AV$3,1,0))*OFFSET('Gastos com Pessoal'!$H$512,1,MATCH(3&amp;$B56,'Gastos com Pessoal'!$I$532:$AJ$532&amp;'Gastos com Pessoal'!$I$512:$AJ$512,0),10,1)),0)
+_xlfn.IFNA(SUM((AV$3&gt;='Gastos com Pessoal'!$E$513:$E$522)*(AV$3&lt;='Gastos com Pessoal'!$F$513:$F$522)*(IF('Gastos com Pessoal'!$Y$513:$Y$522&lt;=AV$3,1,0))*OFFSET('Gastos com Pessoal'!$H$512,1,MATCH(4&amp;$B56,'Gastos com Pessoal'!$I$532:$AJ$532&amp;'Gastos com Pessoal'!$I$512:$AJ$512,0),10,1)),0)
+_xlfn.IFNA(SUM((AV$3&gt;='Gastos com Pessoal'!$E$513:$E$522)*(AV$3&lt;='Gastos com Pessoal'!$F$513:$F$522)*(IF('Gastos com Pessoal'!$AE$513:$AE$522&lt;=AV$3,1,0))*OFFSET('Gastos com Pessoal'!$H$512,1,MATCH(5&amp;$B56,'Gastos com Pessoal'!$I$532:$AJ$532&amp;'Gastos com Pessoal'!$I$512:$AJ$512,0),10,1)),0)</f>
        <v>0</v>
      </c>
      <c r="AW56" s="32">
        <f t="array" aca="1" ref="AW56" ca="1">_xlfn.IFNA(SUM((AW$3&gt;='Gastos com Pessoal'!$E$7:$E$506)*(AW$3&lt;='Gastos com Pessoal'!$F$7:$F$506)*OFFSET('Encargos e Benefícios'!$D$5,1,MATCH($B56,'Encargos e Benefícios'!$E$5:$AB$5,0),500,1)),0)
+_xlfn.IFNA(SUM((AW$3&gt;='Gastos com Pessoal'!$E$513:$E$522)*(AW$3&lt;='Gastos com Pessoal'!$F$513:$F$522)*OFFSET('Encargos e Benefícios'!$D$511,1,MATCH($B56,'Encargos e Benefícios'!$E$511:$AB$511,0),10,1)),0)
+_xlfn.IFNA(SUM((AW$3&gt;='Gastos com Pessoal'!$E$7:$E$506)*(AW$3&lt;='Gastos com Pessoal'!$F$7:$F$506)*(IF('Gastos com Pessoal'!$G$7:$G$506&lt;=AW$3,1,0))*OFFSET('Gastos com Pessoal'!$H$6,1,MATCH(1&amp;$B56,'Gastos com Pessoal'!$I$532:$AJ$532&amp;'Gastos com Pessoal'!$I$6:$AJ$6,0),500,1)),0)
+_xlfn.IFNA(SUM((AW$3&gt;='Gastos com Pessoal'!$E$7:$E$506)*(AW$3&lt;='Gastos com Pessoal'!$F$7:$F$506)*(IF('Gastos com Pessoal'!$M$7:$M$506&lt;=AW$3,1,0))*OFFSET('Gastos com Pessoal'!$H$6,1,MATCH(2&amp;$B56,'Gastos com Pessoal'!$I$532:$AJ$532&amp;'Gastos com Pessoal'!$I$6:$AJ$6,0),500,1)),0)
+_xlfn.IFNA(SUM((AW$3&gt;='Gastos com Pessoal'!$E$7:$E$506)*(AW$3&lt;='Gastos com Pessoal'!$F$7:$F$506)*(IF('Gastos com Pessoal'!$S$7:$S$506&lt;=AW$3,1,0))*OFFSET('Gastos com Pessoal'!$H$6,1,MATCH(3&amp;$B56,'Gastos com Pessoal'!$I$532:$AJ$532&amp;'Gastos com Pessoal'!$I$6:$AJ$6,0),500,1)),0)
+_xlfn.IFNA(SUM((AW$3&gt;='Gastos com Pessoal'!$E$7:$E$506)*(AW$3&lt;='Gastos com Pessoal'!$F$7:$F$506)*(IF('Gastos com Pessoal'!$Y$7:$Y$506&lt;=AW$3,1,0))*OFFSET('Gastos com Pessoal'!$H$6,1,MATCH(4&amp;$B56,'Gastos com Pessoal'!$I$532:$AJ$532&amp;'Gastos com Pessoal'!$I$6:$AJ$6,0),500,1)),0)
+_xlfn.IFNA(SUM((AW$3&gt;='Gastos com Pessoal'!$E$7:$E$506)*(AW$3&lt;='Gastos com Pessoal'!$F$7:$F$506)*(IF('Gastos com Pessoal'!$AE$7:$AE$506&lt;=AW$3,1,0))*OFFSET('Gastos com Pessoal'!$H$6,1,MATCH(5&amp;$B56,'Gastos com Pessoal'!$I$532:$AJ$532&amp;'Gastos com Pessoal'!$I$6:$AJ$6,0),500,1)),0)
+_xlfn.IFNA(SUM((AW$3&gt;='Gastos com Pessoal'!$E$513:$E$522)*(AW$3&lt;='Gastos com Pessoal'!$F$513:$F$522)*(IF('Gastos com Pessoal'!$G$513:$G$522&lt;=AW$3,1,0))*OFFSET('Gastos com Pessoal'!$H$512,1,MATCH(1&amp;$B56,'Gastos com Pessoal'!$I$532:$AJ$532&amp;'Gastos com Pessoal'!$I$512:$AJ$512,0),10,1)),0)
+_xlfn.IFNA(SUM((AW$3&gt;='Gastos com Pessoal'!$E$513:$E$522)*(AW$3&lt;='Gastos com Pessoal'!$F$513:$F$522)*(IF('Gastos com Pessoal'!$M$513:$M$522&lt;=AW$3,1,0))*OFFSET('Gastos com Pessoal'!$H$512,1,MATCH(2&amp;$B56,'Gastos com Pessoal'!$I$532:$AJ$532&amp;'Gastos com Pessoal'!$I$512:$AJ$512,0),10,1)),0)
+_xlfn.IFNA(SUM((AW$3&gt;='Gastos com Pessoal'!$E$513:$E$522)*(AW$3&lt;='Gastos com Pessoal'!$F$513:$F$522)*(IF('Gastos com Pessoal'!$S$513:$S$522&lt;=AW$3,1,0))*OFFSET('Gastos com Pessoal'!$H$512,1,MATCH(3&amp;$B56,'Gastos com Pessoal'!$I$532:$AJ$532&amp;'Gastos com Pessoal'!$I$512:$AJ$512,0),10,1)),0)
+_xlfn.IFNA(SUM((AW$3&gt;='Gastos com Pessoal'!$E$513:$E$522)*(AW$3&lt;='Gastos com Pessoal'!$F$513:$F$522)*(IF('Gastos com Pessoal'!$Y$513:$Y$522&lt;=AW$3,1,0))*OFFSET('Gastos com Pessoal'!$H$512,1,MATCH(4&amp;$B56,'Gastos com Pessoal'!$I$532:$AJ$532&amp;'Gastos com Pessoal'!$I$512:$AJ$512,0),10,1)),0)
+_xlfn.IFNA(SUM((AW$3&gt;='Gastos com Pessoal'!$E$513:$E$522)*(AW$3&lt;='Gastos com Pessoal'!$F$513:$F$522)*(IF('Gastos com Pessoal'!$AE$513:$AE$522&lt;=AW$3,1,0))*OFFSET('Gastos com Pessoal'!$H$512,1,MATCH(5&amp;$B56,'Gastos com Pessoal'!$I$532:$AJ$532&amp;'Gastos com Pessoal'!$I$512:$AJ$512,0),10,1)),0)</f>
        <v>0</v>
      </c>
      <c r="AX56" s="32">
        <f t="array" aca="1" ref="AX56" ca="1">_xlfn.IFNA(SUM((AX$3&gt;='Gastos com Pessoal'!$E$7:$E$506)*(AX$3&lt;='Gastos com Pessoal'!$F$7:$F$506)*OFFSET('Encargos e Benefícios'!$D$5,1,MATCH($B56,'Encargos e Benefícios'!$E$5:$AB$5,0),500,1)),0)
+_xlfn.IFNA(SUM((AX$3&gt;='Gastos com Pessoal'!$E$513:$E$522)*(AX$3&lt;='Gastos com Pessoal'!$F$513:$F$522)*OFFSET('Encargos e Benefícios'!$D$511,1,MATCH($B56,'Encargos e Benefícios'!$E$511:$AB$511,0),10,1)),0)
+_xlfn.IFNA(SUM((AX$3&gt;='Gastos com Pessoal'!$E$7:$E$506)*(AX$3&lt;='Gastos com Pessoal'!$F$7:$F$506)*(IF('Gastos com Pessoal'!$G$7:$G$506&lt;=AX$3,1,0))*OFFSET('Gastos com Pessoal'!$H$6,1,MATCH(1&amp;$B56,'Gastos com Pessoal'!$I$532:$AJ$532&amp;'Gastos com Pessoal'!$I$6:$AJ$6,0),500,1)),0)
+_xlfn.IFNA(SUM((AX$3&gt;='Gastos com Pessoal'!$E$7:$E$506)*(AX$3&lt;='Gastos com Pessoal'!$F$7:$F$506)*(IF('Gastos com Pessoal'!$M$7:$M$506&lt;=AX$3,1,0))*OFFSET('Gastos com Pessoal'!$H$6,1,MATCH(2&amp;$B56,'Gastos com Pessoal'!$I$532:$AJ$532&amp;'Gastos com Pessoal'!$I$6:$AJ$6,0),500,1)),0)
+_xlfn.IFNA(SUM((AX$3&gt;='Gastos com Pessoal'!$E$7:$E$506)*(AX$3&lt;='Gastos com Pessoal'!$F$7:$F$506)*(IF('Gastos com Pessoal'!$S$7:$S$506&lt;=AX$3,1,0))*OFFSET('Gastos com Pessoal'!$H$6,1,MATCH(3&amp;$B56,'Gastos com Pessoal'!$I$532:$AJ$532&amp;'Gastos com Pessoal'!$I$6:$AJ$6,0),500,1)),0)
+_xlfn.IFNA(SUM((AX$3&gt;='Gastos com Pessoal'!$E$7:$E$506)*(AX$3&lt;='Gastos com Pessoal'!$F$7:$F$506)*(IF('Gastos com Pessoal'!$Y$7:$Y$506&lt;=AX$3,1,0))*OFFSET('Gastos com Pessoal'!$H$6,1,MATCH(4&amp;$B56,'Gastos com Pessoal'!$I$532:$AJ$532&amp;'Gastos com Pessoal'!$I$6:$AJ$6,0),500,1)),0)
+_xlfn.IFNA(SUM((AX$3&gt;='Gastos com Pessoal'!$E$7:$E$506)*(AX$3&lt;='Gastos com Pessoal'!$F$7:$F$506)*(IF('Gastos com Pessoal'!$AE$7:$AE$506&lt;=AX$3,1,0))*OFFSET('Gastos com Pessoal'!$H$6,1,MATCH(5&amp;$B56,'Gastos com Pessoal'!$I$532:$AJ$532&amp;'Gastos com Pessoal'!$I$6:$AJ$6,0),500,1)),0)
+_xlfn.IFNA(SUM((AX$3&gt;='Gastos com Pessoal'!$E$513:$E$522)*(AX$3&lt;='Gastos com Pessoal'!$F$513:$F$522)*(IF('Gastos com Pessoal'!$G$513:$G$522&lt;=AX$3,1,0))*OFFSET('Gastos com Pessoal'!$H$512,1,MATCH(1&amp;$B56,'Gastos com Pessoal'!$I$532:$AJ$532&amp;'Gastos com Pessoal'!$I$512:$AJ$512,0),10,1)),0)
+_xlfn.IFNA(SUM((AX$3&gt;='Gastos com Pessoal'!$E$513:$E$522)*(AX$3&lt;='Gastos com Pessoal'!$F$513:$F$522)*(IF('Gastos com Pessoal'!$M$513:$M$522&lt;=AX$3,1,0))*OFFSET('Gastos com Pessoal'!$H$512,1,MATCH(2&amp;$B56,'Gastos com Pessoal'!$I$532:$AJ$532&amp;'Gastos com Pessoal'!$I$512:$AJ$512,0),10,1)),0)
+_xlfn.IFNA(SUM((AX$3&gt;='Gastos com Pessoal'!$E$513:$E$522)*(AX$3&lt;='Gastos com Pessoal'!$F$513:$F$522)*(IF('Gastos com Pessoal'!$S$513:$S$522&lt;=AX$3,1,0))*OFFSET('Gastos com Pessoal'!$H$512,1,MATCH(3&amp;$B56,'Gastos com Pessoal'!$I$532:$AJ$532&amp;'Gastos com Pessoal'!$I$512:$AJ$512,0),10,1)),0)
+_xlfn.IFNA(SUM((AX$3&gt;='Gastos com Pessoal'!$E$513:$E$522)*(AX$3&lt;='Gastos com Pessoal'!$F$513:$F$522)*(IF('Gastos com Pessoal'!$Y$513:$Y$522&lt;=AX$3,1,0))*OFFSET('Gastos com Pessoal'!$H$512,1,MATCH(4&amp;$B56,'Gastos com Pessoal'!$I$532:$AJ$532&amp;'Gastos com Pessoal'!$I$512:$AJ$512,0),10,1)),0)
+_xlfn.IFNA(SUM((AX$3&gt;='Gastos com Pessoal'!$E$513:$E$522)*(AX$3&lt;='Gastos com Pessoal'!$F$513:$F$522)*(IF('Gastos com Pessoal'!$AE$513:$AE$522&lt;=AX$3,1,0))*OFFSET('Gastos com Pessoal'!$H$512,1,MATCH(5&amp;$B56,'Gastos com Pessoal'!$I$532:$AJ$532&amp;'Gastos com Pessoal'!$I$512:$AJ$512,0),10,1)),0)</f>
        <v>0</v>
      </c>
      <c r="AY56" s="32">
        <f t="array" aca="1" ref="AY56" ca="1">_xlfn.IFNA(SUM((AY$3&gt;='Gastos com Pessoal'!$E$7:$E$506)*(AY$3&lt;='Gastos com Pessoal'!$F$7:$F$506)*OFFSET('Encargos e Benefícios'!$D$5,1,MATCH($B56,'Encargos e Benefícios'!$E$5:$AB$5,0),500,1)),0)
+_xlfn.IFNA(SUM((AY$3&gt;='Gastos com Pessoal'!$E$513:$E$522)*(AY$3&lt;='Gastos com Pessoal'!$F$513:$F$522)*OFFSET('Encargos e Benefícios'!$D$511,1,MATCH($B56,'Encargos e Benefícios'!$E$511:$AB$511,0),10,1)),0)
+_xlfn.IFNA(SUM((AY$3&gt;='Gastos com Pessoal'!$E$7:$E$506)*(AY$3&lt;='Gastos com Pessoal'!$F$7:$F$506)*(IF('Gastos com Pessoal'!$G$7:$G$506&lt;=AY$3,1,0))*OFFSET('Gastos com Pessoal'!$H$6,1,MATCH(1&amp;$B56,'Gastos com Pessoal'!$I$532:$AJ$532&amp;'Gastos com Pessoal'!$I$6:$AJ$6,0),500,1)),0)
+_xlfn.IFNA(SUM((AY$3&gt;='Gastos com Pessoal'!$E$7:$E$506)*(AY$3&lt;='Gastos com Pessoal'!$F$7:$F$506)*(IF('Gastos com Pessoal'!$M$7:$M$506&lt;=AY$3,1,0))*OFFSET('Gastos com Pessoal'!$H$6,1,MATCH(2&amp;$B56,'Gastos com Pessoal'!$I$532:$AJ$532&amp;'Gastos com Pessoal'!$I$6:$AJ$6,0),500,1)),0)
+_xlfn.IFNA(SUM((AY$3&gt;='Gastos com Pessoal'!$E$7:$E$506)*(AY$3&lt;='Gastos com Pessoal'!$F$7:$F$506)*(IF('Gastos com Pessoal'!$S$7:$S$506&lt;=AY$3,1,0))*OFFSET('Gastos com Pessoal'!$H$6,1,MATCH(3&amp;$B56,'Gastos com Pessoal'!$I$532:$AJ$532&amp;'Gastos com Pessoal'!$I$6:$AJ$6,0),500,1)),0)
+_xlfn.IFNA(SUM((AY$3&gt;='Gastos com Pessoal'!$E$7:$E$506)*(AY$3&lt;='Gastos com Pessoal'!$F$7:$F$506)*(IF('Gastos com Pessoal'!$Y$7:$Y$506&lt;=AY$3,1,0))*OFFSET('Gastos com Pessoal'!$H$6,1,MATCH(4&amp;$B56,'Gastos com Pessoal'!$I$532:$AJ$532&amp;'Gastos com Pessoal'!$I$6:$AJ$6,0),500,1)),0)
+_xlfn.IFNA(SUM((AY$3&gt;='Gastos com Pessoal'!$E$7:$E$506)*(AY$3&lt;='Gastos com Pessoal'!$F$7:$F$506)*(IF('Gastos com Pessoal'!$AE$7:$AE$506&lt;=AY$3,1,0))*OFFSET('Gastos com Pessoal'!$H$6,1,MATCH(5&amp;$B56,'Gastos com Pessoal'!$I$532:$AJ$532&amp;'Gastos com Pessoal'!$I$6:$AJ$6,0),500,1)),0)
+_xlfn.IFNA(SUM((AY$3&gt;='Gastos com Pessoal'!$E$513:$E$522)*(AY$3&lt;='Gastos com Pessoal'!$F$513:$F$522)*(IF('Gastos com Pessoal'!$G$513:$G$522&lt;=AY$3,1,0))*OFFSET('Gastos com Pessoal'!$H$512,1,MATCH(1&amp;$B56,'Gastos com Pessoal'!$I$532:$AJ$532&amp;'Gastos com Pessoal'!$I$512:$AJ$512,0),10,1)),0)
+_xlfn.IFNA(SUM((AY$3&gt;='Gastos com Pessoal'!$E$513:$E$522)*(AY$3&lt;='Gastos com Pessoal'!$F$513:$F$522)*(IF('Gastos com Pessoal'!$M$513:$M$522&lt;=AY$3,1,0))*OFFSET('Gastos com Pessoal'!$H$512,1,MATCH(2&amp;$B56,'Gastos com Pessoal'!$I$532:$AJ$532&amp;'Gastos com Pessoal'!$I$512:$AJ$512,0),10,1)),0)
+_xlfn.IFNA(SUM((AY$3&gt;='Gastos com Pessoal'!$E$513:$E$522)*(AY$3&lt;='Gastos com Pessoal'!$F$513:$F$522)*(IF('Gastos com Pessoal'!$S$513:$S$522&lt;=AY$3,1,0))*OFFSET('Gastos com Pessoal'!$H$512,1,MATCH(3&amp;$B56,'Gastos com Pessoal'!$I$532:$AJ$532&amp;'Gastos com Pessoal'!$I$512:$AJ$512,0),10,1)),0)
+_xlfn.IFNA(SUM((AY$3&gt;='Gastos com Pessoal'!$E$513:$E$522)*(AY$3&lt;='Gastos com Pessoal'!$F$513:$F$522)*(IF('Gastos com Pessoal'!$Y$513:$Y$522&lt;=AY$3,1,0))*OFFSET('Gastos com Pessoal'!$H$512,1,MATCH(4&amp;$B56,'Gastos com Pessoal'!$I$532:$AJ$532&amp;'Gastos com Pessoal'!$I$512:$AJ$512,0),10,1)),0)
+_xlfn.IFNA(SUM((AY$3&gt;='Gastos com Pessoal'!$E$513:$E$522)*(AY$3&lt;='Gastos com Pessoal'!$F$513:$F$522)*(IF('Gastos com Pessoal'!$AE$513:$AE$522&lt;=AY$3,1,0))*OFFSET('Gastos com Pessoal'!$H$512,1,MATCH(5&amp;$B56,'Gastos com Pessoal'!$I$532:$AJ$532&amp;'Gastos com Pessoal'!$I$512:$AJ$512,0),10,1)),0)</f>
        <v>0</v>
      </c>
      <c r="AZ56" s="32">
        <f t="array" aca="1" ref="AZ56" ca="1">_xlfn.IFNA(SUM((AZ$3&gt;='Gastos com Pessoal'!$E$7:$E$506)*(AZ$3&lt;='Gastos com Pessoal'!$F$7:$F$506)*OFFSET('Encargos e Benefícios'!$D$5,1,MATCH($B56,'Encargos e Benefícios'!$E$5:$AB$5,0),500,1)),0)
+_xlfn.IFNA(SUM((AZ$3&gt;='Gastos com Pessoal'!$E$513:$E$522)*(AZ$3&lt;='Gastos com Pessoal'!$F$513:$F$522)*OFFSET('Encargos e Benefícios'!$D$511,1,MATCH($B56,'Encargos e Benefícios'!$E$511:$AB$511,0),10,1)),0)
+_xlfn.IFNA(SUM((AZ$3&gt;='Gastos com Pessoal'!$E$7:$E$506)*(AZ$3&lt;='Gastos com Pessoal'!$F$7:$F$506)*(IF('Gastos com Pessoal'!$G$7:$G$506&lt;=AZ$3,1,0))*OFFSET('Gastos com Pessoal'!$H$6,1,MATCH(1&amp;$B56,'Gastos com Pessoal'!$I$532:$AJ$532&amp;'Gastos com Pessoal'!$I$6:$AJ$6,0),500,1)),0)
+_xlfn.IFNA(SUM((AZ$3&gt;='Gastos com Pessoal'!$E$7:$E$506)*(AZ$3&lt;='Gastos com Pessoal'!$F$7:$F$506)*(IF('Gastos com Pessoal'!$M$7:$M$506&lt;=AZ$3,1,0))*OFFSET('Gastos com Pessoal'!$H$6,1,MATCH(2&amp;$B56,'Gastos com Pessoal'!$I$532:$AJ$532&amp;'Gastos com Pessoal'!$I$6:$AJ$6,0),500,1)),0)
+_xlfn.IFNA(SUM((AZ$3&gt;='Gastos com Pessoal'!$E$7:$E$506)*(AZ$3&lt;='Gastos com Pessoal'!$F$7:$F$506)*(IF('Gastos com Pessoal'!$S$7:$S$506&lt;=AZ$3,1,0))*OFFSET('Gastos com Pessoal'!$H$6,1,MATCH(3&amp;$B56,'Gastos com Pessoal'!$I$532:$AJ$532&amp;'Gastos com Pessoal'!$I$6:$AJ$6,0),500,1)),0)
+_xlfn.IFNA(SUM((AZ$3&gt;='Gastos com Pessoal'!$E$7:$E$506)*(AZ$3&lt;='Gastos com Pessoal'!$F$7:$F$506)*(IF('Gastos com Pessoal'!$Y$7:$Y$506&lt;=AZ$3,1,0))*OFFSET('Gastos com Pessoal'!$H$6,1,MATCH(4&amp;$B56,'Gastos com Pessoal'!$I$532:$AJ$532&amp;'Gastos com Pessoal'!$I$6:$AJ$6,0),500,1)),0)
+_xlfn.IFNA(SUM((AZ$3&gt;='Gastos com Pessoal'!$E$7:$E$506)*(AZ$3&lt;='Gastos com Pessoal'!$F$7:$F$506)*(IF('Gastos com Pessoal'!$AE$7:$AE$506&lt;=AZ$3,1,0))*OFFSET('Gastos com Pessoal'!$H$6,1,MATCH(5&amp;$B56,'Gastos com Pessoal'!$I$532:$AJ$532&amp;'Gastos com Pessoal'!$I$6:$AJ$6,0),500,1)),0)
+_xlfn.IFNA(SUM((AZ$3&gt;='Gastos com Pessoal'!$E$513:$E$522)*(AZ$3&lt;='Gastos com Pessoal'!$F$513:$F$522)*(IF('Gastos com Pessoal'!$G$513:$G$522&lt;=AZ$3,1,0))*OFFSET('Gastos com Pessoal'!$H$512,1,MATCH(1&amp;$B56,'Gastos com Pessoal'!$I$532:$AJ$532&amp;'Gastos com Pessoal'!$I$512:$AJ$512,0),10,1)),0)
+_xlfn.IFNA(SUM((AZ$3&gt;='Gastos com Pessoal'!$E$513:$E$522)*(AZ$3&lt;='Gastos com Pessoal'!$F$513:$F$522)*(IF('Gastos com Pessoal'!$M$513:$M$522&lt;=AZ$3,1,0))*OFFSET('Gastos com Pessoal'!$H$512,1,MATCH(2&amp;$B56,'Gastos com Pessoal'!$I$532:$AJ$532&amp;'Gastos com Pessoal'!$I$512:$AJ$512,0),10,1)),0)
+_xlfn.IFNA(SUM((AZ$3&gt;='Gastos com Pessoal'!$E$513:$E$522)*(AZ$3&lt;='Gastos com Pessoal'!$F$513:$F$522)*(IF('Gastos com Pessoal'!$S$513:$S$522&lt;=AZ$3,1,0))*OFFSET('Gastos com Pessoal'!$H$512,1,MATCH(3&amp;$B56,'Gastos com Pessoal'!$I$532:$AJ$532&amp;'Gastos com Pessoal'!$I$512:$AJ$512,0),10,1)),0)
+_xlfn.IFNA(SUM((AZ$3&gt;='Gastos com Pessoal'!$E$513:$E$522)*(AZ$3&lt;='Gastos com Pessoal'!$F$513:$F$522)*(IF('Gastos com Pessoal'!$Y$513:$Y$522&lt;=AZ$3,1,0))*OFFSET('Gastos com Pessoal'!$H$512,1,MATCH(4&amp;$B56,'Gastos com Pessoal'!$I$532:$AJ$532&amp;'Gastos com Pessoal'!$I$512:$AJ$512,0),10,1)),0)
+_xlfn.IFNA(SUM((AZ$3&gt;='Gastos com Pessoal'!$E$513:$E$522)*(AZ$3&lt;='Gastos com Pessoal'!$F$513:$F$522)*(IF('Gastos com Pessoal'!$AE$513:$AE$522&lt;=AZ$3,1,0))*OFFSET('Gastos com Pessoal'!$H$512,1,MATCH(5&amp;$B56,'Gastos com Pessoal'!$I$532:$AJ$532&amp;'Gastos com Pessoal'!$I$512:$AJ$512,0),10,1)),0)</f>
        <v>0</v>
      </c>
      <c r="BA56" s="32">
        <f t="array" aca="1" ref="BA56" ca="1">_xlfn.IFNA(SUM((BA$3&gt;='Gastos com Pessoal'!$E$7:$E$506)*(BA$3&lt;='Gastos com Pessoal'!$F$7:$F$506)*OFFSET('Encargos e Benefícios'!$D$5,1,MATCH($B56,'Encargos e Benefícios'!$E$5:$AB$5,0),500,1)),0)
+_xlfn.IFNA(SUM((BA$3&gt;='Gastos com Pessoal'!$E$513:$E$522)*(BA$3&lt;='Gastos com Pessoal'!$F$513:$F$522)*OFFSET('Encargos e Benefícios'!$D$511,1,MATCH($B56,'Encargos e Benefícios'!$E$511:$AB$511,0),10,1)),0)
+_xlfn.IFNA(SUM((BA$3&gt;='Gastos com Pessoal'!$E$7:$E$506)*(BA$3&lt;='Gastos com Pessoal'!$F$7:$F$506)*(IF('Gastos com Pessoal'!$G$7:$G$506&lt;=BA$3,1,0))*OFFSET('Gastos com Pessoal'!$H$6,1,MATCH(1&amp;$B56,'Gastos com Pessoal'!$I$532:$AJ$532&amp;'Gastos com Pessoal'!$I$6:$AJ$6,0),500,1)),0)
+_xlfn.IFNA(SUM((BA$3&gt;='Gastos com Pessoal'!$E$7:$E$506)*(BA$3&lt;='Gastos com Pessoal'!$F$7:$F$506)*(IF('Gastos com Pessoal'!$M$7:$M$506&lt;=BA$3,1,0))*OFFSET('Gastos com Pessoal'!$H$6,1,MATCH(2&amp;$B56,'Gastos com Pessoal'!$I$532:$AJ$532&amp;'Gastos com Pessoal'!$I$6:$AJ$6,0),500,1)),0)
+_xlfn.IFNA(SUM((BA$3&gt;='Gastos com Pessoal'!$E$7:$E$506)*(BA$3&lt;='Gastos com Pessoal'!$F$7:$F$506)*(IF('Gastos com Pessoal'!$S$7:$S$506&lt;=BA$3,1,0))*OFFSET('Gastos com Pessoal'!$H$6,1,MATCH(3&amp;$B56,'Gastos com Pessoal'!$I$532:$AJ$532&amp;'Gastos com Pessoal'!$I$6:$AJ$6,0),500,1)),0)
+_xlfn.IFNA(SUM((BA$3&gt;='Gastos com Pessoal'!$E$7:$E$506)*(BA$3&lt;='Gastos com Pessoal'!$F$7:$F$506)*(IF('Gastos com Pessoal'!$Y$7:$Y$506&lt;=BA$3,1,0))*OFFSET('Gastos com Pessoal'!$H$6,1,MATCH(4&amp;$B56,'Gastos com Pessoal'!$I$532:$AJ$532&amp;'Gastos com Pessoal'!$I$6:$AJ$6,0),500,1)),0)
+_xlfn.IFNA(SUM((BA$3&gt;='Gastos com Pessoal'!$E$7:$E$506)*(BA$3&lt;='Gastos com Pessoal'!$F$7:$F$506)*(IF('Gastos com Pessoal'!$AE$7:$AE$506&lt;=BA$3,1,0))*OFFSET('Gastos com Pessoal'!$H$6,1,MATCH(5&amp;$B56,'Gastos com Pessoal'!$I$532:$AJ$532&amp;'Gastos com Pessoal'!$I$6:$AJ$6,0),500,1)),0)
+_xlfn.IFNA(SUM((BA$3&gt;='Gastos com Pessoal'!$E$513:$E$522)*(BA$3&lt;='Gastos com Pessoal'!$F$513:$F$522)*(IF('Gastos com Pessoal'!$G$513:$G$522&lt;=BA$3,1,0))*OFFSET('Gastos com Pessoal'!$H$512,1,MATCH(1&amp;$B56,'Gastos com Pessoal'!$I$532:$AJ$532&amp;'Gastos com Pessoal'!$I$512:$AJ$512,0),10,1)),0)
+_xlfn.IFNA(SUM((BA$3&gt;='Gastos com Pessoal'!$E$513:$E$522)*(BA$3&lt;='Gastos com Pessoal'!$F$513:$F$522)*(IF('Gastos com Pessoal'!$M$513:$M$522&lt;=BA$3,1,0))*OFFSET('Gastos com Pessoal'!$H$512,1,MATCH(2&amp;$B56,'Gastos com Pessoal'!$I$532:$AJ$532&amp;'Gastos com Pessoal'!$I$512:$AJ$512,0),10,1)),0)
+_xlfn.IFNA(SUM((BA$3&gt;='Gastos com Pessoal'!$E$513:$E$522)*(BA$3&lt;='Gastos com Pessoal'!$F$513:$F$522)*(IF('Gastos com Pessoal'!$S$513:$S$522&lt;=BA$3,1,0))*OFFSET('Gastos com Pessoal'!$H$512,1,MATCH(3&amp;$B56,'Gastos com Pessoal'!$I$532:$AJ$532&amp;'Gastos com Pessoal'!$I$512:$AJ$512,0),10,1)),0)
+_xlfn.IFNA(SUM((BA$3&gt;='Gastos com Pessoal'!$E$513:$E$522)*(BA$3&lt;='Gastos com Pessoal'!$F$513:$F$522)*(IF('Gastos com Pessoal'!$Y$513:$Y$522&lt;=BA$3,1,0))*OFFSET('Gastos com Pessoal'!$H$512,1,MATCH(4&amp;$B56,'Gastos com Pessoal'!$I$532:$AJ$532&amp;'Gastos com Pessoal'!$I$512:$AJ$512,0),10,1)),0)
+_xlfn.IFNA(SUM((BA$3&gt;='Gastos com Pessoal'!$E$513:$E$522)*(BA$3&lt;='Gastos com Pessoal'!$F$513:$F$522)*(IF('Gastos com Pessoal'!$AE$513:$AE$522&lt;=BA$3,1,0))*OFFSET('Gastos com Pessoal'!$H$512,1,MATCH(5&amp;$B56,'Gastos com Pessoal'!$I$532:$AJ$532&amp;'Gastos com Pessoal'!$I$512:$AJ$512,0),10,1)),0)</f>
        <v>0</v>
      </c>
      <c r="BB56" s="32">
        <f t="array" aca="1" ref="BB56" ca="1">_xlfn.IFNA(SUM((BB$3&gt;='Gastos com Pessoal'!$E$7:$E$506)*(BB$3&lt;='Gastos com Pessoal'!$F$7:$F$506)*OFFSET('Encargos e Benefícios'!$D$5,1,MATCH($B56,'Encargos e Benefícios'!$E$5:$AB$5,0),500,1)),0)
+_xlfn.IFNA(SUM((BB$3&gt;='Gastos com Pessoal'!$E$513:$E$522)*(BB$3&lt;='Gastos com Pessoal'!$F$513:$F$522)*OFFSET('Encargos e Benefícios'!$D$511,1,MATCH($B56,'Encargos e Benefícios'!$E$511:$AB$511,0),10,1)),0)
+_xlfn.IFNA(SUM((BB$3&gt;='Gastos com Pessoal'!$E$7:$E$506)*(BB$3&lt;='Gastos com Pessoal'!$F$7:$F$506)*(IF('Gastos com Pessoal'!$G$7:$G$506&lt;=BB$3,1,0))*OFFSET('Gastos com Pessoal'!$H$6,1,MATCH(1&amp;$B56,'Gastos com Pessoal'!$I$532:$AJ$532&amp;'Gastos com Pessoal'!$I$6:$AJ$6,0),500,1)),0)
+_xlfn.IFNA(SUM((BB$3&gt;='Gastos com Pessoal'!$E$7:$E$506)*(BB$3&lt;='Gastos com Pessoal'!$F$7:$F$506)*(IF('Gastos com Pessoal'!$M$7:$M$506&lt;=BB$3,1,0))*OFFSET('Gastos com Pessoal'!$H$6,1,MATCH(2&amp;$B56,'Gastos com Pessoal'!$I$532:$AJ$532&amp;'Gastos com Pessoal'!$I$6:$AJ$6,0),500,1)),0)
+_xlfn.IFNA(SUM((BB$3&gt;='Gastos com Pessoal'!$E$7:$E$506)*(BB$3&lt;='Gastos com Pessoal'!$F$7:$F$506)*(IF('Gastos com Pessoal'!$S$7:$S$506&lt;=BB$3,1,0))*OFFSET('Gastos com Pessoal'!$H$6,1,MATCH(3&amp;$B56,'Gastos com Pessoal'!$I$532:$AJ$532&amp;'Gastos com Pessoal'!$I$6:$AJ$6,0),500,1)),0)
+_xlfn.IFNA(SUM((BB$3&gt;='Gastos com Pessoal'!$E$7:$E$506)*(BB$3&lt;='Gastos com Pessoal'!$F$7:$F$506)*(IF('Gastos com Pessoal'!$Y$7:$Y$506&lt;=BB$3,1,0))*OFFSET('Gastos com Pessoal'!$H$6,1,MATCH(4&amp;$B56,'Gastos com Pessoal'!$I$532:$AJ$532&amp;'Gastos com Pessoal'!$I$6:$AJ$6,0),500,1)),0)
+_xlfn.IFNA(SUM((BB$3&gt;='Gastos com Pessoal'!$E$7:$E$506)*(BB$3&lt;='Gastos com Pessoal'!$F$7:$F$506)*(IF('Gastos com Pessoal'!$AE$7:$AE$506&lt;=BB$3,1,0))*OFFSET('Gastos com Pessoal'!$H$6,1,MATCH(5&amp;$B56,'Gastos com Pessoal'!$I$532:$AJ$532&amp;'Gastos com Pessoal'!$I$6:$AJ$6,0),500,1)),0)
+_xlfn.IFNA(SUM((BB$3&gt;='Gastos com Pessoal'!$E$513:$E$522)*(BB$3&lt;='Gastos com Pessoal'!$F$513:$F$522)*(IF('Gastos com Pessoal'!$G$513:$G$522&lt;=BB$3,1,0))*OFFSET('Gastos com Pessoal'!$H$512,1,MATCH(1&amp;$B56,'Gastos com Pessoal'!$I$532:$AJ$532&amp;'Gastos com Pessoal'!$I$512:$AJ$512,0),10,1)),0)
+_xlfn.IFNA(SUM((BB$3&gt;='Gastos com Pessoal'!$E$513:$E$522)*(BB$3&lt;='Gastos com Pessoal'!$F$513:$F$522)*(IF('Gastos com Pessoal'!$M$513:$M$522&lt;=BB$3,1,0))*OFFSET('Gastos com Pessoal'!$H$512,1,MATCH(2&amp;$B56,'Gastos com Pessoal'!$I$532:$AJ$532&amp;'Gastos com Pessoal'!$I$512:$AJ$512,0),10,1)),0)
+_xlfn.IFNA(SUM((BB$3&gt;='Gastos com Pessoal'!$E$513:$E$522)*(BB$3&lt;='Gastos com Pessoal'!$F$513:$F$522)*(IF('Gastos com Pessoal'!$S$513:$S$522&lt;=BB$3,1,0))*OFFSET('Gastos com Pessoal'!$H$512,1,MATCH(3&amp;$B56,'Gastos com Pessoal'!$I$532:$AJ$532&amp;'Gastos com Pessoal'!$I$512:$AJ$512,0),10,1)),0)
+_xlfn.IFNA(SUM((BB$3&gt;='Gastos com Pessoal'!$E$513:$E$522)*(BB$3&lt;='Gastos com Pessoal'!$F$513:$F$522)*(IF('Gastos com Pessoal'!$Y$513:$Y$522&lt;=BB$3,1,0))*OFFSET('Gastos com Pessoal'!$H$512,1,MATCH(4&amp;$B56,'Gastos com Pessoal'!$I$532:$AJ$532&amp;'Gastos com Pessoal'!$I$512:$AJ$512,0),10,1)),0)
+_xlfn.IFNA(SUM((BB$3&gt;='Gastos com Pessoal'!$E$513:$E$522)*(BB$3&lt;='Gastos com Pessoal'!$F$513:$F$522)*(IF('Gastos com Pessoal'!$AE$513:$AE$522&lt;=BB$3,1,0))*OFFSET('Gastos com Pessoal'!$H$512,1,MATCH(5&amp;$B56,'Gastos com Pessoal'!$I$532:$AJ$532&amp;'Gastos com Pessoal'!$I$512:$AJ$512,0),10,1)),0)</f>
        <v>0</v>
      </c>
      <c r="BC56" s="32">
        <f t="array" aca="1" ref="BC56" ca="1">_xlfn.IFNA(SUM((BC$3&gt;='Gastos com Pessoal'!$E$7:$E$506)*(BC$3&lt;='Gastos com Pessoal'!$F$7:$F$506)*OFFSET('Encargos e Benefícios'!$D$5,1,MATCH($B56,'Encargos e Benefícios'!$E$5:$AB$5,0),500,1)),0)
+_xlfn.IFNA(SUM((BC$3&gt;='Gastos com Pessoal'!$E$513:$E$522)*(BC$3&lt;='Gastos com Pessoal'!$F$513:$F$522)*OFFSET('Encargos e Benefícios'!$D$511,1,MATCH($B56,'Encargos e Benefícios'!$E$511:$AB$511,0),10,1)),0)
+_xlfn.IFNA(SUM((BC$3&gt;='Gastos com Pessoal'!$E$7:$E$506)*(BC$3&lt;='Gastos com Pessoal'!$F$7:$F$506)*(IF('Gastos com Pessoal'!$G$7:$G$506&lt;=BC$3,1,0))*OFFSET('Gastos com Pessoal'!$H$6,1,MATCH(1&amp;$B56,'Gastos com Pessoal'!$I$532:$AJ$532&amp;'Gastos com Pessoal'!$I$6:$AJ$6,0),500,1)),0)
+_xlfn.IFNA(SUM((BC$3&gt;='Gastos com Pessoal'!$E$7:$E$506)*(BC$3&lt;='Gastos com Pessoal'!$F$7:$F$506)*(IF('Gastos com Pessoal'!$M$7:$M$506&lt;=BC$3,1,0))*OFFSET('Gastos com Pessoal'!$H$6,1,MATCH(2&amp;$B56,'Gastos com Pessoal'!$I$532:$AJ$532&amp;'Gastos com Pessoal'!$I$6:$AJ$6,0),500,1)),0)
+_xlfn.IFNA(SUM((BC$3&gt;='Gastos com Pessoal'!$E$7:$E$506)*(BC$3&lt;='Gastos com Pessoal'!$F$7:$F$506)*(IF('Gastos com Pessoal'!$S$7:$S$506&lt;=BC$3,1,0))*OFFSET('Gastos com Pessoal'!$H$6,1,MATCH(3&amp;$B56,'Gastos com Pessoal'!$I$532:$AJ$532&amp;'Gastos com Pessoal'!$I$6:$AJ$6,0),500,1)),0)
+_xlfn.IFNA(SUM((BC$3&gt;='Gastos com Pessoal'!$E$7:$E$506)*(BC$3&lt;='Gastos com Pessoal'!$F$7:$F$506)*(IF('Gastos com Pessoal'!$Y$7:$Y$506&lt;=BC$3,1,0))*OFFSET('Gastos com Pessoal'!$H$6,1,MATCH(4&amp;$B56,'Gastos com Pessoal'!$I$532:$AJ$532&amp;'Gastos com Pessoal'!$I$6:$AJ$6,0),500,1)),0)
+_xlfn.IFNA(SUM((BC$3&gt;='Gastos com Pessoal'!$E$7:$E$506)*(BC$3&lt;='Gastos com Pessoal'!$F$7:$F$506)*(IF('Gastos com Pessoal'!$AE$7:$AE$506&lt;=BC$3,1,0))*OFFSET('Gastos com Pessoal'!$H$6,1,MATCH(5&amp;$B56,'Gastos com Pessoal'!$I$532:$AJ$532&amp;'Gastos com Pessoal'!$I$6:$AJ$6,0),500,1)),0)
+_xlfn.IFNA(SUM((BC$3&gt;='Gastos com Pessoal'!$E$513:$E$522)*(BC$3&lt;='Gastos com Pessoal'!$F$513:$F$522)*(IF('Gastos com Pessoal'!$G$513:$G$522&lt;=BC$3,1,0))*OFFSET('Gastos com Pessoal'!$H$512,1,MATCH(1&amp;$B56,'Gastos com Pessoal'!$I$532:$AJ$532&amp;'Gastos com Pessoal'!$I$512:$AJ$512,0),10,1)),0)
+_xlfn.IFNA(SUM((BC$3&gt;='Gastos com Pessoal'!$E$513:$E$522)*(BC$3&lt;='Gastos com Pessoal'!$F$513:$F$522)*(IF('Gastos com Pessoal'!$M$513:$M$522&lt;=BC$3,1,0))*OFFSET('Gastos com Pessoal'!$H$512,1,MATCH(2&amp;$B56,'Gastos com Pessoal'!$I$532:$AJ$532&amp;'Gastos com Pessoal'!$I$512:$AJ$512,0),10,1)),0)
+_xlfn.IFNA(SUM((BC$3&gt;='Gastos com Pessoal'!$E$513:$E$522)*(BC$3&lt;='Gastos com Pessoal'!$F$513:$F$522)*(IF('Gastos com Pessoal'!$S$513:$S$522&lt;=BC$3,1,0))*OFFSET('Gastos com Pessoal'!$H$512,1,MATCH(3&amp;$B56,'Gastos com Pessoal'!$I$532:$AJ$532&amp;'Gastos com Pessoal'!$I$512:$AJ$512,0),10,1)),0)
+_xlfn.IFNA(SUM((BC$3&gt;='Gastos com Pessoal'!$E$513:$E$522)*(BC$3&lt;='Gastos com Pessoal'!$F$513:$F$522)*(IF('Gastos com Pessoal'!$Y$513:$Y$522&lt;=BC$3,1,0))*OFFSET('Gastos com Pessoal'!$H$512,1,MATCH(4&amp;$B56,'Gastos com Pessoal'!$I$532:$AJ$532&amp;'Gastos com Pessoal'!$I$512:$AJ$512,0),10,1)),0)
+_xlfn.IFNA(SUM((BC$3&gt;='Gastos com Pessoal'!$E$513:$E$522)*(BC$3&lt;='Gastos com Pessoal'!$F$513:$F$522)*(IF('Gastos com Pessoal'!$AE$513:$AE$522&lt;=BC$3,1,0))*OFFSET('Gastos com Pessoal'!$H$512,1,MATCH(5&amp;$B56,'Gastos com Pessoal'!$I$532:$AJ$532&amp;'Gastos com Pessoal'!$I$512:$AJ$512,0),10,1)),0)</f>
        <v>0</v>
      </c>
      <c r="BD56" s="32">
        <f t="array" aca="1" ref="BD56" ca="1">_xlfn.IFNA(SUM((BD$3&gt;='Gastos com Pessoal'!$E$7:$E$506)*(BD$3&lt;='Gastos com Pessoal'!$F$7:$F$506)*OFFSET('Encargos e Benefícios'!$D$5,1,MATCH($B56,'Encargos e Benefícios'!$E$5:$AB$5,0),500,1)),0)
+_xlfn.IFNA(SUM((BD$3&gt;='Gastos com Pessoal'!$E$513:$E$522)*(BD$3&lt;='Gastos com Pessoal'!$F$513:$F$522)*OFFSET('Encargos e Benefícios'!$D$511,1,MATCH($B56,'Encargos e Benefícios'!$E$511:$AB$511,0),10,1)),0)
+_xlfn.IFNA(SUM((BD$3&gt;='Gastos com Pessoal'!$E$7:$E$506)*(BD$3&lt;='Gastos com Pessoal'!$F$7:$F$506)*(IF('Gastos com Pessoal'!$G$7:$G$506&lt;=BD$3,1,0))*OFFSET('Gastos com Pessoal'!$H$6,1,MATCH(1&amp;$B56,'Gastos com Pessoal'!$I$532:$AJ$532&amp;'Gastos com Pessoal'!$I$6:$AJ$6,0),500,1)),0)
+_xlfn.IFNA(SUM((BD$3&gt;='Gastos com Pessoal'!$E$7:$E$506)*(BD$3&lt;='Gastos com Pessoal'!$F$7:$F$506)*(IF('Gastos com Pessoal'!$M$7:$M$506&lt;=BD$3,1,0))*OFFSET('Gastos com Pessoal'!$H$6,1,MATCH(2&amp;$B56,'Gastos com Pessoal'!$I$532:$AJ$532&amp;'Gastos com Pessoal'!$I$6:$AJ$6,0),500,1)),0)
+_xlfn.IFNA(SUM((BD$3&gt;='Gastos com Pessoal'!$E$7:$E$506)*(BD$3&lt;='Gastos com Pessoal'!$F$7:$F$506)*(IF('Gastos com Pessoal'!$S$7:$S$506&lt;=BD$3,1,0))*OFFSET('Gastos com Pessoal'!$H$6,1,MATCH(3&amp;$B56,'Gastos com Pessoal'!$I$532:$AJ$532&amp;'Gastos com Pessoal'!$I$6:$AJ$6,0),500,1)),0)
+_xlfn.IFNA(SUM((BD$3&gt;='Gastos com Pessoal'!$E$7:$E$506)*(BD$3&lt;='Gastos com Pessoal'!$F$7:$F$506)*(IF('Gastos com Pessoal'!$Y$7:$Y$506&lt;=BD$3,1,0))*OFFSET('Gastos com Pessoal'!$H$6,1,MATCH(4&amp;$B56,'Gastos com Pessoal'!$I$532:$AJ$532&amp;'Gastos com Pessoal'!$I$6:$AJ$6,0),500,1)),0)
+_xlfn.IFNA(SUM((BD$3&gt;='Gastos com Pessoal'!$E$7:$E$506)*(BD$3&lt;='Gastos com Pessoal'!$F$7:$F$506)*(IF('Gastos com Pessoal'!$AE$7:$AE$506&lt;=BD$3,1,0))*OFFSET('Gastos com Pessoal'!$H$6,1,MATCH(5&amp;$B56,'Gastos com Pessoal'!$I$532:$AJ$532&amp;'Gastos com Pessoal'!$I$6:$AJ$6,0),500,1)),0)
+_xlfn.IFNA(SUM((BD$3&gt;='Gastos com Pessoal'!$E$513:$E$522)*(BD$3&lt;='Gastos com Pessoal'!$F$513:$F$522)*(IF('Gastos com Pessoal'!$G$513:$G$522&lt;=BD$3,1,0))*OFFSET('Gastos com Pessoal'!$H$512,1,MATCH(1&amp;$B56,'Gastos com Pessoal'!$I$532:$AJ$532&amp;'Gastos com Pessoal'!$I$512:$AJ$512,0),10,1)),0)
+_xlfn.IFNA(SUM((BD$3&gt;='Gastos com Pessoal'!$E$513:$E$522)*(BD$3&lt;='Gastos com Pessoal'!$F$513:$F$522)*(IF('Gastos com Pessoal'!$M$513:$M$522&lt;=BD$3,1,0))*OFFSET('Gastos com Pessoal'!$H$512,1,MATCH(2&amp;$B56,'Gastos com Pessoal'!$I$532:$AJ$532&amp;'Gastos com Pessoal'!$I$512:$AJ$512,0),10,1)),0)
+_xlfn.IFNA(SUM((BD$3&gt;='Gastos com Pessoal'!$E$513:$E$522)*(BD$3&lt;='Gastos com Pessoal'!$F$513:$F$522)*(IF('Gastos com Pessoal'!$S$513:$S$522&lt;=BD$3,1,0))*OFFSET('Gastos com Pessoal'!$H$512,1,MATCH(3&amp;$B56,'Gastos com Pessoal'!$I$532:$AJ$532&amp;'Gastos com Pessoal'!$I$512:$AJ$512,0),10,1)),0)
+_xlfn.IFNA(SUM((BD$3&gt;='Gastos com Pessoal'!$E$513:$E$522)*(BD$3&lt;='Gastos com Pessoal'!$F$513:$F$522)*(IF('Gastos com Pessoal'!$Y$513:$Y$522&lt;=BD$3,1,0))*OFFSET('Gastos com Pessoal'!$H$512,1,MATCH(4&amp;$B56,'Gastos com Pessoal'!$I$532:$AJ$532&amp;'Gastos com Pessoal'!$I$512:$AJ$512,0),10,1)),0)
+_xlfn.IFNA(SUM((BD$3&gt;='Gastos com Pessoal'!$E$513:$E$522)*(BD$3&lt;='Gastos com Pessoal'!$F$513:$F$522)*(IF('Gastos com Pessoal'!$AE$513:$AE$522&lt;=BD$3,1,0))*OFFSET('Gastos com Pessoal'!$H$512,1,MATCH(5&amp;$B56,'Gastos com Pessoal'!$I$532:$AJ$532&amp;'Gastos com Pessoal'!$I$512:$AJ$512,0),10,1)),0)</f>
        <v>0</v>
      </c>
      <c r="BE56" s="32">
        <f t="array" aca="1" ref="BE56" ca="1">_xlfn.IFNA(SUM((BE$3&gt;='Gastos com Pessoal'!$E$7:$E$506)*(BE$3&lt;='Gastos com Pessoal'!$F$7:$F$506)*OFFSET('Encargos e Benefícios'!$D$5,1,MATCH($B56,'Encargos e Benefícios'!$E$5:$AB$5,0),500,1)),0)
+_xlfn.IFNA(SUM((BE$3&gt;='Gastos com Pessoal'!$E$513:$E$522)*(BE$3&lt;='Gastos com Pessoal'!$F$513:$F$522)*OFFSET('Encargos e Benefícios'!$D$511,1,MATCH($B56,'Encargos e Benefícios'!$E$511:$AB$511,0),10,1)),0)
+_xlfn.IFNA(SUM((BE$3&gt;='Gastos com Pessoal'!$E$7:$E$506)*(BE$3&lt;='Gastos com Pessoal'!$F$7:$F$506)*(IF('Gastos com Pessoal'!$G$7:$G$506&lt;=BE$3,1,0))*OFFSET('Gastos com Pessoal'!$H$6,1,MATCH(1&amp;$B56,'Gastos com Pessoal'!$I$532:$AJ$532&amp;'Gastos com Pessoal'!$I$6:$AJ$6,0),500,1)),0)
+_xlfn.IFNA(SUM((BE$3&gt;='Gastos com Pessoal'!$E$7:$E$506)*(BE$3&lt;='Gastos com Pessoal'!$F$7:$F$506)*(IF('Gastos com Pessoal'!$M$7:$M$506&lt;=BE$3,1,0))*OFFSET('Gastos com Pessoal'!$H$6,1,MATCH(2&amp;$B56,'Gastos com Pessoal'!$I$532:$AJ$532&amp;'Gastos com Pessoal'!$I$6:$AJ$6,0),500,1)),0)
+_xlfn.IFNA(SUM((BE$3&gt;='Gastos com Pessoal'!$E$7:$E$506)*(BE$3&lt;='Gastos com Pessoal'!$F$7:$F$506)*(IF('Gastos com Pessoal'!$S$7:$S$506&lt;=BE$3,1,0))*OFFSET('Gastos com Pessoal'!$H$6,1,MATCH(3&amp;$B56,'Gastos com Pessoal'!$I$532:$AJ$532&amp;'Gastos com Pessoal'!$I$6:$AJ$6,0),500,1)),0)
+_xlfn.IFNA(SUM((BE$3&gt;='Gastos com Pessoal'!$E$7:$E$506)*(BE$3&lt;='Gastos com Pessoal'!$F$7:$F$506)*(IF('Gastos com Pessoal'!$Y$7:$Y$506&lt;=BE$3,1,0))*OFFSET('Gastos com Pessoal'!$H$6,1,MATCH(4&amp;$B56,'Gastos com Pessoal'!$I$532:$AJ$532&amp;'Gastos com Pessoal'!$I$6:$AJ$6,0),500,1)),0)
+_xlfn.IFNA(SUM((BE$3&gt;='Gastos com Pessoal'!$E$7:$E$506)*(BE$3&lt;='Gastos com Pessoal'!$F$7:$F$506)*(IF('Gastos com Pessoal'!$AE$7:$AE$506&lt;=BE$3,1,0))*OFFSET('Gastos com Pessoal'!$H$6,1,MATCH(5&amp;$B56,'Gastos com Pessoal'!$I$532:$AJ$532&amp;'Gastos com Pessoal'!$I$6:$AJ$6,0),500,1)),0)
+_xlfn.IFNA(SUM((BE$3&gt;='Gastos com Pessoal'!$E$513:$E$522)*(BE$3&lt;='Gastos com Pessoal'!$F$513:$F$522)*(IF('Gastos com Pessoal'!$G$513:$G$522&lt;=BE$3,1,0))*OFFSET('Gastos com Pessoal'!$H$512,1,MATCH(1&amp;$B56,'Gastos com Pessoal'!$I$532:$AJ$532&amp;'Gastos com Pessoal'!$I$512:$AJ$512,0),10,1)),0)
+_xlfn.IFNA(SUM((BE$3&gt;='Gastos com Pessoal'!$E$513:$E$522)*(BE$3&lt;='Gastos com Pessoal'!$F$513:$F$522)*(IF('Gastos com Pessoal'!$M$513:$M$522&lt;=BE$3,1,0))*OFFSET('Gastos com Pessoal'!$H$512,1,MATCH(2&amp;$B56,'Gastos com Pessoal'!$I$532:$AJ$532&amp;'Gastos com Pessoal'!$I$512:$AJ$512,0),10,1)),0)
+_xlfn.IFNA(SUM((BE$3&gt;='Gastos com Pessoal'!$E$513:$E$522)*(BE$3&lt;='Gastos com Pessoal'!$F$513:$F$522)*(IF('Gastos com Pessoal'!$S$513:$S$522&lt;=BE$3,1,0))*OFFSET('Gastos com Pessoal'!$H$512,1,MATCH(3&amp;$B56,'Gastos com Pessoal'!$I$532:$AJ$532&amp;'Gastos com Pessoal'!$I$512:$AJ$512,0),10,1)),0)
+_xlfn.IFNA(SUM((BE$3&gt;='Gastos com Pessoal'!$E$513:$E$522)*(BE$3&lt;='Gastos com Pessoal'!$F$513:$F$522)*(IF('Gastos com Pessoal'!$Y$513:$Y$522&lt;=BE$3,1,0))*OFFSET('Gastos com Pessoal'!$H$512,1,MATCH(4&amp;$B56,'Gastos com Pessoal'!$I$532:$AJ$532&amp;'Gastos com Pessoal'!$I$512:$AJ$512,0),10,1)),0)
+_xlfn.IFNA(SUM((BE$3&gt;='Gastos com Pessoal'!$E$513:$E$522)*(BE$3&lt;='Gastos com Pessoal'!$F$513:$F$522)*(IF('Gastos com Pessoal'!$AE$513:$AE$522&lt;=BE$3,1,0))*OFFSET('Gastos com Pessoal'!$H$512,1,MATCH(5&amp;$B56,'Gastos com Pessoal'!$I$532:$AJ$532&amp;'Gastos com Pessoal'!$I$512:$AJ$512,0),10,1)),0)</f>
        <v>0</v>
      </c>
      <c r="BF56" s="32">
        <f t="array" aca="1" ref="BF56" ca="1">_xlfn.IFNA(SUM((BF$3&gt;='Gastos com Pessoal'!$E$7:$E$506)*(BF$3&lt;='Gastos com Pessoal'!$F$7:$F$506)*OFFSET('Encargos e Benefícios'!$D$5,1,MATCH($B56,'Encargos e Benefícios'!$E$5:$AB$5,0),500,1)),0)
+_xlfn.IFNA(SUM((BF$3&gt;='Gastos com Pessoal'!$E$513:$E$522)*(BF$3&lt;='Gastos com Pessoal'!$F$513:$F$522)*OFFSET('Encargos e Benefícios'!$D$511,1,MATCH($B56,'Encargos e Benefícios'!$E$511:$AB$511,0),10,1)),0)
+_xlfn.IFNA(SUM((BF$3&gt;='Gastos com Pessoal'!$E$7:$E$506)*(BF$3&lt;='Gastos com Pessoal'!$F$7:$F$506)*(IF('Gastos com Pessoal'!$G$7:$G$506&lt;=BF$3,1,0))*OFFSET('Gastos com Pessoal'!$H$6,1,MATCH(1&amp;$B56,'Gastos com Pessoal'!$I$532:$AJ$532&amp;'Gastos com Pessoal'!$I$6:$AJ$6,0),500,1)),0)
+_xlfn.IFNA(SUM((BF$3&gt;='Gastos com Pessoal'!$E$7:$E$506)*(BF$3&lt;='Gastos com Pessoal'!$F$7:$F$506)*(IF('Gastos com Pessoal'!$M$7:$M$506&lt;=BF$3,1,0))*OFFSET('Gastos com Pessoal'!$H$6,1,MATCH(2&amp;$B56,'Gastos com Pessoal'!$I$532:$AJ$532&amp;'Gastos com Pessoal'!$I$6:$AJ$6,0),500,1)),0)
+_xlfn.IFNA(SUM((BF$3&gt;='Gastos com Pessoal'!$E$7:$E$506)*(BF$3&lt;='Gastos com Pessoal'!$F$7:$F$506)*(IF('Gastos com Pessoal'!$S$7:$S$506&lt;=BF$3,1,0))*OFFSET('Gastos com Pessoal'!$H$6,1,MATCH(3&amp;$B56,'Gastos com Pessoal'!$I$532:$AJ$532&amp;'Gastos com Pessoal'!$I$6:$AJ$6,0),500,1)),0)
+_xlfn.IFNA(SUM((BF$3&gt;='Gastos com Pessoal'!$E$7:$E$506)*(BF$3&lt;='Gastos com Pessoal'!$F$7:$F$506)*(IF('Gastos com Pessoal'!$Y$7:$Y$506&lt;=BF$3,1,0))*OFFSET('Gastos com Pessoal'!$H$6,1,MATCH(4&amp;$B56,'Gastos com Pessoal'!$I$532:$AJ$532&amp;'Gastos com Pessoal'!$I$6:$AJ$6,0),500,1)),0)
+_xlfn.IFNA(SUM((BF$3&gt;='Gastos com Pessoal'!$E$7:$E$506)*(BF$3&lt;='Gastos com Pessoal'!$F$7:$F$506)*(IF('Gastos com Pessoal'!$AE$7:$AE$506&lt;=BF$3,1,0))*OFFSET('Gastos com Pessoal'!$H$6,1,MATCH(5&amp;$B56,'Gastos com Pessoal'!$I$532:$AJ$532&amp;'Gastos com Pessoal'!$I$6:$AJ$6,0),500,1)),0)
+_xlfn.IFNA(SUM((BF$3&gt;='Gastos com Pessoal'!$E$513:$E$522)*(BF$3&lt;='Gastos com Pessoal'!$F$513:$F$522)*(IF('Gastos com Pessoal'!$G$513:$G$522&lt;=BF$3,1,0))*OFFSET('Gastos com Pessoal'!$H$512,1,MATCH(1&amp;$B56,'Gastos com Pessoal'!$I$532:$AJ$532&amp;'Gastos com Pessoal'!$I$512:$AJ$512,0),10,1)),0)
+_xlfn.IFNA(SUM((BF$3&gt;='Gastos com Pessoal'!$E$513:$E$522)*(BF$3&lt;='Gastos com Pessoal'!$F$513:$F$522)*(IF('Gastos com Pessoal'!$M$513:$M$522&lt;=BF$3,1,0))*OFFSET('Gastos com Pessoal'!$H$512,1,MATCH(2&amp;$B56,'Gastos com Pessoal'!$I$532:$AJ$532&amp;'Gastos com Pessoal'!$I$512:$AJ$512,0),10,1)),0)
+_xlfn.IFNA(SUM((BF$3&gt;='Gastos com Pessoal'!$E$513:$E$522)*(BF$3&lt;='Gastos com Pessoal'!$F$513:$F$522)*(IF('Gastos com Pessoal'!$S$513:$S$522&lt;=BF$3,1,0))*OFFSET('Gastos com Pessoal'!$H$512,1,MATCH(3&amp;$B56,'Gastos com Pessoal'!$I$532:$AJ$532&amp;'Gastos com Pessoal'!$I$512:$AJ$512,0),10,1)),0)
+_xlfn.IFNA(SUM((BF$3&gt;='Gastos com Pessoal'!$E$513:$E$522)*(BF$3&lt;='Gastos com Pessoal'!$F$513:$F$522)*(IF('Gastos com Pessoal'!$Y$513:$Y$522&lt;=BF$3,1,0))*OFFSET('Gastos com Pessoal'!$H$512,1,MATCH(4&amp;$B56,'Gastos com Pessoal'!$I$532:$AJ$532&amp;'Gastos com Pessoal'!$I$512:$AJ$512,0),10,1)),0)
+_xlfn.IFNA(SUM((BF$3&gt;='Gastos com Pessoal'!$E$513:$E$522)*(BF$3&lt;='Gastos com Pessoal'!$F$513:$F$522)*(IF('Gastos com Pessoal'!$AE$513:$AE$522&lt;=BF$3,1,0))*OFFSET('Gastos com Pessoal'!$H$512,1,MATCH(5&amp;$B56,'Gastos com Pessoal'!$I$532:$AJ$532&amp;'Gastos com Pessoal'!$I$512:$AJ$512,0),10,1)),0)</f>
        <v>0</v>
      </c>
      <c r="BG56" s="32">
        <f t="array" aca="1" ref="BG56" ca="1">_xlfn.IFNA(SUM((BG$3&gt;='Gastos com Pessoal'!$E$7:$E$506)*(BG$3&lt;='Gastos com Pessoal'!$F$7:$F$506)*OFFSET('Encargos e Benefícios'!$D$5,1,MATCH($B56,'Encargos e Benefícios'!$E$5:$AB$5,0),500,1)),0)
+_xlfn.IFNA(SUM((BG$3&gt;='Gastos com Pessoal'!$E$513:$E$522)*(BG$3&lt;='Gastos com Pessoal'!$F$513:$F$522)*OFFSET('Encargos e Benefícios'!$D$511,1,MATCH($B56,'Encargos e Benefícios'!$E$511:$AB$511,0),10,1)),0)
+_xlfn.IFNA(SUM((BG$3&gt;='Gastos com Pessoal'!$E$7:$E$506)*(BG$3&lt;='Gastos com Pessoal'!$F$7:$F$506)*(IF('Gastos com Pessoal'!$G$7:$G$506&lt;=BG$3,1,0))*OFFSET('Gastos com Pessoal'!$H$6,1,MATCH(1&amp;$B56,'Gastos com Pessoal'!$I$532:$AJ$532&amp;'Gastos com Pessoal'!$I$6:$AJ$6,0),500,1)),0)
+_xlfn.IFNA(SUM((BG$3&gt;='Gastos com Pessoal'!$E$7:$E$506)*(BG$3&lt;='Gastos com Pessoal'!$F$7:$F$506)*(IF('Gastos com Pessoal'!$M$7:$M$506&lt;=BG$3,1,0))*OFFSET('Gastos com Pessoal'!$H$6,1,MATCH(2&amp;$B56,'Gastos com Pessoal'!$I$532:$AJ$532&amp;'Gastos com Pessoal'!$I$6:$AJ$6,0),500,1)),0)
+_xlfn.IFNA(SUM((BG$3&gt;='Gastos com Pessoal'!$E$7:$E$506)*(BG$3&lt;='Gastos com Pessoal'!$F$7:$F$506)*(IF('Gastos com Pessoal'!$S$7:$S$506&lt;=BG$3,1,0))*OFFSET('Gastos com Pessoal'!$H$6,1,MATCH(3&amp;$B56,'Gastos com Pessoal'!$I$532:$AJ$532&amp;'Gastos com Pessoal'!$I$6:$AJ$6,0),500,1)),0)
+_xlfn.IFNA(SUM((BG$3&gt;='Gastos com Pessoal'!$E$7:$E$506)*(BG$3&lt;='Gastos com Pessoal'!$F$7:$F$506)*(IF('Gastos com Pessoal'!$Y$7:$Y$506&lt;=BG$3,1,0))*OFFSET('Gastos com Pessoal'!$H$6,1,MATCH(4&amp;$B56,'Gastos com Pessoal'!$I$532:$AJ$532&amp;'Gastos com Pessoal'!$I$6:$AJ$6,0),500,1)),0)
+_xlfn.IFNA(SUM((BG$3&gt;='Gastos com Pessoal'!$E$7:$E$506)*(BG$3&lt;='Gastos com Pessoal'!$F$7:$F$506)*(IF('Gastos com Pessoal'!$AE$7:$AE$506&lt;=BG$3,1,0))*OFFSET('Gastos com Pessoal'!$H$6,1,MATCH(5&amp;$B56,'Gastos com Pessoal'!$I$532:$AJ$532&amp;'Gastos com Pessoal'!$I$6:$AJ$6,0),500,1)),0)
+_xlfn.IFNA(SUM((BG$3&gt;='Gastos com Pessoal'!$E$513:$E$522)*(BG$3&lt;='Gastos com Pessoal'!$F$513:$F$522)*(IF('Gastos com Pessoal'!$G$513:$G$522&lt;=BG$3,1,0))*OFFSET('Gastos com Pessoal'!$H$512,1,MATCH(1&amp;$B56,'Gastos com Pessoal'!$I$532:$AJ$532&amp;'Gastos com Pessoal'!$I$512:$AJ$512,0),10,1)),0)
+_xlfn.IFNA(SUM((BG$3&gt;='Gastos com Pessoal'!$E$513:$E$522)*(BG$3&lt;='Gastos com Pessoal'!$F$513:$F$522)*(IF('Gastos com Pessoal'!$M$513:$M$522&lt;=BG$3,1,0))*OFFSET('Gastos com Pessoal'!$H$512,1,MATCH(2&amp;$B56,'Gastos com Pessoal'!$I$532:$AJ$532&amp;'Gastos com Pessoal'!$I$512:$AJ$512,0),10,1)),0)
+_xlfn.IFNA(SUM((BG$3&gt;='Gastos com Pessoal'!$E$513:$E$522)*(BG$3&lt;='Gastos com Pessoal'!$F$513:$F$522)*(IF('Gastos com Pessoal'!$S$513:$S$522&lt;=BG$3,1,0))*OFFSET('Gastos com Pessoal'!$H$512,1,MATCH(3&amp;$B56,'Gastos com Pessoal'!$I$532:$AJ$532&amp;'Gastos com Pessoal'!$I$512:$AJ$512,0),10,1)),0)
+_xlfn.IFNA(SUM((BG$3&gt;='Gastos com Pessoal'!$E$513:$E$522)*(BG$3&lt;='Gastos com Pessoal'!$F$513:$F$522)*(IF('Gastos com Pessoal'!$Y$513:$Y$522&lt;=BG$3,1,0))*OFFSET('Gastos com Pessoal'!$H$512,1,MATCH(4&amp;$B56,'Gastos com Pessoal'!$I$532:$AJ$532&amp;'Gastos com Pessoal'!$I$512:$AJ$512,0),10,1)),0)
+_xlfn.IFNA(SUM((BG$3&gt;='Gastos com Pessoal'!$E$513:$E$522)*(BG$3&lt;='Gastos com Pessoal'!$F$513:$F$522)*(IF('Gastos com Pessoal'!$AE$513:$AE$522&lt;=BG$3,1,0))*OFFSET('Gastos com Pessoal'!$H$512,1,MATCH(5&amp;$B56,'Gastos com Pessoal'!$I$532:$AJ$532&amp;'Gastos com Pessoal'!$I$512:$AJ$512,0),10,1)),0)</f>
        <v>0</v>
      </c>
      <c r="BH56" s="32">
        <f t="array" aca="1" ref="BH56" ca="1">_xlfn.IFNA(SUM((BH$3&gt;='Gastos com Pessoal'!$E$7:$E$506)*(BH$3&lt;='Gastos com Pessoal'!$F$7:$F$506)*OFFSET('Encargos e Benefícios'!$D$5,1,MATCH($B56,'Encargos e Benefícios'!$E$5:$AB$5,0),500,1)),0)
+_xlfn.IFNA(SUM((BH$3&gt;='Gastos com Pessoal'!$E$513:$E$522)*(BH$3&lt;='Gastos com Pessoal'!$F$513:$F$522)*OFFSET('Encargos e Benefícios'!$D$511,1,MATCH($B56,'Encargos e Benefícios'!$E$511:$AB$511,0),10,1)),0)
+_xlfn.IFNA(SUM((BH$3&gt;='Gastos com Pessoal'!$E$7:$E$506)*(BH$3&lt;='Gastos com Pessoal'!$F$7:$F$506)*(IF('Gastos com Pessoal'!$G$7:$G$506&lt;=BH$3,1,0))*OFFSET('Gastos com Pessoal'!$H$6,1,MATCH(1&amp;$B56,'Gastos com Pessoal'!$I$532:$AJ$532&amp;'Gastos com Pessoal'!$I$6:$AJ$6,0),500,1)),0)
+_xlfn.IFNA(SUM((BH$3&gt;='Gastos com Pessoal'!$E$7:$E$506)*(BH$3&lt;='Gastos com Pessoal'!$F$7:$F$506)*(IF('Gastos com Pessoal'!$M$7:$M$506&lt;=BH$3,1,0))*OFFSET('Gastos com Pessoal'!$H$6,1,MATCH(2&amp;$B56,'Gastos com Pessoal'!$I$532:$AJ$532&amp;'Gastos com Pessoal'!$I$6:$AJ$6,0),500,1)),0)
+_xlfn.IFNA(SUM((BH$3&gt;='Gastos com Pessoal'!$E$7:$E$506)*(BH$3&lt;='Gastos com Pessoal'!$F$7:$F$506)*(IF('Gastos com Pessoal'!$S$7:$S$506&lt;=BH$3,1,0))*OFFSET('Gastos com Pessoal'!$H$6,1,MATCH(3&amp;$B56,'Gastos com Pessoal'!$I$532:$AJ$532&amp;'Gastos com Pessoal'!$I$6:$AJ$6,0),500,1)),0)
+_xlfn.IFNA(SUM((BH$3&gt;='Gastos com Pessoal'!$E$7:$E$506)*(BH$3&lt;='Gastos com Pessoal'!$F$7:$F$506)*(IF('Gastos com Pessoal'!$Y$7:$Y$506&lt;=BH$3,1,0))*OFFSET('Gastos com Pessoal'!$H$6,1,MATCH(4&amp;$B56,'Gastos com Pessoal'!$I$532:$AJ$532&amp;'Gastos com Pessoal'!$I$6:$AJ$6,0),500,1)),0)
+_xlfn.IFNA(SUM((BH$3&gt;='Gastos com Pessoal'!$E$7:$E$506)*(BH$3&lt;='Gastos com Pessoal'!$F$7:$F$506)*(IF('Gastos com Pessoal'!$AE$7:$AE$506&lt;=BH$3,1,0))*OFFSET('Gastos com Pessoal'!$H$6,1,MATCH(5&amp;$B56,'Gastos com Pessoal'!$I$532:$AJ$532&amp;'Gastos com Pessoal'!$I$6:$AJ$6,0),500,1)),0)
+_xlfn.IFNA(SUM((BH$3&gt;='Gastos com Pessoal'!$E$513:$E$522)*(BH$3&lt;='Gastos com Pessoal'!$F$513:$F$522)*(IF('Gastos com Pessoal'!$G$513:$G$522&lt;=BH$3,1,0))*OFFSET('Gastos com Pessoal'!$H$512,1,MATCH(1&amp;$B56,'Gastos com Pessoal'!$I$532:$AJ$532&amp;'Gastos com Pessoal'!$I$512:$AJ$512,0),10,1)),0)
+_xlfn.IFNA(SUM((BH$3&gt;='Gastos com Pessoal'!$E$513:$E$522)*(BH$3&lt;='Gastos com Pessoal'!$F$513:$F$522)*(IF('Gastos com Pessoal'!$M$513:$M$522&lt;=BH$3,1,0))*OFFSET('Gastos com Pessoal'!$H$512,1,MATCH(2&amp;$B56,'Gastos com Pessoal'!$I$532:$AJ$532&amp;'Gastos com Pessoal'!$I$512:$AJ$512,0),10,1)),0)
+_xlfn.IFNA(SUM((BH$3&gt;='Gastos com Pessoal'!$E$513:$E$522)*(BH$3&lt;='Gastos com Pessoal'!$F$513:$F$522)*(IF('Gastos com Pessoal'!$S$513:$S$522&lt;=BH$3,1,0))*OFFSET('Gastos com Pessoal'!$H$512,1,MATCH(3&amp;$B56,'Gastos com Pessoal'!$I$532:$AJ$532&amp;'Gastos com Pessoal'!$I$512:$AJ$512,0),10,1)),0)
+_xlfn.IFNA(SUM((BH$3&gt;='Gastos com Pessoal'!$E$513:$E$522)*(BH$3&lt;='Gastos com Pessoal'!$F$513:$F$522)*(IF('Gastos com Pessoal'!$Y$513:$Y$522&lt;=BH$3,1,0))*OFFSET('Gastos com Pessoal'!$H$512,1,MATCH(4&amp;$B56,'Gastos com Pessoal'!$I$532:$AJ$532&amp;'Gastos com Pessoal'!$I$512:$AJ$512,0),10,1)),0)
+_xlfn.IFNA(SUM((BH$3&gt;='Gastos com Pessoal'!$E$513:$E$522)*(BH$3&lt;='Gastos com Pessoal'!$F$513:$F$522)*(IF('Gastos com Pessoal'!$AE$513:$AE$522&lt;=BH$3,1,0))*OFFSET('Gastos com Pessoal'!$H$512,1,MATCH(5&amp;$B56,'Gastos com Pessoal'!$I$532:$AJ$532&amp;'Gastos com Pessoal'!$I$512:$AJ$512,0),10,1)),0)</f>
        <v>0</v>
      </c>
      <c r="BI56" s="32">
        <f t="array" aca="1" ref="BI56" ca="1">_xlfn.IFNA(SUM((BI$3&gt;='Gastos com Pessoal'!$E$7:$E$506)*(BI$3&lt;='Gastos com Pessoal'!$F$7:$F$506)*OFFSET('Encargos e Benefícios'!$D$5,1,MATCH($B56,'Encargos e Benefícios'!$E$5:$AB$5,0),500,1)),0)
+_xlfn.IFNA(SUM((BI$3&gt;='Gastos com Pessoal'!$E$513:$E$522)*(BI$3&lt;='Gastos com Pessoal'!$F$513:$F$522)*OFFSET('Encargos e Benefícios'!$D$511,1,MATCH($B56,'Encargos e Benefícios'!$E$511:$AB$511,0),10,1)),0)
+_xlfn.IFNA(SUM((BI$3&gt;='Gastos com Pessoal'!$E$7:$E$506)*(BI$3&lt;='Gastos com Pessoal'!$F$7:$F$506)*(IF('Gastos com Pessoal'!$G$7:$G$506&lt;=BI$3,1,0))*OFFSET('Gastos com Pessoal'!$H$6,1,MATCH(1&amp;$B56,'Gastos com Pessoal'!$I$532:$AJ$532&amp;'Gastos com Pessoal'!$I$6:$AJ$6,0),500,1)),0)
+_xlfn.IFNA(SUM((BI$3&gt;='Gastos com Pessoal'!$E$7:$E$506)*(BI$3&lt;='Gastos com Pessoal'!$F$7:$F$506)*(IF('Gastos com Pessoal'!$M$7:$M$506&lt;=BI$3,1,0))*OFFSET('Gastos com Pessoal'!$H$6,1,MATCH(2&amp;$B56,'Gastos com Pessoal'!$I$532:$AJ$532&amp;'Gastos com Pessoal'!$I$6:$AJ$6,0),500,1)),0)
+_xlfn.IFNA(SUM((BI$3&gt;='Gastos com Pessoal'!$E$7:$E$506)*(BI$3&lt;='Gastos com Pessoal'!$F$7:$F$506)*(IF('Gastos com Pessoal'!$S$7:$S$506&lt;=BI$3,1,0))*OFFSET('Gastos com Pessoal'!$H$6,1,MATCH(3&amp;$B56,'Gastos com Pessoal'!$I$532:$AJ$532&amp;'Gastos com Pessoal'!$I$6:$AJ$6,0),500,1)),0)
+_xlfn.IFNA(SUM((BI$3&gt;='Gastos com Pessoal'!$E$7:$E$506)*(BI$3&lt;='Gastos com Pessoal'!$F$7:$F$506)*(IF('Gastos com Pessoal'!$Y$7:$Y$506&lt;=BI$3,1,0))*OFFSET('Gastos com Pessoal'!$H$6,1,MATCH(4&amp;$B56,'Gastos com Pessoal'!$I$532:$AJ$532&amp;'Gastos com Pessoal'!$I$6:$AJ$6,0),500,1)),0)
+_xlfn.IFNA(SUM((BI$3&gt;='Gastos com Pessoal'!$E$7:$E$506)*(BI$3&lt;='Gastos com Pessoal'!$F$7:$F$506)*(IF('Gastos com Pessoal'!$AE$7:$AE$506&lt;=BI$3,1,0))*OFFSET('Gastos com Pessoal'!$H$6,1,MATCH(5&amp;$B56,'Gastos com Pessoal'!$I$532:$AJ$532&amp;'Gastos com Pessoal'!$I$6:$AJ$6,0),500,1)),0)
+_xlfn.IFNA(SUM((BI$3&gt;='Gastos com Pessoal'!$E$513:$E$522)*(BI$3&lt;='Gastos com Pessoal'!$F$513:$F$522)*(IF('Gastos com Pessoal'!$G$513:$G$522&lt;=BI$3,1,0))*OFFSET('Gastos com Pessoal'!$H$512,1,MATCH(1&amp;$B56,'Gastos com Pessoal'!$I$532:$AJ$532&amp;'Gastos com Pessoal'!$I$512:$AJ$512,0),10,1)),0)
+_xlfn.IFNA(SUM((BI$3&gt;='Gastos com Pessoal'!$E$513:$E$522)*(BI$3&lt;='Gastos com Pessoal'!$F$513:$F$522)*(IF('Gastos com Pessoal'!$M$513:$M$522&lt;=BI$3,1,0))*OFFSET('Gastos com Pessoal'!$H$512,1,MATCH(2&amp;$B56,'Gastos com Pessoal'!$I$532:$AJ$532&amp;'Gastos com Pessoal'!$I$512:$AJ$512,0),10,1)),0)
+_xlfn.IFNA(SUM((BI$3&gt;='Gastos com Pessoal'!$E$513:$E$522)*(BI$3&lt;='Gastos com Pessoal'!$F$513:$F$522)*(IF('Gastos com Pessoal'!$S$513:$S$522&lt;=BI$3,1,0))*OFFSET('Gastos com Pessoal'!$H$512,1,MATCH(3&amp;$B56,'Gastos com Pessoal'!$I$532:$AJ$532&amp;'Gastos com Pessoal'!$I$512:$AJ$512,0),10,1)),0)
+_xlfn.IFNA(SUM((BI$3&gt;='Gastos com Pessoal'!$E$513:$E$522)*(BI$3&lt;='Gastos com Pessoal'!$F$513:$F$522)*(IF('Gastos com Pessoal'!$Y$513:$Y$522&lt;=BI$3,1,0))*OFFSET('Gastos com Pessoal'!$H$512,1,MATCH(4&amp;$B56,'Gastos com Pessoal'!$I$532:$AJ$532&amp;'Gastos com Pessoal'!$I$512:$AJ$512,0),10,1)),0)
+_xlfn.IFNA(SUM((BI$3&gt;='Gastos com Pessoal'!$E$513:$E$522)*(BI$3&lt;='Gastos com Pessoal'!$F$513:$F$522)*(IF('Gastos com Pessoal'!$AE$513:$AE$522&lt;=BI$3,1,0))*OFFSET('Gastos com Pessoal'!$H$512,1,MATCH(5&amp;$B56,'Gastos com Pessoal'!$I$532:$AJ$532&amp;'Gastos com Pessoal'!$I$512:$AJ$512,0),10,1)),0)</f>
        <v>0</v>
      </c>
      <c r="BJ56" s="32">
        <f t="array" aca="1" ref="BJ56" ca="1">_xlfn.IFNA(SUM((BJ$3&gt;='Gastos com Pessoal'!$E$7:$E$506)*(BJ$3&lt;='Gastos com Pessoal'!$F$7:$F$506)*OFFSET('Encargos e Benefícios'!$D$5,1,MATCH($B56,'Encargos e Benefícios'!$E$5:$AB$5,0),500,1)),0)
+_xlfn.IFNA(SUM((BJ$3&gt;='Gastos com Pessoal'!$E$513:$E$522)*(BJ$3&lt;='Gastos com Pessoal'!$F$513:$F$522)*OFFSET('Encargos e Benefícios'!$D$511,1,MATCH($B56,'Encargos e Benefícios'!$E$511:$AB$511,0),10,1)),0)
+_xlfn.IFNA(SUM((BJ$3&gt;='Gastos com Pessoal'!$E$7:$E$506)*(BJ$3&lt;='Gastos com Pessoal'!$F$7:$F$506)*(IF('Gastos com Pessoal'!$G$7:$G$506&lt;=BJ$3,1,0))*OFFSET('Gastos com Pessoal'!$H$6,1,MATCH(1&amp;$B56,'Gastos com Pessoal'!$I$532:$AJ$532&amp;'Gastos com Pessoal'!$I$6:$AJ$6,0),500,1)),0)
+_xlfn.IFNA(SUM((BJ$3&gt;='Gastos com Pessoal'!$E$7:$E$506)*(BJ$3&lt;='Gastos com Pessoal'!$F$7:$F$506)*(IF('Gastos com Pessoal'!$M$7:$M$506&lt;=BJ$3,1,0))*OFFSET('Gastos com Pessoal'!$H$6,1,MATCH(2&amp;$B56,'Gastos com Pessoal'!$I$532:$AJ$532&amp;'Gastos com Pessoal'!$I$6:$AJ$6,0),500,1)),0)
+_xlfn.IFNA(SUM((BJ$3&gt;='Gastos com Pessoal'!$E$7:$E$506)*(BJ$3&lt;='Gastos com Pessoal'!$F$7:$F$506)*(IF('Gastos com Pessoal'!$S$7:$S$506&lt;=BJ$3,1,0))*OFFSET('Gastos com Pessoal'!$H$6,1,MATCH(3&amp;$B56,'Gastos com Pessoal'!$I$532:$AJ$532&amp;'Gastos com Pessoal'!$I$6:$AJ$6,0),500,1)),0)
+_xlfn.IFNA(SUM((BJ$3&gt;='Gastos com Pessoal'!$E$7:$E$506)*(BJ$3&lt;='Gastos com Pessoal'!$F$7:$F$506)*(IF('Gastos com Pessoal'!$Y$7:$Y$506&lt;=BJ$3,1,0))*OFFSET('Gastos com Pessoal'!$H$6,1,MATCH(4&amp;$B56,'Gastos com Pessoal'!$I$532:$AJ$532&amp;'Gastos com Pessoal'!$I$6:$AJ$6,0),500,1)),0)
+_xlfn.IFNA(SUM((BJ$3&gt;='Gastos com Pessoal'!$E$7:$E$506)*(BJ$3&lt;='Gastos com Pessoal'!$F$7:$F$506)*(IF('Gastos com Pessoal'!$AE$7:$AE$506&lt;=BJ$3,1,0))*OFFSET('Gastos com Pessoal'!$H$6,1,MATCH(5&amp;$B56,'Gastos com Pessoal'!$I$532:$AJ$532&amp;'Gastos com Pessoal'!$I$6:$AJ$6,0),500,1)),0)
+_xlfn.IFNA(SUM((BJ$3&gt;='Gastos com Pessoal'!$E$513:$E$522)*(BJ$3&lt;='Gastos com Pessoal'!$F$513:$F$522)*(IF('Gastos com Pessoal'!$G$513:$G$522&lt;=BJ$3,1,0))*OFFSET('Gastos com Pessoal'!$H$512,1,MATCH(1&amp;$B56,'Gastos com Pessoal'!$I$532:$AJ$532&amp;'Gastos com Pessoal'!$I$512:$AJ$512,0),10,1)),0)
+_xlfn.IFNA(SUM((BJ$3&gt;='Gastos com Pessoal'!$E$513:$E$522)*(BJ$3&lt;='Gastos com Pessoal'!$F$513:$F$522)*(IF('Gastos com Pessoal'!$M$513:$M$522&lt;=BJ$3,1,0))*OFFSET('Gastos com Pessoal'!$H$512,1,MATCH(2&amp;$B56,'Gastos com Pessoal'!$I$532:$AJ$532&amp;'Gastos com Pessoal'!$I$512:$AJ$512,0),10,1)),0)
+_xlfn.IFNA(SUM((BJ$3&gt;='Gastos com Pessoal'!$E$513:$E$522)*(BJ$3&lt;='Gastos com Pessoal'!$F$513:$F$522)*(IF('Gastos com Pessoal'!$S$513:$S$522&lt;=BJ$3,1,0))*OFFSET('Gastos com Pessoal'!$H$512,1,MATCH(3&amp;$B56,'Gastos com Pessoal'!$I$532:$AJ$532&amp;'Gastos com Pessoal'!$I$512:$AJ$512,0),10,1)),0)
+_xlfn.IFNA(SUM((BJ$3&gt;='Gastos com Pessoal'!$E$513:$E$522)*(BJ$3&lt;='Gastos com Pessoal'!$F$513:$F$522)*(IF('Gastos com Pessoal'!$Y$513:$Y$522&lt;=BJ$3,1,0))*OFFSET('Gastos com Pessoal'!$H$512,1,MATCH(4&amp;$B56,'Gastos com Pessoal'!$I$532:$AJ$532&amp;'Gastos com Pessoal'!$I$512:$AJ$512,0),10,1)),0)
+_xlfn.IFNA(SUM((BJ$3&gt;='Gastos com Pessoal'!$E$513:$E$522)*(BJ$3&lt;='Gastos com Pessoal'!$F$513:$F$522)*(IF('Gastos com Pessoal'!$AE$513:$AE$522&lt;=BJ$3,1,0))*OFFSET('Gastos com Pessoal'!$H$512,1,MATCH(5&amp;$B56,'Gastos com Pessoal'!$I$532:$AJ$532&amp;'Gastos com Pessoal'!$I$512:$AJ$512,0),10,1)),0)</f>
        <v>0</v>
      </c>
      <c r="BK56" s="69">
        <f t="shared" ca="1" si="27"/>
        <v>0</v>
      </c>
      <c r="BL56" s="74">
        <f t="shared" ca="1" si="26"/>
        <v>0</v>
      </c>
    </row>
    <row r="57" spans="1:64" s="49" customFormat="1" ht="23.25" customHeight="1" x14ac:dyDescent="0.2">
      <c r="A57" s="41"/>
      <c r="B57" s="42" t="s">
        <v>176</v>
      </c>
      <c r="C57" s="43">
        <f t="shared" ref="C57:M57" ca="1" si="28">SUBTOTAL(109,C48:C56)</f>
        <v>559457.22642640001</v>
      </c>
      <c r="D57" s="43">
        <f t="shared" ca="1" si="28"/>
        <v>573372.73505040002</v>
      </c>
      <c r="E57" s="43">
        <f t="shared" ca="1" si="28"/>
        <v>573372.73505040002</v>
      </c>
      <c r="F57" s="43">
        <f t="shared" ca="1" si="28"/>
        <v>573372.73505040002</v>
      </c>
      <c r="G57" s="43">
        <f t="shared" ca="1" si="28"/>
        <v>559650.82602020004</v>
      </c>
      <c r="H57" s="43">
        <f t="shared" ca="1" si="28"/>
        <v>566736.91588879994</v>
      </c>
      <c r="I57" s="43">
        <f t="shared" ca="1" si="28"/>
        <v>566736.91588879994</v>
      </c>
      <c r="J57" s="43">
        <f t="shared" ca="1" si="28"/>
        <v>566736.91588879994</v>
      </c>
      <c r="K57" s="43">
        <f t="shared" ca="1" si="28"/>
        <v>566736.91588879994</v>
      </c>
      <c r="L57" s="43">
        <f t="shared" ca="1" si="28"/>
        <v>574796.70059200015</v>
      </c>
      <c r="M57" s="43">
        <f t="shared" ca="1" si="28"/>
        <v>574796.70059200015</v>
      </c>
      <c r="N57" s="43">
        <f t="shared" ref="N57" ca="1" si="29">SUBTOTAL(109,N48:N56)</f>
        <v>574796.70059200015</v>
      </c>
      <c r="O57" s="43">
        <f t="shared" ref="O57:Y57" ca="1" si="30">SUBTOTAL(109,O48:O56)</f>
        <v>574796.70059200015</v>
      </c>
      <c r="P57" s="43">
        <f t="shared" ca="1" si="30"/>
        <v>0</v>
      </c>
      <c r="Q57" s="43">
        <f t="shared" ca="1" si="30"/>
        <v>0</v>
      </c>
      <c r="R57" s="43">
        <f t="shared" ca="1" si="30"/>
        <v>0</v>
      </c>
      <c r="S57" s="43">
        <f t="shared" ca="1" si="30"/>
        <v>0</v>
      </c>
      <c r="T57" s="43">
        <f t="shared" ca="1" si="30"/>
        <v>0</v>
      </c>
      <c r="U57" s="43">
        <f t="shared" ca="1" si="30"/>
        <v>0</v>
      </c>
      <c r="V57" s="43">
        <f t="shared" ca="1" si="30"/>
        <v>0</v>
      </c>
      <c r="W57" s="43">
        <f t="shared" ca="1" si="30"/>
        <v>0</v>
      </c>
      <c r="X57" s="43">
        <f t="shared" ca="1" si="30"/>
        <v>0</v>
      </c>
      <c r="Y57" s="43">
        <f t="shared" ca="1" si="30"/>
        <v>0</v>
      </c>
      <c r="Z57" s="43">
        <f t="shared" ref="Z57:AK57" ca="1" si="31">SUBTOTAL(109,Z48:Z56)</f>
        <v>0</v>
      </c>
      <c r="AA57" s="43">
        <f t="shared" ca="1" si="31"/>
        <v>0</v>
      </c>
      <c r="AB57" s="43">
        <f t="shared" ca="1" si="31"/>
        <v>0</v>
      </c>
      <c r="AC57" s="43">
        <f t="shared" ca="1" si="31"/>
        <v>0</v>
      </c>
      <c r="AD57" s="43">
        <f t="shared" ca="1" si="31"/>
        <v>0</v>
      </c>
      <c r="AE57" s="43">
        <f t="shared" ca="1" si="31"/>
        <v>0</v>
      </c>
      <c r="AF57" s="43">
        <f t="shared" ca="1" si="31"/>
        <v>0</v>
      </c>
      <c r="AG57" s="43">
        <f t="shared" ca="1" si="31"/>
        <v>0</v>
      </c>
      <c r="AH57" s="43">
        <f t="shared" ca="1" si="31"/>
        <v>0</v>
      </c>
      <c r="AI57" s="43">
        <f t="shared" ca="1" si="31"/>
        <v>0</v>
      </c>
      <c r="AJ57" s="43">
        <f t="shared" ca="1" si="31"/>
        <v>0</v>
      </c>
      <c r="AK57" s="43">
        <f t="shared" ca="1" si="31"/>
        <v>0</v>
      </c>
      <c r="AL57" s="43">
        <f t="shared" ref="AL57:AS57" ca="1" si="32">SUBTOTAL(109,AL48:AL56)</f>
        <v>0</v>
      </c>
      <c r="AM57" s="43">
        <f t="shared" ca="1" si="32"/>
        <v>0</v>
      </c>
      <c r="AN57" s="43">
        <f t="shared" ca="1" si="32"/>
        <v>0</v>
      </c>
      <c r="AO57" s="43">
        <f t="shared" ca="1" si="32"/>
        <v>0</v>
      </c>
      <c r="AP57" s="43">
        <f t="shared" ca="1" si="32"/>
        <v>0</v>
      </c>
      <c r="AQ57" s="43">
        <f t="shared" ca="1" si="32"/>
        <v>0</v>
      </c>
      <c r="AR57" s="43">
        <f t="shared" ca="1" si="32"/>
        <v>0</v>
      </c>
      <c r="AS57" s="43">
        <f t="shared" ca="1" si="32"/>
        <v>0</v>
      </c>
      <c r="AT57" s="43">
        <f t="shared" ref="AT57:BJ57" ca="1" si="33">SUBTOTAL(109,AT48:AT56)</f>
        <v>0</v>
      </c>
      <c r="AU57" s="43">
        <f t="shared" ca="1" si="33"/>
        <v>0</v>
      </c>
      <c r="AV57" s="43">
        <f t="shared" ca="1" si="33"/>
        <v>0</v>
      </c>
      <c r="AW57" s="43">
        <f t="shared" ca="1" si="33"/>
        <v>0</v>
      </c>
      <c r="AX57" s="43">
        <f t="shared" ca="1" si="33"/>
        <v>0</v>
      </c>
      <c r="AY57" s="43">
        <f t="shared" ca="1" si="33"/>
        <v>0</v>
      </c>
      <c r="AZ57" s="43">
        <f t="shared" ca="1" si="33"/>
        <v>0</v>
      </c>
      <c r="BA57" s="43">
        <f t="shared" ca="1" si="33"/>
        <v>0</v>
      </c>
      <c r="BB57" s="43">
        <f t="shared" ca="1" si="33"/>
        <v>0</v>
      </c>
      <c r="BC57" s="43">
        <f t="shared" ca="1" si="33"/>
        <v>0</v>
      </c>
      <c r="BD57" s="43">
        <f t="shared" ca="1" si="33"/>
        <v>0</v>
      </c>
      <c r="BE57" s="43">
        <f t="shared" ca="1" si="33"/>
        <v>0</v>
      </c>
      <c r="BF57" s="43">
        <f t="shared" ca="1" si="33"/>
        <v>0</v>
      </c>
      <c r="BG57" s="43">
        <f t="shared" ca="1" si="33"/>
        <v>0</v>
      </c>
      <c r="BH57" s="43">
        <f t="shared" ca="1" si="33"/>
        <v>0</v>
      </c>
      <c r="BI57" s="43">
        <f t="shared" ca="1" si="33"/>
        <v>0</v>
      </c>
      <c r="BJ57" s="43">
        <f t="shared" ca="1" si="33"/>
        <v>0</v>
      </c>
      <c r="BK57" s="43">
        <f ca="1">SUBTOTAL(109,BK48:BK56)</f>
        <v>7405360.7235210016</v>
      </c>
      <c r="BL57" s="59">
        <f t="shared" ca="1" si="26"/>
        <v>0.12906631801473595</v>
      </c>
    </row>
    <row r="58" spans="1:64" s="49" customFormat="1" ht="23.25" customHeight="1" thickBot="1" x14ac:dyDescent="0.25">
      <c r="A58" s="292"/>
      <c r="B58" s="293" t="s">
        <v>88</v>
      </c>
      <c r="C58" s="263">
        <f t="shared" ref="C58:AH58" ca="1" si="34">SUBTOTAL(109,C20:C57)</f>
        <v>3206365.8152242969</v>
      </c>
      <c r="D58" s="263">
        <f t="shared" ca="1" si="34"/>
        <v>3348660.1571543082</v>
      </c>
      <c r="E58" s="263">
        <f t="shared" ca="1" si="34"/>
        <v>3348660.1571543082</v>
      </c>
      <c r="F58" s="263">
        <f t="shared" ca="1" si="34"/>
        <v>3348779.4801623081</v>
      </c>
      <c r="G58" s="263">
        <f t="shared" ca="1" si="34"/>
        <v>3268888.9560069987</v>
      </c>
      <c r="H58" s="263">
        <f t="shared" ca="1" si="34"/>
        <v>3304988.6092324737</v>
      </c>
      <c r="I58" s="263">
        <f t="shared" ca="1" si="34"/>
        <v>3304988.6092324737</v>
      </c>
      <c r="J58" s="263">
        <f t="shared" ca="1" si="34"/>
        <v>3304988.6092324737</v>
      </c>
      <c r="K58" s="263">
        <f t="shared" ca="1" si="34"/>
        <v>3304988.6092324737</v>
      </c>
      <c r="L58" s="263">
        <f t="shared" ca="1" si="34"/>
        <v>3346392.7437830348</v>
      </c>
      <c r="M58" s="263">
        <f t="shared" ca="1" si="34"/>
        <v>3346392.7437830348</v>
      </c>
      <c r="N58" s="263">
        <f t="shared" ca="1" si="34"/>
        <v>3346392.7437830348</v>
      </c>
      <c r="O58" s="263">
        <f t="shared" ca="1" si="34"/>
        <v>3346392.7437830348</v>
      </c>
      <c r="P58" s="263">
        <f t="shared" ca="1" si="34"/>
        <v>0</v>
      </c>
      <c r="Q58" s="263">
        <f t="shared" ca="1" si="34"/>
        <v>0</v>
      </c>
      <c r="R58" s="263">
        <f t="shared" ca="1" si="34"/>
        <v>0</v>
      </c>
      <c r="S58" s="263">
        <f t="shared" ca="1" si="34"/>
        <v>0</v>
      </c>
      <c r="T58" s="263">
        <f t="shared" ca="1" si="34"/>
        <v>0</v>
      </c>
      <c r="U58" s="263">
        <f t="shared" ca="1" si="34"/>
        <v>0</v>
      </c>
      <c r="V58" s="263">
        <f t="shared" ca="1" si="34"/>
        <v>0</v>
      </c>
      <c r="W58" s="263">
        <f t="shared" ca="1" si="34"/>
        <v>0</v>
      </c>
      <c r="X58" s="263">
        <f t="shared" ca="1" si="34"/>
        <v>0</v>
      </c>
      <c r="Y58" s="263">
        <f t="shared" ca="1" si="34"/>
        <v>0</v>
      </c>
      <c r="Z58" s="263">
        <f t="shared" ca="1" si="34"/>
        <v>0</v>
      </c>
      <c r="AA58" s="263">
        <f t="shared" ca="1" si="34"/>
        <v>0</v>
      </c>
      <c r="AB58" s="263">
        <f t="shared" ca="1" si="34"/>
        <v>0</v>
      </c>
      <c r="AC58" s="263">
        <f t="shared" ca="1" si="34"/>
        <v>0</v>
      </c>
      <c r="AD58" s="263">
        <f t="shared" ca="1" si="34"/>
        <v>0</v>
      </c>
      <c r="AE58" s="263">
        <f t="shared" ca="1" si="34"/>
        <v>0</v>
      </c>
      <c r="AF58" s="263">
        <f t="shared" ca="1" si="34"/>
        <v>0</v>
      </c>
      <c r="AG58" s="263">
        <f t="shared" ca="1" si="34"/>
        <v>0</v>
      </c>
      <c r="AH58" s="263">
        <f t="shared" ca="1" si="34"/>
        <v>0</v>
      </c>
      <c r="AI58" s="263">
        <f t="shared" ref="AI58:BK58" ca="1" si="35">SUBTOTAL(109,AI20:AI57)</f>
        <v>0</v>
      </c>
      <c r="AJ58" s="263">
        <f t="shared" ca="1" si="35"/>
        <v>0</v>
      </c>
      <c r="AK58" s="263">
        <f t="shared" ca="1" si="35"/>
        <v>0</v>
      </c>
      <c r="AL58" s="263">
        <f t="shared" ca="1" si="35"/>
        <v>0</v>
      </c>
      <c r="AM58" s="263">
        <f t="shared" ca="1" si="35"/>
        <v>0</v>
      </c>
      <c r="AN58" s="263">
        <f t="shared" ca="1" si="35"/>
        <v>0</v>
      </c>
      <c r="AO58" s="263">
        <f t="shared" ca="1" si="35"/>
        <v>0</v>
      </c>
      <c r="AP58" s="263">
        <f t="shared" ca="1" si="35"/>
        <v>0</v>
      </c>
      <c r="AQ58" s="263">
        <f t="shared" ca="1" si="35"/>
        <v>0</v>
      </c>
      <c r="AR58" s="263">
        <f t="shared" ca="1" si="35"/>
        <v>0</v>
      </c>
      <c r="AS58" s="263">
        <f t="shared" ca="1" si="35"/>
        <v>0</v>
      </c>
      <c r="AT58" s="263">
        <f t="shared" ca="1" si="35"/>
        <v>0</v>
      </c>
      <c r="AU58" s="263">
        <f t="shared" ca="1" si="35"/>
        <v>0</v>
      </c>
      <c r="AV58" s="263">
        <f t="shared" ca="1" si="35"/>
        <v>0</v>
      </c>
      <c r="AW58" s="263">
        <f t="shared" ca="1" si="35"/>
        <v>0</v>
      </c>
      <c r="AX58" s="263">
        <f t="shared" ca="1" si="35"/>
        <v>0</v>
      </c>
      <c r="AY58" s="263">
        <f t="shared" ca="1" si="35"/>
        <v>0</v>
      </c>
      <c r="AZ58" s="263">
        <f t="shared" ca="1" si="35"/>
        <v>0</v>
      </c>
      <c r="BA58" s="263">
        <f t="shared" ca="1" si="35"/>
        <v>0</v>
      </c>
      <c r="BB58" s="263">
        <f t="shared" ca="1" si="35"/>
        <v>0</v>
      </c>
      <c r="BC58" s="263">
        <f t="shared" ca="1" si="35"/>
        <v>0</v>
      </c>
      <c r="BD58" s="263">
        <f t="shared" ca="1" si="35"/>
        <v>0</v>
      </c>
      <c r="BE58" s="263">
        <f t="shared" ca="1" si="35"/>
        <v>0</v>
      </c>
      <c r="BF58" s="263">
        <f t="shared" ca="1" si="35"/>
        <v>0</v>
      </c>
      <c r="BG58" s="263">
        <f t="shared" ca="1" si="35"/>
        <v>0</v>
      </c>
      <c r="BH58" s="263">
        <f t="shared" ca="1" si="35"/>
        <v>0</v>
      </c>
      <c r="BI58" s="263">
        <f t="shared" ca="1" si="35"/>
        <v>0</v>
      </c>
      <c r="BJ58" s="263">
        <f t="shared" ca="1" si="35"/>
        <v>0</v>
      </c>
      <c r="BK58" s="263">
        <f t="shared" ca="1" si="35"/>
        <v>43126879.977764271</v>
      </c>
      <c r="BL58" s="264">
        <f t="shared" ca="1" si="26"/>
        <v>0.75164840903886676</v>
      </c>
    </row>
    <row r="59" spans="1:64" s="49" customFormat="1" ht="23.25" customHeight="1" thickBot="1" x14ac:dyDescent="0.25">
      <c r="A59" s="259" t="s">
        <v>89</v>
      </c>
      <c r="B59" s="260" t="s">
        <v>90</v>
      </c>
      <c r="C59" s="261"/>
      <c r="D59" s="261"/>
      <c r="E59" s="261"/>
      <c r="F59" s="261"/>
      <c r="G59" s="261"/>
      <c r="H59" s="261"/>
      <c r="I59" s="261"/>
      <c r="J59" s="261"/>
      <c r="K59" s="261"/>
      <c r="L59" s="261"/>
      <c r="M59" s="261"/>
      <c r="N59" s="261"/>
      <c r="O59" s="261"/>
      <c r="P59" s="261"/>
      <c r="Q59" s="261"/>
      <c r="R59" s="261"/>
      <c r="S59" s="261"/>
      <c r="T59" s="261"/>
      <c r="U59" s="261"/>
      <c r="V59" s="261"/>
      <c r="W59" s="261"/>
      <c r="X59" s="261"/>
      <c r="Y59" s="261"/>
      <c r="Z59" s="261"/>
      <c r="AA59" s="261"/>
      <c r="AB59" s="261"/>
      <c r="AC59" s="261"/>
      <c r="AD59" s="261"/>
      <c r="AE59" s="261"/>
      <c r="AF59" s="261"/>
      <c r="AG59" s="261"/>
      <c r="AH59" s="261"/>
      <c r="AI59" s="261"/>
      <c r="AJ59" s="261"/>
      <c r="AK59" s="261"/>
      <c r="AL59" s="261"/>
      <c r="AM59" s="261"/>
      <c r="AN59" s="261"/>
      <c r="AO59" s="261"/>
      <c r="AP59" s="261"/>
      <c r="AQ59" s="261"/>
      <c r="AR59" s="261"/>
      <c r="AS59" s="261"/>
      <c r="AT59" s="261"/>
      <c r="AU59" s="261"/>
      <c r="AV59" s="261"/>
      <c r="AW59" s="261"/>
      <c r="AX59" s="261"/>
      <c r="AY59" s="261"/>
      <c r="AZ59" s="261"/>
      <c r="BA59" s="261"/>
      <c r="BB59" s="261"/>
      <c r="BC59" s="261"/>
      <c r="BD59" s="261"/>
      <c r="BE59" s="261"/>
      <c r="BF59" s="261"/>
      <c r="BG59" s="261"/>
      <c r="BH59" s="261"/>
      <c r="BI59" s="261"/>
      <c r="BJ59" s="261"/>
      <c r="BK59" s="261"/>
      <c r="BL59" s="237"/>
    </row>
    <row r="60" spans="1:64" s="49" customFormat="1" ht="23.25" customHeight="1" x14ac:dyDescent="0.2">
      <c r="A60" s="19" t="s">
        <v>177</v>
      </c>
      <c r="B60" s="351" t="s">
        <v>178</v>
      </c>
      <c r="C60" s="71">
        <f>SUMPRODUCT(-('Gastos Gerais'!$B$4:$B$1003=Analítico!$B60),-(Analítico!C$3&gt;='Gastos Gerais'!$D$4:$D$1003),-(Analítico!C$3&lt;='Gastos Gerais'!$E$4:$E$1003),-('Gastos Gerais'!$C$4:$C$1003))</f>
        <v>17020</v>
      </c>
      <c r="D60" s="71">
        <f>SUMPRODUCT(-('Gastos Gerais'!$B$4:$B$1003=Analítico!$B60),-(Analítico!D$3&gt;='Gastos Gerais'!$D$4:$D$1003),-(Analítico!D$3&lt;='Gastos Gerais'!$E$4:$E$1003),-('Gastos Gerais'!$C$4:$C$1003))</f>
        <v>17020</v>
      </c>
      <c r="E60" s="71">
        <f>SUMPRODUCT(-('Gastos Gerais'!$B$4:$B$1003=Analítico!$B60),-(Analítico!E$3&gt;='Gastos Gerais'!$D$4:$D$1003),-(Analítico!E$3&lt;='Gastos Gerais'!$E$4:$E$1003),-('Gastos Gerais'!$C$4:$C$1003))</f>
        <v>17020</v>
      </c>
      <c r="F60" s="71">
        <f>SUMPRODUCT(-('Gastos Gerais'!$B$4:$B$1003=Analítico!$B60),-(Analítico!F$3&gt;='Gastos Gerais'!$D$4:$D$1003),-(Analítico!F$3&lt;='Gastos Gerais'!$E$4:$E$1003),-('Gastos Gerais'!$C$4:$C$1003))</f>
        <v>17020</v>
      </c>
      <c r="G60" s="71">
        <f>SUMPRODUCT(-('Gastos Gerais'!$B$4:$B$1003=Analítico!$B60),-(Analítico!G$3&gt;='Gastos Gerais'!$D$4:$D$1003),-(Analítico!G$3&lt;='Gastos Gerais'!$E$4:$E$1003),-('Gastos Gerais'!$C$4:$C$1003))</f>
        <v>17020</v>
      </c>
      <c r="H60" s="71">
        <f>SUMPRODUCT(-('Gastos Gerais'!$B$4:$B$1003=Analítico!$B60),-(Analítico!H$3&gt;='Gastos Gerais'!$D$4:$D$1003),-(Analítico!H$3&lt;='Gastos Gerais'!$E$4:$E$1003),-('Gastos Gerais'!$C$4:$C$1003))</f>
        <v>17020</v>
      </c>
      <c r="I60" s="71">
        <f>SUMPRODUCT(-('Gastos Gerais'!$B$4:$B$1003=Analítico!$B60),-(Analítico!I$3&gt;='Gastos Gerais'!$D$4:$D$1003),-(Analítico!I$3&lt;='Gastos Gerais'!$E$4:$E$1003),-('Gastos Gerais'!$C$4:$C$1003))</f>
        <v>17020</v>
      </c>
      <c r="J60" s="71">
        <f>SUMPRODUCT(-('Gastos Gerais'!$B$4:$B$1003=Analítico!$B60),-(Analítico!J$3&gt;='Gastos Gerais'!$D$4:$D$1003),-(Analítico!J$3&lt;='Gastos Gerais'!$E$4:$E$1003),-('Gastos Gerais'!$C$4:$C$1003))</f>
        <v>17020</v>
      </c>
      <c r="K60" s="71">
        <f>SUMPRODUCT(-('Gastos Gerais'!$B$4:$B$1003=Analítico!$B60),-(Analítico!K$3&gt;='Gastos Gerais'!$D$4:$D$1003),-(Analítico!K$3&lt;='Gastos Gerais'!$E$4:$E$1003),-('Gastos Gerais'!$C$4:$C$1003))</f>
        <v>17020</v>
      </c>
      <c r="L60" s="71">
        <f>SUMPRODUCT(-('Gastos Gerais'!$B$4:$B$1003=Analítico!$B60),-(Analítico!L$3&gt;='Gastos Gerais'!$D$4:$D$1003),-(Analítico!L$3&lt;='Gastos Gerais'!$E$4:$E$1003),-('Gastos Gerais'!$C$4:$C$1003))</f>
        <v>17020</v>
      </c>
      <c r="M60" s="71">
        <f>SUMPRODUCT(-('Gastos Gerais'!$B$4:$B$1003=Analítico!$B60),-(Analítico!M$3&gt;='Gastos Gerais'!$D$4:$D$1003),-(Analítico!M$3&lt;='Gastos Gerais'!$E$4:$E$1003),-('Gastos Gerais'!$C$4:$C$1003))</f>
        <v>17020</v>
      </c>
      <c r="N60" s="71">
        <f>SUMPRODUCT(-('Gastos Gerais'!$B$4:$B$1003=Analítico!$B60),-(Analítico!N$3&gt;='Gastos Gerais'!$D$4:$D$1003),-(Analítico!N$3&lt;='Gastos Gerais'!$E$4:$E$1003),-('Gastos Gerais'!$C$4:$C$1003))</f>
        <v>17020</v>
      </c>
      <c r="O60" s="71">
        <f>SUMPRODUCT(-('Gastos Gerais'!$B$4:$B$1003=Analítico!$B60),-(Analítico!O$3&gt;='Gastos Gerais'!$D$4:$D$1003),-(Analítico!O$3&lt;='Gastos Gerais'!$E$4:$E$1003),-('Gastos Gerais'!$C$4:$C$1003))</f>
        <v>17020</v>
      </c>
      <c r="P60" s="71">
        <f>SUMPRODUCT(-('Gastos Gerais'!$B$4:$B$1003=Analítico!$B60),-(Analítico!P$3&gt;='Gastos Gerais'!$D$4:$D$1003),-(Analítico!P$3&lt;='Gastos Gerais'!$E$4:$E$1003),-('Gastos Gerais'!$C$4:$C$1003))</f>
        <v>0</v>
      </c>
      <c r="Q60" s="71">
        <f>SUMPRODUCT(-('Gastos Gerais'!$B$4:$B$1003=Analítico!$B60),-(Analítico!Q$3&gt;='Gastos Gerais'!$D$4:$D$1003),-(Analítico!Q$3&lt;='Gastos Gerais'!$E$4:$E$1003),-('Gastos Gerais'!$C$4:$C$1003))</f>
        <v>0</v>
      </c>
      <c r="R60" s="71">
        <f>SUMPRODUCT(-('Gastos Gerais'!$B$4:$B$1003=Analítico!$B60),-(Analítico!R$3&gt;='Gastos Gerais'!$D$4:$D$1003),-(Analítico!R$3&lt;='Gastos Gerais'!$E$4:$E$1003),-('Gastos Gerais'!$C$4:$C$1003))</f>
        <v>0</v>
      </c>
      <c r="S60" s="71">
        <f>SUMPRODUCT(-('Gastos Gerais'!$B$4:$B$1003=Analítico!$B60),-(Analítico!S$3&gt;='Gastos Gerais'!$D$4:$D$1003),-(Analítico!S$3&lt;='Gastos Gerais'!$E$4:$E$1003),-('Gastos Gerais'!$C$4:$C$1003))</f>
        <v>0</v>
      </c>
      <c r="T60" s="71">
        <f>SUMPRODUCT(-('Gastos Gerais'!$B$4:$B$1003=Analítico!$B60),-(Analítico!T$3&gt;='Gastos Gerais'!$D$4:$D$1003),-(Analítico!T$3&lt;='Gastos Gerais'!$E$4:$E$1003),-('Gastos Gerais'!$C$4:$C$1003))</f>
        <v>0</v>
      </c>
      <c r="U60" s="71">
        <f>SUMPRODUCT(-('Gastos Gerais'!$B$4:$B$1003=Analítico!$B60),-(Analítico!U$3&gt;='Gastos Gerais'!$D$4:$D$1003),-(Analítico!U$3&lt;='Gastos Gerais'!$E$4:$E$1003),-('Gastos Gerais'!$C$4:$C$1003))</f>
        <v>0</v>
      </c>
      <c r="V60" s="71">
        <f>SUMPRODUCT(-('Gastos Gerais'!$B$4:$B$1003=Analítico!$B60),-(Analítico!V$3&gt;='Gastos Gerais'!$D$4:$D$1003),-(Analítico!V$3&lt;='Gastos Gerais'!$E$4:$E$1003),-('Gastos Gerais'!$C$4:$C$1003))</f>
        <v>0</v>
      </c>
      <c r="W60" s="71">
        <f>SUMPRODUCT(-('Gastos Gerais'!$B$4:$B$1003=Analítico!$B60),-(Analítico!W$3&gt;='Gastos Gerais'!$D$4:$D$1003),-(Analítico!W$3&lt;='Gastos Gerais'!$E$4:$E$1003),-('Gastos Gerais'!$C$4:$C$1003))</f>
        <v>0</v>
      </c>
      <c r="X60" s="71">
        <f>SUMPRODUCT(-('Gastos Gerais'!$B$4:$B$1003=Analítico!$B60),-(Analítico!X$3&gt;='Gastos Gerais'!$D$4:$D$1003),-(Analítico!X$3&lt;='Gastos Gerais'!$E$4:$E$1003),-('Gastos Gerais'!$C$4:$C$1003))</f>
        <v>0</v>
      </c>
      <c r="Y60" s="71">
        <f>SUMPRODUCT(-('Gastos Gerais'!$B$4:$B$1003=Analítico!$B60),-(Analítico!Y$3&gt;='Gastos Gerais'!$D$4:$D$1003),-(Analítico!Y$3&lt;='Gastos Gerais'!$E$4:$E$1003),-('Gastos Gerais'!$C$4:$C$1003))</f>
        <v>0</v>
      </c>
      <c r="Z60" s="71">
        <f>SUMPRODUCT(-('Gastos Gerais'!$B$4:$B$1003=Analítico!$B60),-(Analítico!Z$3&gt;='Gastos Gerais'!$D$4:$D$1003),-(Analítico!Z$3&lt;='Gastos Gerais'!$E$4:$E$1003),-('Gastos Gerais'!$C$4:$C$1003))</f>
        <v>0</v>
      </c>
      <c r="AA60" s="71">
        <f>SUMPRODUCT(-('Gastos Gerais'!$B$4:$B$1003=Analítico!$B60),-(Analítico!AA$3&gt;='Gastos Gerais'!$D$4:$D$1003),-(Analítico!AA$3&lt;='Gastos Gerais'!$E$4:$E$1003),-('Gastos Gerais'!$C$4:$C$1003))</f>
        <v>0</v>
      </c>
      <c r="AB60" s="71">
        <f>SUMPRODUCT(-('Gastos Gerais'!$B$4:$B$1003=Analítico!$B60),-(Analítico!AB$3&gt;='Gastos Gerais'!$D$4:$D$1003),-(Analítico!AB$3&lt;='Gastos Gerais'!$E$4:$E$1003),-('Gastos Gerais'!$C$4:$C$1003))</f>
        <v>0</v>
      </c>
      <c r="AC60" s="71">
        <f>SUMPRODUCT(-('Gastos Gerais'!$B$4:$B$1003=Analítico!$B60),-(Analítico!AC$3&gt;='Gastos Gerais'!$D$4:$D$1003),-(Analítico!AC$3&lt;='Gastos Gerais'!$E$4:$E$1003),-('Gastos Gerais'!$C$4:$C$1003))</f>
        <v>0</v>
      </c>
      <c r="AD60" s="71">
        <f>SUMPRODUCT(-('Gastos Gerais'!$B$4:$B$1003=Analítico!$B60),-(Analítico!AD$3&gt;='Gastos Gerais'!$D$4:$D$1003),-(Analítico!AD$3&lt;='Gastos Gerais'!$E$4:$E$1003),-('Gastos Gerais'!$C$4:$C$1003))</f>
        <v>0</v>
      </c>
      <c r="AE60" s="71">
        <f>SUMPRODUCT(-('Gastos Gerais'!$B$4:$B$1003=Analítico!$B60),-(Analítico!AE$3&gt;='Gastos Gerais'!$D$4:$D$1003),-(Analítico!AE$3&lt;='Gastos Gerais'!$E$4:$E$1003),-('Gastos Gerais'!$C$4:$C$1003))</f>
        <v>0</v>
      </c>
      <c r="AF60" s="71">
        <f>SUMPRODUCT(-('Gastos Gerais'!$B$4:$B$1003=Analítico!$B60),-(Analítico!AF$3&gt;='Gastos Gerais'!$D$4:$D$1003),-(Analítico!AF$3&lt;='Gastos Gerais'!$E$4:$E$1003),-('Gastos Gerais'!$C$4:$C$1003))</f>
        <v>0</v>
      </c>
      <c r="AG60" s="71">
        <f>SUMPRODUCT(-('Gastos Gerais'!$B$4:$B$1003=Analítico!$B60),-(Analítico!AG$3&gt;='Gastos Gerais'!$D$4:$D$1003),-(Analítico!AG$3&lt;='Gastos Gerais'!$E$4:$E$1003),-('Gastos Gerais'!$C$4:$C$1003))</f>
        <v>0</v>
      </c>
      <c r="AH60" s="71">
        <f>SUMPRODUCT(-('Gastos Gerais'!$B$4:$B$1003=Analítico!$B60),-(Analítico!AH$3&gt;='Gastos Gerais'!$D$4:$D$1003),-(Analítico!AH$3&lt;='Gastos Gerais'!$E$4:$E$1003),-('Gastos Gerais'!$C$4:$C$1003))</f>
        <v>0</v>
      </c>
      <c r="AI60" s="71">
        <f>SUMPRODUCT(-('Gastos Gerais'!$B$4:$B$1003=Analítico!$B60),-(Analítico!AI$3&gt;='Gastos Gerais'!$D$4:$D$1003),-(Analítico!AI$3&lt;='Gastos Gerais'!$E$4:$E$1003),-('Gastos Gerais'!$C$4:$C$1003))</f>
        <v>0</v>
      </c>
      <c r="AJ60" s="71">
        <f>SUMPRODUCT(-('Gastos Gerais'!$B$4:$B$1003=Analítico!$B60),-(Analítico!AJ$3&gt;='Gastos Gerais'!$D$4:$D$1003),-(Analítico!AJ$3&lt;='Gastos Gerais'!$E$4:$E$1003),-('Gastos Gerais'!$C$4:$C$1003))</f>
        <v>0</v>
      </c>
      <c r="AK60" s="71">
        <f>SUMPRODUCT(-('Gastos Gerais'!$B$4:$B$1003=Analítico!$B60),-(Analítico!AK$3&gt;='Gastos Gerais'!$D$4:$D$1003),-(Analítico!AK$3&lt;='Gastos Gerais'!$E$4:$E$1003),-('Gastos Gerais'!$C$4:$C$1003))</f>
        <v>0</v>
      </c>
      <c r="AL60" s="71">
        <f>SUMPRODUCT(-('Gastos Gerais'!$B$4:$B$1003=Analítico!$B60),-(Analítico!AL$3&gt;='Gastos Gerais'!$D$4:$D$1003),-(Analítico!AL$3&lt;='Gastos Gerais'!$E$4:$E$1003),-('Gastos Gerais'!$C$4:$C$1003))</f>
        <v>0</v>
      </c>
      <c r="AM60" s="71">
        <f>SUMPRODUCT(-('Gastos Gerais'!$B$4:$B$1003=Analítico!$B60),-(Analítico!AM$3&gt;='Gastos Gerais'!$D$4:$D$1003),-(Analítico!AM$3&lt;='Gastos Gerais'!$E$4:$E$1003),-('Gastos Gerais'!$C$4:$C$1003))</f>
        <v>0</v>
      </c>
      <c r="AN60" s="71">
        <f>SUMPRODUCT(-('Gastos Gerais'!$B$4:$B$1003=Analítico!$B60),-(Analítico!AN$3&gt;='Gastos Gerais'!$D$4:$D$1003),-(Analítico!AN$3&lt;='Gastos Gerais'!$E$4:$E$1003),-('Gastos Gerais'!$C$4:$C$1003))</f>
        <v>0</v>
      </c>
      <c r="AO60" s="71">
        <f>SUMPRODUCT(-('Gastos Gerais'!$B$4:$B$1003=Analítico!$B60),-(Analítico!AO$3&gt;='Gastos Gerais'!$D$4:$D$1003),-(Analítico!AO$3&lt;='Gastos Gerais'!$E$4:$E$1003),-('Gastos Gerais'!$C$4:$C$1003))</f>
        <v>0</v>
      </c>
      <c r="AP60" s="71">
        <f>SUMPRODUCT(-('Gastos Gerais'!$B$4:$B$1003=Analítico!$B60),-(Analítico!AP$3&gt;='Gastos Gerais'!$D$4:$D$1003),-(Analítico!AP$3&lt;='Gastos Gerais'!$E$4:$E$1003),-('Gastos Gerais'!$C$4:$C$1003))</f>
        <v>0</v>
      </c>
      <c r="AQ60" s="71">
        <f>SUMPRODUCT(-('Gastos Gerais'!$B$4:$B$1003=Analítico!$B60),-(Analítico!AQ$3&gt;='Gastos Gerais'!$D$4:$D$1003),-(Analítico!AQ$3&lt;='Gastos Gerais'!$E$4:$E$1003),-('Gastos Gerais'!$C$4:$C$1003))</f>
        <v>0</v>
      </c>
      <c r="AR60" s="71">
        <f>SUMPRODUCT(-('Gastos Gerais'!$B$4:$B$1003=Analítico!$B60),-(Analítico!AR$3&gt;='Gastos Gerais'!$D$4:$D$1003),-(Analítico!AR$3&lt;='Gastos Gerais'!$E$4:$E$1003),-('Gastos Gerais'!$C$4:$C$1003))</f>
        <v>0</v>
      </c>
      <c r="AS60" s="71">
        <f>SUMPRODUCT(-('Gastos Gerais'!$B$4:$B$1003=Analítico!$B60),-(Analítico!AS$3&gt;='Gastos Gerais'!$D$4:$D$1003),-(Analítico!AS$3&lt;='Gastos Gerais'!$E$4:$E$1003),-('Gastos Gerais'!$C$4:$C$1003))</f>
        <v>0</v>
      </c>
      <c r="AT60" s="71">
        <f>SUMPRODUCT(-('Gastos Gerais'!$B$4:$B$1003=Analítico!$B60),-(Analítico!AT$3&gt;='Gastos Gerais'!$D$4:$D$1003),-(Analítico!AT$3&lt;='Gastos Gerais'!$E$4:$E$1003),-('Gastos Gerais'!$C$4:$C$1003))</f>
        <v>0</v>
      </c>
      <c r="AU60" s="71">
        <f>SUMPRODUCT(-('Gastos Gerais'!$B$4:$B$1003=Analítico!$B60),-(Analítico!AU$3&gt;='Gastos Gerais'!$D$4:$D$1003),-(Analítico!AU$3&lt;='Gastos Gerais'!$E$4:$E$1003),-('Gastos Gerais'!$C$4:$C$1003))</f>
        <v>0</v>
      </c>
      <c r="AV60" s="71">
        <f>SUMPRODUCT(-('Gastos Gerais'!$B$4:$B$1003=Analítico!$B60),-(Analítico!AV$3&gt;='Gastos Gerais'!$D$4:$D$1003),-(Analítico!AV$3&lt;='Gastos Gerais'!$E$4:$E$1003),-('Gastos Gerais'!$C$4:$C$1003))</f>
        <v>0</v>
      </c>
      <c r="AW60" s="71">
        <f>SUMPRODUCT(-('Gastos Gerais'!$B$4:$B$1003=Analítico!$B60),-(Analítico!AW$3&gt;='Gastos Gerais'!$D$4:$D$1003),-(Analítico!AW$3&lt;='Gastos Gerais'!$E$4:$E$1003),-('Gastos Gerais'!$C$4:$C$1003))</f>
        <v>0</v>
      </c>
      <c r="AX60" s="71">
        <f>SUMPRODUCT(-('Gastos Gerais'!$B$4:$B$1003=Analítico!$B60),-(Analítico!AX$3&gt;='Gastos Gerais'!$D$4:$D$1003),-(Analítico!AX$3&lt;='Gastos Gerais'!$E$4:$E$1003),-('Gastos Gerais'!$C$4:$C$1003))</f>
        <v>0</v>
      </c>
      <c r="AY60" s="71">
        <f>SUMPRODUCT(-('Gastos Gerais'!$B$4:$B$1003=Analítico!$B60),-(Analítico!AY$3&gt;='Gastos Gerais'!$D$4:$D$1003),-(Analítico!AY$3&lt;='Gastos Gerais'!$E$4:$E$1003),-('Gastos Gerais'!$C$4:$C$1003))</f>
        <v>0</v>
      </c>
      <c r="AZ60" s="71">
        <f>SUMPRODUCT(-('Gastos Gerais'!$B$4:$B$1003=Analítico!$B60),-(Analítico!AZ$3&gt;='Gastos Gerais'!$D$4:$D$1003),-(Analítico!AZ$3&lt;='Gastos Gerais'!$E$4:$E$1003),-('Gastos Gerais'!$C$4:$C$1003))</f>
        <v>0</v>
      </c>
      <c r="BA60" s="71">
        <f>SUMPRODUCT(-('Gastos Gerais'!$B$4:$B$1003=Analítico!$B60),-(Analítico!BA$3&gt;='Gastos Gerais'!$D$4:$D$1003),-(Analítico!BA$3&lt;='Gastos Gerais'!$E$4:$E$1003),-('Gastos Gerais'!$C$4:$C$1003))</f>
        <v>0</v>
      </c>
      <c r="BB60" s="71">
        <f>SUMPRODUCT(-('Gastos Gerais'!$B$4:$B$1003=Analítico!$B60),-(Analítico!BB$3&gt;='Gastos Gerais'!$D$4:$D$1003),-(Analítico!BB$3&lt;='Gastos Gerais'!$E$4:$E$1003),-('Gastos Gerais'!$C$4:$C$1003))</f>
        <v>0</v>
      </c>
      <c r="BC60" s="71">
        <f>SUMPRODUCT(-('Gastos Gerais'!$B$4:$B$1003=Analítico!$B60),-(Analítico!BC$3&gt;='Gastos Gerais'!$D$4:$D$1003),-(Analítico!BC$3&lt;='Gastos Gerais'!$E$4:$E$1003),-('Gastos Gerais'!$C$4:$C$1003))</f>
        <v>0</v>
      </c>
      <c r="BD60" s="71">
        <f>SUMPRODUCT(-('Gastos Gerais'!$B$4:$B$1003=Analítico!$B60),-(Analítico!BD$3&gt;='Gastos Gerais'!$D$4:$D$1003),-(Analítico!BD$3&lt;='Gastos Gerais'!$E$4:$E$1003),-('Gastos Gerais'!$C$4:$C$1003))</f>
        <v>0</v>
      </c>
      <c r="BE60" s="71">
        <f>SUMPRODUCT(-('Gastos Gerais'!$B$4:$B$1003=Analítico!$B60),-(Analítico!BE$3&gt;='Gastos Gerais'!$D$4:$D$1003),-(Analítico!BE$3&lt;='Gastos Gerais'!$E$4:$E$1003),-('Gastos Gerais'!$C$4:$C$1003))</f>
        <v>0</v>
      </c>
      <c r="BF60" s="71">
        <f>SUMPRODUCT(-('Gastos Gerais'!$B$4:$B$1003=Analítico!$B60),-(Analítico!BF$3&gt;='Gastos Gerais'!$D$4:$D$1003),-(Analítico!BF$3&lt;='Gastos Gerais'!$E$4:$E$1003),-('Gastos Gerais'!$C$4:$C$1003))</f>
        <v>0</v>
      </c>
      <c r="BG60" s="71">
        <f>SUMPRODUCT(-('Gastos Gerais'!$B$4:$B$1003=Analítico!$B60),-(Analítico!BG$3&gt;='Gastos Gerais'!$D$4:$D$1003),-(Analítico!BG$3&lt;='Gastos Gerais'!$E$4:$E$1003),-('Gastos Gerais'!$C$4:$C$1003))</f>
        <v>0</v>
      </c>
      <c r="BH60" s="71">
        <f>SUMPRODUCT(-('Gastos Gerais'!$B$4:$B$1003=Analítico!$B60),-(Analítico!BH$3&gt;='Gastos Gerais'!$D$4:$D$1003),-(Analítico!BH$3&lt;='Gastos Gerais'!$E$4:$E$1003),-('Gastos Gerais'!$C$4:$C$1003))</f>
        <v>0</v>
      </c>
      <c r="BI60" s="71">
        <f>SUMPRODUCT(-('Gastos Gerais'!$B$4:$B$1003=Analítico!$B60),-(Analítico!BI$3&gt;='Gastos Gerais'!$D$4:$D$1003),-(Analítico!BI$3&lt;='Gastos Gerais'!$E$4:$E$1003),-('Gastos Gerais'!$C$4:$C$1003))</f>
        <v>0</v>
      </c>
      <c r="BJ60" s="71">
        <f>SUMPRODUCT(-('Gastos Gerais'!$B$4:$B$1003=Analítico!$B60),-(Analítico!BJ$3&gt;='Gastos Gerais'!$D$4:$D$1003),-(Analítico!BJ$3&lt;='Gastos Gerais'!$E$4:$E$1003),-('Gastos Gerais'!$C$4:$C$1003))</f>
        <v>0</v>
      </c>
      <c r="BK60" s="69">
        <f t="shared" ref="BK60:BK91" si="36">SUM(C60:BJ60)</f>
        <v>221260</v>
      </c>
      <c r="BL60" s="74">
        <f t="shared" ref="BL60:BL91" ca="1" si="37">IF($BK$144=0,0,BK60/$BK$144)</f>
        <v>3.8562893274377151E-3</v>
      </c>
    </row>
    <row r="61" spans="1:64" s="49" customFormat="1" ht="23.25" customHeight="1" x14ac:dyDescent="0.2">
      <c r="A61" s="19" t="s">
        <v>179</v>
      </c>
      <c r="B61" s="351" t="s">
        <v>180</v>
      </c>
      <c r="C61" s="71">
        <f>SUMPRODUCT(-('Gastos Gerais'!$B$4:$B$1003=Analítico!$B61),-(Analítico!C$3&gt;='Gastos Gerais'!$D$4:$D$1003),-(Analítico!C$3&lt;='Gastos Gerais'!$E$4:$E$1003),-('Gastos Gerais'!$C$4:$C$1003))</f>
        <v>7058</v>
      </c>
      <c r="D61" s="71">
        <f>SUMPRODUCT(-('Gastos Gerais'!$B$4:$B$1003=Analítico!$B61),-(Analítico!D$3&gt;='Gastos Gerais'!$D$4:$D$1003),-(Analítico!D$3&lt;='Gastos Gerais'!$E$4:$E$1003),-('Gastos Gerais'!$C$4:$C$1003))</f>
        <v>7058</v>
      </c>
      <c r="E61" s="71">
        <f>SUMPRODUCT(-('Gastos Gerais'!$B$4:$B$1003=Analítico!$B61),-(Analítico!E$3&gt;='Gastos Gerais'!$D$4:$D$1003),-(Analítico!E$3&lt;='Gastos Gerais'!$E$4:$E$1003),-('Gastos Gerais'!$C$4:$C$1003))</f>
        <v>7058</v>
      </c>
      <c r="F61" s="71">
        <f>SUMPRODUCT(-('Gastos Gerais'!$B$4:$B$1003=Analítico!$B61),-(Analítico!F$3&gt;='Gastos Gerais'!$D$4:$D$1003),-(Analítico!F$3&lt;='Gastos Gerais'!$E$4:$E$1003),-('Gastos Gerais'!$C$4:$C$1003))</f>
        <v>7058</v>
      </c>
      <c r="G61" s="71">
        <f>SUMPRODUCT(-('Gastos Gerais'!$B$4:$B$1003=Analítico!$B61),-(Analítico!G$3&gt;='Gastos Gerais'!$D$4:$D$1003),-(Analítico!G$3&lt;='Gastos Gerais'!$E$4:$E$1003),-('Gastos Gerais'!$C$4:$C$1003))</f>
        <v>7058</v>
      </c>
      <c r="H61" s="71">
        <f>SUMPRODUCT(-('Gastos Gerais'!$B$4:$B$1003=Analítico!$B61),-(Analítico!H$3&gt;='Gastos Gerais'!$D$4:$D$1003),-(Analítico!H$3&lt;='Gastos Gerais'!$E$4:$E$1003),-('Gastos Gerais'!$C$4:$C$1003))</f>
        <v>7058</v>
      </c>
      <c r="I61" s="71">
        <f>SUMPRODUCT(-('Gastos Gerais'!$B$4:$B$1003=Analítico!$B61),-(Analítico!I$3&gt;='Gastos Gerais'!$D$4:$D$1003),-(Analítico!I$3&lt;='Gastos Gerais'!$E$4:$E$1003),-('Gastos Gerais'!$C$4:$C$1003))</f>
        <v>7058</v>
      </c>
      <c r="J61" s="71">
        <f>SUMPRODUCT(-('Gastos Gerais'!$B$4:$B$1003=Analítico!$B61),-(Analítico!J$3&gt;='Gastos Gerais'!$D$4:$D$1003),-(Analítico!J$3&lt;='Gastos Gerais'!$E$4:$E$1003),-('Gastos Gerais'!$C$4:$C$1003))</f>
        <v>7058</v>
      </c>
      <c r="K61" s="71">
        <f>SUMPRODUCT(-('Gastos Gerais'!$B$4:$B$1003=Analítico!$B61),-(Analítico!K$3&gt;='Gastos Gerais'!$D$4:$D$1003),-(Analítico!K$3&lt;='Gastos Gerais'!$E$4:$E$1003),-('Gastos Gerais'!$C$4:$C$1003))</f>
        <v>7058</v>
      </c>
      <c r="L61" s="71">
        <f>SUMPRODUCT(-('Gastos Gerais'!$B$4:$B$1003=Analítico!$B61),-(Analítico!L$3&gt;='Gastos Gerais'!$D$4:$D$1003),-(Analítico!L$3&lt;='Gastos Gerais'!$E$4:$E$1003),-('Gastos Gerais'!$C$4:$C$1003))</f>
        <v>7058</v>
      </c>
      <c r="M61" s="71">
        <f>SUMPRODUCT(-('Gastos Gerais'!$B$4:$B$1003=Analítico!$B61),-(Analítico!M$3&gt;='Gastos Gerais'!$D$4:$D$1003),-(Analítico!M$3&lt;='Gastos Gerais'!$E$4:$E$1003),-('Gastos Gerais'!$C$4:$C$1003))</f>
        <v>7058</v>
      </c>
      <c r="N61" s="71">
        <f>SUMPRODUCT(-('Gastos Gerais'!$B$4:$B$1003=Analítico!$B61),-(Analítico!N$3&gt;='Gastos Gerais'!$D$4:$D$1003),-(Analítico!N$3&lt;='Gastos Gerais'!$E$4:$E$1003),-('Gastos Gerais'!$C$4:$C$1003))</f>
        <v>7058</v>
      </c>
      <c r="O61" s="71">
        <f>SUMPRODUCT(-('Gastos Gerais'!$B$4:$B$1003=Analítico!$B61),-(Analítico!O$3&gt;='Gastos Gerais'!$D$4:$D$1003),-(Analítico!O$3&lt;='Gastos Gerais'!$E$4:$E$1003),-('Gastos Gerais'!$C$4:$C$1003))</f>
        <v>7058</v>
      </c>
      <c r="P61" s="71">
        <f>SUMPRODUCT(-('Gastos Gerais'!$B$4:$B$1003=Analítico!$B61),-(Analítico!P$3&gt;='Gastos Gerais'!$D$4:$D$1003),-(Analítico!P$3&lt;='Gastos Gerais'!$E$4:$E$1003),-('Gastos Gerais'!$C$4:$C$1003))</f>
        <v>0</v>
      </c>
      <c r="Q61" s="71">
        <f>SUMPRODUCT(-('Gastos Gerais'!$B$4:$B$1003=Analítico!$B61),-(Analítico!Q$3&gt;='Gastos Gerais'!$D$4:$D$1003),-(Analítico!Q$3&lt;='Gastos Gerais'!$E$4:$E$1003),-('Gastos Gerais'!$C$4:$C$1003))</f>
        <v>0</v>
      </c>
      <c r="R61" s="71">
        <f>SUMPRODUCT(-('Gastos Gerais'!$B$4:$B$1003=Analítico!$B61),-(Analítico!R$3&gt;='Gastos Gerais'!$D$4:$D$1003),-(Analítico!R$3&lt;='Gastos Gerais'!$E$4:$E$1003),-('Gastos Gerais'!$C$4:$C$1003))</f>
        <v>0</v>
      </c>
      <c r="S61" s="71">
        <f>SUMPRODUCT(-('Gastos Gerais'!$B$4:$B$1003=Analítico!$B61),-(Analítico!S$3&gt;='Gastos Gerais'!$D$4:$D$1003),-(Analítico!S$3&lt;='Gastos Gerais'!$E$4:$E$1003),-('Gastos Gerais'!$C$4:$C$1003))</f>
        <v>0</v>
      </c>
      <c r="T61" s="71">
        <f>SUMPRODUCT(-('Gastos Gerais'!$B$4:$B$1003=Analítico!$B61),-(Analítico!T$3&gt;='Gastos Gerais'!$D$4:$D$1003),-(Analítico!T$3&lt;='Gastos Gerais'!$E$4:$E$1003),-('Gastos Gerais'!$C$4:$C$1003))</f>
        <v>0</v>
      </c>
      <c r="U61" s="71">
        <f>SUMPRODUCT(-('Gastos Gerais'!$B$4:$B$1003=Analítico!$B61),-(Analítico!U$3&gt;='Gastos Gerais'!$D$4:$D$1003),-(Analítico!U$3&lt;='Gastos Gerais'!$E$4:$E$1003),-('Gastos Gerais'!$C$4:$C$1003))</f>
        <v>0</v>
      </c>
      <c r="V61" s="71">
        <f>SUMPRODUCT(-('Gastos Gerais'!$B$4:$B$1003=Analítico!$B61),-(Analítico!V$3&gt;='Gastos Gerais'!$D$4:$D$1003),-(Analítico!V$3&lt;='Gastos Gerais'!$E$4:$E$1003),-('Gastos Gerais'!$C$4:$C$1003))</f>
        <v>0</v>
      </c>
      <c r="W61" s="71">
        <f>SUMPRODUCT(-('Gastos Gerais'!$B$4:$B$1003=Analítico!$B61),-(Analítico!W$3&gt;='Gastos Gerais'!$D$4:$D$1003),-(Analítico!W$3&lt;='Gastos Gerais'!$E$4:$E$1003),-('Gastos Gerais'!$C$4:$C$1003))</f>
        <v>0</v>
      </c>
      <c r="X61" s="71">
        <f>SUMPRODUCT(-('Gastos Gerais'!$B$4:$B$1003=Analítico!$B61),-(Analítico!X$3&gt;='Gastos Gerais'!$D$4:$D$1003),-(Analítico!X$3&lt;='Gastos Gerais'!$E$4:$E$1003),-('Gastos Gerais'!$C$4:$C$1003))</f>
        <v>0</v>
      </c>
      <c r="Y61" s="71">
        <f>SUMPRODUCT(-('Gastos Gerais'!$B$4:$B$1003=Analítico!$B61),-(Analítico!Y$3&gt;='Gastos Gerais'!$D$4:$D$1003),-(Analítico!Y$3&lt;='Gastos Gerais'!$E$4:$E$1003),-('Gastos Gerais'!$C$4:$C$1003))</f>
        <v>0</v>
      </c>
      <c r="Z61" s="71">
        <f>SUMPRODUCT(-('Gastos Gerais'!$B$4:$B$1003=Analítico!$B61),-(Analítico!Z$3&gt;='Gastos Gerais'!$D$4:$D$1003),-(Analítico!Z$3&lt;='Gastos Gerais'!$E$4:$E$1003),-('Gastos Gerais'!$C$4:$C$1003))</f>
        <v>0</v>
      </c>
      <c r="AA61" s="71">
        <f>SUMPRODUCT(-('Gastos Gerais'!$B$4:$B$1003=Analítico!$B61),-(Analítico!AA$3&gt;='Gastos Gerais'!$D$4:$D$1003),-(Analítico!AA$3&lt;='Gastos Gerais'!$E$4:$E$1003),-('Gastos Gerais'!$C$4:$C$1003))</f>
        <v>0</v>
      </c>
      <c r="AB61" s="71">
        <f>SUMPRODUCT(-('Gastos Gerais'!$B$4:$B$1003=Analítico!$B61),-(Analítico!AB$3&gt;='Gastos Gerais'!$D$4:$D$1003),-(Analítico!AB$3&lt;='Gastos Gerais'!$E$4:$E$1003),-('Gastos Gerais'!$C$4:$C$1003))</f>
        <v>0</v>
      </c>
      <c r="AC61" s="71">
        <f>SUMPRODUCT(-('Gastos Gerais'!$B$4:$B$1003=Analítico!$B61),-(Analítico!AC$3&gt;='Gastos Gerais'!$D$4:$D$1003),-(Analítico!AC$3&lt;='Gastos Gerais'!$E$4:$E$1003),-('Gastos Gerais'!$C$4:$C$1003))</f>
        <v>0</v>
      </c>
      <c r="AD61" s="71">
        <f>SUMPRODUCT(-('Gastos Gerais'!$B$4:$B$1003=Analítico!$B61),-(Analítico!AD$3&gt;='Gastos Gerais'!$D$4:$D$1003),-(Analítico!AD$3&lt;='Gastos Gerais'!$E$4:$E$1003),-('Gastos Gerais'!$C$4:$C$1003))</f>
        <v>0</v>
      </c>
      <c r="AE61" s="71">
        <f>SUMPRODUCT(-('Gastos Gerais'!$B$4:$B$1003=Analítico!$B61),-(Analítico!AE$3&gt;='Gastos Gerais'!$D$4:$D$1003),-(Analítico!AE$3&lt;='Gastos Gerais'!$E$4:$E$1003),-('Gastos Gerais'!$C$4:$C$1003))</f>
        <v>0</v>
      </c>
      <c r="AF61" s="71">
        <f>SUMPRODUCT(-('Gastos Gerais'!$B$4:$B$1003=Analítico!$B61),-(Analítico!AF$3&gt;='Gastos Gerais'!$D$4:$D$1003),-(Analítico!AF$3&lt;='Gastos Gerais'!$E$4:$E$1003),-('Gastos Gerais'!$C$4:$C$1003))</f>
        <v>0</v>
      </c>
      <c r="AG61" s="71">
        <f>SUMPRODUCT(-('Gastos Gerais'!$B$4:$B$1003=Analítico!$B61),-(Analítico!AG$3&gt;='Gastos Gerais'!$D$4:$D$1003),-(Analítico!AG$3&lt;='Gastos Gerais'!$E$4:$E$1003),-('Gastos Gerais'!$C$4:$C$1003))</f>
        <v>0</v>
      </c>
      <c r="AH61" s="71">
        <f>SUMPRODUCT(-('Gastos Gerais'!$B$4:$B$1003=Analítico!$B61),-(Analítico!AH$3&gt;='Gastos Gerais'!$D$4:$D$1003),-(Analítico!AH$3&lt;='Gastos Gerais'!$E$4:$E$1003),-('Gastos Gerais'!$C$4:$C$1003))</f>
        <v>0</v>
      </c>
      <c r="AI61" s="71">
        <f>SUMPRODUCT(-('Gastos Gerais'!$B$4:$B$1003=Analítico!$B61),-(Analítico!AI$3&gt;='Gastos Gerais'!$D$4:$D$1003),-(Analítico!AI$3&lt;='Gastos Gerais'!$E$4:$E$1003),-('Gastos Gerais'!$C$4:$C$1003))</f>
        <v>0</v>
      </c>
      <c r="AJ61" s="71">
        <f>SUMPRODUCT(-('Gastos Gerais'!$B$4:$B$1003=Analítico!$B61),-(Analítico!AJ$3&gt;='Gastos Gerais'!$D$4:$D$1003),-(Analítico!AJ$3&lt;='Gastos Gerais'!$E$4:$E$1003),-('Gastos Gerais'!$C$4:$C$1003))</f>
        <v>0</v>
      </c>
      <c r="AK61" s="71">
        <f>SUMPRODUCT(-('Gastos Gerais'!$B$4:$B$1003=Analítico!$B61),-(Analítico!AK$3&gt;='Gastos Gerais'!$D$4:$D$1003),-(Analítico!AK$3&lt;='Gastos Gerais'!$E$4:$E$1003),-('Gastos Gerais'!$C$4:$C$1003))</f>
        <v>0</v>
      </c>
      <c r="AL61" s="71">
        <f>SUMPRODUCT(-('Gastos Gerais'!$B$4:$B$1003=Analítico!$B61),-(Analítico!AL$3&gt;='Gastos Gerais'!$D$4:$D$1003),-(Analítico!AL$3&lt;='Gastos Gerais'!$E$4:$E$1003),-('Gastos Gerais'!$C$4:$C$1003))</f>
        <v>0</v>
      </c>
      <c r="AM61" s="71">
        <f>SUMPRODUCT(-('Gastos Gerais'!$B$4:$B$1003=Analítico!$B61),-(Analítico!AM$3&gt;='Gastos Gerais'!$D$4:$D$1003),-(Analítico!AM$3&lt;='Gastos Gerais'!$E$4:$E$1003),-('Gastos Gerais'!$C$4:$C$1003))</f>
        <v>0</v>
      </c>
      <c r="AN61" s="71">
        <f>SUMPRODUCT(-('Gastos Gerais'!$B$4:$B$1003=Analítico!$B61),-(Analítico!AN$3&gt;='Gastos Gerais'!$D$4:$D$1003),-(Analítico!AN$3&lt;='Gastos Gerais'!$E$4:$E$1003),-('Gastos Gerais'!$C$4:$C$1003))</f>
        <v>0</v>
      </c>
      <c r="AO61" s="71">
        <f>SUMPRODUCT(-('Gastos Gerais'!$B$4:$B$1003=Analítico!$B61),-(Analítico!AO$3&gt;='Gastos Gerais'!$D$4:$D$1003),-(Analítico!AO$3&lt;='Gastos Gerais'!$E$4:$E$1003),-('Gastos Gerais'!$C$4:$C$1003))</f>
        <v>0</v>
      </c>
      <c r="AP61" s="71">
        <f>SUMPRODUCT(-('Gastos Gerais'!$B$4:$B$1003=Analítico!$B61),-(Analítico!AP$3&gt;='Gastos Gerais'!$D$4:$D$1003),-(Analítico!AP$3&lt;='Gastos Gerais'!$E$4:$E$1003),-('Gastos Gerais'!$C$4:$C$1003))</f>
        <v>0</v>
      </c>
      <c r="AQ61" s="71">
        <f>SUMPRODUCT(-('Gastos Gerais'!$B$4:$B$1003=Analítico!$B61),-(Analítico!AQ$3&gt;='Gastos Gerais'!$D$4:$D$1003),-(Analítico!AQ$3&lt;='Gastos Gerais'!$E$4:$E$1003),-('Gastos Gerais'!$C$4:$C$1003))</f>
        <v>0</v>
      </c>
      <c r="AR61" s="71">
        <f>SUMPRODUCT(-('Gastos Gerais'!$B$4:$B$1003=Analítico!$B61),-(Analítico!AR$3&gt;='Gastos Gerais'!$D$4:$D$1003),-(Analítico!AR$3&lt;='Gastos Gerais'!$E$4:$E$1003),-('Gastos Gerais'!$C$4:$C$1003))</f>
        <v>0</v>
      </c>
      <c r="AS61" s="71">
        <f>SUMPRODUCT(-('Gastos Gerais'!$B$4:$B$1003=Analítico!$B61),-(Analítico!AS$3&gt;='Gastos Gerais'!$D$4:$D$1003),-(Analítico!AS$3&lt;='Gastos Gerais'!$E$4:$E$1003),-('Gastos Gerais'!$C$4:$C$1003))</f>
        <v>0</v>
      </c>
      <c r="AT61" s="71">
        <f>SUMPRODUCT(-('Gastos Gerais'!$B$4:$B$1003=Analítico!$B61),-(Analítico!AT$3&gt;='Gastos Gerais'!$D$4:$D$1003),-(Analítico!AT$3&lt;='Gastos Gerais'!$E$4:$E$1003),-('Gastos Gerais'!$C$4:$C$1003))</f>
        <v>0</v>
      </c>
      <c r="AU61" s="71">
        <f>SUMPRODUCT(-('Gastos Gerais'!$B$4:$B$1003=Analítico!$B61),-(Analítico!AU$3&gt;='Gastos Gerais'!$D$4:$D$1003),-(Analítico!AU$3&lt;='Gastos Gerais'!$E$4:$E$1003),-('Gastos Gerais'!$C$4:$C$1003))</f>
        <v>0</v>
      </c>
      <c r="AV61" s="71">
        <f>SUMPRODUCT(-('Gastos Gerais'!$B$4:$B$1003=Analítico!$B61),-(Analítico!AV$3&gt;='Gastos Gerais'!$D$4:$D$1003),-(Analítico!AV$3&lt;='Gastos Gerais'!$E$4:$E$1003),-('Gastos Gerais'!$C$4:$C$1003))</f>
        <v>0</v>
      </c>
      <c r="AW61" s="71">
        <f>SUMPRODUCT(-('Gastos Gerais'!$B$4:$B$1003=Analítico!$B61),-(Analítico!AW$3&gt;='Gastos Gerais'!$D$4:$D$1003),-(Analítico!AW$3&lt;='Gastos Gerais'!$E$4:$E$1003),-('Gastos Gerais'!$C$4:$C$1003))</f>
        <v>0</v>
      </c>
      <c r="AX61" s="71">
        <f>SUMPRODUCT(-('Gastos Gerais'!$B$4:$B$1003=Analítico!$B61),-(Analítico!AX$3&gt;='Gastos Gerais'!$D$4:$D$1003),-(Analítico!AX$3&lt;='Gastos Gerais'!$E$4:$E$1003),-('Gastos Gerais'!$C$4:$C$1003))</f>
        <v>0</v>
      </c>
      <c r="AY61" s="71">
        <f>SUMPRODUCT(-('Gastos Gerais'!$B$4:$B$1003=Analítico!$B61),-(Analítico!AY$3&gt;='Gastos Gerais'!$D$4:$D$1003),-(Analítico!AY$3&lt;='Gastos Gerais'!$E$4:$E$1003),-('Gastos Gerais'!$C$4:$C$1003))</f>
        <v>0</v>
      </c>
      <c r="AZ61" s="71">
        <f>SUMPRODUCT(-('Gastos Gerais'!$B$4:$B$1003=Analítico!$B61),-(Analítico!AZ$3&gt;='Gastos Gerais'!$D$4:$D$1003),-(Analítico!AZ$3&lt;='Gastos Gerais'!$E$4:$E$1003),-('Gastos Gerais'!$C$4:$C$1003))</f>
        <v>0</v>
      </c>
      <c r="BA61" s="71">
        <f>SUMPRODUCT(-('Gastos Gerais'!$B$4:$B$1003=Analítico!$B61),-(Analítico!BA$3&gt;='Gastos Gerais'!$D$4:$D$1003),-(Analítico!BA$3&lt;='Gastos Gerais'!$E$4:$E$1003),-('Gastos Gerais'!$C$4:$C$1003))</f>
        <v>0</v>
      </c>
      <c r="BB61" s="71">
        <f>SUMPRODUCT(-('Gastos Gerais'!$B$4:$B$1003=Analítico!$B61),-(Analítico!BB$3&gt;='Gastos Gerais'!$D$4:$D$1003),-(Analítico!BB$3&lt;='Gastos Gerais'!$E$4:$E$1003),-('Gastos Gerais'!$C$4:$C$1003))</f>
        <v>0</v>
      </c>
      <c r="BC61" s="71">
        <f>SUMPRODUCT(-('Gastos Gerais'!$B$4:$B$1003=Analítico!$B61),-(Analítico!BC$3&gt;='Gastos Gerais'!$D$4:$D$1003),-(Analítico!BC$3&lt;='Gastos Gerais'!$E$4:$E$1003),-('Gastos Gerais'!$C$4:$C$1003))</f>
        <v>0</v>
      </c>
      <c r="BD61" s="71">
        <f>SUMPRODUCT(-('Gastos Gerais'!$B$4:$B$1003=Analítico!$B61),-(Analítico!BD$3&gt;='Gastos Gerais'!$D$4:$D$1003),-(Analítico!BD$3&lt;='Gastos Gerais'!$E$4:$E$1003),-('Gastos Gerais'!$C$4:$C$1003))</f>
        <v>0</v>
      </c>
      <c r="BE61" s="71">
        <f>SUMPRODUCT(-('Gastos Gerais'!$B$4:$B$1003=Analítico!$B61),-(Analítico!BE$3&gt;='Gastos Gerais'!$D$4:$D$1003),-(Analítico!BE$3&lt;='Gastos Gerais'!$E$4:$E$1003),-('Gastos Gerais'!$C$4:$C$1003))</f>
        <v>0</v>
      </c>
      <c r="BF61" s="71">
        <f>SUMPRODUCT(-('Gastos Gerais'!$B$4:$B$1003=Analítico!$B61),-(Analítico!BF$3&gt;='Gastos Gerais'!$D$4:$D$1003),-(Analítico!BF$3&lt;='Gastos Gerais'!$E$4:$E$1003),-('Gastos Gerais'!$C$4:$C$1003))</f>
        <v>0</v>
      </c>
      <c r="BG61" s="71">
        <f>SUMPRODUCT(-('Gastos Gerais'!$B$4:$B$1003=Analítico!$B61),-(Analítico!BG$3&gt;='Gastos Gerais'!$D$4:$D$1003),-(Analítico!BG$3&lt;='Gastos Gerais'!$E$4:$E$1003),-('Gastos Gerais'!$C$4:$C$1003))</f>
        <v>0</v>
      </c>
      <c r="BH61" s="71">
        <f>SUMPRODUCT(-('Gastos Gerais'!$B$4:$B$1003=Analítico!$B61),-(Analítico!BH$3&gt;='Gastos Gerais'!$D$4:$D$1003),-(Analítico!BH$3&lt;='Gastos Gerais'!$E$4:$E$1003),-('Gastos Gerais'!$C$4:$C$1003))</f>
        <v>0</v>
      </c>
      <c r="BI61" s="71">
        <f>SUMPRODUCT(-('Gastos Gerais'!$B$4:$B$1003=Analítico!$B61),-(Analítico!BI$3&gt;='Gastos Gerais'!$D$4:$D$1003),-(Analítico!BI$3&lt;='Gastos Gerais'!$E$4:$E$1003),-('Gastos Gerais'!$C$4:$C$1003))</f>
        <v>0</v>
      </c>
      <c r="BJ61" s="71">
        <f>SUMPRODUCT(-('Gastos Gerais'!$B$4:$B$1003=Analítico!$B61),-(Analítico!BJ$3&gt;='Gastos Gerais'!$D$4:$D$1003),-(Analítico!BJ$3&lt;='Gastos Gerais'!$E$4:$E$1003),-('Gastos Gerais'!$C$4:$C$1003))</f>
        <v>0</v>
      </c>
      <c r="BK61" s="69">
        <f t="shared" si="36"/>
        <v>91754</v>
      </c>
      <c r="BL61" s="74">
        <f t="shared" ca="1" si="37"/>
        <v>1.5991592287341594E-3</v>
      </c>
    </row>
    <row r="62" spans="1:64" s="49" customFormat="1" ht="23.25" customHeight="1" x14ac:dyDescent="0.2">
      <c r="A62" s="19" t="s">
        <v>181</v>
      </c>
      <c r="B62" s="351" t="s">
        <v>182</v>
      </c>
      <c r="C62" s="71">
        <f>SUMPRODUCT(-('Gastos Gerais'!$B$4:$B$1003=Analítico!$B62),-(Analítico!C$3&gt;='Gastos Gerais'!$D$4:$D$1003),-(Analítico!C$3&lt;='Gastos Gerais'!$E$4:$E$1003),-('Gastos Gerais'!$C$4:$C$1003))</f>
        <v>1802</v>
      </c>
      <c r="D62" s="71">
        <f>SUMPRODUCT(-('Gastos Gerais'!$B$4:$B$1003=Analítico!$B62),-(Analítico!D$3&gt;='Gastos Gerais'!$D$4:$D$1003),-(Analítico!D$3&lt;='Gastos Gerais'!$E$4:$E$1003),-('Gastos Gerais'!$C$4:$C$1003))</f>
        <v>1802</v>
      </c>
      <c r="E62" s="71">
        <f>SUMPRODUCT(-('Gastos Gerais'!$B$4:$B$1003=Analítico!$B62),-(Analítico!E$3&gt;='Gastos Gerais'!$D$4:$D$1003),-(Analítico!E$3&lt;='Gastos Gerais'!$E$4:$E$1003),-('Gastos Gerais'!$C$4:$C$1003))</f>
        <v>1802</v>
      </c>
      <c r="F62" s="71">
        <f>SUMPRODUCT(-('Gastos Gerais'!$B$4:$B$1003=Analítico!$B62),-(Analítico!F$3&gt;='Gastos Gerais'!$D$4:$D$1003),-(Analítico!F$3&lt;='Gastos Gerais'!$E$4:$E$1003),-('Gastos Gerais'!$C$4:$C$1003))</f>
        <v>1802</v>
      </c>
      <c r="G62" s="71">
        <f>SUMPRODUCT(-('Gastos Gerais'!$B$4:$B$1003=Analítico!$B62),-(Analítico!G$3&gt;='Gastos Gerais'!$D$4:$D$1003),-(Analítico!G$3&lt;='Gastos Gerais'!$E$4:$E$1003),-('Gastos Gerais'!$C$4:$C$1003))</f>
        <v>1802</v>
      </c>
      <c r="H62" s="71">
        <f>SUMPRODUCT(-('Gastos Gerais'!$B$4:$B$1003=Analítico!$B62),-(Analítico!H$3&gt;='Gastos Gerais'!$D$4:$D$1003),-(Analítico!H$3&lt;='Gastos Gerais'!$E$4:$E$1003),-('Gastos Gerais'!$C$4:$C$1003))</f>
        <v>1802</v>
      </c>
      <c r="I62" s="71">
        <f>SUMPRODUCT(-('Gastos Gerais'!$B$4:$B$1003=Analítico!$B62),-(Analítico!I$3&gt;='Gastos Gerais'!$D$4:$D$1003),-(Analítico!I$3&lt;='Gastos Gerais'!$E$4:$E$1003),-('Gastos Gerais'!$C$4:$C$1003))</f>
        <v>1802</v>
      </c>
      <c r="J62" s="71">
        <f>SUMPRODUCT(-('Gastos Gerais'!$B$4:$B$1003=Analítico!$B62),-(Analítico!J$3&gt;='Gastos Gerais'!$D$4:$D$1003),-(Analítico!J$3&lt;='Gastos Gerais'!$E$4:$E$1003),-('Gastos Gerais'!$C$4:$C$1003))</f>
        <v>1802</v>
      </c>
      <c r="K62" s="71">
        <f>SUMPRODUCT(-('Gastos Gerais'!$B$4:$B$1003=Analítico!$B62),-(Analítico!K$3&gt;='Gastos Gerais'!$D$4:$D$1003),-(Analítico!K$3&lt;='Gastos Gerais'!$E$4:$E$1003),-('Gastos Gerais'!$C$4:$C$1003))</f>
        <v>1802</v>
      </c>
      <c r="L62" s="71">
        <f>SUMPRODUCT(-('Gastos Gerais'!$B$4:$B$1003=Analítico!$B62),-(Analítico!L$3&gt;='Gastos Gerais'!$D$4:$D$1003),-(Analítico!L$3&lt;='Gastos Gerais'!$E$4:$E$1003),-('Gastos Gerais'!$C$4:$C$1003))</f>
        <v>1802</v>
      </c>
      <c r="M62" s="71">
        <f>SUMPRODUCT(-('Gastos Gerais'!$B$4:$B$1003=Analítico!$B62),-(Analítico!M$3&gt;='Gastos Gerais'!$D$4:$D$1003),-(Analítico!M$3&lt;='Gastos Gerais'!$E$4:$E$1003),-('Gastos Gerais'!$C$4:$C$1003))</f>
        <v>1802</v>
      </c>
      <c r="N62" s="71">
        <f>SUMPRODUCT(-('Gastos Gerais'!$B$4:$B$1003=Analítico!$B62),-(Analítico!N$3&gt;='Gastos Gerais'!$D$4:$D$1003),-(Analítico!N$3&lt;='Gastos Gerais'!$E$4:$E$1003),-('Gastos Gerais'!$C$4:$C$1003))</f>
        <v>1802</v>
      </c>
      <c r="O62" s="71">
        <f>SUMPRODUCT(-('Gastos Gerais'!$B$4:$B$1003=Analítico!$B62),-(Analítico!O$3&gt;='Gastos Gerais'!$D$4:$D$1003),-(Analítico!O$3&lt;='Gastos Gerais'!$E$4:$E$1003),-('Gastos Gerais'!$C$4:$C$1003))</f>
        <v>1802</v>
      </c>
      <c r="P62" s="71">
        <f>SUMPRODUCT(-('Gastos Gerais'!$B$4:$B$1003=Analítico!$B62),-(Analítico!P$3&gt;='Gastos Gerais'!$D$4:$D$1003),-(Analítico!P$3&lt;='Gastos Gerais'!$E$4:$E$1003),-('Gastos Gerais'!$C$4:$C$1003))</f>
        <v>0</v>
      </c>
      <c r="Q62" s="71">
        <f>SUMPRODUCT(-('Gastos Gerais'!$B$4:$B$1003=Analítico!$B62),-(Analítico!Q$3&gt;='Gastos Gerais'!$D$4:$D$1003),-(Analítico!Q$3&lt;='Gastos Gerais'!$E$4:$E$1003),-('Gastos Gerais'!$C$4:$C$1003))</f>
        <v>0</v>
      </c>
      <c r="R62" s="71">
        <f>SUMPRODUCT(-('Gastos Gerais'!$B$4:$B$1003=Analítico!$B62),-(Analítico!R$3&gt;='Gastos Gerais'!$D$4:$D$1003),-(Analítico!R$3&lt;='Gastos Gerais'!$E$4:$E$1003),-('Gastos Gerais'!$C$4:$C$1003))</f>
        <v>0</v>
      </c>
      <c r="S62" s="71">
        <f>SUMPRODUCT(-('Gastos Gerais'!$B$4:$B$1003=Analítico!$B62),-(Analítico!S$3&gt;='Gastos Gerais'!$D$4:$D$1003),-(Analítico!S$3&lt;='Gastos Gerais'!$E$4:$E$1003),-('Gastos Gerais'!$C$4:$C$1003))</f>
        <v>0</v>
      </c>
      <c r="T62" s="71">
        <f>SUMPRODUCT(-('Gastos Gerais'!$B$4:$B$1003=Analítico!$B62),-(Analítico!T$3&gt;='Gastos Gerais'!$D$4:$D$1003),-(Analítico!T$3&lt;='Gastos Gerais'!$E$4:$E$1003),-('Gastos Gerais'!$C$4:$C$1003))</f>
        <v>0</v>
      </c>
      <c r="U62" s="71">
        <f>SUMPRODUCT(-('Gastos Gerais'!$B$4:$B$1003=Analítico!$B62),-(Analítico!U$3&gt;='Gastos Gerais'!$D$4:$D$1003),-(Analítico!U$3&lt;='Gastos Gerais'!$E$4:$E$1003),-('Gastos Gerais'!$C$4:$C$1003))</f>
        <v>0</v>
      </c>
      <c r="V62" s="71">
        <f>SUMPRODUCT(-('Gastos Gerais'!$B$4:$B$1003=Analítico!$B62),-(Analítico!V$3&gt;='Gastos Gerais'!$D$4:$D$1003),-(Analítico!V$3&lt;='Gastos Gerais'!$E$4:$E$1003),-('Gastos Gerais'!$C$4:$C$1003))</f>
        <v>0</v>
      </c>
      <c r="W62" s="71">
        <f>SUMPRODUCT(-('Gastos Gerais'!$B$4:$B$1003=Analítico!$B62),-(Analítico!W$3&gt;='Gastos Gerais'!$D$4:$D$1003),-(Analítico!W$3&lt;='Gastos Gerais'!$E$4:$E$1003),-('Gastos Gerais'!$C$4:$C$1003))</f>
        <v>0</v>
      </c>
      <c r="X62" s="71">
        <f>SUMPRODUCT(-('Gastos Gerais'!$B$4:$B$1003=Analítico!$B62),-(Analítico!X$3&gt;='Gastos Gerais'!$D$4:$D$1003),-(Analítico!X$3&lt;='Gastos Gerais'!$E$4:$E$1003),-('Gastos Gerais'!$C$4:$C$1003))</f>
        <v>0</v>
      </c>
      <c r="Y62" s="71">
        <f>SUMPRODUCT(-('Gastos Gerais'!$B$4:$B$1003=Analítico!$B62),-(Analítico!Y$3&gt;='Gastos Gerais'!$D$4:$D$1003),-(Analítico!Y$3&lt;='Gastos Gerais'!$E$4:$E$1003),-('Gastos Gerais'!$C$4:$C$1003))</f>
        <v>0</v>
      </c>
      <c r="Z62" s="71">
        <f>SUMPRODUCT(-('Gastos Gerais'!$B$4:$B$1003=Analítico!$B62),-(Analítico!Z$3&gt;='Gastos Gerais'!$D$4:$D$1003),-(Analítico!Z$3&lt;='Gastos Gerais'!$E$4:$E$1003),-('Gastos Gerais'!$C$4:$C$1003))</f>
        <v>0</v>
      </c>
      <c r="AA62" s="71">
        <f>SUMPRODUCT(-('Gastos Gerais'!$B$4:$B$1003=Analítico!$B62),-(Analítico!AA$3&gt;='Gastos Gerais'!$D$4:$D$1003),-(Analítico!AA$3&lt;='Gastos Gerais'!$E$4:$E$1003),-('Gastos Gerais'!$C$4:$C$1003))</f>
        <v>0</v>
      </c>
      <c r="AB62" s="71">
        <f>SUMPRODUCT(-('Gastos Gerais'!$B$4:$B$1003=Analítico!$B62),-(Analítico!AB$3&gt;='Gastos Gerais'!$D$4:$D$1003),-(Analítico!AB$3&lt;='Gastos Gerais'!$E$4:$E$1003),-('Gastos Gerais'!$C$4:$C$1003))</f>
        <v>0</v>
      </c>
      <c r="AC62" s="71">
        <f>SUMPRODUCT(-('Gastos Gerais'!$B$4:$B$1003=Analítico!$B62),-(Analítico!AC$3&gt;='Gastos Gerais'!$D$4:$D$1003),-(Analítico!AC$3&lt;='Gastos Gerais'!$E$4:$E$1003),-('Gastos Gerais'!$C$4:$C$1003))</f>
        <v>0</v>
      </c>
      <c r="AD62" s="71">
        <f>SUMPRODUCT(-('Gastos Gerais'!$B$4:$B$1003=Analítico!$B62),-(Analítico!AD$3&gt;='Gastos Gerais'!$D$4:$D$1003),-(Analítico!AD$3&lt;='Gastos Gerais'!$E$4:$E$1003),-('Gastos Gerais'!$C$4:$C$1003))</f>
        <v>0</v>
      </c>
      <c r="AE62" s="71">
        <f>SUMPRODUCT(-('Gastos Gerais'!$B$4:$B$1003=Analítico!$B62),-(Analítico!AE$3&gt;='Gastos Gerais'!$D$4:$D$1003),-(Analítico!AE$3&lt;='Gastos Gerais'!$E$4:$E$1003),-('Gastos Gerais'!$C$4:$C$1003))</f>
        <v>0</v>
      </c>
      <c r="AF62" s="71">
        <f>SUMPRODUCT(-('Gastos Gerais'!$B$4:$B$1003=Analítico!$B62),-(Analítico!AF$3&gt;='Gastos Gerais'!$D$4:$D$1003),-(Analítico!AF$3&lt;='Gastos Gerais'!$E$4:$E$1003),-('Gastos Gerais'!$C$4:$C$1003))</f>
        <v>0</v>
      </c>
      <c r="AG62" s="71">
        <f>SUMPRODUCT(-('Gastos Gerais'!$B$4:$B$1003=Analítico!$B62),-(Analítico!AG$3&gt;='Gastos Gerais'!$D$4:$D$1003),-(Analítico!AG$3&lt;='Gastos Gerais'!$E$4:$E$1003),-('Gastos Gerais'!$C$4:$C$1003))</f>
        <v>0</v>
      </c>
      <c r="AH62" s="71">
        <f>SUMPRODUCT(-('Gastos Gerais'!$B$4:$B$1003=Analítico!$B62),-(Analítico!AH$3&gt;='Gastos Gerais'!$D$4:$D$1003),-(Analítico!AH$3&lt;='Gastos Gerais'!$E$4:$E$1003),-('Gastos Gerais'!$C$4:$C$1003))</f>
        <v>0</v>
      </c>
      <c r="AI62" s="71">
        <f>SUMPRODUCT(-('Gastos Gerais'!$B$4:$B$1003=Analítico!$B62),-(Analítico!AI$3&gt;='Gastos Gerais'!$D$4:$D$1003),-(Analítico!AI$3&lt;='Gastos Gerais'!$E$4:$E$1003),-('Gastos Gerais'!$C$4:$C$1003))</f>
        <v>0</v>
      </c>
      <c r="AJ62" s="71">
        <f>SUMPRODUCT(-('Gastos Gerais'!$B$4:$B$1003=Analítico!$B62),-(Analítico!AJ$3&gt;='Gastos Gerais'!$D$4:$D$1003),-(Analítico!AJ$3&lt;='Gastos Gerais'!$E$4:$E$1003),-('Gastos Gerais'!$C$4:$C$1003))</f>
        <v>0</v>
      </c>
      <c r="AK62" s="71">
        <f>SUMPRODUCT(-('Gastos Gerais'!$B$4:$B$1003=Analítico!$B62),-(Analítico!AK$3&gt;='Gastos Gerais'!$D$4:$D$1003),-(Analítico!AK$3&lt;='Gastos Gerais'!$E$4:$E$1003),-('Gastos Gerais'!$C$4:$C$1003))</f>
        <v>0</v>
      </c>
      <c r="AL62" s="71">
        <f>SUMPRODUCT(-('Gastos Gerais'!$B$4:$B$1003=Analítico!$B62),-(Analítico!AL$3&gt;='Gastos Gerais'!$D$4:$D$1003),-(Analítico!AL$3&lt;='Gastos Gerais'!$E$4:$E$1003),-('Gastos Gerais'!$C$4:$C$1003))</f>
        <v>0</v>
      </c>
      <c r="AM62" s="71">
        <f>SUMPRODUCT(-('Gastos Gerais'!$B$4:$B$1003=Analítico!$B62),-(Analítico!AM$3&gt;='Gastos Gerais'!$D$4:$D$1003),-(Analítico!AM$3&lt;='Gastos Gerais'!$E$4:$E$1003),-('Gastos Gerais'!$C$4:$C$1003))</f>
        <v>0</v>
      </c>
      <c r="AN62" s="71">
        <f>SUMPRODUCT(-('Gastos Gerais'!$B$4:$B$1003=Analítico!$B62),-(Analítico!AN$3&gt;='Gastos Gerais'!$D$4:$D$1003),-(Analítico!AN$3&lt;='Gastos Gerais'!$E$4:$E$1003),-('Gastos Gerais'!$C$4:$C$1003))</f>
        <v>0</v>
      </c>
      <c r="AO62" s="71">
        <f>SUMPRODUCT(-('Gastos Gerais'!$B$4:$B$1003=Analítico!$B62),-(Analítico!AO$3&gt;='Gastos Gerais'!$D$4:$D$1003),-(Analítico!AO$3&lt;='Gastos Gerais'!$E$4:$E$1003),-('Gastos Gerais'!$C$4:$C$1003))</f>
        <v>0</v>
      </c>
      <c r="AP62" s="71">
        <f>SUMPRODUCT(-('Gastos Gerais'!$B$4:$B$1003=Analítico!$B62),-(Analítico!AP$3&gt;='Gastos Gerais'!$D$4:$D$1003),-(Analítico!AP$3&lt;='Gastos Gerais'!$E$4:$E$1003),-('Gastos Gerais'!$C$4:$C$1003))</f>
        <v>0</v>
      </c>
      <c r="AQ62" s="71">
        <f>SUMPRODUCT(-('Gastos Gerais'!$B$4:$B$1003=Analítico!$B62),-(Analítico!AQ$3&gt;='Gastos Gerais'!$D$4:$D$1003),-(Analítico!AQ$3&lt;='Gastos Gerais'!$E$4:$E$1003),-('Gastos Gerais'!$C$4:$C$1003))</f>
        <v>0</v>
      </c>
      <c r="AR62" s="71">
        <f>SUMPRODUCT(-('Gastos Gerais'!$B$4:$B$1003=Analítico!$B62),-(Analítico!AR$3&gt;='Gastos Gerais'!$D$4:$D$1003),-(Analítico!AR$3&lt;='Gastos Gerais'!$E$4:$E$1003),-('Gastos Gerais'!$C$4:$C$1003))</f>
        <v>0</v>
      </c>
      <c r="AS62" s="71">
        <f>SUMPRODUCT(-('Gastos Gerais'!$B$4:$B$1003=Analítico!$B62),-(Analítico!AS$3&gt;='Gastos Gerais'!$D$4:$D$1003),-(Analítico!AS$3&lt;='Gastos Gerais'!$E$4:$E$1003),-('Gastos Gerais'!$C$4:$C$1003))</f>
        <v>0</v>
      </c>
      <c r="AT62" s="71">
        <f>SUMPRODUCT(-('Gastos Gerais'!$B$4:$B$1003=Analítico!$B62),-(Analítico!AT$3&gt;='Gastos Gerais'!$D$4:$D$1003),-(Analítico!AT$3&lt;='Gastos Gerais'!$E$4:$E$1003),-('Gastos Gerais'!$C$4:$C$1003))</f>
        <v>0</v>
      </c>
      <c r="AU62" s="71">
        <f>SUMPRODUCT(-('Gastos Gerais'!$B$4:$B$1003=Analítico!$B62),-(Analítico!AU$3&gt;='Gastos Gerais'!$D$4:$D$1003),-(Analítico!AU$3&lt;='Gastos Gerais'!$E$4:$E$1003),-('Gastos Gerais'!$C$4:$C$1003))</f>
        <v>0</v>
      </c>
      <c r="AV62" s="71">
        <f>SUMPRODUCT(-('Gastos Gerais'!$B$4:$B$1003=Analítico!$B62),-(Analítico!AV$3&gt;='Gastos Gerais'!$D$4:$D$1003),-(Analítico!AV$3&lt;='Gastos Gerais'!$E$4:$E$1003),-('Gastos Gerais'!$C$4:$C$1003))</f>
        <v>0</v>
      </c>
      <c r="AW62" s="71">
        <f>SUMPRODUCT(-('Gastos Gerais'!$B$4:$B$1003=Analítico!$B62),-(Analítico!AW$3&gt;='Gastos Gerais'!$D$4:$D$1003),-(Analítico!AW$3&lt;='Gastos Gerais'!$E$4:$E$1003),-('Gastos Gerais'!$C$4:$C$1003))</f>
        <v>0</v>
      </c>
      <c r="AX62" s="71">
        <f>SUMPRODUCT(-('Gastos Gerais'!$B$4:$B$1003=Analítico!$B62),-(Analítico!AX$3&gt;='Gastos Gerais'!$D$4:$D$1003),-(Analítico!AX$3&lt;='Gastos Gerais'!$E$4:$E$1003),-('Gastos Gerais'!$C$4:$C$1003))</f>
        <v>0</v>
      </c>
      <c r="AY62" s="71">
        <f>SUMPRODUCT(-('Gastos Gerais'!$B$4:$B$1003=Analítico!$B62),-(Analítico!AY$3&gt;='Gastos Gerais'!$D$4:$D$1003),-(Analítico!AY$3&lt;='Gastos Gerais'!$E$4:$E$1003),-('Gastos Gerais'!$C$4:$C$1003))</f>
        <v>0</v>
      </c>
      <c r="AZ62" s="71">
        <f>SUMPRODUCT(-('Gastos Gerais'!$B$4:$B$1003=Analítico!$B62),-(Analítico!AZ$3&gt;='Gastos Gerais'!$D$4:$D$1003),-(Analítico!AZ$3&lt;='Gastos Gerais'!$E$4:$E$1003),-('Gastos Gerais'!$C$4:$C$1003))</f>
        <v>0</v>
      </c>
      <c r="BA62" s="71">
        <f>SUMPRODUCT(-('Gastos Gerais'!$B$4:$B$1003=Analítico!$B62),-(Analítico!BA$3&gt;='Gastos Gerais'!$D$4:$D$1003),-(Analítico!BA$3&lt;='Gastos Gerais'!$E$4:$E$1003),-('Gastos Gerais'!$C$4:$C$1003))</f>
        <v>0</v>
      </c>
      <c r="BB62" s="71">
        <f>SUMPRODUCT(-('Gastos Gerais'!$B$4:$B$1003=Analítico!$B62),-(Analítico!BB$3&gt;='Gastos Gerais'!$D$4:$D$1003),-(Analítico!BB$3&lt;='Gastos Gerais'!$E$4:$E$1003),-('Gastos Gerais'!$C$4:$C$1003))</f>
        <v>0</v>
      </c>
      <c r="BC62" s="71">
        <f>SUMPRODUCT(-('Gastos Gerais'!$B$4:$B$1003=Analítico!$B62),-(Analítico!BC$3&gt;='Gastos Gerais'!$D$4:$D$1003),-(Analítico!BC$3&lt;='Gastos Gerais'!$E$4:$E$1003),-('Gastos Gerais'!$C$4:$C$1003))</f>
        <v>0</v>
      </c>
      <c r="BD62" s="71">
        <f>SUMPRODUCT(-('Gastos Gerais'!$B$4:$B$1003=Analítico!$B62),-(Analítico!BD$3&gt;='Gastos Gerais'!$D$4:$D$1003),-(Analítico!BD$3&lt;='Gastos Gerais'!$E$4:$E$1003),-('Gastos Gerais'!$C$4:$C$1003))</f>
        <v>0</v>
      </c>
      <c r="BE62" s="71">
        <f>SUMPRODUCT(-('Gastos Gerais'!$B$4:$B$1003=Analítico!$B62),-(Analítico!BE$3&gt;='Gastos Gerais'!$D$4:$D$1003),-(Analítico!BE$3&lt;='Gastos Gerais'!$E$4:$E$1003),-('Gastos Gerais'!$C$4:$C$1003))</f>
        <v>0</v>
      </c>
      <c r="BF62" s="71">
        <f>SUMPRODUCT(-('Gastos Gerais'!$B$4:$B$1003=Analítico!$B62),-(Analítico!BF$3&gt;='Gastos Gerais'!$D$4:$D$1003),-(Analítico!BF$3&lt;='Gastos Gerais'!$E$4:$E$1003),-('Gastos Gerais'!$C$4:$C$1003))</f>
        <v>0</v>
      </c>
      <c r="BG62" s="71">
        <f>SUMPRODUCT(-('Gastos Gerais'!$B$4:$B$1003=Analítico!$B62),-(Analítico!BG$3&gt;='Gastos Gerais'!$D$4:$D$1003),-(Analítico!BG$3&lt;='Gastos Gerais'!$E$4:$E$1003),-('Gastos Gerais'!$C$4:$C$1003))</f>
        <v>0</v>
      </c>
      <c r="BH62" s="71">
        <f>SUMPRODUCT(-('Gastos Gerais'!$B$4:$B$1003=Analítico!$B62),-(Analítico!BH$3&gt;='Gastos Gerais'!$D$4:$D$1003),-(Analítico!BH$3&lt;='Gastos Gerais'!$E$4:$E$1003),-('Gastos Gerais'!$C$4:$C$1003))</f>
        <v>0</v>
      </c>
      <c r="BI62" s="71">
        <f>SUMPRODUCT(-('Gastos Gerais'!$B$4:$B$1003=Analítico!$B62),-(Analítico!BI$3&gt;='Gastos Gerais'!$D$4:$D$1003),-(Analítico!BI$3&lt;='Gastos Gerais'!$E$4:$E$1003),-('Gastos Gerais'!$C$4:$C$1003))</f>
        <v>0</v>
      </c>
      <c r="BJ62" s="71">
        <f>SUMPRODUCT(-('Gastos Gerais'!$B$4:$B$1003=Analítico!$B62),-(Analítico!BJ$3&gt;='Gastos Gerais'!$D$4:$D$1003),-(Analítico!BJ$3&lt;='Gastos Gerais'!$E$4:$E$1003),-('Gastos Gerais'!$C$4:$C$1003))</f>
        <v>0</v>
      </c>
      <c r="BK62" s="69">
        <f t="shared" si="36"/>
        <v>23426</v>
      </c>
      <c r="BL62" s="74">
        <f t="shared" ca="1" si="37"/>
        <v>4.0828633184740085E-4</v>
      </c>
    </row>
    <row r="63" spans="1:64" s="49" customFormat="1" ht="23.25" customHeight="1" x14ac:dyDescent="0.2">
      <c r="A63" s="19" t="s">
        <v>183</v>
      </c>
      <c r="B63" s="351" t="s">
        <v>184</v>
      </c>
      <c r="C63" s="71">
        <f>SUMPRODUCT(-('Gastos Gerais'!$B$4:$B$1003=Analítico!$B63),-(Analítico!C$3&gt;='Gastos Gerais'!$D$4:$D$1003),-(Analítico!C$3&lt;='Gastos Gerais'!$E$4:$E$1003),-('Gastos Gerais'!$C$4:$C$1003))</f>
        <v>0</v>
      </c>
      <c r="D63" s="71">
        <f>SUMPRODUCT(-('Gastos Gerais'!$B$4:$B$1003=Analítico!$B63),-(Analítico!D$3&gt;='Gastos Gerais'!$D$4:$D$1003),-(Analítico!D$3&lt;='Gastos Gerais'!$E$4:$E$1003),-('Gastos Gerais'!$C$4:$C$1003))</f>
        <v>0</v>
      </c>
      <c r="E63" s="71">
        <f>SUMPRODUCT(-('Gastos Gerais'!$B$4:$B$1003=Analítico!$B63),-(Analítico!E$3&gt;='Gastos Gerais'!$D$4:$D$1003),-(Analítico!E$3&lt;='Gastos Gerais'!$E$4:$E$1003),-('Gastos Gerais'!$C$4:$C$1003))</f>
        <v>0</v>
      </c>
      <c r="F63" s="71">
        <f>SUMPRODUCT(-('Gastos Gerais'!$B$4:$B$1003=Analítico!$B63),-(Analítico!F$3&gt;='Gastos Gerais'!$D$4:$D$1003),-(Analítico!F$3&lt;='Gastos Gerais'!$E$4:$E$1003),-('Gastos Gerais'!$C$4:$C$1003))</f>
        <v>0</v>
      </c>
      <c r="G63" s="71">
        <f>SUMPRODUCT(-('Gastos Gerais'!$B$4:$B$1003=Analítico!$B63),-(Analítico!G$3&gt;='Gastos Gerais'!$D$4:$D$1003),-(Analítico!G$3&lt;='Gastos Gerais'!$E$4:$E$1003),-('Gastos Gerais'!$C$4:$C$1003))</f>
        <v>2600</v>
      </c>
      <c r="H63" s="71">
        <f>SUMPRODUCT(-('Gastos Gerais'!$B$4:$B$1003=Analítico!$B63),-(Analítico!H$3&gt;='Gastos Gerais'!$D$4:$D$1003),-(Analítico!H$3&lt;='Gastos Gerais'!$E$4:$E$1003),-('Gastos Gerais'!$C$4:$C$1003))</f>
        <v>0</v>
      </c>
      <c r="I63" s="71">
        <f>SUMPRODUCT(-('Gastos Gerais'!$B$4:$B$1003=Analítico!$B63),-(Analítico!I$3&gt;='Gastos Gerais'!$D$4:$D$1003),-(Analítico!I$3&lt;='Gastos Gerais'!$E$4:$E$1003),-('Gastos Gerais'!$C$4:$C$1003))</f>
        <v>0</v>
      </c>
      <c r="J63" s="71">
        <f>SUMPRODUCT(-('Gastos Gerais'!$B$4:$B$1003=Analítico!$B63),-(Analítico!J$3&gt;='Gastos Gerais'!$D$4:$D$1003),-(Analítico!J$3&lt;='Gastos Gerais'!$E$4:$E$1003),-('Gastos Gerais'!$C$4:$C$1003))</f>
        <v>0</v>
      </c>
      <c r="K63" s="71">
        <f>SUMPRODUCT(-('Gastos Gerais'!$B$4:$B$1003=Analítico!$B63),-(Analítico!K$3&gt;='Gastos Gerais'!$D$4:$D$1003),-(Analítico!K$3&lt;='Gastos Gerais'!$E$4:$E$1003),-('Gastos Gerais'!$C$4:$C$1003))</f>
        <v>0</v>
      </c>
      <c r="L63" s="71">
        <f>SUMPRODUCT(-('Gastos Gerais'!$B$4:$B$1003=Analítico!$B63),-(Analítico!L$3&gt;='Gastos Gerais'!$D$4:$D$1003),-(Analítico!L$3&lt;='Gastos Gerais'!$E$4:$E$1003),-('Gastos Gerais'!$C$4:$C$1003))</f>
        <v>0</v>
      </c>
      <c r="M63" s="71">
        <f>SUMPRODUCT(-('Gastos Gerais'!$B$4:$B$1003=Analítico!$B63),-(Analítico!M$3&gt;='Gastos Gerais'!$D$4:$D$1003),-(Analítico!M$3&lt;='Gastos Gerais'!$E$4:$E$1003),-('Gastos Gerais'!$C$4:$C$1003))</f>
        <v>0</v>
      </c>
      <c r="N63" s="71">
        <f>SUMPRODUCT(-('Gastos Gerais'!$B$4:$B$1003=Analítico!$B63),-(Analítico!N$3&gt;='Gastos Gerais'!$D$4:$D$1003),-(Analítico!N$3&lt;='Gastos Gerais'!$E$4:$E$1003),-('Gastos Gerais'!$C$4:$C$1003))</f>
        <v>0</v>
      </c>
      <c r="O63" s="71">
        <f>SUMPRODUCT(-('Gastos Gerais'!$B$4:$B$1003=Analítico!$B63),-(Analítico!O$3&gt;='Gastos Gerais'!$D$4:$D$1003),-(Analítico!O$3&lt;='Gastos Gerais'!$E$4:$E$1003),-('Gastos Gerais'!$C$4:$C$1003))</f>
        <v>0</v>
      </c>
      <c r="P63" s="71">
        <f>SUMPRODUCT(-('Gastos Gerais'!$B$4:$B$1003=Analítico!$B63),-(Analítico!P$3&gt;='Gastos Gerais'!$D$4:$D$1003),-(Analítico!P$3&lt;='Gastos Gerais'!$E$4:$E$1003),-('Gastos Gerais'!$C$4:$C$1003))</f>
        <v>0</v>
      </c>
      <c r="Q63" s="71">
        <f>SUMPRODUCT(-('Gastos Gerais'!$B$4:$B$1003=Analítico!$B63),-(Analítico!Q$3&gt;='Gastos Gerais'!$D$4:$D$1003),-(Analítico!Q$3&lt;='Gastos Gerais'!$E$4:$E$1003),-('Gastos Gerais'!$C$4:$C$1003))</f>
        <v>0</v>
      </c>
      <c r="R63" s="71">
        <f>SUMPRODUCT(-('Gastos Gerais'!$B$4:$B$1003=Analítico!$B63),-(Analítico!R$3&gt;='Gastos Gerais'!$D$4:$D$1003),-(Analítico!R$3&lt;='Gastos Gerais'!$E$4:$E$1003),-('Gastos Gerais'!$C$4:$C$1003))</f>
        <v>0</v>
      </c>
      <c r="S63" s="71">
        <f>SUMPRODUCT(-('Gastos Gerais'!$B$4:$B$1003=Analítico!$B63),-(Analítico!S$3&gt;='Gastos Gerais'!$D$4:$D$1003),-(Analítico!S$3&lt;='Gastos Gerais'!$E$4:$E$1003),-('Gastos Gerais'!$C$4:$C$1003))</f>
        <v>0</v>
      </c>
      <c r="T63" s="71">
        <f>SUMPRODUCT(-('Gastos Gerais'!$B$4:$B$1003=Analítico!$B63),-(Analítico!T$3&gt;='Gastos Gerais'!$D$4:$D$1003),-(Analítico!T$3&lt;='Gastos Gerais'!$E$4:$E$1003),-('Gastos Gerais'!$C$4:$C$1003))</f>
        <v>0</v>
      </c>
      <c r="U63" s="71">
        <f>SUMPRODUCT(-('Gastos Gerais'!$B$4:$B$1003=Analítico!$B63),-(Analítico!U$3&gt;='Gastos Gerais'!$D$4:$D$1003),-(Analítico!U$3&lt;='Gastos Gerais'!$E$4:$E$1003),-('Gastos Gerais'!$C$4:$C$1003))</f>
        <v>0</v>
      </c>
      <c r="V63" s="71">
        <f>SUMPRODUCT(-('Gastos Gerais'!$B$4:$B$1003=Analítico!$B63),-(Analítico!V$3&gt;='Gastos Gerais'!$D$4:$D$1003),-(Analítico!V$3&lt;='Gastos Gerais'!$E$4:$E$1003),-('Gastos Gerais'!$C$4:$C$1003))</f>
        <v>0</v>
      </c>
      <c r="W63" s="71">
        <f>SUMPRODUCT(-('Gastos Gerais'!$B$4:$B$1003=Analítico!$B63),-(Analítico!W$3&gt;='Gastos Gerais'!$D$4:$D$1003),-(Analítico!W$3&lt;='Gastos Gerais'!$E$4:$E$1003),-('Gastos Gerais'!$C$4:$C$1003))</f>
        <v>0</v>
      </c>
      <c r="X63" s="71">
        <f>SUMPRODUCT(-('Gastos Gerais'!$B$4:$B$1003=Analítico!$B63),-(Analítico!X$3&gt;='Gastos Gerais'!$D$4:$D$1003),-(Analítico!X$3&lt;='Gastos Gerais'!$E$4:$E$1003),-('Gastos Gerais'!$C$4:$C$1003))</f>
        <v>0</v>
      </c>
      <c r="Y63" s="71">
        <f>SUMPRODUCT(-('Gastos Gerais'!$B$4:$B$1003=Analítico!$B63),-(Analítico!Y$3&gt;='Gastos Gerais'!$D$4:$D$1003),-(Analítico!Y$3&lt;='Gastos Gerais'!$E$4:$E$1003),-('Gastos Gerais'!$C$4:$C$1003))</f>
        <v>0</v>
      </c>
      <c r="Z63" s="71">
        <f>SUMPRODUCT(-('Gastos Gerais'!$B$4:$B$1003=Analítico!$B63),-(Analítico!Z$3&gt;='Gastos Gerais'!$D$4:$D$1003),-(Analítico!Z$3&lt;='Gastos Gerais'!$E$4:$E$1003),-('Gastos Gerais'!$C$4:$C$1003))</f>
        <v>0</v>
      </c>
      <c r="AA63" s="71">
        <f>SUMPRODUCT(-('Gastos Gerais'!$B$4:$B$1003=Analítico!$B63),-(Analítico!AA$3&gt;='Gastos Gerais'!$D$4:$D$1003),-(Analítico!AA$3&lt;='Gastos Gerais'!$E$4:$E$1003),-('Gastos Gerais'!$C$4:$C$1003))</f>
        <v>0</v>
      </c>
      <c r="AB63" s="71">
        <f>SUMPRODUCT(-('Gastos Gerais'!$B$4:$B$1003=Analítico!$B63),-(Analítico!AB$3&gt;='Gastos Gerais'!$D$4:$D$1003),-(Analítico!AB$3&lt;='Gastos Gerais'!$E$4:$E$1003),-('Gastos Gerais'!$C$4:$C$1003))</f>
        <v>0</v>
      </c>
      <c r="AC63" s="71">
        <f>SUMPRODUCT(-('Gastos Gerais'!$B$4:$B$1003=Analítico!$B63),-(Analítico!AC$3&gt;='Gastos Gerais'!$D$4:$D$1003),-(Analítico!AC$3&lt;='Gastos Gerais'!$E$4:$E$1003),-('Gastos Gerais'!$C$4:$C$1003))</f>
        <v>0</v>
      </c>
      <c r="AD63" s="71">
        <f>SUMPRODUCT(-('Gastos Gerais'!$B$4:$B$1003=Analítico!$B63),-(Analítico!AD$3&gt;='Gastos Gerais'!$D$4:$D$1003),-(Analítico!AD$3&lt;='Gastos Gerais'!$E$4:$E$1003),-('Gastos Gerais'!$C$4:$C$1003))</f>
        <v>0</v>
      </c>
      <c r="AE63" s="71">
        <f>SUMPRODUCT(-('Gastos Gerais'!$B$4:$B$1003=Analítico!$B63),-(Analítico!AE$3&gt;='Gastos Gerais'!$D$4:$D$1003),-(Analítico!AE$3&lt;='Gastos Gerais'!$E$4:$E$1003),-('Gastos Gerais'!$C$4:$C$1003))</f>
        <v>0</v>
      </c>
      <c r="AF63" s="71">
        <f>SUMPRODUCT(-('Gastos Gerais'!$B$4:$B$1003=Analítico!$B63),-(Analítico!AF$3&gt;='Gastos Gerais'!$D$4:$D$1003),-(Analítico!AF$3&lt;='Gastos Gerais'!$E$4:$E$1003),-('Gastos Gerais'!$C$4:$C$1003))</f>
        <v>0</v>
      </c>
      <c r="AG63" s="71">
        <f>SUMPRODUCT(-('Gastos Gerais'!$B$4:$B$1003=Analítico!$B63),-(Analítico!AG$3&gt;='Gastos Gerais'!$D$4:$D$1003),-(Analítico!AG$3&lt;='Gastos Gerais'!$E$4:$E$1003),-('Gastos Gerais'!$C$4:$C$1003))</f>
        <v>0</v>
      </c>
      <c r="AH63" s="71">
        <f>SUMPRODUCT(-('Gastos Gerais'!$B$4:$B$1003=Analítico!$B63),-(Analítico!AH$3&gt;='Gastos Gerais'!$D$4:$D$1003),-(Analítico!AH$3&lt;='Gastos Gerais'!$E$4:$E$1003),-('Gastos Gerais'!$C$4:$C$1003))</f>
        <v>0</v>
      </c>
      <c r="AI63" s="71">
        <f>SUMPRODUCT(-('Gastos Gerais'!$B$4:$B$1003=Analítico!$B63),-(Analítico!AI$3&gt;='Gastos Gerais'!$D$4:$D$1003),-(Analítico!AI$3&lt;='Gastos Gerais'!$E$4:$E$1003),-('Gastos Gerais'!$C$4:$C$1003))</f>
        <v>0</v>
      </c>
      <c r="AJ63" s="71">
        <f>SUMPRODUCT(-('Gastos Gerais'!$B$4:$B$1003=Analítico!$B63),-(Analítico!AJ$3&gt;='Gastos Gerais'!$D$4:$D$1003),-(Analítico!AJ$3&lt;='Gastos Gerais'!$E$4:$E$1003),-('Gastos Gerais'!$C$4:$C$1003))</f>
        <v>0</v>
      </c>
      <c r="AK63" s="71">
        <f>SUMPRODUCT(-('Gastos Gerais'!$B$4:$B$1003=Analítico!$B63),-(Analítico!AK$3&gt;='Gastos Gerais'!$D$4:$D$1003),-(Analítico!AK$3&lt;='Gastos Gerais'!$E$4:$E$1003),-('Gastos Gerais'!$C$4:$C$1003))</f>
        <v>0</v>
      </c>
      <c r="AL63" s="71">
        <f>SUMPRODUCT(-('Gastos Gerais'!$B$4:$B$1003=Analítico!$B63),-(Analítico!AL$3&gt;='Gastos Gerais'!$D$4:$D$1003),-(Analítico!AL$3&lt;='Gastos Gerais'!$E$4:$E$1003),-('Gastos Gerais'!$C$4:$C$1003))</f>
        <v>0</v>
      </c>
      <c r="AM63" s="71">
        <f>SUMPRODUCT(-('Gastos Gerais'!$B$4:$B$1003=Analítico!$B63),-(Analítico!AM$3&gt;='Gastos Gerais'!$D$4:$D$1003),-(Analítico!AM$3&lt;='Gastos Gerais'!$E$4:$E$1003),-('Gastos Gerais'!$C$4:$C$1003))</f>
        <v>0</v>
      </c>
      <c r="AN63" s="71">
        <f>SUMPRODUCT(-('Gastos Gerais'!$B$4:$B$1003=Analítico!$B63),-(Analítico!AN$3&gt;='Gastos Gerais'!$D$4:$D$1003),-(Analítico!AN$3&lt;='Gastos Gerais'!$E$4:$E$1003),-('Gastos Gerais'!$C$4:$C$1003))</f>
        <v>0</v>
      </c>
      <c r="AO63" s="71">
        <f>SUMPRODUCT(-('Gastos Gerais'!$B$4:$B$1003=Analítico!$B63),-(Analítico!AO$3&gt;='Gastos Gerais'!$D$4:$D$1003),-(Analítico!AO$3&lt;='Gastos Gerais'!$E$4:$E$1003),-('Gastos Gerais'!$C$4:$C$1003))</f>
        <v>0</v>
      </c>
      <c r="AP63" s="71">
        <f>SUMPRODUCT(-('Gastos Gerais'!$B$4:$B$1003=Analítico!$B63),-(Analítico!AP$3&gt;='Gastos Gerais'!$D$4:$D$1003),-(Analítico!AP$3&lt;='Gastos Gerais'!$E$4:$E$1003),-('Gastos Gerais'!$C$4:$C$1003))</f>
        <v>0</v>
      </c>
      <c r="AQ63" s="71">
        <f>SUMPRODUCT(-('Gastos Gerais'!$B$4:$B$1003=Analítico!$B63),-(Analítico!AQ$3&gt;='Gastos Gerais'!$D$4:$D$1003),-(Analítico!AQ$3&lt;='Gastos Gerais'!$E$4:$E$1003),-('Gastos Gerais'!$C$4:$C$1003))</f>
        <v>0</v>
      </c>
      <c r="AR63" s="71">
        <f>SUMPRODUCT(-('Gastos Gerais'!$B$4:$B$1003=Analítico!$B63),-(Analítico!AR$3&gt;='Gastos Gerais'!$D$4:$D$1003),-(Analítico!AR$3&lt;='Gastos Gerais'!$E$4:$E$1003),-('Gastos Gerais'!$C$4:$C$1003))</f>
        <v>0</v>
      </c>
      <c r="AS63" s="71">
        <f>SUMPRODUCT(-('Gastos Gerais'!$B$4:$B$1003=Analítico!$B63),-(Analítico!AS$3&gt;='Gastos Gerais'!$D$4:$D$1003),-(Analítico!AS$3&lt;='Gastos Gerais'!$E$4:$E$1003),-('Gastos Gerais'!$C$4:$C$1003))</f>
        <v>0</v>
      </c>
      <c r="AT63" s="71">
        <f>SUMPRODUCT(-('Gastos Gerais'!$B$4:$B$1003=Analítico!$B63),-(Analítico!AT$3&gt;='Gastos Gerais'!$D$4:$D$1003),-(Analítico!AT$3&lt;='Gastos Gerais'!$E$4:$E$1003),-('Gastos Gerais'!$C$4:$C$1003))</f>
        <v>0</v>
      </c>
      <c r="AU63" s="71">
        <f>SUMPRODUCT(-('Gastos Gerais'!$B$4:$B$1003=Analítico!$B63),-(Analítico!AU$3&gt;='Gastos Gerais'!$D$4:$D$1003),-(Analítico!AU$3&lt;='Gastos Gerais'!$E$4:$E$1003),-('Gastos Gerais'!$C$4:$C$1003))</f>
        <v>0</v>
      </c>
      <c r="AV63" s="71">
        <f>SUMPRODUCT(-('Gastos Gerais'!$B$4:$B$1003=Analítico!$B63),-(Analítico!AV$3&gt;='Gastos Gerais'!$D$4:$D$1003),-(Analítico!AV$3&lt;='Gastos Gerais'!$E$4:$E$1003),-('Gastos Gerais'!$C$4:$C$1003))</f>
        <v>0</v>
      </c>
      <c r="AW63" s="71">
        <f>SUMPRODUCT(-('Gastos Gerais'!$B$4:$B$1003=Analítico!$B63),-(Analítico!AW$3&gt;='Gastos Gerais'!$D$4:$D$1003),-(Analítico!AW$3&lt;='Gastos Gerais'!$E$4:$E$1003),-('Gastos Gerais'!$C$4:$C$1003))</f>
        <v>0</v>
      </c>
      <c r="AX63" s="71">
        <f>SUMPRODUCT(-('Gastos Gerais'!$B$4:$B$1003=Analítico!$B63),-(Analítico!AX$3&gt;='Gastos Gerais'!$D$4:$D$1003),-(Analítico!AX$3&lt;='Gastos Gerais'!$E$4:$E$1003),-('Gastos Gerais'!$C$4:$C$1003))</f>
        <v>0</v>
      </c>
      <c r="AY63" s="71">
        <f>SUMPRODUCT(-('Gastos Gerais'!$B$4:$B$1003=Analítico!$B63),-(Analítico!AY$3&gt;='Gastos Gerais'!$D$4:$D$1003),-(Analítico!AY$3&lt;='Gastos Gerais'!$E$4:$E$1003),-('Gastos Gerais'!$C$4:$C$1003))</f>
        <v>0</v>
      </c>
      <c r="AZ63" s="71">
        <f>SUMPRODUCT(-('Gastos Gerais'!$B$4:$B$1003=Analítico!$B63),-(Analítico!AZ$3&gt;='Gastos Gerais'!$D$4:$D$1003),-(Analítico!AZ$3&lt;='Gastos Gerais'!$E$4:$E$1003),-('Gastos Gerais'!$C$4:$C$1003))</f>
        <v>0</v>
      </c>
      <c r="BA63" s="71">
        <f>SUMPRODUCT(-('Gastos Gerais'!$B$4:$B$1003=Analítico!$B63),-(Analítico!BA$3&gt;='Gastos Gerais'!$D$4:$D$1003),-(Analítico!BA$3&lt;='Gastos Gerais'!$E$4:$E$1003),-('Gastos Gerais'!$C$4:$C$1003))</f>
        <v>0</v>
      </c>
      <c r="BB63" s="71">
        <f>SUMPRODUCT(-('Gastos Gerais'!$B$4:$B$1003=Analítico!$B63),-(Analítico!BB$3&gt;='Gastos Gerais'!$D$4:$D$1003),-(Analítico!BB$3&lt;='Gastos Gerais'!$E$4:$E$1003),-('Gastos Gerais'!$C$4:$C$1003))</f>
        <v>0</v>
      </c>
      <c r="BC63" s="71">
        <f>SUMPRODUCT(-('Gastos Gerais'!$B$4:$B$1003=Analítico!$B63),-(Analítico!BC$3&gt;='Gastos Gerais'!$D$4:$D$1003),-(Analítico!BC$3&lt;='Gastos Gerais'!$E$4:$E$1003),-('Gastos Gerais'!$C$4:$C$1003))</f>
        <v>0</v>
      </c>
      <c r="BD63" s="71">
        <f>SUMPRODUCT(-('Gastos Gerais'!$B$4:$B$1003=Analítico!$B63),-(Analítico!BD$3&gt;='Gastos Gerais'!$D$4:$D$1003),-(Analítico!BD$3&lt;='Gastos Gerais'!$E$4:$E$1003),-('Gastos Gerais'!$C$4:$C$1003))</f>
        <v>0</v>
      </c>
      <c r="BE63" s="71">
        <f>SUMPRODUCT(-('Gastos Gerais'!$B$4:$B$1003=Analítico!$B63),-(Analítico!BE$3&gt;='Gastos Gerais'!$D$4:$D$1003),-(Analítico!BE$3&lt;='Gastos Gerais'!$E$4:$E$1003),-('Gastos Gerais'!$C$4:$C$1003))</f>
        <v>0</v>
      </c>
      <c r="BF63" s="71">
        <f>SUMPRODUCT(-('Gastos Gerais'!$B$4:$B$1003=Analítico!$B63),-(Analítico!BF$3&gt;='Gastos Gerais'!$D$4:$D$1003),-(Analítico!BF$3&lt;='Gastos Gerais'!$E$4:$E$1003),-('Gastos Gerais'!$C$4:$C$1003))</f>
        <v>0</v>
      </c>
      <c r="BG63" s="71">
        <f>SUMPRODUCT(-('Gastos Gerais'!$B$4:$B$1003=Analítico!$B63),-(Analítico!BG$3&gt;='Gastos Gerais'!$D$4:$D$1003),-(Analítico!BG$3&lt;='Gastos Gerais'!$E$4:$E$1003),-('Gastos Gerais'!$C$4:$C$1003))</f>
        <v>0</v>
      </c>
      <c r="BH63" s="71">
        <f>SUMPRODUCT(-('Gastos Gerais'!$B$4:$B$1003=Analítico!$B63),-(Analítico!BH$3&gt;='Gastos Gerais'!$D$4:$D$1003),-(Analítico!BH$3&lt;='Gastos Gerais'!$E$4:$E$1003),-('Gastos Gerais'!$C$4:$C$1003))</f>
        <v>0</v>
      </c>
      <c r="BI63" s="71">
        <f>SUMPRODUCT(-('Gastos Gerais'!$B$4:$B$1003=Analítico!$B63),-(Analítico!BI$3&gt;='Gastos Gerais'!$D$4:$D$1003),-(Analítico!BI$3&lt;='Gastos Gerais'!$E$4:$E$1003),-('Gastos Gerais'!$C$4:$C$1003))</f>
        <v>0</v>
      </c>
      <c r="BJ63" s="71">
        <f>SUMPRODUCT(-('Gastos Gerais'!$B$4:$B$1003=Analítico!$B63),-(Analítico!BJ$3&gt;='Gastos Gerais'!$D$4:$D$1003),-(Analítico!BJ$3&lt;='Gastos Gerais'!$E$4:$E$1003),-('Gastos Gerais'!$C$4:$C$1003))</f>
        <v>0</v>
      </c>
      <c r="BK63" s="69">
        <f t="shared" si="36"/>
        <v>2600</v>
      </c>
      <c r="BL63" s="74">
        <f t="shared" ca="1" si="37"/>
        <v>4.5314798207258699E-5</v>
      </c>
    </row>
    <row r="64" spans="1:64" s="49" customFormat="1" ht="23.25" customHeight="1" x14ac:dyDescent="0.2">
      <c r="A64" s="19" t="s">
        <v>185</v>
      </c>
      <c r="B64" s="351" t="s">
        <v>186</v>
      </c>
      <c r="C64" s="71">
        <f>SUMPRODUCT(-('Gastos Gerais'!$B$4:$B$1003=Analítico!$B64),-(Analítico!C$3&gt;='Gastos Gerais'!$D$4:$D$1003),-(Analítico!C$3&lt;='Gastos Gerais'!$E$4:$E$1003),-('Gastos Gerais'!$C$4:$C$1003))</f>
        <v>3100</v>
      </c>
      <c r="D64" s="71">
        <f>SUMPRODUCT(-('Gastos Gerais'!$B$4:$B$1003=Analítico!$B64),-(Analítico!D$3&gt;='Gastos Gerais'!$D$4:$D$1003),-(Analítico!D$3&lt;='Gastos Gerais'!$E$4:$E$1003),-('Gastos Gerais'!$C$4:$C$1003))</f>
        <v>3100</v>
      </c>
      <c r="E64" s="71">
        <f>SUMPRODUCT(-('Gastos Gerais'!$B$4:$B$1003=Analítico!$B64),-(Analítico!E$3&gt;='Gastos Gerais'!$D$4:$D$1003),-(Analítico!E$3&lt;='Gastos Gerais'!$E$4:$E$1003),-('Gastos Gerais'!$C$4:$C$1003))</f>
        <v>3100</v>
      </c>
      <c r="F64" s="71">
        <f>SUMPRODUCT(-('Gastos Gerais'!$B$4:$B$1003=Analítico!$B64),-(Analítico!F$3&gt;='Gastos Gerais'!$D$4:$D$1003),-(Analítico!F$3&lt;='Gastos Gerais'!$E$4:$E$1003),-('Gastos Gerais'!$C$4:$C$1003))</f>
        <v>3100</v>
      </c>
      <c r="G64" s="71">
        <f>SUMPRODUCT(-('Gastos Gerais'!$B$4:$B$1003=Analítico!$B64),-(Analítico!G$3&gt;='Gastos Gerais'!$D$4:$D$1003),-(Analítico!G$3&lt;='Gastos Gerais'!$E$4:$E$1003),-('Gastos Gerais'!$C$4:$C$1003))</f>
        <v>3100</v>
      </c>
      <c r="H64" s="71">
        <f>SUMPRODUCT(-('Gastos Gerais'!$B$4:$B$1003=Analítico!$B64),-(Analítico!H$3&gt;='Gastos Gerais'!$D$4:$D$1003),-(Analítico!H$3&lt;='Gastos Gerais'!$E$4:$E$1003),-('Gastos Gerais'!$C$4:$C$1003))</f>
        <v>3100</v>
      </c>
      <c r="I64" s="71">
        <f>SUMPRODUCT(-('Gastos Gerais'!$B$4:$B$1003=Analítico!$B64),-(Analítico!I$3&gt;='Gastos Gerais'!$D$4:$D$1003),-(Analítico!I$3&lt;='Gastos Gerais'!$E$4:$E$1003),-('Gastos Gerais'!$C$4:$C$1003))</f>
        <v>3100</v>
      </c>
      <c r="J64" s="71">
        <f>SUMPRODUCT(-('Gastos Gerais'!$B$4:$B$1003=Analítico!$B64),-(Analítico!J$3&gt;='Gastos Gerais'!$D$4:$D$1003),-(Analítico!J$3&lt;='Gastos Gerais'!$E$4:$E$1003),-('Gastos Gerais'!$C$4:$C$1003))</f>
        <v>3100</v>
      </c>
      <c r="K64" s="71">
        <f>SUMPRODUCT(-('Gastos Gerais'!$B$4:$B$1003=Analítico!$B64),-(Analítico!K$3&gt;='Gastos Gerais'!$D$4:$D$1003),-(Analítico!K$3&lt;='Gastos Gerais'!$E$4:$E$1003),-('Gastos Gerais'!$C$4:$C$1003))</f>
        <v>3100</v>
      </c>
      <c r="L64" s="71">
        <f>SUMPRODUCT(-('Gastos Gerais'!$B$4:$B$1003=Analítico!$B64),-(Analítico!L$3&gt;='Gastos Gerais'!$D$4:$D$1003),-(Analítico!L$3&lt;='Gastos Gerais'!$E$4:$E$1003),-('Gastos Gerais'!$C$4:$C$1003))</f>
        <v>3100</v>
      </c>
      <c r="M64" s="71">
        <f>SUMPRODUCT(-('Gastos Gerais'!$B$4:$B$1003=Analítico!$B64),-(Analítico!M$3&gt;='Gastos Gerais'!$D$4:$D$1003),-(Analítico!M$3&lt;='Gastos Gerais'!$E$4:$E$1003),-('Gastos Gerais'!$C$4:$C$1003))</f>
        <v>3100</v>
      </c>
      <c r="N64" s="71">
        <f>SUMPRODUCT(-('Gastos Gerais'!$B$4:$B$1003=Analítico!$B64),-(Analítico!N$3&gt;='Gastos Gerais'!$D$4:$D$1003),-(Analítico!N$3&lt;='Gastos Gerais'!$E$4:$E$1003),-('Gastos Gerais'!$C$4:$C$1003))</f>
        <v>3100</v>
      </c>
      <c r="O64" s="71">
        <f>SUMPRODUCT(-('Gastos Gerais'!$B$4:$B$1003=Analítico!$B64),-(Analítico!O$3&gt;='Gastos Gerais'!$D$4:$D$1003),-(Analítico!O$3&lt;='Gastos Gerais'!$E$4:$E$1003),-('Gastos Gerais'!$C$4:$C$1003))</f>
        <v>3100</v>
      </c>
      <c r="P64" s="71">
        <f>SUMPRODUCT(-('Gastos Gerais'!$B$4:$B$1003=Analítico!$B64),-(Analítico!P$3&gt;='Gastos Gerais'!$D$4:$D$1003),-(Analítico!P$3&lt;='Gastos Gerais'!$E$4:$E$1003),-('Gastos Gerais'!$C$4:$C$1003))</f>
        <v>0</v>
      </c>
      <c r="Q64" s="71">
        <f>SUMPRODUCT(-('Gastos Gerais'!$B$4:$B$1003=Analítico!$B64),-(Analítico!Q$3&gt;='Gastos Gerais'!$D$4:$D$1003),-(Analítico!Q$3&lt;='Gastos Gerais'!$E$4:$E$1003),-('Gastos Gerais'!$C$4:$C$1003))</f>
        <v>0</v>
      </c>
      <c r="R64" s="71">
        <f>SUMPRODUCT(-('Gastos Gerais'!$B$4:$B$1003=Analítico!$B64),-(Analítico!R$3&gt;='Gastos Gerais'!$D$4:$D$1003),-(Analítico!R$3&lt;='Gastos Gerais'!$E$4:$E$1003),-('Gastos Gerais'!$C$4:$C$1003))</f>
        <v>0</v>
      </c>
      <c r="S64" s="71">
        <f>SUMPRODUCT(-('Gastos Gerais'!$B$4:$B$1003=Analítico!$B64),-(Analítico!S$3&gt;='Gastos Gerais'!$D$4:$D$1003),-(Analítico!S$3&lt;='Gastos Gerais'!$E$4:$E$1003),-('Gastos Gerais'!$C$4:$C$1003))</f>
        <v>0</v>
      </c>
      <c r="T64" s="71">
        <f>SUMPRODUCT(-('Gastos Gerais'!$B$4:$B$1003=Analítico!$B64),-(Analítico!T$3&gt;='Gastos Gerais'!$D$4:$D$1003),-(Analítico!T$3&lt;='Gastos Gerais'!$E$4:$E$1003),-('Gastos Gerais'!$C$4:$C$1003))</f>
        <v>0</v>
      </c>
      <c r="U64" s="71">
        <f>SUMPRODUCT(-('Gastos Gerais'!$B$4:$B$1003=Analítico!$B64),-(Analítico!U$3&gt;='Gastos Gerais'!$D$4:$D$1003),-(Analítico!U$3&lt;='Gastos Gerais'!$E$4:$E$1003),-('Gastos Gerais'!$C$4:$C$1003))</f>
        <v>0</v>
      </c>
      <c r="V64" s="71">
        <f>SUMPRODUCT(-('Gastos Gerais'!$B$4:$B$1003=Analítico!$B64),-(Analítico!V$3&gt;='Gastos Gerais'!$D$4:$D$1003),-(Analítico!V$3&lt;='Gastos Gerais'!$E$4:$E$1003),-('Gastos Gerais'!$C$4:$C$1003))</f>
        <v>0</v>
      </c>
      <c r="W64" s="71">
        <f>SUMPRODUCT(-('Gastos Gerais'!$B$4:$B$1003=Analítico!$B64),-(Analítico!W$3&gt;='Gastos Gerais'!$D$4:$D$1003),-(Analítico!W$3&lt;='Gastos Gerais'!$E$4:$E$1003),-('Gastos Gerais'!$C$4:$C$1003))</f>
        <v>0</v>
      </c>
      <c r="X64" s="71">
        <f>SUMPRODUCT(-('Gastos Gerais'!$B$4:$B$1003=Analítico!$B64),-(Analítico!X$3&gt;='Gastos Gerais'!$D$4:$D$1003),-(Analítico!X$3&lt;='Gastos Gerais'!$E$4:$E$1003),-('Gastos Gerais'!$C$4:$C$1003))</f>
        <v>0</v>
      </c>
      <c r="Y64" s="71">
        <f>SUMPRODUCT(-('Gastos Gerais'!$B$4:$B$1003=Analítico!$B64),-(Analítico!Y$3&gt;='Gastos Gerais'!$D$4:$D$1003),-(Analítico!Y$3&lt;='Gastos Gerais'!$E$4:$E$1003),-('Gastos Gerais'!$C$4:$C$1003))</f>
        <v>0</v>
      </c>
      <c r="Z64" s="71">
        <f>SUMPRODUCT(-('Gastos Gerais'!$B$4:$B$1003=Analítico!$B64),-(Analítico!Z$3&gt;='Gastos Gerais'!$D$4:$D$1003),-(Analítico!Z$3&lt;='Gastos Gerais'!$E$4:$E$1003),-('Gastos Gerais'!$C$4:$C$1003))</f>
        <v>0</v>
      </c>
      <c r="AA64" s="71">
        <f>SUMPRODUCT(-('Gastos Gerais'!$B$4:$B$1003=Analítico!$B64),-(Analítico!AA$3&gt;='Gastos Gerais'!$D$4:$D$1003),-(Analítico!AA$3&lt;='Gastos Gerais'!$E$4:$E$1003),-('Gastos Gerais'!$C$4:$C$1003))</f>
        <v>0</v>
      </c>
      <c r="AB64" s="71">
        <f>SUMPRODUCT(-('Gastos Gerais'!$B$4:$B$1003=Analítico!$B64),-(Analítico!AB$3&gt;='Gastos Gerais'!$D$4:$D$1003),-(Analítico!AB$3&lt;='Gastos Gerais'!$E$4:$E$1003),-('Gastos Gerais'!$C$4:$C$1003))</f>
        <v>0</v>
      </c>
      <c r="AC64" s="71">
        <f>SUMPRODUCT(-('Gastos Gerais'!$B$4:$B$1003=Analítico!$B64),-(Analítico!AC$3&gt;='Gastos Gerais'!$D$4:$D$1003),-(Analítico!AC$3&lt;='Gastos Gerais'!$E$4:$E$1003),-('Gastos Gerais'!$C$4:$C$1003))</f>
        <v>0</v>
      </c>
      <c r="AD64" s="71">
        <f>SUMPRODUCT(-('Gastos Gerais'!$B$4:$B$1003=Analítico!$B64),-(Analítico!AD$3&gt;='Gastos Gerais'!$D$4:$D$1003),-(Analítico!AD$3&lt;='Gastos Gerais'!$E$4:$E$1003),-('Gastos Gerais'!$C$4:$C$1003))</f>
        <v>0</v>
      </c>
      <c r="AE64" s="71">
        <f>SUMPRODUCT(-('Gastos Gerais'!$B$4:$B$1003=Analítico!$B64),-(Analítico!AE$3&gt;='Gastos Gerais'!$D$4:$D$1003),-(Analítico!AE$3&lt;='Gastos Gerais'!$E$4:$E$1003),-('Gastos Gerais'!$C$4:$C$1003))</f>
        <v>0</v>
      </c>
      <c r="AF64" s="71">
        <f>SUMPRODUCT(-('Gastos Gerais'!$B$4:$B$1003=Analítico!$B64),-(Analítico!AF$3&gt;='Gastos Gerais'!$D$4:$D$1003),-(Analítico!AF$3&lt;='Gastos Gerais'!$E$4:$E$1003),-('Gastos Gerais'!$C$4:$C$1003))</f>
        <v>0</v>
      </c>
      <c r="AG64" s="71">
        <f>SUMPRODUCT(-('Gastos Gerais'!$B$4:$B$1003=Analítico!$B64),-(Analítico!AG$3&gt;='Gastos Gerais'!$D$4:$D$1003),-(Analítico!AG$3&lt;='Gastos Gerais'!$E$4:$E$1003),-('Gastos Gerais'!$C$4:$C$1003))</f>
        <v>0</v>
      </c>
      <c r="AH64" s="71">
        <f>SUMPRODUCT(-('Gastos Gerais'!$B$4:$B$1003=Analítico!$B64),-(Analítico!AH$3&gt;='Gastos Gerais'!$D$4:$D$1003),-(Analítico!AH$3&lt;='Gastos Gerais'!$E$4:$E$1003),-('Gastos Gerais'!$C$4:$C$1003))</f>
        <v>0</v>
      </c>
      <c r="AI64" s="71">
        <f>SUMPRODUCT(-('Gastos Gerais'!$B$4:$B$1003=Analítico!$B64),-(Analítico!AI$3&gt;='Gastos Gerais'!$D$4:$D$1003),-(Analítico!AI$3&lt;='Gastos Gerais'!$E$4:$E$1003),-('Gastos Gerais'!$C$4:$C$1003))</f>
        <v>0</v>
      </c>
      <c r="AJ64" s="71">
        <f>SUMPRODUCT(-('Gastos Gerais'!$B$4:$B$1003=Analítico!$B64),-(Analítico!AJ$3&gt;='Gastos Gerais'!$D$4:$D$1003),-(Analítico!AJ$3&lt;='Gastos Gerais'!$E$4:$E$1003),-('Gastos Gerais'!$C$4:$C$1003))</f>
        <v>0</v>
      </c>
      <c r="AK64" s="71">
        <f>SUMPRODUCT(-('Gastos Gerais'!$B$4:$B$1003=Analítico!$B64),-(Analítico!AK$3&gt;='Gastos Gerais'!$D$4:$D$1003),-(Analítico!AK$3&lt;='Gastos Gerais'!$E$4:$E$1003),-('Gastos Gerais'!$C$4:$C$1003))</f>
        <v>0</v>
      </c>
      <c r="AL64" s="71">
        <f>SUMPRODUCT(-('Gastos Gerais'!$B$4:$B$1003=Analítico!$B64),-(Analítico!AL$3&gt;='Gastos Gerais'!$D$4:$D$1003),-(Analítico!AL$3&lt;='Gastos Gerais'!$E$4:$E$1003),-('Gastos Gerais'!$C$4:$C$1003))</f>
        <v>0</v>
      </c>
      <c r="AM64" s="71">
        <f>SUMPRODUCT(-('Gastos Gerais'!$B$4:$B$1003=Analítico!$B64),-(Analítico!AM$3&gt;='Gastos Gerais'!$D$4:$D$1003),-(Analítico!AM$3&lt;='Gastos Gerais'!$E$4:$E$1003),-('Gastos Gerais'!$C$4:$C$1003))</f>
        <v>0</v>
      </c>
      <c r="AN64" s="71">
        <f>SUMPRODUCT(-('Gastos Gerais'!$B$4:$B$1003=Analítico!$B64),-(Analítico!AN$3&gt;='Gastos Gerais'!$D$4:$D$1003),-(Analítico!AN$3&lt;='Gastos Gerais'!$E$4:$E$1003),-('Gastos Gerais'!$C$4:$C$1003))</f>
        <v>0</v>
      </c>
      <c r="AO64" s="71">
        <f>SUMPRODUCT(-('Gastos Gerais'!$B$4:$B$1003=Analítico!$B64),-(Analítico!AO$3&gt;='Gastos Gerais'!$D$4:$D$1003),-(Analítico!AO$3&lt;='Gastos Gerais'!$E$4:$E$1003),-('Gastos Gerais'!$C$4:$C$1003))</f>
        <v>0</v>
      </c>
      <c r="AP64" s="71">
        <f>SUMPRODUCT(-('Gastos Gerais'!$B$4:$B$1003=Analítico!$B64),-(Analítico!AP$3&gt;='Gastos Gerais'!$D$4:$D$1003),-(Analítico!AP$3&lt;='Gastos Gerais'!$E$4:$E$1003),-('Gastos Gerais'!$C$4:$C$1003))</f>
        <v>0</v>
      </c>
      <c r="AQ64" s="71">
        <f>SUMPRODUCT(-('Gastos Gerais'!$B$4:$B$1003=Analítico!$B64),-(Analítico!AQ$3&gt;='Gastos Gerais'!$D$4:$D$1003),-(Analítico!AQ$3&lt;='Gastos Gerais'!$E$4:$E$1003),-('Gastos Gerais'!$C$4:$C$1003))</f>
        <v>0</v>
      </c>
      <c r="AR64" s="71">
        <f>SUMPRODUCT(-('Gastos Gerais'!$B$4:$B$1003=Analítico!$B64),-(Analítico!AR$3&gt;='Gastos Gerais'!$D$4:$D$1003),-(Analítico!AR$3&lt;='Gastos Gerais'!$E$4:$E$1003),-('Gastos Gerais'!$C$4:$C$1003))</f>
        <v>0</v>
      </c>
      <c r="AS64" s="71">
        <f>SUMPRODUCT(-('Gastos Gerais'!$B$4:$B$1003=Analítico!$B64),-(Analítico!AS$3&gt;='Gastos Gerais'!$D$4:$D$1003),-(Analítico!AS$3&lt;='Gastos Gerais'!$E$4:$E$1003),-('Gastos Gerais'!$C$4:$C$1003))</f>
        <v>0</v>
      </c>
      <c r="AT64" s="71">
        <f>SUMPRODUCT(-('Gastos Gerais'!$B$4:$B$1003=Analítico!$B64),-(Analítico!AT$3&gt;='Gastos Gerais'!$D$4:$D$1003),-(Analítico!AT$3&lt;='Gastos Gerais'!$E$4:$E$1003),-('Gastos Gerais'!$C$4:$C$1003))</f>
        <v>0</v>
      </c>
      <c r="AU64" s="71">
        <f>SUMPRODUCT(-('Gastos Gerais'!$B$4:$B$1003=Analítico!$B64),-(Analítico!AU$3&gt;='Gastos Gerais'!$D$4:$D$1003),-(Analítico!AU$3&lt;='Gastos Gerais'!$E$4:$E$1003),-('Gastos Gerais'!$C$4:$C$1003))</f>
        <v>0</v>
      </c>
      <c r="AV64" s="71">
        <f>SUMPRODUCT(-('Gastos Gerais'!$B$4:$B$1003=Analítico!$B64),-(Analítico!AV$3&gt;='Gastos Gerais'!$D$4:$D$1003),-(Analítico!AV$3&lt;='Gastos Gerais'!$E$4:$E$1003),-('Gastos Gerais'!$C$4:$C$1003))</f>
        <v>0</v>
      </c>
      <c r="AW64" s="71">
        <f>SUMPRODUCT(-('Gastos Gerais'!$B$4:$B$1003=Analítico!$B64),-(Analítico!AW$3&gt;='Gastos Gerais'!$D$4:$D$1003),-(Analítico!AW$3&lt;='Gastos Gerais'!$E$4:$E$1003),-('Gastos Gerais'!$C$4:$C$1003))</f>
        <v>0</v>
      </c>
      <c r="AX64" s="71">
        <f>SUMPRODUCT(-('Gastos Gerais'!$B$4:$B$1003=Analítico!$B64),-(Analítico!AX$3&gt;='Gastos Gerais'!$D$4:$D$1003),-(Analítico!AX$3&lt;='Gastos Gerais'!$E$4:$E$1003),-('Gastos Gerais'!$C$4:$C$1003))</f>
        <v>0</v>
      </c>
      <c r="AY64" s="71">
        <f>SUMPRODUCT(-('Gastos Gerais'!$B$4:$B$1003=Analítico!$B64),-(Analítico!AY$3&gt;='Gastos Gerais'!$D$4:$D$1003),-(Analítico!AY$3&lt;='Gastos Gerais'!$E$4:$E$1003),-('Gastos Gerais'!$C$4:$C$1003))</f>
        <v>0</v>
      </c>
      <c r="AZ64" s="71">
        <f>SUMPRODUCT(-('Gastos Gerais'!$B$4:$B$1003=Analítico!$B64),-(Analítico!AZ$3&gt;='Gastos Gerais'!$D$4:$D$1003),-(Analítico!AZ$3&lt;='Gastos Gerais'!$E$4:$E$1003),-('Gastos Gerais'!$C$4:$C$1003))</f>
        <v>0</v>
      </c>
      <c r="BA64" s="71">
        <f>SUMPRODUCT(-('Gastos Gerais'!$B$4:$B$1003=Analítico!$B64),-(Analítico!BA$3&gt;='Gastos Gerais'!$D$4:$D$1003),-(Analítico!BA$3&lt;='Gastos Gerais'!$E$4:$E$1003),-('Gastos Gerais'!$C$4:$C$1003))</f>
        <v>0</v>
      </c>
      <c r="BB64" s="71">
        <f>SUMPRODUCT(-('Gastos Gerais'!$B$4:$B$1003=Analítico!$B64),-(Analítico!BB$3&gt;='Gastos Gerais'!$D$4:$D$1003),-(Analítico!BB$3&lt;='Gastos Gerais'!$E$4:$E$1003),-('Gastos Gerais'!$C$4:$C$1003))</f>
        <v>0</v>
      </c>
      <c r="BC64" s="71">
        <f>SUMPRODUCT(-('Gastos Gerais'!$B$4:$B$1003=Analítico!$B64),-(Analítico!BC$3&gt;='Gastos Gerais'!$D$4:$D$1003),-(Analítico!BC$3&lt;='Gastos Gerais'!$E$4:$E$1003),-('Gastos Gerais'!$C$4:$C$1003))</f>
        <v>0</v>
      </c>
      <c r="BD64" s="71">
        <f>SUMPRODUCT(-('Gastos Gerais'!$B$4:$B$1003=Analítico!$B64),-(Analítico!BD$3&gt;='Gastos Gerais'!$D$4:$D$1003),-(Analítico!BD$3&lt;='Gastos Gerais'!$E$4:$E$1003),-('Gastos Gerais'!$C$4:$C$1003))</f>
        <v>0</v>
      </c>
      <c r="BE64" s="71">
        <f>SUMPRODUCT(-('Gastos Gerais'!$B$4:$B$1003=Analítico!$B64),-(Analítico!BE$3&gt;='Gastos Gerais'!$D$4:$D$1003),-(Analítico!BE$3&lt;='Gastos Gerais'!$E$4:$E$1003),-('Gastos Gerais'!$C$4:$C$1003))</f>
        <v>0</v>
      </c>
      <c r="BF64" s="71">
        <f>SUMPRODUCT(-('Gastos Gerais'!$B$4:$B$1003=Analítico!$B64),-(Analítico!BF$3&gt;='Gastos Gerais'!$D$4:$D$1003),-(Analítico!BF$3&lt;='Gastos Gerais'!$E$4:$E$1003),-('Gastos Gerais'!$C$4:$C$1003))</f>
        <v>0</v>
      </c>
      <c r="BG64" s="71">
        <f>SUMPRODUCT(-('Gastos Gerais'!$B$4:$B$1003=Analítico!$B64),-(Analítico!BG$3&gt;='Gastos Gerais'!$D$4:$D$1003),-(Analítico!BG$3&lt;='Gastos Gerais'!$E$4:$E$1003),-('Gastos Gerais'!$C$4:$C$1003))</f>
        <v>0</v>
      </c>
      <c r="BH64" s="71">
        <f>SUMPRODUCT(-('Gastos Gerais'!$B$4:$B$1003=Analítico!$B64),-(Analítico!BH$3&gt;='Gastos Gerais'!$D$4:$D$1003),-(Analítico!BH$3&lt;='Gastos Gerais'!$E$4:$E$1003),-('Gastos Gerais'!$C$4:$C$1003))</f>
        <v>0</v>
      </c>
      <c r="BI64" s="71">
        <f>SUMPRODUCT(-('Gastos Gerais'!$B$4:$B$1003=Analítico!$B64),-(Analítico!BI$3&gt;='Gastos Gerais'!$D$4:$D$1003),-(Analítico!BI$3&lt;='Gastos Gerais'!$E$4:$E$1003),-('Gastos Gerais'!$C$4:$C$1003))</f>
        <v>0</v>
      </c>
      <c r="BJ64" s="71">
        <f>SUMPRODUCT(-('Gastos Gerais'!$B$4:$B$1003=Analítico!$B64),-(Analítico!BJ$3&gt;='Gastos Gerais'!$D$4:$D$1003),-(Analítico!BJ$3&lt;='Gastos Gerais'!$E$4:$E$1003),-('Gastos Gerais'!$C$4:$C$1003))</f>
        <v>0</v>
      </c>
      <c r="BK64" s="69">
        <f t="shared" si="36"/>
        <v>40300</v>
      </c>
      <c r="BL64" s="74">
        <f t="shared" ca="1" si="37"/>
        <v>7.0237937221250988E-4</v>
      </c>
    </row>
    <row r="65" spans="1:64" s="49" customFormat="1" ht="23.25" customHeight="1" x14ac:dyDescent="0.2">
      <c r="A65" s="19" t="s">
        <v>187</v>
      </c>
      <c r="B65" s="351" t="s">
        <v>188</v>
      </c>
      <c r="C65" s="71">
        <f>SUMPRODUCT(-('Gastos Gerais'!$B$4:$B$1003=Analítico!$B65),-(Analítico!C$3&gt;='Gastos Gerais'!$D$4:$D$1003),-(Analítico!C$3&lt;='Gastos Gerais'!$E$4:$E$1003),-('Gastos Gerais'!$C$4:$C$1003))</f>
        <v>0</v>
      </c>
      <c r="D65" s="71">
        <f>SUMPRODUCT(-('Gastos Gerais'!$B$4:$B$1003=Analítico!$B65),-(Analítico!D$3&gt;='Gastos Gerais'!$D$4:$D$1003),-(Analítico!D$3&lt;='Gastos Gerais'!$E$4:$E$1003),-('Gastos Gerais'!$C$4:$C$1003))</f>
        <v>0</v>
      </c>
      <c r="E65" s="71">
        <f>SUMPRODUCT(-('Gastos Gerais'!$B$4:$B$1003=Analítico!$B65),-(Analítico!E$3&gt;='Gastos Gerais'!$D$4:$D$1003),-(Analítico!E$3&lt;='Gastos Gerais'!$E$4:$E$1003),-('Gastos Gerais'!$C$4:$C$1003))</f>
        <v>0</v>
      </c>
      <c r="F65" s="71">
        <f>SUMPRODUCT(-('Gastos Gerais'!$B$4:$B$1003=Analítico!$B65),-(Analítico!F$3&gt;='Gastos Gerais'!$D$4:$D$1003),-(Analítico!F$3&lt;='Gastos Gerais'!$E$4:$E$1003),-('Gastos Gerais'!$C$4:$C$1003))</f>
        <v>0</v>
      </c>
      <c r="G65" s="71">
        <f>SUMPRODUCT(-('Gastos Gerais'!$B$4:$B$1003=Analítico!$B65),-(Analítico!G$3&gt;='Gastos Gerais'!$D$4:$D$1003),-(Analítico!G$3&lt;='Gastos Gerais'!$E$4:$E$1003),-('Gastos Gerais'!$C$4:$C$1003))</f>
        <v>0</v>
      </c>
      <c r="H65" s="71">
        <f>SUMPRODUCT(-('Gastos Gerais'!$B$4:$B$1003=Analítico!$B65),-(Analítico!H$3&gt;='Gastos Gerais'!$D$4:$D$1003),-(Analítico!H$3&lt;='Gastos Gerais'!$E$4:$E$1003),-('Gastos Gerais'!$C$4:$C$1003))</f>
        <v>0</v>
      </c>
      <c r="I65" s="71">
        <f>SUMPRODUCT(-('Gastos Gerais'!$B$4:$B$1003=Analítico!$B65),-(Analítico!I$3&gt;='Gastos Gerais'!$D$4:$D$1003),-(Analítico!I$3&lt;='Gastos Gerais'!$E$4:$E$1003),-('Gastos Gerais'!$C$4:$C$1003))</f>
        <v>0</v>
      </c>
      <c r="J65" s="71">
        <f>SUMPRODUCT(-('Gastos Gerais'!$B$4:$B$1003=Analítico!$B65),-(Analítico!J$3&gt;='Gastos Gerais'!$D$4:$D$1003),-(Analítico!J$3&lt;='Gastos Gerais'!$E$4:$E$1003),-('Gastos Gerais'!$C$4:$C$1003))</f>
        <v>0</v>
      </c>
      <c r="K65" s="71">
        <f>SUMPRODUCT(-('Gastos Gerais'!$B$4:$B$1003=Analítico!$B65),-(Analítico!K$3&gt;='Gastos Gerais'!$D$4:$D$1003),-(Analítico!K$3&lt;='Gastos Gerais'!$E$4:$E$1003),-('Gastos Gerais'!$C$4:$C$1003))</f>
        <v>0</v>
      </c>
      <c r="L65" s="71">
        <f>SUMPRODUCT(-('Gastos Gerais'!$B$4:$B$1003=Analítico!$B65),-(Analítico!L$3&gt;='Gastos Gerais'!$D$4:$D$1003),-(Analítico!L$3&lt;='Gastos Gerais'!$E$4:$E$1003),-('Gastos Gerais'!$C$4:$C$1003))</f>
        <v>0</v>
      </c>
      <c r="M65" s="71">
        <f>SUMPRODUCT(-('Gastos Gerais'!$B$4:$B$1003=Analítico!$B65),-(Analítico!M$3&gt;='Gastos Gerais'!$D$4:$D$1003),-(Analítico!M$3&lt;='Gastos Gerais'!$E$4:$E$1003),-('Gastos Gerais'!$C$4:$C$1003))</f>
        <v>0</v>
      </c>
      <c r="N65" s="71">
        <f>SUMPRODUCT(-('Gastos Gerais'!$B$4:$B$1003=Analítico!$B65),-(Analítico!N$3&gt;='Gastos Gerais'!$D$4:$D$1003),-(Analítico!N$3&lt;='Gastos Gerais'!$E$4:$E$1003),-('Gastos Gerais'!$C$4:$C$1003))</f>
        <v>0</v>
      </c>
      <c r="O65" s="71">
        <f>SUMPRODUCT(-('Gastos Gerais'!$B$4:$B$1003=Analítico!$B65),-(Analítico!O$3&gt;='Gastos Gerais'!$D$4:$D$1003),-(Analítico!O$3&lt;='Gastos Gerais'!$E$4:$E$1003),-('Gastos Gerais'!$C$4:$C$1003))</f>
        <v>0</v>
      </c>
      <c r="P65" s="71">
        <f>SUMPRODUCT(-('Gastos Gerais'!$B$4:$B$1003=Analítico!$B65),-(Analítico!P$3&gt;='Gastos Gerais'!$D$4:$D$1003),-(Analítico!P$3&lt;='Gastos Gerais'!$E$4:$E$1003),-('Gastos Gerais'!$C$4:$C$1003))</f>
        <v>0</v>
      </c>
      <c r="Q65" s="71">
        <f>SUMPRODUCT(-('Gastos Gerais'!$B$4:$B$1003=Analítico!$B65),-(Analítico!Q$3&gt;='Gastos Gerais'!$D$4:$D$1003),-(Analítico!Q$3&lt;='Gastos Gerais'!$E$4:$E$1003),-('Gastos Gerais'!$C$4:$C$1003))</f>
        <v>0</v>
      </c>
      <c r="R65" s="71">
        <f>SUMPRODUCT(-('Gastos Gerais'!$B$4:$B$1003=Analítico!$B65),-(Analítico!R$3&gt;='Gastos Gerais'!$D$4:$D$1003),-(Analítico!R$3&lt;='Gastos Gerais'!$E$4:$E$1003),-('Gastos Gerais'!$C$4:$C$1003))</f>
        <v>0</v>
      </c>
      <c r="S65" s="71">
        <f>SUMPRODUCT(-('Gastos Gerais'!$B$4:$B$1003=Analítico!$B65),-(Analítico!S$3&gt;='Gastos Gerais'!$D$4:$D$1003),-(Analítico!S$3&lt;='Gastos Gerais'!$E$4:$E$1003),-('Gastos Gerais'!$C$4:$C$1003))</f>
        <v>0</v>
      </c>
      <c r="T65" s="71">
        <f>SUMPRODUCT(-('Gastos Gerais'!$B$4:$B$1003=Analítico!$B65),-(Analítico!T$3&gt;='Gastos Gerais'!$D$4:$D$1003),-(Analítico!T$3&lt;='Gastos Gerais'!$E$4:$E$1003),-('Gastos Gerais'!$C$4:$C$1003))</f>
        <v>0</v>
      </c>
      <c r="U65" s="71">
        <f>SUMPRODUCT(-('Gastos Gerais'!$B$4:$B$1003=Analítico!$B65),-(Analítico!U$3&gt;='Gastos Gerais'!$D$4:$D$1003),-(Analítico!U$3&lt;='Gastos Gerais'!$E$4:$E$1003),-('Gastos Gerais'!$C$4:$C$1003))</f>
        <v>0</v>
      </c>
      <c r="V65" s="71">
        <f>SUMPRODUCT(-('Gastos Gerais'!$B$4:$B$1003=Analítico!$B65),-(Analítico!V$3&gt;='Gastos Gerais'!$D$4:$D$1003),-(Analítico!V$3&lt;='Gastos Gerais'!$E$4:$E$1003),-('Gastos Gerais'!$C$4:$C$1003))</f>
        <v>0</v>
      </c>
      <c r="W65" s="71">
        <f>SUMPRODUCT(-('Gastos Gerais'!$B$4:$B$1003=Analítico!$B65),-(Analítico!W$3&gt;='Gastos Gerais'!$D$4:$D$1003),-(Analítico!W$3&lt;='Gastos Gerais'!$E$4:$E$1003),-('Gastos Gerais'!$C$4:$C$1003))</f>
        <v>0</v>
      </c>
      <c r="X65" s="71">
        <f>SUMPRODUCT(-('Gastos Gerais'!$B$4:$B$1003=Analítico!$B65),-(Analítico!X$3&gt;='Gastos Gerais'!$D$4:$D$1003),-(Analítico!X$3&lt;='Gastos Gerais'!$E$4:$E$1003),-('Gastos Gerais'!$C$4:$C$1003))</f>
        <v>0</v>
      </c>
      <c r="Y65" s="71">
        <f>SUMPRODUCT(-('Gastos Gerais'!$B$4:$B$1003=Analítico!$B65),-(Analítico!Y$3&gt;='Gastos Gerais'!$D$4:$D$1003),-(Analítico!Y$3&lt;='Gastos Gerais'!$E$4:$E$1003),-('Gastos Gerais'!$C$4:$C$1003))</f>
        <v>0</v>
      </c>
      <c r="Z65" s="71">
        <f>SUMPRODUCT(-('Gastos Gerais'!$B$4:$B$1003=Analítico!$B65),-(Analítico!Z$3&gt;='Gastos Gerais'!$D$4:$D$1003),-(Analítico!Z$3&lt;='Gastos Gerais'!$E$4:$E$1003),-('Gastos Gerais'!$C$4:$C$1003))</f>
        <v>0</v>
      </c>
      <c r="AA65" s="71">
        <f>SUMPRODUCT(-('Gastos Gerais'!$B$4:$B$1003=Analítico!$B65),-(Analítico!AA$3&gt;='Gastos Gerais'!$D$4:$D$1003),-(Analítico!AA$3&lt;='Gastos Gerais'!$E$4:$E$1003),-('Gastos Gerais'!$C$4:$C$1003))</f>
        <v>0</v>
      </c>
      <c r="AB65" s="71">
        <f>SUMPRODUCT(-('Gastos Gerais'!$B$4:$B$1003=Analítico!$B65),-(Analítico!AB$3&gt;='Gastos Gerais'!$D$4:$D$1003),-(Analítico!AB$3&lt;='Gastos Gerais'!$E$4:$E$1003),-('Gastos Gerais'!$C$4:$C$1003))</f>
        <v>0</v>
      </c>
      <c r="AC65" s="71">
        <f>SUMPRODUCT(-('Gastos Gerais'!$B$4:$B$1003=Analítico!$B65),-(Analítico!AC$3&gt;='Gastos Gerais'!$D$4:$D$1003),-(Analítico!AC$3&lt;='Gastos Gerais'!$E$4:$E$1003),-('Gastos Gerais'!$C$4:$C$1003))</f>
        <v>0</v>
      </c>
      <c r="AD65" s="71">
        <f>SUMPRODUCT(-('Gastos Gerais'!$B$4:$B$1003=Analítico!$B65),-(Analítico!AD$3&gt;='Gastos Gerais'!$D$4:$D$1003),-(Analítico!AD$3&lt;='Gastos Gerais'!$E$4:$E$1003),-('Gastos Gerais'!$C$4:$C$1003))</f>
        <v>0</v>
      </c>
      <c r="AE65" s="71">
        <f>SUMPRODUCT(-('Gastos Gerais'!$B$4:$B$1003=Analítico!$B65),-(Analítico!AE$3&gt;='Gastos Gerais'!$D$4:$D$1003),-(Analítico!AE$3&lt;='Gastos Gerais'!$E$4:$E$1003),-('Gastos Gerais'!$C$4:$C$1003))</f>
        <v>0</v>
      </c>
      <c r="AF65" s="71">
        <f>SUMPRODUCT(-('Gastos Gerais'!$B$4:$B$1003=Analítico!$B65),-(Analítico!AF$3&gt;='Gastos Gerais'!$D$4:$D$1003),-(Analítico!AF$3&lt;='Gastos Gerais'!$E$4:$E$1003),-('Gastos Gerais'!$C$4:$C$1003))</f>
        <v>0</v>
      </c>
      <c r="AG65" s="71">
        <f>SUMPRODUCT(-('Gastos Gerais'!$B$4:$B$1003=Analítico!$B65),-(Analítico!AG$3&gt;='Gastos Gerais'!$D$4:$D$1003),-(Analítico!AG$3&lt;='Gastos Gerais'!$E$4:$E$1003),-('Gastos Gerais'!$C$4:$C$1003))</f>
        <v>0</v>
      </c>
      <c r="AH65" s="71">
        <f>SUMPRODUCT(-('Gastos Gerais'!$B$4:$B$1003=Analítico!$B65),-(Analítico!AH$3&gt;='Gastos Gerais'!$D$4:$D$1003),-(Analítico!AH$3&lt;='Gastos Gerais'!$E$4:$E$1003),-('Gastos Gerais'!$C$4:$C$1003))</f>
        <v>0</v>
      </c>
      <c r="AI65" s="71">
        <f>SUMPRODUCT(-('Gastos Gerais'!$B$4:$B$1003=Analítico!$B65),-(Analítico!AI$3&gt;='Gastos Gerais'!$D$4:$D$1003),-(Analítico!AI$3&lt;='Gastos Gerais'!$E$4:$E$1003),-('Gastos Gerais'!$C$4:$C$1003))</f>
        <v>0</v>
      </c>
      <c r="AJ65" s="71">
        <f>SUMPRODUCT(-('Gastos Gerais'!$B$4:$B$1003=Analítico!$B65),-(Analítico!AJ$3&gt;='Gastos Gerais'!$D$4:$D$1003),-(Analítico!AJ$3&lt;='Gastos Gerais'!$E$4:$E$1003),-('Gastos Gerais'!$C$4:$C$1003))</f>
        <v>0</v>
      </c>
      <c r="AK65" s="71">
        <f>SUMPRODUCT(-('Gastos Gerais'!$B$4:$B$1003=Analítico!$B65),-(Analítico!AK$3&gt;='Gastos Gerais'!$D$4:$D$1003),-(Analítico!AK$3&lt;='Gastos Gerais'!$E$4:$E$1003),-('Gastos Gerais'!$C$4:$C$1003))</f>
        <v>0</v>
      </c>
      <c r="AL65" s="71">
        <f>SUMPRODUCT(-('Gastos Gerais'!$B$4:$B$1003=Analítico!$B65),-(Analítico!AL$3&gt;='Gastos Gerais'!$D$4:$D$1003),-(Analítico!AL$3&lt;='Gastos Gerais'!$E$4:$E$1003),-('Gastos Gerais'!$C$4:$C$1003))</f>
        <v>0</v>
      </c>
      <c r="AM65" s="71">
        <f>SUMPRODUCT(-('Gastos Gerais'!$B$4:$B$1003=Analítico!$B65),-(Analítico!AM$3&gt;='Gastos Gerais'!$D$4:$D$1003),-(Analítico!AM$3&lt;='Gastos Gerais'!$E$4:$E$1003),-('Gastos Gerais'!$C$4:$C$1003))</f>
        <v>0</v>
      </c>
      <c r="AN65" s="71">
        <f>SUMPRODUCT(-('Gastos Gerais'!$B$4:$B$1003=Analítico!$B65),-(Analítico!AN$3&gt;='Gastos Gerais'!$D$4:$D$1003),-(Analítico!AN$3&lt;='Gastos Gerais'!$E$4:$E$1003),-('Gastos Gerais'!$C$4:$C$1003))</f>
        <v>0</v>
      </c>
      <c r="AO65" s="71">
        <f>SUMPRODUCT(-('Gastos Gerais'!$B$4:$B$1003=Analítico!$B65),-(Analítico!AO$3&gt;='Gastos Gerais'!$D$4:$D$1003),-(Analítico!AO$3&lt;='Gastos Gerais'!$E$4:$E$1003),-('Gastos Gerais'!$C$4:$C$1003))</f>
        <v>0</v>
      </c>
      <c r="AP65" s="71">
        <f>SUMPRODUCT(-('Gastos Gerais'!$B$4:$B$1003=Analítico!$B65),-(Analítico!AP$3&gt;='Gastos Gerais'!$D$4:$D$1003),-(Analítico!AP$3&lt;='Gastos Gerais'!$E$4:$E$1003),-('Gastos Gerais'!$C$4:$C$1003))</f>
        <v>0</v>
      </c>
      <c r="AQ65" s="71">
        <f>SUMPRODUCT(-('Gastos Gerais'!$B$4:$B$1003=Analítico!$B65),-(Analítico!AQ$3&gt;='Gastos Gerais'!$D$4:$D$1003),-(Analítico!AQ$3&lt;='Gastos Gerais'!$E$4:$E$1003),-('Gastos Gerais'!$C$4:$C$1003))</f>
        <v>0</v>
      </c>
      <c r="AR65" s="71">
        <f>SUMPRODUCT(-('Gastos Gerais'!$B$4:$B$1003=Analítico!$B65),-(Analítico!AR$3&gt;='Gastos Gerais'!$D$4:$D$1003),-(Analítico!AR$3&lt;='Gastos Gerais'!$E$4:$E$1003),-('Gastos Gerais'!$C$4:$C$1003))</f>
        <v>0</v>
      </c>
      <c r="AS65" s="71">
        <f>SUMPRODUCT(-('Gastos Gerais'!$B$4:$B$1003=Analítico!$B65),-(Analítico!AS$3&gt;='Gastos Gerais'!$D$4:$D$1003),-(Analítico!AS$3&lt;='Gastos Gerais'!$E$4:$E$1003),-('Gastos Gerais'!$C$4:$C$1003))</f>
        <v>0</v>
      </c>
      <c r="AT65" s="71">
        <f>SUMPRODUCT(-('Gastos Gerais'!$B$4:$B$1003=Analítico!$B65),-(Analítico!AT$3&gt;='Gastos Gerais'!$D$4:$D$1003),-(Analítico!AT$3&lt;='Gastos Gerais'!$E$4:$E$1003),-('Gastos Gerais'!$C$4:$C$1003))</f>
        <v>0</v>
      </c>
      <c r="AU65" s="71">
        <f>SUMPRODUCT(-('Gastos Gerais'!$B$4:$B$1003=Analítico!$B65),-(Analítico!AU$3&gt;='Gastos Gerais'!$D$4:$D$1003),-(Analítico!AU$3&lt;='Gastos Gerais'!$E$4:$E$1003),-('Gastos Gerais'!$C$4:$C$1003))</f>
        <v>0</v>
      </c>
      <c r="AV65" s="71">
        <f>SUMPRODUCT(-('Gastos Gerais'!$B$4:$B$1003=Analítico!$B65),-(Analítico!AV$3&gt;='Gastos Gerais'!$D$4:$D$1003),-(Analítico!AV$3&lt;='Gastos Gerais'!$E$4:$E$1003),-('Gastos Gerais'!$C$4:$C$1003))</f>
        <v>0</v>
      </c>
      <c r="AW65" s="71">
        <f>SUMPRODUCT(-('Gastos Gerais'!$B$4:$B$1003=Analítico!$B65),-(Analítico!AW$3&gt;='Gastos Gerais'!$D$4:$D$1003),-(Analítico!AW$3&lt;='Gastos Gerais'!$E$4:$E$1003),-('Gastos Gerais'!$C$4:$C$1003))</f>
        <v>0</v>
      </c>
      <c r="AX65" s="71">
        <f>SUMPRODUCT(-('Gastos Gerais'!$B$4:$B$1003=Analítico!$B65),-(Analítico!AX$3&gt;='Gastos Gerais'!$D$4:$D$1003),-(Analítico!AX$3&lt;='Gastos Gerais'!$E$4:$E$1003),-('Gastos Gerais'!$C$4:$C$1003))</f>
        <v>0</v>
      </c>
      <c r="AY65" s="71">
        <f>SUMPRODUCT(-('Gastos Gerais'!$B$4:$B$1003=Analítico!$B65),-(Analítico!AY$3&gt;='Gastos Gerais'!$D$4:$D$1003),-(Analítico!AY$3&lt;='Gastos Gerais'!$E$4:$E$1003),-('Gastos Gerais'!$C$4:$C$1003))</f>
        <v>0</v>
      </c>
      <c r="AZ65" s="71">
        <f>SUMPRODUCT(-('Gastos Gerais'!$B$4:$B$1003=Analítico!$B65),-(Analítico!AZ$3&gt;='Gastos Gerais'!$D$4:$D$1003),-(Analítico!AZ$3&lt;='Gastos Gerais'!$E$4:$E$1003),-('Gastos Gerais'!$C$4:$C$1003))</f>
        <v>0</v>
      </c>
      <c r="BA65" s="71">
        <f>SUMPRODUCT(-('Gastos Gerais'!$B$4:$B$1003=Analítico!$B65),-(Analítico!BA$3&gt;='Gastos Gerais'!$D$4:$D$1003),-(Analítico!BA$3&lt;='Gastos Gerais'!$E$4:$E$1003),-('Gastos Gerais'!$C$4:$C$1003))</f>
        <v>0</v>
      </c>
      <c r="BB65" s="71">
        <f>SUMPRODUCT(-('Gastos Gerais'!$B$4:$B$1003=Analítico!$B65),-(Analítico!BB$3&gt;='Gastos Gerais'!$D$4:$D$1003),-(Analítico!BB$3&lt;='Gastos Gerais'!$E$4:$E$1003),-('Gastos Gerais'!$C$4:$C$1003))</f>
        <v>0</v>
      </c>
      <c r="BC65" s="71">
        <f>SUMPRODUCT(-('Gastos Gerais'!$B$4:$B$1003=Analítico!$B65),-(Analítico!BC$3&gt;='Gastos Gerais'!$D$4:$D$1003),-(Analítico!BC$3&lt;='Gastos Gerais'!$E$4:$E$1003),-('Gastos Gerais'!$C$4:$C$1003))</f>
        <v>0</v>
      </c>
      <c r="BD65" s="71">
        <f>SUMPRODUCT(-('Gastos Gerais'!$B$4:$B$1003=Analítico!$B65),-(Analítico!BD$3&gt;='Gastos Gerais'!$D$4:$D$1003),-(Analítico!BD$3&lt;='Gastos Gerais'!$E$4:$E$1003),-('Gastos Gerais'!$C$4:$C$1003))</f>
        <v>0</v>
      </c>
      <c r="BE65" s="71">
        <f>SUMPRODUCT(-('Gastos Gerais'!$B$4:$B$1003=Analítico!$B65),-(Analítico!BE$3&gt;='Gastos Gerais'!$D$4:$D$1003),-(Analítico!BE$3&lt;='Gastos Gerais'!$E$4:$E$1003),-('Gastos Gerais'!$C$4:$C$1003))</f>
        <v>0</v>
      </c>
      <c r="BF65" s="71">
        <f>SUMPRODUCT(-('Gastos Gerais'!$B$4:$B$1003=Analítico!$B65),-(Analítico!BF$3&gt;='Gastos Gerais'!$D$4:$D$1003),-(Analítico!BF$3&lt;='Gastos Gerais'!$E$4:$E$1003),-('Gastos Gerais'!$C$4:$C$1003))</f>
        <v>0</v>
      </c>
      <c r="BG65" s="71">
        <f>SUMPRODUCT(-('Gastos Gerais'!$B$4:$B$1003=Analítico!$B65),-(Analítico!BG$3&gt;='Gastos Gerais'!$D$4:$D$1003),-(Analítico!BG$3&lt;='Gastos Gerais'!$E$4:$E$1003),-('Gastos Gerais'!$C$4:$C$1003))</f>
        <v>0</v>
      </c>
      <c r="BH65" s="71">
        <f>SUMPRODUCT(-('Gastos Gerais'!$B$4:$B$1003=Analítico!$B65),-(Analítico!BH$3&gt;='Gastos Gerais'!$D$4:$D$1003),-(Analítico!BH$3&lt;='Gastos Gerais'!$E$4:$E$1003),-('Gastos Gerais'!$C$4:$C$1003))</f>
        <v>0</v>
      </c>
      <c r="BI65" s="71">
        <f>SUMPRODUCT(-('Gastos Gerais'!$B$4:$B$1003=Analítico!$B65),-(Analítico!BI$3&gt;='Gastos Gerais'!$D$4:$D$1003),-(Analítico!BI$3&lt;='Gastos Gerais'!$E$4:$E$1003),-('Gastos Gerais'!$C$4:$C$1003))</f>
        <v>0</v>
      </c>
      <c r="BJ65" s="71">
        <f>SUMPRODUCT(-('Gastos Gerais'!$B$4:$B$1003=Analítico!$B65),-(Analítico!BJ$3&gt;='Gastos Gerais'!$D$4:$D$1003),-(Analítico!BJ$3&lt;='Gastos Gerais'!$E$4:$E$1003),-('Gastos Gerais'!$C$4:$C$1003))</f>
        <v>0</v>
      </c>
      <c r="BK65" s="69">
        <f t="shared" si="36"/>
        <v>0</v>
      </c>
      <c r="BL65" s="74">
        <f t="shared" ca="1" si="37"/>
        <v>0</v>
      </c>
    </row>
    <row r="66" spans="1:64" s="49" customFormat="1" ht="23.25" customHeight="1" x14ac:dyDescent="0.2">
      <c r="A66" s="19" t="s">
        <v>189</v>
      </c>
      <c r="B66" s="351" t="s">
        <v>190</v>
      </c>
      <c r="C66" s="71">
        <f>SUMPRODUCT(-('Gastos Gerais'!$B$4:$B$1003=Analítico!$B66),-(Analítico!C$3&gt;='Gastos Gerais'!$D$4:$D$1003),-(Analítico!C$3&lt;='Gastos Gerais'!$E$4:$E$1003),-('Gastos Gerais'!$C$4:$C$1003))</f>
        <v>600</v>
      </c>
      <c r="D66" s="71">
        <f>SUMPRODUCT(-('Gastos Gerais'!$B$4:$B$1003=Analítico!$B66),-(Analítico!D$3&gt;='Gastos Gerais'!$D$4:$D$1003),-(Analítico!D$3&lt;='Gastos Gerais'!$E$4:$E$1003),-('Gastos Gerais'!$C$4:$C$1003))</f>
        <v>600</v>
      </c>
      <c r="E66" s="71">
        <f>SUMPRODUCT(-('Gastos Gerais'!$B$4:$B$1003=Analítico!$B66),-(Analítico!E$3&gt;='Gastos Gerais'!$D$4:$D$1003),-(Analítico!E$3&lt;='Gastos Gerais'!$E$4:$E$1003),-('Gastos Gerais'!$C$4:$C$1003))</f>
        <v>600</v>
      </c>
      <c r="F66" s="71">
        <f>SUMPRODUCT(-('Gastos Gerais'!$B$4:$B$1003=Analítico!$B66),-(Analítico!F$3&gt;='Gastos Gerais'!$D$4:$D$1003),-(Analítico!F$3&lt;='Gastos Gerais'!$E$4:$E$1003),-('Gastos Gerais'!$C$4:$C$1003))</f>
        <v>600</v>
      </c>
      <c r="G66" s="71">
        <f>SUMPRODUCT(-('Gastos Gerais'!$B$4:$B$1003=Analítico!$B66),-(Analítico!G$3&gt;='Gastos Gerais'!$D$4:$D$1003),-(Analítico!G$3&lt;='Gastos Gerais'!$E$4:$E$1003),-('Gastos Gerais'!$C$4:$C$1003))</f>
        <v>600</v>
      </c>
      <c r="H66" s="71">
        <f>SUMPRODUCT(-('Gastos Gerais'!$B$4:$B$1003=Analítico!$B66),-(Analítico!H$3&gt;='Gastos Gerais'!$D$4:$D$1003),-(Analítico!H$3&lt;='Gastos Gerais'!$E$4:$E$1003),-('Gastos Gerais'!$C$4:$C$1003))</f>
        <v>600</v>
      </c>
      <c r="I66" s="71">
        <f>SUMPRODUCT(-('Gastos Gerais'!$B$4:$B$1003=Analítico!$B66),-(Analítico!I$3&gt;='Gastos Gerais'!$D$4:$D$1003),-(Analítico!I$3&lt;='Gastos Gerais'!$E$4:$E$1003),-('Gastos Gerais'!$C$4:$C$1003))</f>
        <v>600</v>
      </c>
      <c r="J66" s="71">
        <f>SUMPRODUCT(-('Gastos Gerais'!$B$4:$B$1003=Analítico!$B66),-(Analítico!J$3&gt;='Gastos Gerais'!$D$4:$D$1003),-(Analítico!J$3&lt;='Gastos Gerais'!$E$4:$E$1003),-('Gastos Gerais'!$C$4:$C$1003))</f>
        <v>600</v>
      </c>
      <c r="K66" s="71">
        <f>SUMPRODUCT(-('Gastos Gerais'!$B$4:$B$1003=Analítico!$B66),-(Analítico!K$3&gt;='Gastos Gerais'!$D$4:$D$1003),-(Analítico!K$3&lt;='Gastos Gerais'!$E$4:$E$1003),-('Gastos Gerais'!$C$4:$C$1003))</f>
        <v>600</v>
      </c>
      <c r="L66" s="71">
        <f>SUMPRODUCT(-('Gastos Gerais'!$B$4:$B$1003=Analítico!$B66),-(Analítico!L$3&gt;='Gastos Gerais'!$D$4:$D$1003),-(Analítico!L$3&lt;='Gastos Gerais'!$E$4:$E$1003),-('Gastos Gerais'!$C$4:$C$1003))</f>
        <v>600</v>
      </c>
      <c r="M66" s="71">
        <f>SUMPRODUCT(-('Gastos Gerais'!$B$4:$B$1003=Analítico!$B66),-(Analítico!M$3&gt;='Gastos Gerais'!$D$4:$D$1003),-(Analítico!M$3&lt;='Gastos Gerais'!$E$4:$E$1003),-('Gastos Gerais'!$C$4:$C$1003))</f>
        <v>600</v>
      </c>
      <c r="N66" s="71">
        <f>SUMPRODUCT(-('Gastos Gerais'!$B$4:$B$1003=Analítico!$B66),-(Analítico!N$3&gt;='Gastos Gerais'!$D$4:$D$1003),-(Analítico!N$3&lt;='Gastos Gerais'!$E$4:$E$1003),-('Gastos Gerais'!$C$4:$C$1003))</f>
        <v>600</v>
      </c>
      <c r="O66" s="71">
        <f>SUMPRODUCT(-('Gastos Gerais'!$B$4:$B$1003=Analítico!$B66),-(Analítico!O$3&gt;='Gastos Gerais'!$D$4:$D$1003),-(Analítico!O$3&lt;='Gastos Gerais'!$E$4:$E$1003),-('Gastos Gerais'!$C$4:$C$1003))</f>
        <v>600</v>
      </c>
      <c r="P66" s="71">
        <f>SUMPRODUCT(-('Gastos Gerais'!$B$4:$B$1003=Analítico!$B66),-(Analítico!P$3&gt;='Gastos Gerais'!$D$4:$D$1003),-(Analítico!P$3&lt;='Gastos Gerais'!$E$4:$E$1003),-('Gastos Gerais'!$C$4:$C$1003))</f>
        <v>0</v>
      </c>
      <c r="Q66" s="71">
        <f>SUMPRODUCT(-('Gastos Gerais'!$B$4:$B$1003=Analítico!$B66),-(Analítico!Q$3&gt;='Gastos Gerais'!$D$4:$D$1003),-(Analítico!Q$3&lt;='Gastos Gerais'!$E$4:$E$1003),-('Gastos Gerais'!$C$4:$C$1003))</f>
        <v>0</v>
      </c>
      <c r="R66" s="71">
        <f>SUMPRODUCT(-('Gastos Gerais'!$B$4:$B$1003=Analítico!$B66),-(Analítico!R$3&gt;='Gastos Gerais'!$D$4:$D$1003),-(Analítico!R$3&lt;='Gastos Gerais'!$E$4:$E$1003),-('Gastos Gerais'!$C$4:$C$1003))</f>
        <v>0</v>
      </c>
      <c r="S66" s="71">
        <f>SUMPRODUCT(-('Gastos Gerais'!$B$4:$B$1003=Analítico!$B66),-(Analítico!S$3&gt;='Gastos Gerais'!$D$4:$D$1003),-(Analítico!S$3&lt;='Gastos Gerais'!$E$4:$E$1003),-('Gastos Gerais'!$C$4:$C$1003))</f>
        <v>0</v>
      </c>
      <c r="T66" s="71">
        <f>SUMPRODUCT(-('Gastos Gerais'!$B$4:$B$1003=Analítico!$B66),-(Analítico!T$3&gt;='Gastos Gerais'!$D$4:$D$1003),-(Analítico!T$3&lt;='Gastos Gerais'!$E$4:$E$1003),-('Gastos Gerais'!$C$4:$C$1003))</f>
        <v>0</v>
      </c>
      <c r="U66" s="71">
        <f>SUMPRODUCT(-('Gastos Gerais'!$B$4:$B$1003=Analítico!$B66),-(Analítico!U$3&gt;='Gastos Gerais'!$D$4:$D$1003),-(Analítico!U$3&lt;='Gastos Gerais'!$E$4:$E$1003),-('Gastos Gerais'!$C$4:$C$1003))</f>
        <v>0</v>
      </c>
      <c r="V66" s="71">
        <f>SUMPRODUCT(-('Gastos Gerais'!$B$4:$B$1003=Analítico!$B66),-(Analítico!V$3&gt;='Gastos Gerais'!$D$4:$D$1003),-(Analítico!V$3&lt;='Gastos Gerais'!$E$4:$E$1003),-('Gastos Gerais'!$C$4:$C$1003))</f>
        <v>0</v>
      </c>
      <c r="W66" s="71">
        <f>SUMPRODUCT(-('Gastos Gerais'!$B$4:$B$1003=Analítico!$B66),-(Analítico!W$3&gt;='Gastos Gerais'!$D$4:$D$1003),-(Analítico!W$3&lt;='Gastos Gerais'!$E$4:$E$1003),-('Gastos Gerais'!$C$4:$C$1003))</f>
        <v>0</v>
      </c>
      <c r="X66" s="71">
        <f>SUMPRODUCT(-('Gastos Gerais'!$B$4:$B$1003=Analítico!$B66),-(Analítico!X$3&gt;='Gastos Gerais'!$D$4:$D$1003),-(Analítico!X$3&lt;='Gastos Gerais'!$E$4:$E$1003),-('Gastos Gerais'!$C$4:$C$1003))</f>
        <v>0</v>
      </c>
      <c r="Y66" s="71">
        <f>SUMPRODUCT(-('Gastos Gerais'!$B$4:$B$1003=Analítico!$B66),-(Analítico!Y$3&gt;='Gastos Gerais'!$D$4:$D$1003),-(Analítico!Y$3&lt;='Gastos Gerais'!$E$4:$E$1003),-('Gastos Gerais'!$C$4:$C$1003))</f>
        <v>0</v>
      </c>
      <c r="Z66" s="71">
        <f>SUMPRODUCT(-('Gastos Gerais'!$B$4:$B$1003=Analítico!$B66),-(Analítico!Z$3&gt;='Gastos Gerais'!$D$4:$D$1003),-(Analítico!Z$3&lt;='Gastos Gerais'!$E$4:$E$1003),-('Gastos Gerais'!$C$4:$C$1003))</f>
        <v>0</v>
      </c>
      <c r="AA66" s="71">
        <f>SUMPRODUCT(-('Gastos Gerais'!$B$4:$B$1003=Analítico!$B66),-(Analítico!AA$3&gt;='Gastos Gerais'!$D$4:$D$1003),-(Analítico!AA$3&lt;='Gastos Gerais'!$E$4:$E$1003),-('Gastos Gerais'!$C$4:$C$1003))</f>
        <v>0</v>
      </c>
      <c r="AB66" s="71">
        <f>SUMPRODUCT(-('Gastos Gerais'!$B$4:$B$1003=Analítico!$B66),-(Analítico!AB$3&gt;='Gastos Gerais'!$D$4:$D$1003),-(Analítico!AB$3&lt;='Gastos Gerais'!$E$4:$E$1003),-('Gastos Gerais'!$C$4:$C$1003))</f>
        <v>0</v>
      </c>
      <c r="AC66" s="71">
        <f>SUMPRODUCT(-('Gastos Gerais'!$B$4:$B$1003=Analítico!$B66),-(Analítico!AC$3&gt;='Gastos Gerais'!$D$4:$D$1003),-(Analítico!AC$3&lt;='Gastos Gerais'!$E$4:$E$1003),-('Gastos Gerais'!$C$4:$C$1003))</f>
        <v>0</v>
      </c>
      <c r="AD66" s="71">
        <f>SUMPRODUCT(-('Gastos Gerais'!$B$4:$B$1003=Analítico!$B66),-(Analítico!AD$3&gt;='Gastos Gerais'!$D$4:$D$1003),-(Analítico!AD$3&lt;='Gastos Gerais'!$E$4:$E$1003),-('Gastos Gerais'!$C$4:$C$1003))</f>
        <v>0</v>
      </c>
      <c r="AE66" s="71">
        <f>SUMPRODUCT(-('Gastos Gerais'!$B$4:$B$1003=Analítico!$B66),-(Analítico!AE$3&gt;='Gastos Gerais'!$D$4:$D$1003),-(Analítico!AE$3&lt;='Gastos Gerais'!$E$4:$E$1003),-('Gastos Gerais'!$C$4:$C$1003))</f>
        <v>0</v>
      </c>
      <c r="AF66" s="71">
        <f>SUMPRODUCT(-('Gastos Gerais'!$B$4:$B$1003=Analítico!$B66),-(Analítico!AF$3&gt;='Gastos Gerais'!$D$4:$D$1003),-(Analítico!AF$3&lt;='Gastos Gerais'!$E$4:$E$1003),-('Gastos Gerais'!$C$4:$C$1003))</f>
        <v>0</v>
      </c>
      <c r="AG66" s="71">
        <f>SUMPRODUCT(-('Gastos Gerais'!$B$4:$B$1003=Analítico!$B66),-(Analítico!AG$3&gt;='Gastos Gerais'!$D$4:$D$1003),-(Analítico!AG$3&lt;='Gastos Gerais'!$E$4:$E$1003),-('Gastos Gerais'!$C$4:$C$1003))</f>
        <v>0</v>
      </c>
      <c r="AH66" s="71">
        <f>SUMPRODUCT(-('Gastos Gerais'!$B$4:$B$1003=Analítico!$B66),-(Analítico!AH$3&gt;='Gastos Gerais'!$D$4:$D$1003),-(Analítico!AH$3&lt;='Gastos Gerais'!$E$4:$E$1003),-('Gastos Gerais'!$C$4:$C$1003))</f>
        <v>0</v>
      </c>
      <c r="AI66" s="71">
        <f>SUMPRODUCT(-('Gastos Gerais'!$B$4:$B$1003=Analítico!$B66),-(Analítico!AI$3&gt;='Gastos Gerais'!$D$4:$D$1003),-(Analítico!AI$3&lt;='Gastos Gerais'!$E$4:$E$1003),-('Gastos Gerais'!$C$4:$C$1003))</f>
        <v>0</v>
      </c>
      <c r="AJ66" s="71">
        <f>SUMPRODUCT(-('Gastos Gerais'!$B$4:$B$1003=Analítico!$B66),-(Analítico!AJ$3&gt;='Gastos Gerais'!$D$4:$D$1003),-(Analítico!AJ$3&lt;='Gastos Gerais'!$E$4:$E$1003),-('Gastos Gerais'!$C$4:$C$1003))</f>
        <v>0</v>
      </c>
      <c r="AK66" s="71">
        <f>SUMPRODUCT(-('Gastos Gerais'!$B$4:$B$1003=Analítico!$B66),-(Analítico!AK$3&gt;='Gastos Gerais'!$D$4:$D$1003),-(Analítico!AK$3&lt;='Gastos Gerais'!$E$4:$E$1003),-('Gastos Gerais'!$C$4:$C$1003))</f>
        <v>0</v>
      </c>
      <c r="AL66" s="71">
        <f>SUMPRODUCT(-('Gastos Gerais'!$B$4:$B$1003=Analítico!$B66),-(Analítico!AL$3&gt;='Gastos Gerais'!$D$4:$D$1003),-(Analítico!AL$3&lt;='Gastos Gerais'!$E$4:$E$1003),-('Gastos Gerais'!$C$4:$C$1003))</f>
        <v>0</v>
      </c>
      <c r="AM66" s="71">
        <f>SUMPRODUCT(-('Gastos Gerais'!$B$4:$B$1003=Analítico!$B66),-(Analítico!AM$3&gt;='Gastos Gerais'!$D$4:$D$1003),-(Analítico!AM$3&lt;='Gastos Gerais'!$E$4:$E$1003),-('Gastos Gerais'!$C$4:$C$1003))</f>
        <v>0</v>
      </c>
      <c r="AN66" s="71">
        <f>SUMPRODUCT(-('Gastos Gerais'!$B$4:$B$1003=Analítico!$B66),-(Analítico!AN$3&gt;='Gastos Gerais'!$D$4:$D$1003),-(Analítico!AN$3&lt;='Gastos Gerais'!$E$4:$E$1003),-('Gastos Gerais'!$C$4:$C$1003))</f>
        <v>0</v>
      </c>
      <c r="AO66" s="71">
        <f>SUMPRODUCT(-('Gastos Gerais'!$B$4:$B$1003=Analítico!$B66),-(Analítico!AO$3&gt;='Gastos Gerais'!$D$4:$D$1003),-(Analítico!AO$3&lt;='Gastos Gerais'!$E$4:$E$1003),-('Gastos Gerais'!$C$4:$C$1003))</f>
        <v>0</v>
      </c>
      <c r="AP66" s="71">
        <f>SUMPRODUCT(-('Gastos Gerais'!$B$4:$B$1003=Analítico!$B66),-(Analítico!AP$3&gt;='Gastos Gerais'!$D$4:$D$1003),-(Analítico!AP$3&lt;='Gastos Gerais'!$E$4:$E$1003),-('Gastos Gerais'!$C$4:$C$1003))</f>
        <v>0</v>
      </c>
      <c r="AQ66" s="71">
        <f>SUMPRODUCT(-('Gastos Gerais'!$B$4:$B$1003=Analítico!$B66),-(Analítico!AQ$3&gt;='Gastos Gerais'!$D$4:$D$1003),-(Analítico!AQ$3&lt;='Gastos Gerais'!$E$4:$E$1003),-('Gastos Gerais'!$C$4:$C$1003))</f>
        <v>0</v>
      </c>
      <c r="AR66" s="71">
        <f>SUMPRODUCT(-('Gastos Gerais'!$B$4:$B$1003=Analítico!$B66),-(Analítico!AR$3&gt;='Gastos Gerais'!$D$4:$D$1003),-(Analítico!AR$3&lt;='Gastos Gerais'!$E$4:$E$1003),-('Gastos Gerais'!$C$4:$C$1003))</f>
        <v>0</v>
      </c>
      <c r="AS66" s="71">
        <f>SUMPRODUCT(-('Gastos Gerais'!$B$4:$B$1003=Analítico!$B66),-(Analítico!AS$3&gt;='Gastos Gerais'!$D$4:$D$1003),-(Analítico!AS$3&lt;='Gastos Gerais'!$E$4:$E$1003),-('Gastos Gerais'!$C$4:$C$1003))</f>
        <v>0</v>
      </c>
      <c r="AT66" s="71">
        <f>SUMPRODUCT(-('Gastos Gerais'!$B$4:$B$1003=Analítico!$B66),-(Analítico!AT$3&gt;='Gastos Gerais'!$D$4:$D$1003),-(Analítico!AT$3&lt;='Gastos Gerais'!$E$4:$E$1003),-('Gastos Gerais'!$C$4:$C$1003))</f>
        <v>0</v>
      </c>
      <c r="AU66" s="71">
        <f>SUMPRODUCT(-('Gastos Gerais'!$B$4:$B$1003=Analítico!$B66),-(Analítico!AU$3&gt;='Gastos Gerais'!$D$4:$D$1003),-(Analítico!AU$3&lt;='Gastos Gerais'!$E$4:$E$1003),-('Gastos Gerais'!$C$4:$C$1003))</f>
        <v>0</v>
      </c>
      <c r="AV66" s="71">
        <f>SUMPRODUCT(-('Gastos Gerais'!$B$4:$B$1003=Analítico!$B66),-(Analítico!AV$3&gt;='Gastos Gerais'!$D$4:$D$1003),-(Analítico!AV$3&lt;='Gastos Gerais'!$E$4:$E$1003),-('Gastos Gerais'!$C$4:$C$1003))</f>
        <v>0</v>
      </c>
      <c r="AW66" s="71">
        <f>SUMPRODUCT(-('Gastos Gerais'!$B$4:$B$1003=Analítico!$B66),-(Analítico!AW$3&gt;='Gastos Gerais'!$D$4:$D$1003),-(Analítico!AW$3&lt;='Gastos Gerais'!$E$4:$E$1003),-('Gastos Gerais'!$C$4:$C$1003))</f>
        <v>0</v>
      </c>
      <c r="AX66" s="71">
        <f>SUMPRODUCT(-('Gastos Gerais'!$B$4:$B$1003=Analítico!$B66),-(Analítico!AX$3&gt;='Gastos Gerais'!$D$4:$D$1003),-(Analítico!AX$3&lt;='Gastos Gerais'!$E$4:$E$1003),-('Gastos Gerais'!$C$4:$C$1003))</f>
        <v>0</v>
      </c>
      <c r="AY66" s="71">
        <f>SUMPRODUCT(-('Gastos Gerais'!$B$4:$B$1003=Analítico!$B66),-(Analítico!AY$3&gt;='Gastos Gerais'!$D$4:$D$1003),-(Analítico!AY$3&lt;='Gastos Gerais'!$E$4:$E$1003),-('Gastos Gerais'!$C$4:$C$1003))</f>
        <v>0</v>
      </c>
      <c r="AZ66" s="71">
        <f>SUMPRODUCT(-('Gastos Gerais'!$B$4:$B$1003=Analítico!$B66),-(Analítico!AZ$3&gt;='Gastos Gerais'!$D$4:$D$1003),-(Analítico!AZ$3&lt;='Gastos Gerais'!$E$4:$E$1003),-('Gastos Gerais'!$C$4:$C$1003))</f>
        <v>0</v>
      </c>
      <c r="BA66" s="71">
        <f>SUMPRODUCT(-('Gastos Gerais'!$B$4:$B$1003=Analítico!$B66),-(Analítico!BA$3&gt;='Gastos Gerais'!$D$4:$D$1003),-(Analítico!BA$3&lt;='Gastos Gerais'!$E$4:$E$1003),-('Gastos Gerais'!$C$4:$C$1003))</f>
        <v>0</v>
      </c>
      <c r="BB66" s="71">
        <f>SUMPRODUCT(-('Gastos Gerais'!$B$4:$B$1003=Analítico!$B66),-(Analítico!BB$3&gt;='Gastos Gerais'!$D$4:$D$1003),-(Analítico!BB$3&lt;='Gastos Gerais'!$E$4:$E$1003),-('Gastos Gerais'!$C$4:$C$1003))</f>
        <v>0</v>
      </c>
      <c r="BC66" s="71">
        <f>SUMPRODUCT(-('Gastos Gerais'!$B$4:$B$1003=Analítico!$B66),-(Analítico!BC$3&gt;='Gastos Gerais'!$D$4:$D$1003),-(Analítico!BC$3&lt;='Gastos Gerais'!$E$4:$E$1003),-('Gastos Gerais'!$C$4:$C$1003))</f>
        <v>0</v>
      </c>
      <c r="BD66" s="71">
        <f>SUMPRODUCT(-('Gastos Gerais'!$B$4:$B$1003=Analítico!$B66),-(Analítico!BD$3&gt;='Gastos Gerais'!$D$4:$D$1003),-(Analítico!BD$3&lt;='Gastos Gerais'!$E$4:$E$1003),-('Gastos Gerais'!$C$4:$C$1003))</f>
        <v>0</v>
      </c>
      <c r="BE66" s="71">
        <f>SUMPRODUCT(-('Gastos Gerais'!$B$4:$B$1003=Analítico!$B66),-(Analítico!BE$3&gt;='Gastos Gerais'!$D$4:$D$1003),-(Analítico!BE$3&lt;='Gastos Gerais'!$E$4:$E$1003),-('Gastos Gerais'!$C$4:$C$1003))</f>
        <v>0</v>
      </c>
      <c r="BF66" s="71">
        <f>SUMPRODUCT(-('Gastos Gerais'!$B$4:$B$1003=Analítico!$B66),-(Analítico!BF$3&gt;='Gastos Gerais'!$D$4:$D$1003),-(Analítico!BF$3&lt;='Gastos Gerais'!$E$4:$E$1003),-('Gastos Gerais'!$C$4:$C$1003))</f>
        <v>0</v>
      </c>
      <c r="BG66" s="71">
        <f>SUMPRODUCT(-('Gastos Gerais'!$B$4:$B$1003=Analítico!$B66),-(Analítico!BG$3&gt;='Gastos Gerais'!$D$4:$D$1003),-(Analítico!BG$3&lt;='Gastos Gerais'!$E$4:$E$1003),-('Gastos Gerais'!$C$4:$C$1003))</f>
        <v>0</v>
      </c>
      <c r="BH66" s="71">
        <f>SUMPRODUCT(-('Gastos Gerais'!$B$4:$B$1003=Analítico!$B66),-(Analítico!BH$3&gt;='Gastos Gerais'!$D$4:$D$1003),-(Analítico!BH$3&lt;='Gastos Gerais'!$E$4:$E$1003),-('Gastos Gerais'!$C$4:$C$1003))</f>
        <v>0</v>
      </c>
      <c r="BI66" s="71">
        <f>SUMPRODUCT(-('Gastos Gerais'!$B$4:$B$1003=Analítico!$B66),-(Analítico!BI$3&gt;='Gastos Gerais'!$D$4:$D$1003),-(Analítico!BI$3&lt;='Gastos Gerais'!$E$4:$E$1003),-('Gastos Gerais'!$C$4:$C$1003))</f>
        <v>0</v>
      </c>
      <c r="BJ66" s="71">
        <f>SUMPRODUCT(-('Gastos Gerais'!$B$4:$B$1003=Analítico!$B66),-(Analítico!BJ$3&gt;='Gastos Gerais'!$D$4:$D$1003),-(Analítico!BJ$3&lt;='Gastos Gerais'!$E$4:$E$1003),-('Gastos Gerais'!$C$4:$C$1003))</f>
        <v>0</v>
      </c>
      <c r="BK66" s="69">
        <f t="shared" si="36"/>
        <v>7800</v>
      </c>
      <c r="BL66" s="74">
        <f t="shared" ca="1" si="37"/>
        <v>1.359443946217761E-4</v>
      </c>
    </row>
    <row r="67" spans="1:64" s="49" customFormat="1" ht="23.25" customHeight="1" x14ac:dyDescent="0.2">
      <c r="A67" s="19" t="s">
        <v>191</v>
      </c>
      <c r="B67" s="351" t="s">
        <v>192</v>
      </c>
      <c r="C67" s="71">
        <f>SUMPRODUCT(-('Gastos Gerais'!$B$4:$B$1003=Analítico!$B67),-(Analítico!C$3&gt;='Gastos Gerais'!$D$4:$D$1003),-(Analítico!C$3&lt;='Gastos Gerais'!$E$4:$E$1003),-('Gastos Gerais'!$C$4:$C$1003))</f>
        <v>10600</v>
      </c>
      <c r="D67" s="71">
        <f>SUMPRODUCT(-('Gastos Gerais'!$B$4:$B$1003=Analítico!$B67),-(Analítico!D$3&gt;='Gastos Gerais'!$D$4:$D$1003),-(Analítico!D$3&lt;='Gastos Gerais'!$E$4:$E$1003),-('Gastos Gerais'!$C$4:$C$1003))</f>
        <v>10600</v>
      </c>
      <c r="E67" s="71">
        <f>SUMPRODUCT(-('Gastos Gerais'!$B$4:$B$1003=Analítico!$B67),-(Analítico!E$3&gt;='Gastos Gerais'!$D$4:$D$1003),-(Analítico!E$3&lt;='Gastos Gerais'!$E$4:$E$1003),-('Gastos Gerais'!$C$4:$C$1003))</f>
        <v>10600</v>
      </c>
      <c r="F67" s="71">
        <f>SUMPRODUCT(-('Gastos Gerais'!$B$4:$B$1003=Analítico!$B67),-(Analítico!F$3&gt;='Gastos Gerais'!$D$4:$D$1003),-(Analítico!F$3&lt;='Gastos Gerais'!$E$4:$E$1003),-('Gastos Gerais'!$C$4:$C$1003))</f>
        <v>10600</v>
      </c>
      <c r="G67" s="71">
        <f>SUMPRODUCT(-('Gastos Gerais'!$B$4:$B$1003=Analítico!$B67),-(Analítico!G$3&gt;='Gastos Gerais'!$D$4:$D$1003),-(Analítico!G$3&lt;='Gastos Gerais'!$E$4:$E$1003),-('Gastos Gerais'!$C$4:$C$1003))</f>
        <v>10600</v>
      </c>
      <c r="H67" s="71">
        <f>SUMPRODUCT(-('Gastos Gerais'!$B$4:$B$1003=Analítico!$B67),-(Analítico!H$3&gt;='Gastos Gerais'!$D$4:$D$1003),-(Analítico!H$3&lt;='Gastos Gerais'!$E$4:$E$1003),-('Gastos Gerais'!$C$4:$C$1003))</f>
        <v>10600</v>
      </c>
      <c r="I67" s="71">
        <f>SUMPRODUCT(-('Gastos Gerais'!$B$4:$B$1003=Analítico!$B67),-(Analítico!I$3&gt;='Gastos Gerais'!$D$4:$D$1003),-(Analítico!I$3&lt;='Gastos Gerais'!$E$4:$E$1003),-('Gastos Gerais'!$C$4:$C$1003))</f>
        <v>10600</v>
      </c>
      <c r="J67" s="71">
        <f>SUMPRODUCT(-('Gastos Gerais'!$B$4:$B$1003=Analítico!$B67),-(Analítico!J$3&gt;='Gastos Gerais'!$D$4:$D$1003),-(Analítico!J$3&lt;='Gastos Gerais'!$E$4:$E$1003),-('Gastos Gerais'!$C$4:$C$1003))</f>
        <v>10600</v>
      </c>
      <c r="K67" s="71">
        <f>SUMPRODUCT(-('Gastos Gerais'!$B$4:$B$1003=Analítico!$B67),-(Analítico!K$3&gt;='Gastos Gerais'!$D$4:$D$1003),-(Analítico!K$3&lt;='Gastos Gerais'!$E$4:$E$1003),-('Gastos Gerais'!$C$4:$C$1003))</f>
        <v>10600</v>
      </c>
      <c r="L67" s="71">
        <f>SUMPRODUCT(-('Gastos Gerais'!$B$4:$B$1003=Analítico!$B67),-(Analítico!L$3&gt;='Gastos Gerais'!$D$4:$D$1003),-(Analítico!L$3&lt;='Gastos Gerais'!$E$4:$E$1003),-('Gastos Gerais'!$C$4:$C$1003))</f>
        <v>10600</v>
      </c>
      <c r="M67" s="71">
        <f>SUMPRODUCT(-('Gastos Gerais'!$B$4:$B$1003=Analítico!$B67),-(Analítico!M$3&gt;='Gastos Gerais'!$D$4:$D$1003),-(Analítico!M$3&lt;='Gastos Gerais'!$E$4:$E$1003),-('Gastos Gerais'!$C$4:$C$1003))</f>
        <v>10600</v>
      </c>
      <c r="N67" s="71">
        <f>SUMPRODUCT(-('Gastos Gerais'!$B$4:$B$1003=Analítico!$B67),-(Analítico!N$3&gt;='Gastos Gerais'!$D$4:$D$1003),-(Analítico!N$3&lt;='Gastos Gerais'!$E$4:$E$1003),-('Gastos Gerais'!$C$4:$C$1003))</f>
        <v>10600</v>
      </c>
      <c r="O67" s="71">
        <f>SUMPRODUCT(-('Gastos Gerais'!$B$4:$B$1003=Analítico!$B67),-(Analítico!O$3&gt;='Gastos Gerais'!$D$4:$D$1003),-(Analítico!O$3&lt;='Gastos Gerais'!$E$4:$E$1003),-('Gastos Gerais'!$C$4:$C$1003))</f>
        <v>10600</v>
      </c>
      <c r="P67" s="71">
        <f>SUMPRODUCT(-('Gastos Gerais'!$B$4:$B$1003=Analítico!$B67),-(Analítico!P$3&gt;='Gastos Gerais'!$D$4:$D$1003),-(Analítico!P$3&lt;='Gastos Gerais'!$E$4:$E$1003),-('Gastos Gerais'!$C$4:$C$1003))</f>
        <v>0</v>
      </c>
      <c r="Q67" s="71">
        <f>SUMPRODUCT(-('Gastos Gerais'!$B$4:$B$1003=Analítico!$B67),-(Analítico!Q$3&gt;='Gastos Gerais'!$D$4:$D$1003),-(Analítico!Q$3&lt;='Gastos Gerais'!$E$4:$E$1003),-('Gastos Gerais'!$C$4:$C$1003))</f>
        <v>0</v>
      </c>
      <c r="R67" s="71">
        <f>SUMPRODUCT(-('Gastos Gerais'!$B$4:$B$1003=Analítico!$B67),-(Analítico!R$3&gt;='Gastos Gerais'!$D$4:$D$1003),-(Analítico!R$3&lt;='Gastos Gerais'!$E$4:$E$1003),-('Gastos Gerais'!$C$4:$C$1003))</f>
        <v>0</v>
      </c>
      <c r="S67" s="71">
        <f>SUMPRODUCT(-('Gastos Gerais'!$B$4:$B$1003=Analítico!$B67),-(Analítico!S$3&gt;='Gastos Gerais'!$D$4:$D$1003),-(Analítico!S$3&lt;='Gastos Gerais'!$E$4:$E$1003),-('Gastos Gerais'!$C$4:$C$1003))</f>
        <v>0</v>
      </c>
      <c r="T67" s="71">
        <f>SUMPRODUCT(-('Gastos Gerais'!$B$4:$B$1003=Analítico!$B67),-(Analítico!T$3&gt;='Gastos Gerais'!$D$4:$D$1003),-(Analítico!T$3&lt;='Gastos Gerais'!$E$4:$E$1003),-('Gastos Gerais'!$C$4:$C$1003))</f>
        <v>0</v>
      </c>
      <c r="U67" s="71">
        <f>SUMPRODUCT(-('Gastos Gerais'!$B$4:$B$1003=Analítico!$B67),-(Analítico!U$3&gt;='Gastos Gerais'!$D$4:$D$1003),-(Analítico!U$3&lt;='Gastos Gerais'!$E$4:$E$1003),-('Gastos Gerais'!$C$4:$C$1003))</f>
        <v>0</v>
      </c>
      <c r="V67" s="71">
        <f>SUMPRODUCT(-('Gastos Gerais'!$B$4:$B$1003=Analítico!$B67),-(Analítico!V$3&gt;='Gastos Gerais'!$D$4:$D$1003),-(Analítico!V$3&lt;='Gastos Gerais'!$E$4:$E$1003),-('Gastos Gerais'!$C$4:$C$1003))</f>
        <v>0</v>
      </c>
      <c r="W67" s="71">
        <f>SUMPRODUCT(-('Gastos Gerais'!$B$4:$B$1003=Analítico!$B67),-(Analítico!W$3&gt;='Gastos Gerais'!$D$4:$D$1003),-(Analítico!W$3&lt;='Gastos Gerais'!$E$4:$E$1003),-('Gastos Gerais'!$C$4:$C$1003))</f>
        <v>0</v>
      </c>
      <c r="X67" s="71">
        <f>SUMPRODUCT(-('Gastos Gerais'!$B$4:$B$1003=Analítico!$B67),-(Analítico!X$3&gt;='Gastos Gerais'!$D$4:$D$1003),-(Analítico!X$3&lt;='Gastos Gerais'!$E$4:$E$1003),-('Gastos Gerais'!$C$4:$C$1003))</f>
        <v>0</v>
      </c>
      <c r="Y67" s="71">
        <f>SUMPRODUCT(-('Gastos Gerais'!$B$4:$B$1003=Analítico!$B67),-(Analítico!Y$3&gt;='Gastos Gerais'!$D$4:$D$1003),-(Analítico!Y$3&lt;='Gastos Gerais'!$E$4:$E$1003),-('Gastos Gerais'!$C$4:$C$1003))</f>
        <v>0</v>
      </c>
      <c r="Z67" s="71">
        <f>SUMPRODUCT(-('Gastos Gerais'!$B$4:$B$1003=Analítico!$B67),-(Analítico!Z$3&gt;='Gastos Gerais'!$D$4:$D$1003),-(Analítico!Z$3&lt;='Gastos Gerais'!$E$4:$E$1003),-('Gastos Gerais'!$C$4:$C$1003))</f>
        <v>0</v>
      </c>
      <c r="AA67" s="71">
        <f>SUMPRODUCT(-('Gastos Gerais'!$B$4:$B$1003=Analítico!$B67),-(Analítico!AA$3&gt;='Gastos Gerais'!$D$4:$D$1003),-(Analítico!AA$3&lt;='Gastos Gerais'!$E$4:$E$1003),-('Gastos Gerais'!$C$4:$C$1003))</f>
        <v>0</v>
      </c>
      <c r="AB67" s="71">
        <f>SUMPRODUCT(-('Gastos Gerais'!$B$4:$B$1003=Analítico!$B67),-(Analítico!AB$3&gt;='Gastos Gerais'!$D$4:$D$1003),-(Analítico!AB$3&lt;='Gastos Gerais'!$E$4:$E$1003),-('Gastos Gerais'!$C$4:$C$1003))</f>
        <v>0</v>
      </c>
      <c r="AC67" s="71">
        <f>SUMPRODUCT(-('Gastos Gerais'!$B$4:$B$1003=Analítico!$B67),-(Analítico!AC$3&gt;='Gastos Gerais'!$D$4:$D$1003),-(Analítico!AC$3&lt;='Gastos Gerais'!$E$4:$E$1003),-('Gastos Gerais'!$C$4:$C$1003))</f>
        <v>0</v>
      </c>
      <c r="AD67" s="71">
        <f>SUMPRODUCT(-('Gastos Gerais'!$B$4:$B$1003=Analítico!$B67),-(Analítico!AD$3&gt;='Gastos Gerais'!$D$4:$D$1003),-(Analítico!AD$3&lt;='Gastos Gerais'!$E$4:$E$1003),-('Gastos Gerais'!$C$4:$C$1003))</f>
        <v>0</v>
      </c>
      <c r="AE67" s="71">
        <f>SUMPRODUCT(-('Gastos Gerais'!$B$4:$B$1003=Analítico!$B67),-(Analítico!AE$3&gt;='Gastos Gerais'!$D$4:$D$1003),-(Analítico!AE$3&lt;='Gastos Gerais'!$E$4:$E$1003),-('Gastos Gerais'!$C$4:$C$1003))</f>
        <v>0</v>
      </c>
      <c r="AF67" s="71">
        <f>SUMPRODUCT(-('Gastos Gerais'!$B$4:$B$1003=Analítico!$B67),-(Analítico!AF$3&gt;='Gastos Gerais'!$D$4:$D$1003),-(Analítico!AF$3&lt;='Gastos Gerais'!$E$4:$E$1003),-('Gastos Gerais'!$C$4:$C$1003))</f>
        <v>0</v>
      </c>
      <c r="AG67" s="71">
        <f>SUMPRODUCT(-('Gastos Gerais'!$B$4:$B$1003=Analítico!$B67),-(Analítico!AG$3&gt;='Gastos Gerais'!$D$4:$D$1003),-(Analítico!AG$3&lt;='Gastos Gerais'!$E$4:$E$1003),-('Gastos Gerais'!$C$4:$C$1003))</f>
        <v>0</v>
      </c>
      <c r="AH67" s="71">
        <f>SUMPRODUCT(-('Gastos Gerais'!$B$4:$B$1003=Analítico!$B67),-(Analítico!AH$3&gt;='Gastos Gerais'!$D$4:$D$1003),-(Analítico!AH$3&lt;='Gastos Gerais'!$E$4:$E$1003),-('Gastos Gerais'!$C$4:$C$1003))</f>
        <v>0</v>
      </c>
      <c r="AI67" s="71">
        <f>SUMPRODUCT(-('Gastos Gerais'!$B$4:$B$1003=Analítico!$B67),-(Analítico!AI$3&gt;='Gastos Gerais'!$D$4:$D$1003),-(Analítico!AI$3&lt;='Gastos Gerais'!$E$4:$E$1003),-('Gastos Gerais'!$C$4:$C$1003))</f>
        <v>0</v>
      </c>
      <c r="AJ67" s="71">
        <f>SUMPRODUCT(-('Gastos Gerais'!$B$4:$B$1003=Analítico!$B67),-(Analítico!AJ$3&gt;='Gastos Gerais'!$D$4:$D$1003),-(Analítico!AJ$3&lt;='Gastos Gerais'!$E$4:$E$1003),-('Gastos Gerais'!$C$4:$C$1003))</f>
        <v>0</v>
      </c>
      <c r="AK67" s="71">
        <f>SUMPRODUCT(-('Gastos Gerais'!$B$4:$B$1003=Analítico!$B67),-(Analítico!AK$3&gt;='Gastos Gerais'!$D$4:$D$1003),-(Analítico!AK$3&lt;='Gastos Gerais'!$E$4:$E$1003),-('Gastos Gerais'!$C$4:$C$1003))</f>
        <v>0</v>
      </c>
      <c r="AL67" s="71">
        <f>SUMPRODUCT(-('Gastos Gerais'!$B$4:$B$1003=Analítico!$B67),-(Analítico!AL$3&gt;='Gastos Gerais'!$D$4:$D$1003),-(Analítico!AL$3&lt;='Gastos Gerais'!$E$4:$E$1003),-('Gastos Gerais'!$C$4:$C$1003))</f>
        <v>0</v>
      </c>
      <c r="AM67" s="71">
        <f>SUMPRODUCT(-('Gastos Gerais'!$B$4:$B$1003=Analítico!$B67),-(Analítico!AM$3&gt;='Gastos Gerais'!$D$4:$D$1003),-(Analítico!AM$3&lt;='Gastos Gerais'!$E$4:$E$1003),-('Gastos Gerais'!$C$4:$C$1003))</f>
        <v>0</v>
      </c>
      <c r="AN67" s="71">
        <f>SUMPRODUCT(-('Gastos Gerais'!$B$4:$B$1003=Analítico!$B67),-(Analítico!AN$3&gt;='Gastos Gerais'!$D$4:$D$1003),-(Analítico!AN$3&lt;='Gastos Gerais'!$E$4:$E$1003),-('Gastos Gerais'!$C$4:$C$1003))</f>
        <v>0</v>
      </c>
      <c r="AO67" s="71">
        <f>SUMPRODUCT(-('Gastos Gerais'!$B$4:$B$1003=Analítico!$B67),-(Analítico!AO$3&gt;='Gastos Gerais'!$D$4:$D$1003),-(Analítico!AO$3&lt;='Gastos Gerais'!$E$4:$E$1003),-('Gastos Gerais'!$C$4:$C$1003))</f>
        <v>0</v>
      </c>
      <c r="AP67" s="71">
        <f>SUMPRODUCT(-('Gastos Gerais'!$B$4:$B$1003=Analítico!$B67),-(Analítico!AP$3&gt;='Gastos Gerais'!$D$4:$D$1003),-(Analítico!AP$3&lt;='Gastos Gerais'!$E$4:$E$1003),-('Gastos Gerais'!$C$4:$C$1003))</f>
        <v>0</v>
      </c>
      <c r="AQ67" s="71">
        <f>SUMPRODUCT(-('Gastos Gerais'!$B$4:$B$1003=Analítico!$B67),-(Analítico!AQ$3&gt;='Gastos Gerais'!$D$4:$D$1003),-(Analítico!AQ$3&lt;='Gastos Gerais'!$E$4:$E$1003),-('Gastos Gerais'!$C$4:$C$1003))</f>
        <v>0</v>
      </c>
      <c r="AR67" s="71">
        <f>SUMPRODUCT(-('Gastos Gerais'!$B$4:$B$1003=Analítico!$B67),-(Analítico!AR$3&gt;='Gastos Gerais'!$D$4:$D$1003),-(Analítico!AR$3&lt;='Gastos Gerais'!$E$4:$E$1003),-('Gastos Gerais'!$C$4:$C$1003))</f>
        <v>0</v>
      </c>
      <c r="AS67" s="71">
        <f>SUMPRODUCT(-('Gastos Gerais'!$B$4:$B$1003=Analítico!$B67),-(Analítico!AS$3&gt;='Gastos Gerais'!$D$4:$D$1003),-(Analítico!AS$3&lt;='Gastos Gerais'!$E$4:$E$1003),-('Gastos Gerais'!$C$4:$C$1003))</f>
        <v>0</v>
      </c>
      <c r="AT67" s="71">
        <f>SUMPRODUCT(-('Gastos Gerais'!$B$4:$B$1003=Analítico!$B67),-(Analítico!AT$3&gt;='Gastos Gerais'!$D$4:$D$1003),-(Analítico!AT$3&lt;='Gastos Gerais'!$E$4:$E$1003),-('Gastos Gerais'!$C$4:$C$1003))</f>
        <v>0</v>
      </c>
      <c r="AU67" s="71">
        <f>SUMPRODUCT(-('Gastos Gerais'!$B$4:$B$1003=Analítico!$B67),-(Analítico!AU$3&gt;='Gastos Gerais'!$D$4:$D$1003),-(Analítico!AU$3&lt;='Gastos Gerais'!$E$4:$E$1003),-('Gastos Gerais'!$C$4:$C$1003))</f>
        <v>0</v>
      </c>
      <c r="AV67" s="71">
        <f>SUMPRODUCT(-('Gastos Gerais'!$B$4:$B$1003=Analítico!$B67),-(Analítico!AV$3&gt;='Gastos Gerais'!$D$4:$D$1003),-(Analítico!AV$3&lt;='Gastos Gerais'!$E$4:$E$1003),-('Gastos Gerais'!$C$4:$C$1003))</f>
        <v>0</v>
      </c>
      <c r="AW67" s="71">
        <f>SUMPRODUCT(-('Gastos Gerais'!$B$4:$B$1003=Analítico!$B67),-(Analítico!AW$3&gt;='Gastos Gerais'!$D$4:$D$1003),-(Analítico!AW$3&lt;='Gastos Gerais'!$E$4:$E$1003),-('Gastos Gerais'!$C$4:$C$1003))</f>
        <v>0</v>
      </c>
      <c r="AX67" s="71">
        <f>SUMPRODUCT(-('Gastos Gerais'!$B$4:$B$1003=Analítico!$B67),-(Analítico!AX$3&gt;='Gastos Gerais'!$D$4:$D$1003),-(Analítico!AX$3&lt;='Gastos Gerais'!$E$4:$E$1003),-('Gastos Gerais'!$C$4:$C$1003))</f>
        <v>0</v>
      </c>
      <c r="AY67" s="71">
        <f>SUMPRODUCT(-('Gastos Gerais'!$B$4:$B$1003=Analítico!$B67),-(Analítico!AY$3&gt;='Gastos Gerais'!$D$4:$D$1003),-(Analítico!AY$3&lt;='Gastos Gerais'!$E$4:$E$1003),-('Gastos Gerais'!$C$4:$C$1003))</f>
        <v>0</v>
      </c>
      <c r="AZ67" s="71">
        <f>SUMPRODUCT(-('Gastos Gerais'!$B$4:$B$1003=Analítico!$B67),-(Analítico!AZ$3&gt;='Gastos Gerais'!$D$4:$D$1003),-(Analítico!AZ$3&lt;='Gastos Gerais'!$E$4:$E$1003),-('Gastos Gerais'!$C$4:$C$1003))</f>
        <v>0</v>
      </c>
      <c r="BA67" s="71">
        <f>SUMPRODUCT(-('Gastos Gerais'!$B$4:$B$1003=Analítico!$B67),-(Analítico!BA$3&gt;='Gastos Gerais'!$D$4:$D$1003),-(Analítico!BA$3&lt;='Gastos Gerais'!$E$4:$E$1003),-('Gastos Gerais'!$C$4:$C$1003))</f>
        <v>0</v>
      </c>
      <c r="BB67" s="71">
        <f>SUMPRODUCT(-('Gastos Gerais'!$B$4:$B$1003=Analítico!$B67),-(Analítico!BB$3&gt;='Gastos Gerais'!$D$4:$D$1003),-(Analítico!BB$3&lt;='Gastos Gerais'!$E$4:$E$1003),-('Gastos Gerais'!$C$4:$C$1003))</f>
        <v>0</v>
      </c>
      <c r="BC67" s="71">
        <f>SUMPRODUCT(-('Gastos Gerais'!$B$4:$B$1003=Analítico!$B67),-(Analítico!BC$3&gt;='Gastos Gerais'!$D$4:$D$1003),-(Analítico!BC$3&lt;='Gastos Gerais'!$E$4:$E$1003),-('Gastos Gerais'!$C$4:$C$1003))</f>
        <v>0</v>
      </c>
      <c r="BD67" s="71">
        <f>SUMPRODUCT(-('Gastos Gerais'!$B$4:$B$1003=Analítico!$B67),-(Analítico!BD$3&gt;='Gastos Gerais'!$D$4:$D$1003),-(Analítico!BD$3&lt;='Gastos Gerais'!$E$4:$E$1003),-('Gastos Gerais'!$C$4:$C$1003))</f>
        <v>0</v>
      </c>
      <c r="BE67" s="71">
        <f>SUMPRODUCT(-('Gastos Gerais'!$B$4:$B$1003=Analítico!$B67),-(Analítico!BE$3&gt;='Gastos Gerais'!$D$4:$D$1003),-(Analítico!BE$3&lt;='Gastos Gerais'!$E$4:$E$1003),-('Gastos Gerais'!$C$4:$C$1003))</f>
        <v>0</v>
      </c>
      <c r="BF67" s="71">
        <f>SUMPRODUCT(-('Gastos Gerais'!$B$4:$B$1003=Analítico!$B67),-(Analítico!BF$3&gt;='Gastos Gerais'!$D$4:$D$1003),-(Analítico!BF$3&lt;='Gastos Gerais'!$E$4:$E$1003),-('Gastos Gerais'!$C$4:$C$1003))</f>
        <v>0</v>
      </c>
      <c r="BG67" s="71">
        <f>SUMPRODUCT(-('Gastos Gerais'!$B$4:$B$1003=Analítico!$B67),-(Analítico!BG$3&gt;='Gastos Gerais'!$D$4:$D$1003),-(Analítico!BG$3&lt;='Gastos Gerais'!$E$4:$E$1003),-('Gastos Gerais'!$C$4:$C$1003))</f>
        <v>0</v>
      </c>
      <c r="BH67" s="71">
        <f>SUMPRODUCT(-('Gastos Gerais'!$B$4:$B$1003=Analítico!$B67),-(Analítico!BH$3&gt;='Gastos Gerais'!$D$4:$D$1003),-(Analítico!BH$3&lt;='Gastos Gerais'!$E$4:$E$1003),-('Gastos Gerais'!$C$4:$C$1003))</f>
        <v>0</v>
      </c>
      <c r="BI67" s="71">
        <f>SUMPRODUCT(-('Gastos Gerais'!$B$4:$B$1003=Analítico!$B67),-(Analítico!BI$3&gt;='Gastos Gerais'!$D$4:$D$1003),-(Analítico!BI$3&lt;='Gastos Gerais'!$E$4:$E$1003),-('Gastos Gerais'!$C$4:$C$1003))</f>
        <v>0</v>
      </c>
      <c r="BJ67" s="71">
        <f>SUMPRODUCT(-('Gastos Gerais'!$B$4:$B$1003=Analítico!$B67),-(Analítico!BJ$3&gt;='Gastos Gerais'!$D$4:$D$1003),-(Analítico!BJ$3&lt;='Gastos Gerais'!$E$4:$E$1003),-('Gastos Gerais'!$C$4:$C$1003))</f>
        <v>0</v>
      </c>
      <c r="BK67" s="69">
        <f t="shared" si="36"/>
        <v>137800</v>
      </c>
      <c r="BL67" s="74">
        <f t="shared" ca="1" si="37"/>
        <v>2.4016843049847109E-3</v>
      </c>
    </row>
    <row r="68" spans="1:64" s="49" customFormat="1" ht="23.25" customHeight="1" x14ac:dyDescent="0.2">
      <c r="A68" s="19" t="s">
        <v>193</v>
      </c>
      <c r="B68" s="351" t="s">
        <v>194</v>
      </c>
      <c r="C68" s="71">
        <f>SUMPRODUCT(-('Gastos Gerais'!$B$4:$B$1003=Analítico!$B68),-(Analítico!C$3&gt;='Gastos Gerais'!$D$4:$D$1003),-(Analítico!C$3&lt;='Gastos Gerais'!$E$4:$E$1003),-('Gastos Gerais'!$C$4:$C$1003))</f>
        <v>1600</v>
      </c>
      <c r="D68" s="71">
        <f>SUMPRODUCT(-('Gastos Gerais'!$B$4:$B$1003=Analítico!$B68),-(Analítico!D$3&gt;='Gastos Gerais'!$D$4:$D$1003),-(Analítico!D$3&lt;='Gastos Gerais'!$E$4:$E$1003),-('Gastos Gerais'!$C$4:$C$1003))</f>
        <v>1600</v>
      </c>
      <c r="E68" s="71">
        <f>SUMPRODUCT(-('Gastos Gerais'!$B$4:$B$1003=Analítico!$B68),-(Analítico!E$3&gt;='Gastos Gerais'!$D$4:$D$1003),-(Analítico!E$3&lt;='Gastos Gerais'!$E$4:$E$1003),-('Gastos Gerais'!$C$4:$C$1003))</f>
        <v>1600</v>
      </c>
      <c r="F68" s="71">
        <f>SUMPRODUCT(-('Gastos Gerais'!$B$4:$B$1003=Analítico!$B68),-(Analítico!F$3&gt;='Gastos Gerais'!$D$4:$D$1003),-(Analítico!F$3&lt;='Gastos Gerais'!$E$4:$E$1003),-('Gastos Gerais'!$C$4:$C$1003))</f>
        <v>1600</v>
      </c>
      <c r="G68" s="71">
        <f>SUMPRODUCT(-('Gastos Gerais'!$B$4:$B$1003=Analítico!$B68),-(Analítico!G$3&gt;='Gastos Gerais'!$D$4:$D$1003),-(Analítico!G$3&lt;='Gastos Gerais'!$E$4:$E$1003),-('Gastos Gerais'!$C$4:$C$1003))</f>
        <v>1600</v>
      </c>
      <c r="H68" s="71">
        <f>SUMPRODUCT(-('Gastos Gerais'!$B$4:$B$1003=Analítico!$B68),-(Analítico!H$3&gt;='Gastos Gerais'!$D$4:$D$1003),-(Analítico!H$3&lt;='Gastos Gerais'!$E$4:$E$1003),-('Gastos Gerais'!$C$4:$C$1003))</f>
        <v>1600</v>
      </c>
      <c r="I68" s="71">
        <f>SUMPRODUCT(-('Gastos Gerais'!$B$4:$B$1003=Analítico!$B68),-(Analítico!I$3&gt;='Gastos Gerais'!$D$4:$D$1003),-(Analítico!I$3&lt;='Gastos Gerais'!$E$4:$E$1003),-('Gastos Gerais'!$C$4:$C$1003))</f>
        <v>1600</v>
      </c>
      <c r="J68" s="71">
        <f>SUMPRODUCT(-('Gastos Gerais'!$B$4:$B$1003=Analítico!$B68),-(Analítico!J$3&gt;='Gastos Gerais'!$D$4:$D$1003),-(Analítico!J$3&lt;='Gastos Gerais'!$E$4:$E$1003),-('Gastos Gerais'!$C$4:$C$1003))</f>
        <v>1600</v>
      </c>
      <c r="K68" s="71">
        <f>SUMPRODUCT(-('Gastos Gerais'!$B$4:$B$1003=Analítico!$B68),-(Analítico!K$3&gt;='Gastos Gerais'!$D$4:$D$1003),-(Analítico!K$3&lt;='Gastos Gerais'!$E$4:$E$1003),-('Gastos Gerais'!$C$4:$C$1003))</f>
        <v>1600</v>
      </c>
      <c r="L68" s="71">
        <f>SUMPRODUCT(-('Gastos Gerais'!$B$4:$B$1003=Analítico!$B68),-(Analítico!L$3&gt;='Gastos Gerais'!$D$4:$D$1003),-(Analítico!L$3&lt;='Gastos Gerais'!$E$4:$E$1003),-('Gastos Gerais'!$C$4:$C$1003))</f>
        <v>1600</v>
      </c>
      <c r="M68" s="71">
        <f>SUMPRODUCT(-('Gastos Gerais'!$B$4:$B$1003=Analítico!$B68),-(Analítico!M$3&gt;='Gastos Gerais'!$D$4:$D$1003),-(Analítico!M$3&lt;='Gastos Gerais'!$E$4:$E$1003),-('Gastos Gerais'!$C$4:$C$1003))</f>
        <v>1600</v>
      </c>
      <c r="N68" s="71">
        <f>SUMPRODUCT(-('Gastos Gerais'!$B$4:$B$1003=Analítico!$B68),-(Analítico!N$3&gt;='Gastos Gerais'!$D$4:$D$1003),-(Analítico!N$3&lt;='Gastos Gerais'!$E$4:$E$1003),-('Gastos Gerais'!$C$4:$C$1003))</f>
        <v>1600</v>
      </c>
      <c r="O68" s="71">
        <f>SUMPRODUCT(-('Gastos Gerais'!$B$4:$B$1003=Analítico!$B68),-(Analítico!O$3&gt;='Gastos Gerais'!$D$4:$D$1003),-(Analítico!O$3&lt;='Gastos Gerais'!$E$4:$E$1003),-('Gastos Gerais'!$C$4:$C$1003))</f>
        <v>1600</v>
      </c>
      <c r="P68" s="71">
        <f>SUMPRODUCT(-('Gastos Gerais'!$B$4:$B$1003=Analítico!$B68),-(Analítico!P$3&gt;='Gastos Gerais'!$D$4:$D$1003),-(Analítico!P$3&lt;='Gastos Gerais'!$E$4:$E$1003),-('Gastos Gerais'!$C$4:$C$1003))</f>
        <v>0</v>
      </c>
      <c r="Q68" s="71">
        <f>SUMPRODUCT(-('Gastos Gerais'!$B$4:$B$1003=Analítico!$B68),-(Analítico!Q$3&gt;='Gastos Gerais'!$D$4:$D$1003),-(Analítico!Q$3&lt;='Gastos Gerais'!$E$4:$E$1003),-('Gastos Gerais'!$C$4:$C$1003))</f>
        <v>0</v>
      </c>
      <c r="R68" s="71">
        <f>SUMPRODUCT(-('Gastos Gerais'!$B$4:$B$1003=Analítico!$B68),-(Analítico!R$3&gt;='Gastos Gerais'!$D$4:$D$1003),-(Analítico!R$3&lt;='Gastos Gerais'!$E$4:$E$1003),-('Gastos Gerais'!$C$4:$C$1003))</f>
        <v>0</v>
      </c>
      <c r="S68" s="71">
        <f>SUMPRODUCT(-('Gastos Gerais'!$B$4:$B$1003=Analítico!$B68),-(Analítico!S$3&gt;='Gastos Gerais'!$D$4:$D$1003),-(Analítico!S$3&lt;='Gastos Gerais'!$E$4:$E$1003),-('Gastos Gerais'!$C$4:$C$1003))</f>
        <v>0</v>
      </c>
      <c r="T68" s="71">
        <f>SUMPRODUCT(-('Gastos Gerais'!$B$4:$B$1003=Analítico!$B68),-(Analítico!T$3&gt;='Gastos Gerais'!$D$4:$D$1003),-(Analítico!T$3&lt;='Gastos Gerais'!$E$4:$E$1003),-('Gastos Gerais'!$C$4:$C$1003))</f>
        <v>0</v>
      </c>
      <c r="U68" s="71">
        <f>SUMPRODUCT(-('Gastos Gerais'!$B$4:$B$1003=Analítico!$B68),-(Analítico!U$3&gt;='Gastos Gerais'!$D$4:$D$1003),-(Analítico!U$3&lt;='Gastos Gerais'!$E$4:$E$1003),-('Gastos Gerais'!$C$4:$C$1003))</f>
        <v>0</v>
      </c>
      <c r="V68" s="71">
        <f>SUMPRODUCT(-('Gastos Gerais'!$B$4:$B$1003=Analítico!$B68),-(Analítico!V$3&gt;='Gastos Gerais'!$D$4:$D$1003),-(Analítico!V$3&lt;='Gastos Gerais'!$E$4:$E$1003),-('Gastos Gerais'!$C$4:$C$1003))</f>
        <v>0</v>
      </c>
      <c r="W68" s="71">
        <f>SUMPRODUCT(-('Gastos Gerais'!$B$4:$B$1003=Analítico!$B68),-(Analítico!W$3&gt;='Gastos Gerais'!$D$4:$D$1003),-(Analítico!W$3&lt;='Gastos Gerais'!$E$4:$E$1003),-('Gastos Gerais'!$C$4:$C$1003))</f>
        <v>0</v>
      </c>
      <c r="X68" s="71">
        <f>SUMPRODUCT(-('Gastos Gerais'!$B$4:$B$1003=Analítico!$B68),-(Analítico!X$3&gt;='Gastos Gerais'!$D$4:$D$1003),-(Analítico!X$3&lt;='Gastos Gerais'!$E$4:$E$1003),-('Gastos Gerais'!$C$4:$C$1003))</f>
        <v>0</v>
      </c>
      <c r="Y68" s="71">
        <f>SUMPRODUCT(-('Gastos Gerais'!$B$4:$B$1003=Analítico!$B68),-(Analítico!Y$3&gt;='Gastos Gerais'!$D$4:$D$1003),-(Analítico!Y$3&lt;='Gastos Gerais'!$E$4:$E$1003),-('Gastos Gerais'!$C$4:$C$1003))</f>
        <v>0</v>
      </c>
      <c r="Z68" s="71">
        <f>SUMPRODUCT(-('Gastos Gerais'!$B$4:$B$1003=Analítico!$B68),-(Analítico!Z$3&gt;='Gastos Gerais'!$D$4:$D$1003),-(Analítico!Z$3&lt;='Gastos Gerais'!$E$4:$E$1003),-('Gastos Gerais'!$C$4:$C$1003))</f>
        <v>0</v>
      </c>
      <c r="AA68" s="71">
        <f>SUMPRODUCT(-('Gastos Gerais'!$B$4:$B$1003=Analítico!$B68),-(Analítico!AA$3&gt;='Gastos Gerais'!$D$4:$D$1003),-(Analítico!AA$3&lt;='Gastos Gerais'!$E$4:$E$1003),-('Gastos Gerais'!$C$4:$C$1003))</f>
        <v>0</v>
      </c>
      <c r="AB68" s="71">
        <f>SUMPRODUCT(-('Gastos Gerais'!$B$4:$B$1003=Analítico!$B68),-(Analítico!AB$3&gt;='Gastos Gerais'!$D$4:$D$1003),-(Analítico!AB$3&lt;='Gastos Gerais'!$E$4:$E$1003),-('Gastos Gerais'!$C$4:$C$1003))</f>
        <v>0</v>
      </c>
      <c r="AC68" s="71">
        <f>SUMPRODUCT(-('Gastos Gerais'!$B$4:$B$1003=Analítico!$B68),-(Analítico!AC$3&gt;='Gastos Gerais'!$D$4:$D$1003),-(Analítico!AC$3&lt;='Gastos Gerais'!$E$4:$E$1003),-('Gastos Gerais'!$C$4:$C$1003))</f>
        <v>0</v>
      </c>
      <c r="AD68" s="71">
        <f>SUMPRODUCT(-('Gastos Gerais'!$B$4:$B$1003=Analítico!$B68),-(Analítico!AD$3&gt;='Gastos Gerais'!$D$4:$D$1003),-(Analítico!AD$3&lt;='Gastos Gerais'!$E$4:$E$1003),-('Gastos Gerais'!$C$4:$C$1003))</f>
        <v>0</v>
      </c>
      <c r="AE68" s="71">
        <f>SUMPRODUCT(-('Gastos Gerais'!$B$4:$B$1003=Analítico!$B68),-(Analítico!AE$3&gt;='Gastos Gerais'!$D$4:$D$1003),-(Analítico!AE$3&lt;='Gastos Gerais'!$E$4:$E$1003),-('Gastos Gerais'!$C$4:$C$1003))</f>
        <v>0</v>
      </c>
      <c r="AF68" s="71">
        <f>SUMPRODUCT(-('Gastos Gerais'!$B$4:$B$1003=Analítico!$B68),-(Analítico!AF$3&gt;='Gastos Gerais'!$D$4:$D$1003),-(Analítico!AF$3&lt;='Gastos Gerais'!$E$4:$E$1003),-('Gastos Gerais'!$C$4:$C$1003))</f>
        <v>0</v>
      </c>
      <c r="AG68" s="71">
        <f>SUMPRODUCT(-('Gastos Gerais'!$B$4:$B$1003=Analítico!$B68),-(Analítico!AG$3&gt;='Gastos Gerais'!$D$4:$D$1003),-(Analítico!AG$3&lt;='Gastos Gerais'!$E$4:$E$1003),-('Gastos Gerais'!$C$4:$C$1003))</f>
        <v>0</v>
      </c>
      <c r="AH68" s="71">
        <f>SUMPRODUCT(-('Gastos Gerais'!$B$4:$B$1003=Analítico!$B68),-(Analítico!AH$3&gt;='Gastos Gerais'!$D$4:$D$1003),-(Analítico!AH$3&lt;='Gastos Gerais'!$E$4:$E$1003),-('Gastos Gerais'!$C$4:$C$1003))</f>
        <v>0</v>
      </c>
      <c r="AI68" s="71">
        <f>SUMPRODUCT(-('Gastos Gerais'!$B$4:$B$1003=Analítico!$B68),-(Analítico!AI$3&gt;='Gastos Gerais'!$D$4:$D$1003),-(Analítico!AI$3&lt;='Gastos Gerais'!$E$4:$E$1003),-('Gastos Gerais'!$C$4:$C$1003))</f>
        <v>0</v>
      </c>
      <c r="AJ68" s="71">
        <f>SUMPRODUCT(-('Gastos Gerais'!$B$4:$B$1003=Analítico!$B68),-(Analítico!AJ$3&gt;='Gastos Gerais'!$D$4:$D$1003),-(Analítico!AJ$3&lt;='Gastos Gerais'!$E$4:$E$1003),-('Gastos Gerais'!$C$4:$C$1003))</f>
        <v>0</v>
      </c>
      <c r="AK68" s="71">
        <f>SUMPRODUCT(-('Gastos Gerais'!$B$4:$B$1003=Analítico!$B68),-(Analítico!AK$3&gt;='Gastos Gerais'!$D$4:$D$1003),-(Analítico!AK$3&lt;='Gastos Gerais'!$E$4:$E$1003),-('Gastos Gerais'!$C$4:$C$1003))</f>
        <v>0</v>
      </c>
      <c r="AL68" s="71">
        <f>SUMPRODUCT(-('Gastos Gerais'!$B$4:$B$1003=Analítico!$B68),-(Analítico!AL$3&gt;='Gastos Gerais'!$D$4:$D$1003),-(Analítico!AL$3&lt;='Gastos Gerais'!$E$4:$E$1003),-('Gastos Gerais'!$C$4:$C$1003))</f>
        <v>0</v>
      </c>
      <c r="AM68" s="71">
        <f>SUMPRODUCT(-('Gastos Gerais'!$B$4:$B$1003=Analítico!$B68),-(Analítico!AM$3&gt;='Gastos Gerais'!$D$4:$D$1003),-(Analítico!AM$3&lt;='Gastos Gerais'!$E$4:$E$1003),-('Gastos Gerais'!$C$4:$C$1003))</f>
        <v>0</v>
      </c>
      <c r="AN68" s="71">
        <f>SUMPRODUCT(-('Gastos Gerais'!$B$4:$B$1003=Analítico!$B68),-(Analítico!AN$3&gt;='Gastos Gerais'!$D$4:$D$1003),-(Analítico!AN$3&lt;='Gastos Gerais'!$E$4:$E$1003),-('Gastos Gerais'!$C$4:$C$1003))</f>
        <v>0</v>
      </c>
      <c r="AO68" s="71">
        <f>SUMPRODUCT(-('Gastos Gerais'!$B$4:$B$1003=Analítico!$B68),-(Analítico!AO$3&gt;='Gastos Gerais'!$D$4:$D$1003),-(Analítico!AO$3&lt;='Gastos Gerais'!$E$4:$E$1003),-('Gastos Gerais'!$C$4:$C$1003))</f>
        <v>0</v>
      </c>
      <c r="AP68" s="71">
        <f>SUMPRODUCT(-('Gastos Gerais'!$B$4:$B$1003=Analítico!$B68),-(Analítico!AP$3&gt;='Gastos Gerais'!$D$4:$D$1003),-(Analítico!AP$3&lt;='Gastos Gerais'!$E$4:$E$1003),-('Gastos Gerais'!$C$4:$C$1003))</f>
        <v>0</v>
      </c>
      <c r="AQ68" s="71">
        <f>SUMPRODUCT(-('Gastos Gerais'!$B$4:$B$1003=Analítico!$B68),-(Analítico!AQ$3&gt;='Gastos Gerais'!$D$4:$D$1003),-(Analítico!AQ$3&lt;='Gastos Gerais'!$E$4:$E$1003),-('Gastos Gerais'!$C$4:$C$1003))</f>
        <v>0</v>
      </c>
      <c r="AR68" s="71">
        <f>SUMPRODUCT(-('Gastos Gerais'!$B$4:$B$1003=Analítico!$B68),-(Analítico!AR$3&gt;='Gastos Gerais'!$D$4:$D$1003),-(Analítico!AR$3&lt;='Gastos Gerais'!$E$4:$E$1003),-('Gastos Gerais'!$C$4:$C$1003))</f>
        <v>0</v>
      </c>
      <c r="AS68" s="71">
        <f>SUMPRODUCT(-('Gastos Gerais'!$B$4:$B$1003=Analítico!$B68),-(Analítico!AS$3&gt;='Gastos Gerais'!$D$4:$D$1003),-(Analítico!AS$3&lt;='Gastos Gerais'!$E$4:$E$1003),-('Gastos Gerais'!$C$4:$C$1003))</f>
        <v>0</v>
      </c>
      <c r="AT68" s="71">
        <f>SUMPRODUCT(-('Gastos Gerais'!$B$4:$B$1003=Analítico!$B68),-(Analítico!AT$3&gt;='Gastos Gerais'!$D$4:$D$1003),-(Analítico!AT$3&lt;='Gastos Gerais'!$E$4:$E$1003),-('Gastos Gerais'!$C$4:$C$1003))</f>
        <v>0</v>
      </c>
      <c r="AU68" s="71">
        <f>SUMPRODUCT(-('Gastos Gerais'!$B$4:$B$1003=Analítico!$B68),-(Analítico!AU$3&gt;='Gastos Gerais'!$D$4:$D$1003),-(Analítico!AU$3&lt;='Gastos Gerais'!$E$4:$E$1003),-('Gastos Gerais'!$C$4:$C$1003))</f>
        <v>0</v>
      </c>
      <c r="AV68" s="71">
        <f>SUMPRODUCT(-('Gastos Gerais'!$B$4:$B$1003=Analítico!$B68),-(Analítico!AV$3&gt;='Gastos Gerais'!$D$4:$D$1003),-(Analítico!AV$3&lt;='Gastos Gerais'!$E$4:$E$1003),-('Gastos Gerais'!$C$4:$C$1003))</f>
        <v>0</v>
      </c>
      <c r="AW68" s="71">
        <f>SUMPRODUCT(-('Gastos Gerais'!$B$4:$B$1003=Analítico!$B68),-(Analítico!AW$3&gt;='Gastos Gerais'!$D$4:$D$1003),-(Analítico!AW$3&lt;='Gastos Gerais'!$E$4:$E$1003),-('Gastos Gerais'!$C$4:$C$1003))</f>
        <v>0</v>
      </c>
      <c r="AX68" s="71">
        <f>SUMPRODUCT(-('Gastos Gerais'!$B$4:$B$1003=Analítico!$B68),-(Analítico!AX$3&gt;='Gastos Gerais'!$D$4:$D$1003),-(Analítico!AX$3&lt;='Gastos Gerais'!$E$4:$E$1003),-('Gastos Gerais'!$C$4:$C$1003))</f>
        <v>0</v>
      </c>
      <c r="AY68" s="71">
        <f>SUMPRODUCT(-('Gastos Gerais'!$B$4:$B$1003=Analítico!$B68),-(Analítico!AY$3&gt;='Gastos Gerais'!$D$4:$D$1003),-(Analítico!AY$3&lt;='Gastos Gerais'!$E$4:$E$1003),-('Gastos Gerais'!$C$4:$C$1003))</f>
        <v>0</v>
      </c>
      <c r="AZ68" s="71">
        <f>SUMPRODUCT(-('Gastos Gerais'!$B$4:$B$1003=Analítico!$B68),-(Analítico!AZ$3&gt;='Gastos Gerais'!$D$4:$D$1003),-(Analítico!AZ$3&lt;='Gastos Gerais'!$E$4:$E$1003),-('Gastos Gerais'!$C$4:$C$1003))</f>
        <v>0</v>
      </c>
      <c r="BA68" s="71">
        <f>SUMPRODUCT(-('Gastos Gerais'!$B$4:$B$1003=Analítico!$B68),-(Analítico!BA$3&gt;='Gastos Gerais'!$D$4:$D$1003),-(Analítico!BA$3&lt;='Gastos Gerais'!$E$4:$E$1003),-('Gastos Gerais'!$C$4:$C$1003))</f>
        <v>0</v>
      </c>
      <c r="BB68" s="71">
        <f>SUMPRODUCT(-('Gastos Gerais'!$B$4:$B$1003=Analítico!$B68),-(Analítico!BB$3&gt;='Gastos Gerais'!$D$4:$D$1003),-(Analítico!BB$3&lt;='Gastos Gerais'!$E$4:$E$1003),-('Gastos Gerais'!$C$4:$C$1003))</f>
        <v>0</v>
      </c>
      <c r="BC68" s="71">
        <f>SUMPRODUCT(-('Gastos Gerais'!$B$4:$B$1003=Analítico!$B68),-(Analítico!BC$3&gt;='Gastos Gerais'!$D$4:$D$1003),-(Analítico!BC$3&lt;='Gastos Gerais'!$E$4:$E$1003),-('Gastos Gerais'!$C$4:$C$1003))</f>
        <v>0</v>
      </c>
      <c r="BD68" s="71">
        <f>SUMPRODUCT(-('Gastos Gerais'!$B$4:$B$1003=Analítico!$B68),-(Analítico!BD$3&gt;='Gastos Gerais'!$D$4:$D$1003),-(Analítico!BD$3&lt;='Gastos Gerais'!$E$4:$E$1003),-('Gastos Gerais'!$C$4:$C$1003))</f>
        <v>0</v>
      </c>
      <c r="BE68" s="71">
        <f>SUMPRODUCT(-('Gastos Gerais'!$B$4:$B$1003=Analítico!$B68),-(Analítico!BE$3&gt;='Gastos Gerais'!$D$4:$D$1003),-(Analítico!BE$3&lt;='Gastos Gerais'!$E$4:$E$1003),-('Gastos Gerais'!$C$4:$C$1003))</f>
        <v>0</v>
      </c>
      <c r="BF68" s="71">
        <f>SUMPRODUCT(-('Gastos Gerais'!$B$4:$B$1003=Analítico!$B68),-(Analítico!BF$3&gt;='Gastos Gerais'!$D$4:$D$1003),-(Analítico!BF$3&lt;='Gastos Gerais'!$E$4:$E$1003),-('Gastos Gerais'!$C$4:$C$1003))</f>
        <v>0</v>
      </c>
      <c r="BG68" s="71">
        <f>SUMPRODUCT(-('Gastos Gerais'!$B$4:$B$1003=Analítico!$B68),-(Analítico!BG$3&gt;='Gastos Gerais'!$D$4:$D$1003),-(Analítico!BG$3&lt;='Gastos Gerais'!$E$4:$E$1003),-('Gastos Gerais'!$C$4:$C$1003))</f>
        <v>0</v>
      </c>
      <c r="BH68" s="71">
        <f>SUMPRODUCT(-('Gastos Gerais'!$B$4:$B$1003=Analítico!$B68),-(Analítico!BH$3&gt;='Gastos Gerais'!$D$4:$D$1003),-(Analítico!BH$3&lt;='Gastos Gerais'!$E$4:$E$1003),-('Gastos Gerais'!$C$4:$C$1003))</f>
        <v>0</v>
      </c>
      <c r="BI68" s="71">
        <f>SUMPRODUCT(-('Gastos Gerais'!$B$4:$B$1003=Analítico!$B68),-(Analítico!BI$3&gt;='Gastos Gerais'!$D$4:$D$1003),-(Analítico!BI$3&lt;='Gastos Gerais'!$E$4:$E$1003),-('Gastos Gerais'!$C$4:$C$1003))</f>
        <v>0</v>
      </c>
      <c r="BJ68" s="71">
        <f>SUMPRODUCT(-('Gastos Gerais'!$B$4:$B$1003=Analítico!$B68),-(Analítico!BJ$3&gt;='Gastos Gerais'!$D$4:$D$1003),-(Analítico!BJ$3&lt;='Gastos Gerais'!$E$4:$E$1003),-('Gastos Gerais'!$C$4:$C$1003))</f>
        <v>0</v>
      </c>
      <c r="BK68" s="69">
        <f t="shared" si="36"/>
        <v>20800</v>
      </c>
      <c r="BL68" s="74">
        <f t="shared" ca="1" si="37"/>
        <v>3.6251838565806959E-4</v>
      </c>
    </row>
    <row r="69" spans="1:64" s="49" customFormat="1" ht="23.25" customHeight="1" x14ac:dyDescent="0.2">
      <c r="A69" s="19" t="s">
        <v>195</v>
      </c>
      <c r="B69" s="351" t="s">
        <v>196</v>
      </c>
      <c r="C69" s="71">
        <f>SUMPRODUCT(-('Gastos Gerais'!$B$4:$B$1003=Analítico!$B69),-(Analítico!C$3&gt;='Gastos Gerais'!$D$4:$D$1003),-(Analítico!C$3&lt;='Gastos Gerais'!$E$4:$E$1003),-('Gastos Gerais'!$C$4:$C$1003))</f>
        <v>2600</v>
      </c>
      <c r="D69" s="71">
        <f>SUMPRODUCT(-('Gastos Gerais'!$B$4:$B$1003=Analítico!$B69),-(Analítico!D$3&gt;='Gastos Gerais'!$D$4:$D$1003),-(Analítico!D$3&lt;='Gastos Gerais'!$E$4:$E$1003),-('Gastos Gerais'!$C$4:$C$1003))</f>
        <v>2600</v>
      </c>
      <c r="E69" s="71">
        <f>SUMPRODUCT(-('Gastos Gerais'!$B$4:$B$1003=Analítico!$B69),-(Analítico!E$3&gt;='Gastos Gerais'!$D$4:$D$1003),-(Analítico!E$3&lt;='Gastos Gerais'!$E$4:$E$1003),-('Gastos Gerais'!$C$4:$C$1003))</f>
        <v>2600</v>
      </c>
      <c r="F69" s="71">
        <f>SUMPRODUCT(-('Gastos Gerais'!$B$4:$B$1003=Analítico!$B69),-(Analítico!F$3&gt;='Gastos Gerais'!$D$4:$D$1003),-(Analítico!F$3&lt;='Gastos Gerais'!$E$4:$E$1003),-('Gastos Gerais'!$C$4:$C$1003))</f>
        <v>2600</v>
      </c>
      <c r="G69" s="71">
        <f>SUMPRODUCT(-('Gastos Gerais'!$B$4:$B$1003=Analítico!$B69),-(Analítico!G$3&gt;='Gastos Gerais'!$D$4:$D$1003),-(Analítico!G$3&lt;='Gastos Gerais'!$E$4:$E$1003),-('Gastos Gerais'!$C$4:$C$1003))</f>
        <v>2600</v>
      </c>
      <c r="H69" s="71">
        <f>SUMPRODUCT(-('Gastos Gerais'!$B$4:$B$1003=Analítico!$B69),-(Analítico!H$3&gt;='Gastos Gerais'!$D$4:$D$1003),-(Analítico!H$3&lt;='Gastos Gerais'!$E$4:$E$1003),-('Gastos Gerais'!$C$4:$C$1003))</f>
        <v>2600</v>
      </c>
      <c r="I69" s="71">
        <f>SUMPRODUCT(-('Gastos Gerais'!$B$4:$B$1003=Analítico!$B69),-(Analítico!I$3&gt;='Gastos Gerais'!$D$4:$D$1003),-(Analítico!I$3&lt;='Gastos Gerais'!$E$4:$E$1003),-('Gastos Gerais'!$C$4:$C$1003))</f>
        <v>2600</v>
      </c>
      <c r="J69" s="71">
        <f>SUMPRODUCT(-('Gastos Gerais'!$B$4:$B$1003=Analítico!$B69),-(Analítico!J$3&gt;='Gastos Gerais'!$D$4:$D$1003),-(Analítico!J$3&lt;='Gastos Gerais'!$E$4:$E$1003),-('Gastos Gerais'!$C$4:$C$1003))</f>
        <v>2600</v>
      </c>
      <c r="K69" s="71">
        <f>SUMPRODUCT(-('Gastos Gerais'!$B$4:$B$1003=Analítico!$B69),-(Analítico!K$3&gt;='Gastos Gerais'!$D$4:$D$1003),-(Analítico!K$3&lt;='Gastos Gerais'!$E$4:$E$1003),-('Gastos Gerais'!$C$4:$C$1003))</f>
        <v>2600</v>
      </c>
      <c r="L69" s="71">
        <f>SUMPRODUCT(-('Gastos Gerais'!$B$4:$B$1003=Analítico!$B69),-(Analítico!L$3&gt;='Gastos Gerais'!$D$4:$D$1003),-(Analítico!L$3&lt;='Gastos Gerais'!$E$4:$E$1003),-('Gastos Gerais'!$C$4:$C$1003))</f>
        <v>2600</v>
      </c>
      <c r="M69" s="71">
        <f>SUMPRODUCT(-('Gastos Gerais'!$B$4:$B$1003=Analítico!$B69),-(Analítico!M$3&gt;='Gastos Gerais'!$D$4:$D$1003),-(Analítico!M$3&lt;='Gastos Gerais'!$E$4:$E$1003),-('Gastos Gerais'!$C$4:$C$1003))</f>
        <v>2600</v>
      </c>
      <c r="N69" s="71">
        <f>SUMPRODUCT(-('Gastos Gerais'!$B$4:$B$1003=Analítico!$B69),-(Analítico!N$3&gt;='Gastos Gerais'!$D$4:$D$1003),-(Analítico!N$3&lt;='Gastos Gerais'!$E$4:$E$1003),-('Gastos Gerais'!$C$4:$C$1003))</f>
        <v>2600</v>
      </c>
      <c r="O69" s="71">
        <f>SUMPRODUCT(-('Gastos Gerais'!$B$4:$B$1003=Analítico!$B69),-(Analítico!O$3&gt;='Gastos Gerais'!$D$4:$D$1003),-(Analítico!O$3&lt;='Gastos Gerais'!$E$4:$E$1003),-('Gastos Gerais'!$C$4:$C$1003))</f>
        <v>2600</v>
      </c>
      <c r="P69" s="71">
        <f>SUMPRODUCT(-('Gastos Gerais'!$B$4:$B$1003=Analítico!$B69),-(Analítico!P$3&gt;='Gastos Gerais'!$D$4:$D$1003),-(Analítico!P$3&lt;='Gastos Gerais'!$E$4:$E$1003),-('Gastos Gerais'!$C$4:$C$1003))</f>
        <v>0</v>
      </c>
      <c r="Q69" s="71">
        <f>SUMPRODUCT(-('Gastos Gerais'!$B$4:$B$1003=Analítico!$B69),-(Analítico!Q$3&gt;='Gastos Gerais'!$D$4:$D$1003),-(Analítico!Q$3&lt;='Gastos Gerais'!$E$4:$E$1003),-('Gastos Gerais'!$C$4:$C$1003))</f>
        <v>0</v>
      </c>
      <c r="R69" s="71">
        <f>SUMPRODUCT(-('Gastos Gerais'!$B$4:$B$1003=Analítico!$B69),-(Analítico!R$3&gt;='Gastos Gerais'!$D$4:$D$1003),-(Analítico!R$3&lt;='Gastos Gerais'!$E$4:$E$1003),-('Gastos Gerais'!$C$4:$C$1003))</f>
        <v>0</v>
      </c>
      <c r="S69" s="71">
        <f>SUMPRODUCT(-('Gastos Gerais'!$B$4:$B$1003=Analítico!$B69),-(Analítico!S$3&gt;='Gastos Gerais'!$D$4:$D$1003),-(Analítico!S$3&lt;='Gastos Gerais'!$E$4:$E$1003),-('Gastos Gerais'!$C$4:$C$1003))</f>
        <v>0</v>
      </c>
      <c r="T69" s="71">
        <f>SUMPRODUCT(-('Gastos Gerais'!$B$4:$B$1003=Analítico!$B69),-(Analítico!T$3&gt;='Gastos Gerais'!$D$4:$D$1003),-(Analítico!T$3&lt;='Gastos Gerais'!$E$4:$E$1003),-('Gastos Gerais'!$C$4:$C$1003))</f>
        <v>0</v>
      </c>
      <c r="U69" s="71">
        <f>SUMPRODUCT(-('Gastos Gerais'!$B$4:$B$1003=Analítico!$B69),-(Analítico!U$3&gt;='Gastos Gerais'!$D$4:$D$1003),-(Analítico!U$3&lt;='Gastos Gerais'!$E$4:$E$1003),-('Gastos Gerais'!$C$4:$C$1003))</f>
        <v>0</v>
      </c>
      <c r="V69" s="71">
        <f>SUMPRODUCT(-('Gastos Gerais'!$B$4:$B$1003=Analítico!$B69),-(Analítico!V$3&gt;='Gastos Gerais'!$D$4:$D$1003),-(Analítico!V$3&lt;='Gastos Gerais'!$E$4:$E$1003),-('Gastos Gerais'!$C$4:$C$1003))</f>
        <v>0</v>
      </c>
      <c r="W69" s="71">
        <f>SUMPRODUCT(-('Gastos Gerais'!$B$4:$B$1003=Analítico!$B69),-(Analítico!W$3&gt;='Gastos Gerais'!$D$4:$D$1003),-(Analítico!W$3&lt;='Gastos Gerais'!$E$4:$E$1003),-('Gastos Gerais'!$C$4:$C$1003))</f>
        <v>0</v>
      </c>
      <c r="X69" s="71">
        <f>SUMPRODUCT(-('Gastos Gerais'!$B$4:$B$1003=Analítico!$B69),-(Analítico!X$3&gt;='Gastos Gerais'!$D$4:$D$1003),-(Analítico!X$3&lt;='Gastos Gerais'!$E$4:$E$1003),-('Gastos Gerais'!$C$4:$C$1003))</f>
        <v>0</v>
      </c>
      <c r="Y69" s="71">
        <f>SUMPRODUCT(-('Gastos Gerais'!$B$4:$B$1003=Analítico!$B69),-(Analítico!Y$3&gt;='Gastos Gerais'!$D$4:$D$1003),-(Analítico!Y$3&lt;='Gastos Gerais'!$E$4:$E$1003),-('Gastos Gerais'!$C$4:$C$1003))</f>
        <v>0</v>
      </c>
      <c r="Z69" s="71">
        <f>SUMPRODUCT(-('Gastos Gerais'!$B$4:$B$1003=Analítico!$B69),-(Analítico!Z$3&gt;='Gastos Gerais'!$D$4:$D$1003),-(Analítico!Z$3&lt;='Gastos Gerais'!$E$4:$E$1003),-('Gastos Gerais'!$C$4:$C$1003))</f>
        <v>0</v>
      </c>
      <c r="AA69" s="71">
        <f>SUMPRODUCT(-('Gastos Gerais'!$B$4:$B$1003=Analítico!$B69),-(Analítico!AA$3&gt;='Gastos Gerais'!$D$4:$D$1003),-(Analítico!AA$3&lt;='Gastos Gerais'!$E$4:$E$1003),-('Gastos Gerais'!$C$4:$C$1003))</f>
        <v>0</v>
      </c>
      <c r="AB69" s="71">
        <f>SUMPRODUCT(-('Gastos Gerais'!$B$4:$B$1003=Analítico!$B69),-(Analítico!AB$3&gt;='Gastos Gerais'!$D$4:$D$1003),-(Analítico!AB$3&lt;='Gastos Gerais'!$E$4:$E$1003),-('Gastos Gerais'!$C$4:$C$1003))</f>
        <v>0</v>
      </c>
      <c r="AC69" s="71">
        <f>SUMPRODUCT(-('Gastos Gerais'!$B$4:$B$1003=Analítico!$B69),-(Analítico!AC$3&gt;='Gastos Gerais'!$D$4:$D$1003),-(Analítico!AC$3&lt;='Gastos Gerais'!$E$4:$E$1003),-('Gastos Gerais'!$C$4:$C$1003))</f>
        <v>0</v>
      </c>
      <c r="AD69" s="71">
        <f>SUMPRODUCT(-('Gastos Gerais'!$B$4:$B$1003=Analítico!$B69),-(Analítico!AD$3&gt;='Gastos Gerais'!$D$4:$D$1003),-(Analítico!AD$3&lt;='Gastos Gerais'!$E$4:$E$1003),-('Gastos Gerais'!$C$4:$C$1003))</f>
        <v>0</v>
      </c>
      <c r="AE69" s="71">
        <f>SUMPRODUCT(-('Gastos Gerais'!$B$4:$B$1003=Analítico!$B69),-(Analítico!AE$3&gt;='Gastos Gerais'!$D$4:$D$1003),-(Analítico!AE$3&lt;='Gastos Gerais'!$E$4:$E$1003),-('Gastos Gerais'!$C$4:$C$1003))</f>
        <v>0</v>
      </c>
      <c r="AF69" s="71">
        <f>SUMPRODUCT(-('Gastos Gerais'!$B$4:$B$1003=Analítico!$B69),-(Analítico!AF$3&gt;='Gastos Gerais'!$D$4:$D$1003),-(Analítico!AF$3&lt;='Gastos Gerais'!$E$4:$E$1003),-('Gastos Gerais'!$C$4:$C$1003))</f>
        <v>0</v>
      </c>
      <c r="AG69" s="71">
        <f>SUMPRODUCT(-('Gastos Gerais'!$B$4:$B$1003=Analítico!$B69),-(Analítico!AG$3&gt;='Gastos Gerais'!$D$4:$D$1003),-(Analítico!AG$3&lt;='Gastos Gerais'!$E$4:$E$1003),-('Gastos Gerais'!$C$4:$C$1003))</f>
        <v>0</v>
      </c>
      <c r="AH69" s="71">
        <f>SUMPRODUCT(-('Gastos Gerais'!$B$4:$B$1003=Analítico!$B69),-(Analítico!AH$3&gt;='Gastos Gerais'!$D$4:$D$1003),-(Analítico!AH$3&lt;='Gastos Gerais'!$E$4:$E$1003),-('Gastos Gerais'!$C$4:$C$1003))</f>
        <v>0</v>
      </c>
      <c r="AI69" s="71">
        <f>SUMPRODUCT(-('Gastos Gerais'!$B$4:$B$1003=Analítico!$B69),-(Analítico!AI$3&gt;='Gastos Gerais'!$D$4:$D$1003),-(Analítico!AI$3&lt;='Gastos Gerais'!$E$4:$E$1003),-('Gastos Gerais'!$C$4:$C$1003))</f>
        <v>0</v>
      </c>
      <c r="AJ69" s="71">
        <f>SUMPRODUCT(-('Gastos Gerais'!$B$4:$B$1003=Analítico!$B69),-(Analítico!AJ$3&gt;='Gastos Gerais'!$D$4:$D$1003),-(Analítico!AJ$3&lt;='Gastos Gerais'!$E$4:$E$1003),-('Gastos Gerais'!$C$4:$C$1003))</f>
        <v>0</v>
      </c>
      <c r="AK69" s="71">
        <f>SUMPRODUCT(-('Gastos Gerais'!$B$4:$B$1003=Analítico!$B69),-(Analítico!AK$3&gt;='Gastos Gerais'!$D$4:$D$1003),-(Analítico!AK$3&lt;='Gastos Gerais'!$E$4:$E$1003),-('Gastos Gerais'!$C$4:$C$1003))</f>
        <v>0</v>
      </c>
      <c r="AL69" s="71">
        <f>SUMPRODUCT(-('Gastos Gerais'!$B$4:$B$1003=Analítico!$B69),-(Analítico!AL$3&gt;='Gastos Gerais'!$D$4:$D$1003),-(Analítico!AL$3&lt;='Gastos Gerais'!$E$4:$E$1003),-('Gastos Gerais'!$C$4:$C$1003))</f>
        <v>0</v>
      </c>
      <c r="AM69" s="71">
        <f>SUMPRODUCT(-('Gastos Gerais'!$B$4:$B$1003=Analítico!$B69),-(Analítico!AM$3&gt;='Gastos Gerais'!$D$4:$D$1003),-(Analítico!AM$3&lt;='Gastos Gerais'!$E$4:$E$1003),-('Gastos Gerais'!$C$4:$C$1003))</f>
        <v>0</v>
      </c>
      <c r="AN69" s="71">
        <f>SUMPRODUCT(-('Gastos Gerais'!$B$4:$B$1003=Analítico!$B69),-(Analítico!AN$3&gt;='Gastos Gerais'!$D$4:$D$1003),-(Analítico!AN$3&lt;='Gastos Gerais'!$E$4:$E$1003),-('Gastos Gerais'!$C$4:$C$1003))</f>
        <v>0</v>
      </c>
      <c r="AO69" s="71">
        <f>SUMPRODUCT(-('Gastos Gerais'!$B$4:$B$1003=Analítico!$B69),-(Analítico!AO$3&gt;='Gastos Gerais'!$D$4:$D$1003),-(Analítico!AO$3&lt;='Gastos Gerais'!$E$4:$E$1003),-('Gastos Gerais'!$C$4:$C$1003))</f>
        <v>0</v>
      </c>
      <c r="AP69" s="71">
        <f>SUMPRODUCT(-('Gastos Gerais'!$B$4:$B$1003=Analítico!$B69),-(Analítico!AP$3&gt;='Gastos Gerais'!$D$4:$D$1003),-(Analítico!AP$3&lt;='Gastos Gerais'!$E$4:$E$1003),-('Gastos Gerais'!$C$4:$C$1003))</f>
        <v>0</v>
      </c>
      <c r="AQ69" s="71">
        <f>SUMPRODUCT(-('Gastos Gerais'!$B$4:$B$1003=Analítico!$B69),-(Analítico!AQ$3&gt;='Gastos Gerais'!$D$4:$D$1003),-(Analítico!AQ$3&lt;='Gastos Gerais'!$E$4:$E$1003),-('Gastos Gerais'!$C$4:$C$1003))</f>
        <v>0</v>
      </c>
      <c r="AR69" s="71">
        <f>SUMPRODUCT(-('Gastos Gerais'!$B$4:$B$1003=Analítico!$B69),-(Analítico!AR$3&gt;='Gastos Gerais'!$D$4:$D$1003),-(Analítico!AR$3&lt;='Gastos Gerais'!$E$4:$E$1003),-('Gastos Gerais'!$C$4:$C$1003))</f>
        <v>0</v>
      </c>
      <c r="AS69" s="71">
        <f>SUMPRODUCT(-('Gastos Gerais'!$B$4:$B$1003=Analítico!$B69),-(Analítico!AS$3&gt;='Gastos Gerais'!$D$4:$D$1003),-(Analítico!AS$3&lt;='Gastos Gerais'!$E$4:$E$1003),-('Gastos Gerais'!$C$4:$C$1003))</f>
        <v>0</v>
      </c>
      <c r="AT69" s="71">
        <f>SUMPRODUCT(-('Gastos Gerais'!$B$4:$B$1003=Analítico!$B69),-(Analítico!AT$3&gt;='Gastos Gerais'!$D$4:$D$1003),-(Analítico!AT$3&lt;='Gastos Gerais'!$E$4:$E$1003),-('Gastos Gerais'!$C$4:$C$1003))</f>
        <v>0</v>
      </c>
      <c r="AU69" s="71">
        <f>SUMPRODUCT(-('Gastos Gerais'!$B$4:$B$1003=Analítico!$B69),-(Analítico!AU$3&gt;='Gastos Gerais'!$D$4:$D$1003),-(Analítico!AU$3&lt;='Gastos Gerais'!$E$4:$E$1003),-('Gastos Gerais'!$C$4:$C$1003))</f>
        <v>0</v>
      </c>
      <c r="AV69" s="71">
        <f>SUMPRODUCT(-('Gastos Gerais'!$B$4:$B$1003=Analítico!$B69),-(Analítico!AV$3&gt;='Gastos Gerais'!$D$4:$D$1003),-(Analítico!AV$3&lt;='Gastos Gerais'!$E$4:$E$1003),-('Gastos Gerais'!$C$4:$C$1003))</f>
        <v>0</v>
      </c>
      <c r="AW69" s="71">
        <f>SUMPRODUCT(-('Gastos Gerais'!$B$4:$B$1003=Analítico!$B69),-(Analítico!AW$3&gt;='Gastos Gerais'!$D$4:$D$1003),-(Analítico!AW$3&lt;='Gastos Gerais'!$E$4:$E$1003),-('Gastos Gerais'!$C$4:$C$1003))</f>
        <v>0</v>
      </c>
      <c r="AX69" s="71">
        <f>SUMPRODUCT(-('Gastos Gerais'!$B$4:$B$1003=Analítico!$B69),-(Analítico!AX$3&gt;='Gastos Gerais'!$D$4:$D$1003),-(Analítico!AX$3&lt;='Gastos Gerais'!$E$4:$E$1003),-('Gastos Gerais'!$C$4:$C$1003))</f>
        <v>0</v>
      </c>
      <c r="AY69" s="71">
        <f>SUMPRODUCT(-('Gastos Gerais'!$B$4:$B$1003=Analítico!$B69),-(Analítico!AY$3&gt;='Gastos Gerais'!$D$4:$D$1003),-(Analítico!AY$3&lt;='Gastos Gerais'!$E$4:$E$1003),-('Gastos Gerais'!$C$4:$C$1003))</f>
        <v>0</v>
      </c>
      <c r="AZ69" s="71">
        <f>SUMPRODUCT(-('Gastos Gerais'!$B$4:$B$1003=Analítico!$B69),-(Analítico!AZ$3&gt;='Gastos Gerais'!$D$4:$D$1003),-(Analítico!AZ$3&lt;='Gastos Gerais'!$E$4:$E$1003),-('Gastos Gerais'!$C$4:$C$1003))</f>
        <v>0</v>
      </c>
      <c r="BA69" s="71">
        <f>SUMPRODUCT(-('Gastos Gerais'!$B$4:$B$1003=Analítico!$B69),-(Analítico!BA$3&gt;='Gastos Gerais'!$D$4:$D$1003),-(Analítico!BA$3&lt;='Gastos Gerais'!$E$4:$E$1003),-('Gastos Gerais'!$C$4:$C$1003))</f>
        <v>0</v>
      </c>
      <c r="BB69" s="71">
        <f>SUMPRODUCT(-('Gastos Gerais'!$B$4:$B$1003=Analítico!$B69),-(Analítico!BB$3&gt;='Gastos Gerais'!$D$4:$D$1003),-(Analítico!BB$3&lt;='Gastos Gerais'!$E$4:$E$1003),-('Gastos Gerais'!$C$4:$C$1003))</f>
        <v>0</v>
      </c>
      <c r="BC69" s="71">
        <f>SUMPRODUCT(-('Gastos Gerais'!$B$4:$B$1003=Analítico!$B69),-(Analítico!BC$3&gt;='Gastos Gerais'!$D$4:$D$1003),-(Analítico!BC$3&lt;='Gastos Gerais'!$E$4:$E$1003),-('Gastos Gerais'!$C$4:$C$1003))</f>
        <v>0</v>
      </c>
      <c r="BD69" s="71">
        <f>SUMPRODUCT(-('Gastos Gerais'!$B$4:$B$1003=Analítico!$B69),-(Analítico!BD$3&gt;='Gastos Gerais'!$D$4:$D$1003),-(Analítico!BD$3&lt;='Gastos Gerais'!$E$4:$E$1003),-('Gastos Gerais'!$C$4:$C$1003))</f>
        <v>0</v>
      </c>
      <c r="BE69" s="71">
        <f>SUMPRODUCT(-('Gastos Gerais'!$B$4:$B$1003=Analítico!$B69),-(Analítico!BE$3&gt;='Gastos Gerais'!$D$4:$D$1003),-(Analítico!BE$3&lt;='Gastos Gerais'!$E$4:$E$1003),-('Gastos Gerais'!$C$4:$C$1003))</f>
        <v>0</v>
      </c>
      <c r="BF69" s="71">
        <f>SUMPRODUCT(-('Gastos Gerais'!$B$4:$B$1003=Analítico!$B69),-(Analítico!BF$3&gt;='Gastos Gerais'!$D$4:$D$1003),-(Analítico!BF$3&lt;='Gastos Gerais'!$E$4:$E$1003),-('Gastos Gerais'!$C$4:$C$1003))</f>
        <v>0</v>
      </c>
      <c r="BG69" s="71">
        <f>SUMPRODUCT(-('Gastos Gerais'!$B$4:$B$1003=Analítico!$B69),-(Analítico!BG$3&gt;='Gastos Gerais'!$D$4:$D$1003),-(Analítico!BG$3&lt;='Gastos Gerais'!$E$4:$E$1003),-('Gastos Gerais'!$C$4:$C$1003))</f>
        <v>0</v>
      </c>
      <c r="BH69" s="71">
        <f>SUMPRODUCT(-('Gastos Gerais'!$B$4:$B$1003=Analítico!$B69),-(Analítico!BH$3&gt;='Gastos Gerais'!$D$4:$D$1003),-(Analítico!BH$3&lt;='Gastos Gerais'!$E$4:$E$1003),-('Gastos Gerais'!$C$4:$C$1003))</f>
        <v>0</v>
      </c>
      <c r="BI69" s="71">
        <f>SUMPRODUCT(-('Gastos Gerais'!$B$4:$B$1003=Analítico!$B69),-(Analítico!BI$3&gt;='Gastos Gerais'!$D$4:$D$1003),-(Analítico!BI$3&lt;='Gastos Gerais'!$E$4:$E$1003),-('Gastos Gerais'!$C$4:$C$1003))</f>
        <v>0</v>
      </c>
      <c r="BJ69" s="71">
        <f>SUMPRODUCT(-('Gastos Gerais'!$B$4:$B$1003=Analítico!$B69),-(Analítico!BJ$3&gt;='Gastos Gerais'!$D$4:$D$1003),-(Analítico!BJ$3&lt;='Gastos Gerais'!$E$4:$E$1003),-('Gastos Gerais'!$C$4:$C$1003))</f>
        <v>0</v>
      </c>
      <c r="BK69" s="69">
        <f t="shared" si="36"/>
        <v>33800</v>
      </c>
      <c r="BL69" s="74">
        <f t="shared" ca="1" si="37"/>
        <v>5.8909237669436303E-4</v>
      </c>
    </row>
    <row r="70" spans="1:64" s="49" customFormat="1" ht="23.25" customHeight="1" x14ac:dyDescent="0.2">
      <c r="A70" s="19" t="s">
        <v>197</v>
      </c>
      <c r="B70" s="351" t="s">
        <v>198</v>
      </c>
      <c r="C70" s="71">
        <f>SUMPRODUCT(-('Gastos Gerais'!$B$4:$B$1003=Analítico!$B70),-(Analítico!C$3&gt;='Gastos Gerais'!$D$4:$D$1003),-(Analítico!C$3&lt;='Gastos Gerais'!$E$4:$E$1003),-('Gastos Gerais'!$C$4:$C$1003))</f>
        <v>24791.200000000001</v>
      </c>
      <c r="D70" s="71">
        <f>SUMPRODUCT(-('Gastos Gerais'!$B$4:$B$1003=Analítico!$B70),-(Analítico!D$3&gt;='Gastos Gerais'!$D$4:$D$1003),-(Analítico!D$3&lt;='Gastos Gerais'!$E$4:$E$1003),-('Gastos Gerais'!$C$4:$C$1003))</f>
        <v>24791.200000000001</v>
      </c>
      <c r="E70" s="71">
        <f>SUMPRODUCT(-('Gastos Gerais'!$B$4:$B$1003=Analítico!$B70),-(Analítico!E$3&gt;='Gastos Gerais'!$D$4:$D$1003),-(Analítico!E$3&lt;='Gastos Gerais'!$E$4:$E$1003),-('Gastos Gerais'!$C$4:$C$1003))</f>
        <v>24791.200000000001</v>
      </c>
      <c r="F70" s="71">
        <f>SUMPRODUCT(-('Gastos Gerais'!$B$4:$B$1003=Analítico!$B70),-(Analítico!F$3&gt;='Gastos Gerais'!$D$4:$D$1003),-(Analítico!F$3&lt;='Gastos Gerais'!$E$4:$E$1003),-('Gastos Gerais'!$C$4:$C$1003))</f>
        <v>24791.200000000001</v>
      </c>
      <c r="G70" s="71">
        <f>SUMPRODUCT(-('Gastos Gerais'!$B$4:$B$1003=Analítico!$B70),-(Analítico!G$3&gt;='Gastos Gerais'!$D$4:$D$1003),-(Analítico!G$3&lt;='Gastos Gerais'!$E$4:$E$1003),-('Gastos Gerais'!$C$4:$C$1003))</f>
        <v>24791.200000000001</v>
      </c>
      <c r="H70" s="71">
        <f>SUMPRODUCT(-('Gastos Gerais'!$B$4:$B$1003=Analítico!$B70),-(Analítico!H$3&gt;='Gastos Gerais'!$D$4:$D$1003),-(Analítico!H$3&lt;='Gastos Gerais'!$E$4:$E$1003),-('Gastos Gerais'!$C$4:$C$1003))</f>
        <v>24791.200000000001</v>
      </c>
      <c r="I70" s="71">
        <f>SUMPRODUCT(-('Gastos Gerais'!$B$4:$B$1003=Analítico!$B70),-(Analítico!I$3&gt;='Gastos Gerais'!$D$4:$D$1003),-(Analítico!I$3&lt;='Gastos Gerais'!$E$4:$E$1003),-('Gastos Gerais'!$C$4:$C$1003))</f>
        <v>24791.200000000001</v>
      </c>
      <c r="J70" s="71">
        <f>SUMPRODUCT(-('Gastos Gerais'!$B$4:$B$1003=Analítico!$B70),-(Analítico!J$3&gt;='Gastos Gerais'!$D$4:$D$1003),-(Analítico!J$3&lt;='Gastos Gerais'!$E$4:$E$1003),-('Gastos Gerais'!$C$4:$C$1003))</f>
        <v>24791.200000000001</v>
      </c>
      <c r="K70" s="71">
        <f>SUMPRODUCT(-('Gastos Gerais'!$B$4:$B$1003=Analítico!$B70),-(Analítico!K$3&gt;='Gastos Gerais'!$D$4:$D$1003),-(Analítico!K$3&lt;='Gastos Gerais'!$E$4:$E$1003),-('Gastos Gerais'!$C$4:$C$1003))</f>
        <v>24791.200000000001</v>
      </c>
      <c r="L70" s="71">
        <f>SUMPRODUCT(-('Gastos Gerais'!$B$4:$B$1003=Analítico!$B70),-(Analítico!L$3&gt;='Gastos Gerais'!$D$4:$D$1003),-(Analítico!L$3&lt;='Gastos Gerais'!$E$4:$E$1003),-('Gastos Gerais'!$C$4:$C$1003))</f>
        <v>24791.200000000001</v>
      </c>
      <c r="M70" s="71">
        <f>SUMPRODUCT(-('Gastos Gerais'!$B$4:$B$1003=Analítico!$B70),-(Analítico!M$3&gt;='Gastos Gerais'!$D$4:$D$1003),-(Analítico!M$3&lt;='Gastos Gerais'!$E$4:$E$1003),-('Gastos Gerais'!$C$4:$C$1003))</f>
        <v>24791.200000000001</v>
      </c>
      <c r="N70" s="71">
        <f>SUMPRODUCT(-('Gastos Gerais'!$B$4:$B$1003=Analítico!$B70),-(Analítico!N$3&gt;='Gastos Gerais'!$D$4:$D$1003),-(Analítico!N$3&lt;='Gastos Gerais'!$E$4:$E$1003),-('Gastos Gerais'!$C$4:$C$1003))</f>
        <v>24791.200000000001</v>
      </c>
      <c r="O70" s="71">
        <f>SUMPRODUCT(-('Gastos Gerais'!$B$4:$B$1003=Analítico!$B70),-(Analítico!O$3&gt;='Gastos Gerais'!$D$4:$D$1003),-(Analítico!O$3&lt;='Gastos Gerais'!$E$4:$E$1003),-('Gastos Gerais'!$C$4:$C$1003))</f>
        <v>49582.400000000001</v>
      </c>
      <c r="P70" s="71">
        <f>SUMPRODUCT(-('Gastos Gerais'!$B$4:$B$1003=Analítico!$B70),-(Analítico!P$3&gt;='Gastos Gerais'!$D$4:$D$1003),-(Analítico!P$3&lt;='Gastos Gerais'!$E$4:$E$1003),-('Gastos Gerais'!$C$4:$C$1003))</f>
        <v>0</v>
      </c>
      <c r="Q70" s="71">
        <f>SUMPRODUCT(-('Gastos Gerais'!$B$4:$B$1003=Analítico!$B70),-(Analítico!Q$3&gt;='Gastos Gerais'!$D$4:$D$1003),-(Analítico!Q$3&lt;='Gastos Gerais'!$E$4:$E$1003),-('Gastos Gerais'!$C$4:$C$1003))</f>
        <v>0</v>
      </c>
      <c r="R70" s="71">
        <f>SUMPRODUCT(-('Gastos Gerais'!$B$4:$B$1003=Analítico!$B70),-(Analítico!R$3&gt;='Gastos Gerais'!$D$4:$D$1003),-(Analítico!R$3&lt;='Gastos Gerais'!$E$4:$E$1003),-('Gastos Gerais'!$C$4:$C$1003))</f>
        <v>0</v>
      </c>
      <c r="S70" s="71">
        <f>SUMPRODUCT(-('Gastos Gerais'!$B$4:$B$1003=Analítico!$B70),-(Analítico!S$3&gt;='Gastos Gerais'!$D$4:$D$1003),-(Analítico!S$3&lt;='Gastos Gerais'!$E$4:$E$1003),-('Gastos Gerais'!$C$4:$C$1003))</f>
        <v>0</v>
      </c>
      <c r="T70" s="71">
        <f>SUMPRODUCT(-('Gastos Gerais'!$B$4:$B$1003=Analítico!$B70),-(Analítico!T$3&gt;='Gastos Gerais'!$D$4:$D$1003),-(Analítico!T$3&lt;='Gastos Gerais'!$E$4:$E$1003),-('Gastos Gerais'!$C$4:$C$1003))</f>
        <v>0</v>
      </c>
      <c r="U70" s="71">
        <f>SUMPRODUCT(-('Gastos Gerais'!$B$4:$B$1003=Analítico!$B70),-(Analítico!U$3&gt;='Gastos Gerais'!$D$4:$D$1003),-(Analítico!U$3&lt;='Gastos Gerais'!$E$4:$E$1003),-('Gastos Gerais'!$C$4:$C$1003))</f>
        <v>0</v>
      </c>
      <c r="V70" s="71">
        <f>SUMPRODUCT(-('Gastos Gerais'!$B$4:$B$1003=Analítico!$B70),-(Analítico!V$3&gt;='Gastos Gerais'!$D$4:$D$1003),-(Analítico!V$3&lt;='Gastos Gerais'!$E$4:$E$1003),-('Gastos Gerais'!$C$4:$C$1003))</f>
        <v>0</v>
      </c>
      <c r="W70" s="71">
        <f>SUMPRODUCT(-('Gastos Gerais'!$B$4:$B$1003=Analítico!$B70),-(Analítico!W$3&gt;='Gastos Gerais'!$D$4:$D$1003),-(Analítico!W$3&lt;='Gastos Gerais'!$E$4:$E$1003),-('Gastos Gerais'!$C$4:$C$1003))</f>
        <v>0</v>
      </c>
      <c r="X70" s="71">
        <f>SUMPRODUCT(-('Gastos Gerais'!$B$4:$B$1003=Analítico!$B70),-(Analítico!X$3&gt;='Gastos Gerais'!$D$4:$D$1003),-(Analítico!X$3&lt;='Gastos Gerais'!$E$4:$E$1003),-('Gastos Gerais'!$C$4:$C$1003))</f>
        <v>0</v>
      </c>
      <c r="Y70" s="71">
        <f>SUMPRODUCT(-('Gastos Gerais'!$B$4:$B$1003=Analítico!$B70),-(Analítico!Y$3&gt;='Gastos Gerais'!$D$4:$D$1003),-(Analítico!Y$3&lt;='Gastos Gerais'!$E$4:$E$1003),-('Gastos Gerais'!$C$4:$C$1003))</f>
        <v>0</v>
      </c>
      <c r="Z70" s="71">
        <f>SUMPRODUCT(-('Gastos Gerais'!$B$4:$B$1003=Analítico!$B70),-(Analítico!Z$3&gt;='Gastos Gerais'!$D$4:$D$1003),-(Analítico!Z$3&lt;='Gastos Gerais'!$E$4:$E$1003),-('Gastos Gerais'!$C$4:$C$1003))</f>
        <v>0</v>
      </c>
      <c r="AA70" s="71">
        <f>SUMPRODUCT(-('Gastos Gerais'!$B$4:$B$1003=Analítico!$B70),-(Analítico!AA$3&gt;='Gastos Gerais'!$D$4:$D$1003),-(Analítico!AA$3&lt;='Gastos Gerais'!$E$4:$E$1003),-('Gastos Gerais'!$C$4:$C$1003))</f>
        <v>0</v>
      </c>
      <c r="AB70" s="71">
        <f>SUMPRODUCT(-('Gastos Gerais'!$B$4:$B$1003=Analítico!$B70),-(Analítico!AB$3&gt;='Gastos Gerais'!$D$4:$D$1003),-(Analítico!AB$3&lt;='Gastos Gerais'!$E$4:$E$1003),-('Gastos Gerais'!$C$4:$C$1003))</f>
        <v>0</v>
      </c>
      <c r="AC70" s="71">
        <f>SUMPRODUCT(-('Gastos Gerais'!$B$4:$B$1003=Analítico!$B70),-(Analítico!AC$3&gt;='Gastos Gerais'!$D$4:$D$1003),-(Analítico!AC$3&lt;='Gastos Gerais'!$E$4:$E$1003),-('Gastos Gerais'!$C$4:$C$1003))</f>
        <v>0</v>
      </c>
      <c r="AD70" s="71">
        <f>SUMPRODUCT(-('Gastos Gerais'!$B$4:$B$1003=Analítico!$B70),-(Analítico!AD$3&gt;='Gastos Gerais'!$D$4:$D$1003),-(Analítico!AD$3&lt;='Gastos Gerais'!$E$4:$E$1003),-('Gastos Gerais'!$C$4:$C$1003))</f>
        <v>0</v>
      </c>
      <c r="AE70" s="71">
        <f>SUMPRODUCT(-('Gastos Gerais'!$B$4:$B$1003=Analítico!$B70),-(Analítico!AE$3&gt;='Gastos Gerais'!$D$4:$D$1003),-(Analítico!AE$3&lt;='Gastos Gerais'!$E$4:$E$1003),-('Gastos Gerais'!$C$4:$C$1003))</f>
        <v>0</v>
      </c>
      <c r="AF70" s="71">
        <f>SUMPRODUCT(-('Gastos Gerais'!$B$4:$B$1003=Analítico!$B70),-(Analítico!AF$3&gt;='Gastos Gerais'!$D$4:$D$1003),-(Analítico!AF$3&lt;='Gastos Gerais'!$E$4:$E$1003),-('Gastos Gerais'!$C$4:$C$1003))</f>
        <v>0</v>
      </c>
      <c r="AG70" s="71">
        <f>SUMPRODUCT(-('Gastos Gerais'!$B$4:$B$1003=Analítico!$B70),-(Analítico!AG$3&gt;='Gastos Gerais'!$D$4:$D$1003),-(Analítico!AG$3&lt;='Gastos Gerais'!$E$4:$E$1003),-('Gastos Gerais'!$C$4:$C$1003))</f>
        <v>0</v>
      </c>
      <c r="AH70" s="71">
        <f>SUMPRODUCT(-('Gastos Gerais'!$B$4:$B$1003=Analítico!$B70),-(Analítico!AH$3&gt;='Gastos Gerais'!$D$4:$D$1003),-(Analítico!AH$3&lt;='Gastos Gerais'!$E$4:$E$1003),-('Gastos Gerais'!$C$4:$C$1003))</f>
        <v>0</v>
      </c>
      <c r="AI70" s="71">
        <f>SUMPRODUCT(-('Gastos Gerais'!$B$4:$B$1003=Analítico!$B70),-(Analítico!AI$3&gt;='Gastos Gerais'!$D$4:$D$1003),-(Analítico!AI$3&lt;='Gastos Gerais'!$E$4:$E$1003),-('Gastos Gerais'!$C$4:$C$1003))</f>
        <v>0</v>
      </c>
      <c r="AJ70" s="71">
        <f>SUMPRODUCT(-('Gastos Gerais'!$B$4:$B$1003=Analítico!$B70),-(Analítico!AJ$3&gt;='Gastos Gerais'!$D$4:$D$1003),-(Analítico!AJ$3&lt;='Gastos Gerais'!$E$4:$E$1003),-('Gastos Gerais'!$C$4:$C$1003))</f>
        <v>0</v>
      </c>
      <c r="AK70" s="71">
        <f>SUMPRODUCT(-('Gastos Gerais'!$B$4:$B$1003=Analítico!$B70),-(Analítico!AK$3&gt;='Gastos Gerais'!$D$4:$D$1003),-(Analítico!AK$3&lt;='Gastos Gerais'!$E$4:$E$1003),-('Gastos Gerais'!$C$4:$C$1003))</f>
        <v>0</v>
      </c>
      <c r="AL70" s="71">
        <f>SUMPRODUCT(-('Gastos Gerais'!$B$4:$B$1003=Analítico!$B70),-(Analítico!AL$3&gt;='Gastos Gerais'!$D$4:$D$1003),-(Analítico!AL$3&lt;='Gastos Gerais'!$E$4:$E$1003),-('Gastos Gerais'!$C$4:$C$1003))</f>
        <v>0</v>
      </c>
      <c r="AM70" s="71">
        <f>SUMPRODUCT(-('Gastos Gerais'!$B$4:$B$1003=Analítico!$B70),-(Analítico!AM$3&gt;='Gastos Gerais'!$D$4:$D$1003),-(Analítico!AM$3&lt;='Gastos Gerais'!$E$4:$E$1003),-('Gastos Gerais'!$C$4:$C$1003))</f>
        <v>0</v>
      </c>
      <c r="AN70" s="71">
        <f>SUMPRODUCT(-('Gastos Gerais'!$B$4:$B$1003=Analítico!$B70),-(Analítico!AN$3&gt;='Gastos Gerais'!$D$4:$D$1003),-(Analítico!AN$3&lt;='Gastos Gerais'!$E$4:$E$1003),-('Gastos Gerais'!$C$4:$C$1003))</f>
        <v>0</v>
      </c>
      <c r="AO70" s="71">
        <f>SUMPRODUCT(-('Gastos Gerais'!$B$4:$B$1003=Analítico!$B70),-(Analítico!AO$3&gt;='Gastos Gerais'!$D$4:$D$1003),-(Analítico!AO$3&lt;='Gastos Gerais'!$E$4:$E$1003),-('Gastos Gerais'!$C$4:$C$1003))</f>
        <v>0</v>
      </c>
      <c r="AP70" s="71">
        <f>SUMPRODUCT(-('Gastos Gerais'!$B$4:$B$1003=Analítico!$B70),-(Analítico!AP$3&gt;='Gastos Gerais'!$D$4:$D$1003),-(Analítico!AP$3&lt;='Gastos Gerais'!$E$4:$E$1003),-('Gastos Gerais'!$C$4:$C$1003))</f>
        <v>0</v>
      </c>
      <c r="AQ70" s="71">
        <f>SUMPRODUCT(-('Gastos Gerais'!$B$4:$B$1003=Analítico!$B70),-(Analítico!AQ$3&gt;='Gastos Gerais'!$D$4:$D$1003),-(Analítico!AQ$3&lt;='Gastos Gerais'!$E$4:$E$1003),-('Gastos Gerais'!$C$4:$C$1003))</f>
        <v>0</v>
      </c>
      <c r="AR70" s="71">
        <f>SUMPRODUCT(-('Gastos Gerais'!$B$4:$B$1003=Analítico!$B70),-(Analítico!AR$3&gt;='Gastos Gerais'!$D$4:$D$1003),-(Analítico!AR$3&lt;='Gastos Gerais'!$E$4:$E$1003),-('Gastos Gerais'!$C$4:$C$1003))</f>
        <v>0</v>
      </c>
      <c r="AS70" s="71">
        <f>SUMPRODUCT(-('Gastos Gerais'!$B$4:$B$1003=Analítico!$B70),-(Analítico!AS$3&gt;='Gastos Gerais'!$D$4:$D$1003),-(Analítico!AS$3&lt;='Gastos Gerais'!$E$4:$E$1003),-('Gastos Gerais'!$C$4:$C$1003))</f>
        <v>0</v>
      </c>
      <c r="AT70" s="71">
        <f>SUMPRODUCT(-('Gastos Gerais'!$B$4:$B$1003=Analítico!$B70),-(Analítico!AT$3&gt;='Gastos Gerais'!$D$4:$D$1003),-(Analítico!AT$3&lt;='Gastos Gerais'!$E$4:$E$1003),-('Gastos Gerais'!$C$4:$C$1003))</f>
        <v>0</v>
      </c>
      <c r="AU70" s="71">
        <f>SUMPRODUCT(-('Gastos Gerais'!$B$4:$B$1003=Analítico!$B70),-(Analítico!AU$3&gt;='Gastos Gerais'!$D$4:$D$1003),-(Analítico!AU$3&lt;='Gastos Gerais'!$E$4:$E$1003),-('Gastos Gerais'!$C$4:$C$1003))</f>
        <v>0</v>
      </c>
      <c r="AV70" s="71">
        <f>SUMPRODUCT(-('Gastos Gerais'!$B$4:$B$1003=Analítico!$B70),-(Analítico!AV$3&gt;='Gastos Gerais'!$D$4:$D$1003),-(Analítico!AV$3&lt;='Gastos Gerais'!$E$4:$E$1003),-('Gastos Gerais'!$C$4:$C$1003))</f>
        <v>0</v>
      </c>
      <c r="AW70" s="71">
        <f>SUMPRODUCT(-('Gastos Gerais'!$B$4:$B$1003=Analítico!$B70),-(Analítico!AW$3&gt;='Gastos Gerais'!$D$4:$D$1003),-(Analítico!AW$3&lt;='Gastos Gerais'!$E$4:$E$1003),-('Gastos Gerais'!$C$4:$C$1003))</f>
        <v>0</v>
      </c>
      <c r="AX70" s="71">
        <f>SUMPRODUCT(-('Gastos Gerais'!$B$4:$B$1003=Analítico!$B70),-(Analítico!AX$3&gt;='Gastos Gerais'!$D$4:$D$1003),-(Analítico!AX$3&lt;='Gastos Gerais'!$E$4:$E$1003),-('Gastos Gerais'!$C$4:$C$1003))</f>
        <v>0</v>
      </c>
      <c r="AY70" s="71">
        <f>SUMPRODUCT(-('Gastos Gerais'!$B$4:$B$1003=Analítico!$B70),-(Analítico!AY$3&gt;='Gastos Gerais'!$D$4:$D$1003),-(Analítico!AY$3&lt;='Gastos Gerais'!$E$4:$E$1003),-('Gastos Gerais'!$C$4:$C$1003))</f>
        <v>0</v>
      </c>
      <c r="AZ70" s="71">
        <f>SUMPRODUCT(-('Gastos Gerais'!$B$4:$B$1003=Analítico!$B70),-(Analítico!AZ$3&gt;='Gastos Gerais'!$D$4:$D$1003),-(Analítico!AZ$3&lt;='Gastos Gerais'!$E$4:$E$1003),-('Gastos Gerais'!$C$4:$C$1003))</f>
        <v>0</v>
      </c>
      <c r="BA70" s="71">
        <f>SUMPRODUCT(-('Gastos Gerais'!$B$4:$B$1003=Analítico!$B70),-(Analítico!BA$3&gt;='Gastos Gerais'!$D$4:$D$1003),-(Analítico!BA$3&lt;='Gastos Gerais'!$E$4:$E$1003),-('Gastos Gerais'!$C$4:$C$1003))</f>
        <v>0</v>
      </c>
      <c r="BB70" s="71">
        <f>SUMPRODUCT(-('Gastos Gerais'!$B$4:$B$1003=Analítico!$B70),-(Analítico!BB$3&gt;='Gastos Gerais'!$D$4:$D$1003),-(Analítico!BB$3&lt;='Gastos Gerais'!$E$4:$E$1003),-('Gastos Gerais'!$C$4:$C$1003))</f>
        <v>0</v>
      </c>
      <c r="BC70" s="71">
        <f>SUMPRODUCT(-('Gastos Gerais'!$B$4:$B$1003=Analítico!$B70),-(Analítico!BC$3&gt;='Gastos Gerais'!$D$4:$D$1003),-(Analítico!BC$3&lt;='Gastos Gerais'!$E$4:$E$1003),-('Gastos Gerais'!$C$4:$C$1003))</f>
        <v>0</v>
      </c>
      <c r="BD70" s="71">
        <f>SUMPRODUCT(-('Gastos Gerais'!$B$4:$B$1003=Analítico!$B70),-(Analítico!BD$3&gt;='Gastos Gerais'!$D$4:$D$1003),-(Analítico!BD$3&lt;='Gastos Gerais'!$E$4:$E$1003),-('Gastos Gerais'!$C$4:$C$1003))</f>
        <v>0</v>
      </c>
      <c r="BE70" s="71">
        <f>SUMPRODUCT(-('Gastos Gerais'!$B$4:$B$1003=Analítico!$B70),-(Analítico!BE$3&gt;='Gastos Gerais'!$D$4:$D$1003),-(Analítico!BE$3&lt;='Gastos Gerais'!$E$4:$E$1003),-('Gastos Gerais'!$C$4:$C$1003))</f>
        <v>0</v>
      </c>
      <c r="BF70" s="71">
        <f>SUMPRODUCT(-('Gastos Gerais'!$B$4:$B$1003=Analítico!$B70),-(Analítico!BF$3&gt;='Gastos Gerais'!$D$4:$D$1003),-(Analítico!BF$3&lt;='Gastos Gerais'!$E$4:$E$1003),-('Gastos Gerais'!$C$4:$C$1003))</f>
        <v>0</v>
      </c>
      <c r="BG70" s="71">
        <f>SUMPRODUCT(-('Gastos Gerais'!$B$4:$B$1003=Analítico!$B70),-(Analítico!BG$3&gt;='Gastos Gerais'!$D$4:$D$1003),-(Analítico!BG$3&lt;='Gastos Gerais'!$E$4:$E$1003),-('Gastos Gerais'!$C$4:$C$1003))</f>
        <v>0</v>
      </c>
      <c r="BH70" s="71">
        <f>SUMPRODUCT(-('Gastos Gerais'!$B$4:$B$1003=Analítico!$B70),-(Analítico!BH$3&gt;='Gastos Gerais'!$D$4:$D$1003),-(Analítico!BH$3&lt;='Gastos Gerais'!$E$4:$E$1003),-('Gastos Gerais'!$C$4:$C$1003))</f>
        <v>0</v>
      </c>
      <c r="BI70" s="71">
        <f>SUMPRODUCT(-('Gastos Gerais'!$B$4:$B$1003=Analítico!$B70),-(Analítico!BI$3&gt;='Gastos Gerais'!$D$4:$D$1003),-(Analítico!BI$3&lt;='Gastos Gerais'!$E$4:$E$1003),-('Gastos Gerais'!$C$4:$C$1003))</f>
        <v>0</v>
      </c>
      <c r="BJ70" s="71">
        <f>SUMPRODUCT(-('Gastos Gerais'!$B$4:$B$1003=Analítico!$B70),-(Analítico!BJ$3&gt;='Gastos Gerais'!$D$4:$D$1003),-(Analítico!BJ$3&lt;='Gastos Gerais'!$E$4:$E$1003),-('Gastos Gerais'!$C$4:$C$1003))</f>
        <v>0</v>
      </c>
      <c r="BK70" s="69">
        <f t="shared" si="36"/>
        <v>347076.8000000001</v>
      </c>
      <c r="BL70" s="74">
        <f t="shared" ca="1" si="37"/>
        <v>6.0491212132388807E-3</v>
      </c>
    </row>
    <row r="71" spans="1:64" s="49" customFormat="1" ht="23.25" customHeight="1" x14ac:dyDescent="0.2">
      <c r="A71" s="19" t="s">
        <v>199</v>
      </c>
      <c r="B71" s="351" t="s">
        <v>200</v>
      </c>
      <c r="C71" s="71">
        <f>SUMPRODUCT(-('Gastos Gerais'!$B$4:$B$1003=Analítico!$B71),-(Analítico!C$3&gt;='Gastos Gerais'!$D$4:$D$1003),-(Analítico!C$3&lt;='Gastos Gerais'!$E$4:$E$1003),-('Gastos Gerais'!$C$4:$C$1003))</f>
        <v>0</v>
      </c>
      <c r="D71" s="71">
        <f>SUMPRODUCT(-('Gastos Gerais'!$B$4:$B$1003=Analítico!$B71),-(Analítico!D$3&gt;='Gastos Gerais'!$D$4:$D$1003),-(Analítico!D$3&lt;='Gastos Gerais'!$E$4:$E$1003),-('Gastos Gerais'!$C$4:$C$1003))</f>
        <v>0</v>
      </c>
      <c r="E71" s="71">
        <f>SUMPRODUCT(-('Gastos Gerais'!$B$4:$B$1003=Analítico!$B71),-(Analítico!E$3&gt;='Gastos Gerais'!$D$4:$D$1003),-(Analítico!E$3&lt;='Gastos Gerais'!$E$4:$E$1003),-('Gastos Gerais'!$C$4:$C$1003))</f>
        <v>0</v>
      </c>
      <c r="F71" s="71">
        <f>SUMPRODUCT(-('Gastos Gerais'!$B$4:$B$1003=Analítico!$B71),-(Analítico!F$3&gt;='Gastos Gerais'!$D$4:$D$1003),-(Analítico!F$3&lt;='Gastos Gerais'!$E$4:$E$1003),-('Gastos Gerais'!$C$4:$C$1003))</f>
        <v>0</v>
      </c>
      <c r="G71" s="71">
        <f>SUMPRODUCT(-('Gastos Gerais'!$B$4:$B$1003=Analítico!$B71),-(Analítico!G$3&gt;='Gastos Gerais'!$D$4:$D$1003),-(Analítico!G$3&lt;='Gastos Gerais'!$E$4:$E$1003),-('Gastos Gerais'!$C$4:$C$1003))</f>
        <v>0</v>
      </c>
      <c r="H71" s="71">
        <f>SUMPRODUCT(-('Gastos Gerais'!$B$4:$B$1003=Analítico!$B71),-(Analítico!H$3&gt;='Gastos Gerais'!$D$4:$D$1003),-(Analítico!H$3&lt;='Gastos Gerais'!$E$4:$E$1003),-('Gastos Gerais'!$C$4:$C$1003))</f>
        <v>0</v>
      </c>
      <c r="I71" s="71">
        <f>SUMPRODUCT(-('Gastos Gerais'!$B$4:$B$1003=Analítico!$B71),-(Analítico!I$3&gt;='Gastos Gerais'!$D$4:$D$1003),-(Analítico!I$3&lt;='Gastos Gerais'!$E$4:$E$1003),-('Gastos Gerais'!$C$4:$C$1003))</f>
        <v>0</v>
      </c>
      <c r="J71" s="71">
        <f>SUMPRODUCT(-('Gastos Gerais'!$B$4:$B$1003=Analítico!$B71),-(Analítico!J$3&gt;='Gastos Gerais'!$D$4:$D$1003),-(Analítico!J$3&lt;='Gastos Gerais'!$E$4:$E$1003),-('Gastos Gerais'!$C$4:$C$1003))</f>
        <v>0</v>
      </c>
      <c r="K71" s="71">
        <f>SUMPRODUCT(-('Gastos Gerais'!$B$4:$B$1003=Analítico!$B71),-(Analítico!K$3&gt;='Gastos Gerais'!$D$4:$D$1003),-(Analítico!K$3&lt;='Gastos Gerais'!$E$4:$E$1003),-('Gastos Gerais'!$C$4:$C$1003))</f>
        <v>0</v>
      </c>
      <c r="L71" s="71">
        <f>SUMPRODUCT(-('Gastos Gerais'!$B$4:$B$1003=Analítico!$B71),-(Analítico!L$3&gt;='Gastos Gerais'!$D$4:$D$1003),-(Analítico!L$3&lt;='Gastos Gerais'!$E$4:$E$1003),-('Gastos Gerais'!$C$4:$C$1003))</f>
        <v>0</v>
      </c>
      <c r="M71" s="71">
        <f>SUMPRODUCT(-('Gastos Gerais'!$B$4:$B$1003=Analítico!$B71),-(Analítico!M$3&gt;='Gastos Gerais'!$D$4:$D$1003),-(Analítico!M$3&lt;='Gastos Gerais'!$E$4:$E$1003),-('Gastos Gerais'!$C$4:$C$1003))</f>
        <v>0</v>
      </c>
      <c r="N71" s="71">
        <f>SUMPRODUCT(-('Gastos Gerais'!$B$4:$B$1003=Analítico!$B71),-(Analítico!N$3&gt;='Gastos Gerais'!$D$4:$D$1003),-(Analítico!N$3&lt;='Gastos Gerais'!$E$4:$E$1003),-('Gastos Gerais'!$C$4:$C$1003))</f>
        <v>0</v>
      </c>
      <c r="O71" s="71">
        <f>SUMPRODUCT(-('Gastos Gerais'!$B$4:$B$1003=Analítico!$B71),-(Analítico!O$3&gt;='Gastos Gerais'!$D$4:$D$1003),-(Analítico!O$3&lt;='Gastos Gerais'!$E$4:$E$1003),-('Gastos Gerais'!$C$4:$C$1003))</f>
        <v>0</v>
      </c>
      <c r="P71" s="71">
        <f>SUMPRODUCT(-('Gastos Gerais'!$B$4:$B$1003=Analítico!$B71),-(Analítico!P$3&gt;='Gastos Gerais'!$D$4:$D$1003),-(Analítico!P$3&lt;='Gastos Gerais'!$E$4:$E$1003),-('Gastos Gerais'!$C$4:$C$1003))</f>
        <v>0</v>
      </c>
      <c r="Q71" s="71">
        <f>SUMPRODUCT(-('Gastos Gerais'!$B$4:$B$1003=Analítico!$B71),-(Analítico!Q$3&gt;='Gastos Gerais'!$D$4:$D$1003),-(Analítico!Q$3&lt;='Gastos Gerais'!$E$4:$E$1003),-('Gastos Gerais'!$C$4:$C$1003))</f>
        <v>0</v>
      </c>
      <c r="R71" s="71">
        <f>SUMPRODUCT(-('Gastos Gerais'!$B$4:$B$1003=Analítico!$B71),-(Analítico!R$3&gt;='Gastos Gerais'!$D$4:$D$1003),-(Analítico!R$3&lt;='Gastos Gerais'!$E$4:$E$1003),-('Gastos Gerais'!$C$4:$C$1003))</f>
        <v>0</v>
      </c>
      <c r="S71" s="71">
        <f>SUMPRODUCT(-('Gastos Gerais'!$B$4:$B$1003=Analítico!$B71),-(Analítico!S$3&gt;='Gastos Gerais'!$D$4:$D$1003),-(Analítico!S$3&lt;='Gastos Gerais'!$E$4:$E$1003),-('Gastos Gerais'!$C$4:$C$1003))</f>
        <v>0</v>
      </c>
      <c r="T71" s="71">
        <f>SUMPRODUCT(-('Gastos Gerais'!$B$4:$B$1003=Analítico!$B71),-(Analítico!T$3&gt;='Gastos Gerais'!$D$4:$D$1003),-(Analítico!T$3&lt;='Gastos Gerais'!$E$4:$E$1003),-('Gastos Gerais'!$C$4:$C$1003))</f>
        <v>0</v>
      </c>
      <c r="U71" s="71">
        <f>SUMPRODUCT(-('Gastos Gerais'!$B$4:$B$1003=Analítico!$B71),-(Analítico!U$3&gt;='Gastos Gerais'!$D$4:$D$1003),-(Analítico!U$3&lt;='Gastos Gerais'!$E$4:$E$1003),-('Gastos Gerais'!$C$4:$C$1003))</f>
        <v>0</v>
      </c>
      <c r="V71" s="71">
        <f>SUMPRODUCT(-('Gastos Gerais'!$B$4:$B$1003=Analítico!$B71),-(Analítico!V$3&gt;='Gastos Gerais'!$D$4:$D$1003),-(Analítico!V$3&lt;='Gastos Gerais'!$E$4:$E$1003),-('Gastos Gerais'!$C$4:$C$1003))</f>
        <v>0</v>
      </c>
      <c r="W71" s="71">
        <f>SUMPRODUCT(-('Gastos Gerais'!$B$4:$B$1003=Analítico!$B71),-(Analítico!W$3&gt;='Gastos Gerais'!$D$4:$D$1003),-(Analítico!W$3&lt;='Gastos Gerais'!$E$4:$E$1003),-('Gastos Gerais'!$C$4:$C$1003))</f>
        <v>0</v>
      </c>
      <c r="X71" s="71">
        <f>SUMPRODUCT(-('Gastos Gerais'!$B$4:$B$1003=Analítico!$B71),-(Analítico!X$3&gt;='Gastos Gerais'!$D$4:$D$1003),-(Analítico!X$3&lt;='Gastos Gerais'!$E$4:$E$1003),-('Gastos Gerais'!$C$4:$C$1003))</f>
        <v>0</v>
      </c>
      <c r="Y71" s="71">
        <f>SUMPRODUCT(-('Gastos Gerais'!$B$4:$B$1003=Analítico!$B71),-(Analítico!Y$3&gt;='Gastos Gerais'!$D$4:$D$1003),-(Analítico!Y$3&lt;='Gastos Gerais'!$E$4:$E$1003),-('Gastos Gerais'!$C$4:$C$1003))</f>
        <v>0</v>
      </c>
      <c r="Z71" s="71">
        <f>SUMPRODUCT(-('Gastos Gerais'!$B$4:$B$1003=Analítico!$B71),-(Analítico!Z$3&gt;='Gastos Gerais'!$D$4:$D$1003),-(Analítico!Z$3&lt;='Gastos Gerais'!$E$4:$E$1003),-('Gastos Gerais'!$C$4:$C$1003))</f>
        <v>0</v>
      </c>
      <c r="AA71" s="71">
        <f>SUMPRODUCT(-('Gastos Gerais'!$B$4:$B$1003=Analítico!$B71),-(Analítico!AA$3&gt;='Gastos Gerais'!$D$4:$D$1003),-(Analítico!AA$3&lt;='Gastos Gerais'!$E$4:$E$1003),-('Gastos Gerais'!$C$4:$C$1003))</f>
        <v>0</v>
      </c>
      <c r="AB71" s="71">
        <f>SUMPRODUCT(-('Gastos Gerais'!$B$4:$B$1003=Analítico!$B71),-(Analítico!AB$3&gt;='Gastos Gerais'!$D$4:$D$1003),-(Analítico!AB$3&lt;='Gastos Gerais'!$E$4:$E$1003),-('Gastos Gerais'!$C$4:$C$1003))</f>
        <v>0</v>
      </c>
      <c r="AC71" s="71">
        <f>SUMPRODUCT(-('Gastos Gerais'!$B$4:$B$1003=Analítico!$B71),-(Analítico!AC$3&gt;='Gastos Gerais'!$D$4:$D$1003),-(Analítico!AC$3&lt;='Gastos Gerais'!$E$4:$E$1003),-('Gastos Gerais'!$C$4:$C$1003))</f>
        <v>0</v>
      </c>
      <c r="AD71" s="71">
        <f>SUMPRODUCT(-('Gastos Gerais'!$B$4:$B$1003=Analítico!$B71),-(Analítico!AD$3&gt;='Gastos Gerais'!$D$4:$D$1003),-(Analítico!AD$3&lt;='Gastos Gerais'!$E$4:$E$1003),-('Gastos Gerais'!$C$4:$C$1003))</f>
        <v>0</v>
      </c>
      <c r="AE71" s="71">
        <f>SUMPRODUCT(-('Gastos Gerais'!$B$4:$B$1003=Analítico!$B71),-(Analítico!AE$3&gt;='Gastos Gerais'!$D$4:$D$1003),-(Analítico!AE$3&lt;='Gastos Gerais'!$E$4:$E$1003),-('Gastos Gerais'!$C$4:$C$1003))</f>
        <v>0</v>
      </c>
      <c r="AF71" s="71">
        <f>SUMPRODUCT(-('Gastos Gerais'!$B$4:$B$1003=Analítico!$B71),-(Analítico!AF$3&gt;='Gastos Gerais'!$D$4:$D$1003),-(Analítico!AF$3&lt;='Gastos Gerais'!$E$4:$E$1003),-('Gastos Gerais'!$C$4:$C$1003))</f>
        <v>0</v>
      </c>
      <c r="AG71" s="71">
        <f>SUMPRODUCT(-('Gastos Gerais'!$B$4:$B$1003=Analítico!$B71),-(Analítico!AG$3&gt;='Gastos Gerais'!$D$4:$D$1003),-(Analítico!AG$3&lt;='Gastos Gerais'!$E$4:$E$1003),-('Gastos Gerais'!$C$4:$C$1003))</f>
        <v>0</v>
      </c>
      <c r="AH71" s="71">
        <f>SUMPRODUCT(-('Gastos Gerais'!$B$4:$B$1003=Analítico!$B71),-(Analítico!AH$3&gt;='Gastos Gerais'!$D$4:$D$1003),-(Analítico!AH$3&lt;='Gastos Gerais'!$E$4:$E$1003),-('Gastos Gerais'!$C$4:$C$1003))</f>
        <v>0</v>
      </c>
      <c r="AI71" s="71">
        <f>SUMPRODUCT(-('Gastos Gerais'!$B$4:$B$1003=Analítico!$B71),-(Analítico!AI$3&gt;='Gastos Gerais'!$D$4:$D$1003),-(Analítico!AI$3&lt;='Gastos Gerais'!$E$4:$E$1003),-('Gastos Gerais'!$C$4:$C$1003))</f>
        <v>0</v>
      </c>
      <c r="AJ71" s="71">
        <f>SUMPRODUCT(-('Gastos Gerais'!$B$4:$B$1003=Analítico!$B71),-(Analítico!AJ$3&gt;='Gastos Gerais'!$D$4:$D$1003),-(Analítico!AJ$3&lt;='Gastos Gerais'!$E$4:$E$1003),-('Gastos Gerais'!$C$4:$C$1003))</f>
        <v>0</v>
      </c>
      <c r="AK71" s="71">
        <f>SUMPRODUCT(-('Gastos Gerais'!$B$4:$B$1003=Analítico!$B71),-(Analítico!AK$3&gt;='Gastos Gerais'!$D$4:$D$1003),-(Analítico!AK$3&lt;='Gastos Gerais'!$E$4:$E$1003),-('Gastos Gerais'!$C$4:$C$1003))</f>
        <v>0</v>
      </c>
      <c r="AL71" s="71">
        <f>SUMPRODUCT(-('Gastos Gerais'!$B$4:$B$1003=Analítico!$B71),-(Analítico!AL$3&gt;='Gastos Gerais'!$D$4:$D$1003),-(Analítico!AL$3&lt;='Gastos Gerais'!$E$4:$E$1003),-('Gastos Gerais'!$C$4:$C$1003))</f>
        <v>0</v>
      </c>
      <c r="AM71" s="71">
        <f>SUMPRODUCT(-('Gastos Gerais'!$B$4:$B$1003=Analítico!$B71),-(Analítico!AM$3&gt;='Gastos Gerais'!$D$4:$D$1003),-(Analítico!AM$3&lt;='Gastos Gerais'!$E$4:$E$1003),-('Gastos Gerais'!$C$4:$C$1003))</f>
        <v>0</v>
      </c>
      <c r="AN71" s="71">
        <f>SUMPRODUCT(-('Gastos Gerais'!$B$4:$B$1003=Analítico!$B71),-(Analítico!AN$3&gt;='Gastos Gerais'!$D$4:$D$1003),-(Analítico!AN$3&lt;='Gastos Gerais'!$E$4:$E$1003),-('Gastos Gerais'!$C$4:$C$1003))</f>
        <v>0</v>
      </c>
      <c r="AO71" s="71">
        <f>SUMPRODUCT(-('Gastos Gerais'!$B$4:$B$1003=Analítico!$B71),-(Analítico!AO$3&gt;='Gastos Gerais'!$D$4:$D$1003),-(Analítico!AO$3&lt;='Gastos Gerais'!$E$4:$E$1003),-('Gastos Gerais'!$C$4:$C$1003))</f>
        <v>0</v>
      </c>
      <c r="AP71" s="71">
        <f>SUMPRODUCT(-('Gastos Gerais'!$B$4:$B$1003=Analítico!$B71),-(Analítico!AP$3&gt;='Gastos Gerais'!$D$4:$D$1003),-(Analítico!AP$3&lt;='Gastos Gerais'!$E$4:$E$1003),-('Gastos Gerais'!$C$4:$C$1003))</f>
        <v>0</v>
      </c>
      <c r="AQ71" s="71">
        <f>SUMPRODUCT(-('Gastos Gerais'!$B$4:$B$1003=Analítico!$B71),-(Analítico!AQ$3&gt;='Gastos Gerais'!$D$4:$D$1003),-(Analítico!AQ$3&lt;='Gastos Gerais'!$E$4:$E$1003),-('Gastos Gerais'!$C$4:$C$1003))</f>
        <v>0</v>
      </c>
      <c r="AR71" s="71">
        <f>SUMPRODUCT(-('Gastos Gerais'!$B$4:$B$1003=Analítico!$B71),-(Analítico!AR$3&gt;='Gastos Gerais'!$D$4:$D$1003),-(Analítico!AR$3&lt;='Gastos Gerais'!$E$4:$E$1003),-('Gastos Gerais'!$C$4:$C$1003))</f>
        <v>0</v>
      </c>
      <c r="AS71" s="71">
        <f>SUMPRODUCT(-('Gastos Gerais'!$B$4:$B$1003=Analítico!$B71),-(Analítico!AS$3&gt;='Gastos Gerais'!$D$4:$D$1003),-(Analítico!AS$3&lt;='Gastos Gerais'!$E$4:$E$1003),-('Gastos Gerais'!$C$4:$C$1003))</f>
        <v>0</v>
      </c>
      <c r="AT71" s="71">
        <f>SUMPRODUCT(-('Gastos Gerais'!$B$4:$B$1003=Analítico!$B71),-(Analítico!AT$3&gt;='Gastos Gerais'!$D$4:$D$1003),-(Analítico!AT$3&lt;='Gastos Gerais'!$E$4:$E$1003),-('Gastos Gerais'!$C$4:$C$1003))</f>
        <v>0</v>
      </c>
      <c r="AU71" s="71">
        <f>SUMPRODUCT(-('Gastos Gerais'!$B$4:$B$1003=Analítico!$B71),-(Analítico!AU$3&gt;='Gastos Gerais'!$D$4:$D$1003),-(Analítico!AU$3&lt;='Gastos Gerais'!$E$4:$E$1003),-('Gastos Gerais'!$C$4:$C$1003))</f>
        <v>0</v>
      </c>
      <c r="AV71" s="71">
        <f>SUMPRODUCT(-('Gastos Gerais'!$B$4:$B$1003=Analítico!$B71),-(Analítico!AV$3&gt;='Gastos Gerais'!$D$4:$D$1003),-(Analítico!AV$3&lt;='Gastos Gerais'!$E$4:$E$1003),-('Gastos Gerais'!$C$4:$C$1003))</f>
        <v>0</v>
      </c>
      <c r="AW71" s="71">
        <f>SUMPRODUCT(-('Gastos Gerais'!$B$4:$B$1003=Analítico!$B71),-(Analítico!AW$3&gt;='Gastos Gerais'!$D$4:$D$1003),-(Analítico!AW$3&lt;='Gastos Gerais'!$E$4:$E$1003),-('Gastos Gerais'!$C$4:$C$1003))</f>
        <v>0</v>
      </c>
      <c r="AX71" s="71">
        <f>SUMPRODUCT(-('Gastos Gerais'!$B$4:$B$1003=Analítico!$B71),-(Analítico!AX$3&gt;='Gastos Gerais'!$D$4:$D$1003),-(Analítico!AX$3&lt;='Gastos Gerais'!$E$4:$E$1003),-('Gastos Gerais'!$C$4:$C$1003))</f>
        <v>0</v>
      </c>
      <c r="AY71" s="71">
        <f>SUMPRODUCT(-('Gastos Gerais'!$B$4:$B$1003=Analítico!$B71),-(Analítico!AY$3&gt;='Gastos Gerais'!$D$4:$D$1003),-(Analítico!AY$3&lt;='Gastos Gerais'!$E$4:$E$1003),-('Gastos Gerais'!$C$4:$C$1003))</f>
        <v>0</v>
      </c>
      <c r="AZ71" s="71">
        <f>SUMPRODUCT(-('Gastos Gerais'!$B$4:$B$1003=Analítico!$B71),-(Analítico!AZ$3&gt;='Gastos Gerais'!$D$4:$D$1003),-(Analítico!AZ$3&lt;='Gastos Gerais'!$E$4:$E$1003),-('Gastos Gerais'!$C$4:$C$1003))</f>
        <v>0</v>
      </c>
      <c r="BA71" s="71">
        <f>SUMPRODUCT(-('Gastos Gerais'!$B$4:$B$1003=Analítico!$B71),-(Analítico!BA$3&gt;='Gastos Gerais'!$D$4:$D$1003),-(Analítico!BA$3&lt;='Gastos Gerais'!$E$4:$E$1003),-('Gastos Gerais'!$C$4:$C$1003))</f>
        <v>0</v>
      </c>
      <c r="BB71" s="71">
        <f>SUMPRODUCT(-('Gastos Gerais'!$B$4:$B$1003=Analítico!$B71),-(Analítico!BB$3&gt;='Gastos Gerais'!$D$4:$D$1003),-(Analítico!BB$3&lt;='Gastos Gerais'!$E$4:$E$1003),-('Gastos Gerais'!$C$4:$C$1003))</f>
        <v>0</v>
      </c>
      <c r="BC71" s="71">
        <f>SUMPRODUCT(-('Gastos Gerais'!$B$4:$B$1003=Analítico!$B71),-(Analítico!BC$3&gt;='Gastos Gerais'!$D$4:$D$1003),-(Analítico!BC$3&lt;='Gastos Gerais'!$E$4:$E$1003),-('Gastos Gerais'!$C$4:$C$1003))</f>
        <v>0</v>
      </c>
      <c r="BD71" s="71">
        <f>SUMPRODUCT(-('Gastos Gerais'!$B$4:$B$1003=Analítico!$B71),-(Analítico!BD$3&gt;='Gastos Gerais'!$D$4:$D$1003),-(Analítico!BD$3&lt;='Gastos Gerais'!$E$4:$E$1003),-('Gastos Gerais'!$C$4:$C$1003))</f>
        <v>0</v>
      </c>
      <c r="BE71" s="71">
        <f>SUMPRODUCT(-('Gastos Gerais'!$B$4:$B$1003=Analítico!$B71),-(Analítico!BE$3&gt;='Gastos Gerais'!$D$4:$D$1003),-(Analítico!BE$3&lt;='Gastos Gerais'!$E$4:$E$1003),-('Gastos Gerais'!$C$4:$C$1003))</f>
        <v>0</v>
      </c>
      <c r="BF71" s="71">
        <f>SUMPRODUCT(-('Gastos Gerais'!$B$4:$B$1003=Analítico!$B71),-(Analítico!BF$3&gt;='Gastos Gerais'!$D$4:$D$1003),-(Analítico!BF$3&lt;='Gastos Gerais'!$E$4:$E$1003),-('Gastos Gerais'!$C$4:$C$1003))</f>
        <v>0</v>
      </c>
      <c r="BG71" s="71">
        <f>SUMPRODUCT(-('Gastos Gerais'!$B$4:$B$1003=Analítico!$B71),-(Analítico!BG$3&gt;='Gastos Gerais'!$D$4:$D$1003),-(Analítico!BG$3&lt;='Gastos Gerais'!$E$4:$E$1003),-('Gastos Gerais'!$C$4:$C$1003))</f>
        <v>0</v>
      </c>
      <c r="BH71" s="71">
        <f>SUMPRODUCT(-('Gastos Gerais'!$B$4:$B$1003=Analítico!$B71),-(Analítico!BH$3&gt;='Gastos Gerais'!$D$4:$D$1003),-(Analítico!BH$3&lt;='Gastos Gerais'!$E$4:$E$1003),-('Gastos Gerais'!$C$4:$C$1003))</f>
        <v>0</v>
      </c>
      <c r="BI71" s="71">
        <f>SUMPRODUCT(-('Gastos Gerais'!$B$4:$B$1003=Analítico!$B71),-(Analítico!BI$3&gt;='Gastos Gerais'!$D$4:$D$1003),-(Analítico!BI$3&lt;='Gastos Gerais'!$E$4:$E$1003),-('Gastos Gerais'!$C$4:$C$1003))</f>
        <v>0</v>
      </c>
      <c r="BJ71" s="71">
        <f>SUMPRODUCT(-('Gastos Gerais'!$B$4:$B$1003=Analítico!$B71),-(Analítico!BJ$3&gt;='Gastos Gerais'!$D$4:$D$1003),-(Analítico!BJ$3&lt;='Gastos Gerais'!$E$4:$E$1003),-('Gastos Gerais'!$C$4:$C$1003))</f>
        <v>0</v>
      </c>
      <c r="BK71" s="69">
        <f t="shared" si="36"/>
        <v>0</v>
      </c>
      <c r="BL71" s="74">
        <f t="shared" ca="1" si="37"/>
        <v>0</v>
      </c>
    </row>
    <row r="72" spans="1:64" s="49" customFormat="1" ht="23.25" customHeight="1" x14ac:dyDescent="0.2">
      <c r="A72" s="19" t="s">
        <v>201</v>
      </c>
      <c r="B72" s="351" t="s">
        <v>202</v>
      </c>
      <c r="C72" s="71">
        <f>SUMPRODUCT(-('Gastos Gerais'!$B$4:$B$1003=Analítico!$B72),-(Analítico!C$3&gt;='Gastos Gerais'!$D$4:$D$1003),-(Analítico!C$3&lt;='Gastos Gerais'!$E$4:$E$1003),-('Gastos Gerais'!$C$4:$C$1003))</f>
        <v>0</v>
      </c>
      <c r="D72" s="71">
        <f>SUMPRODUCT(-('Gastos Gerais'!$B$4:$B$1003=Analítico!$B72),-(Analítico!D$3&gt;='Gastos Gerais'!$D$4:$D$1003),-(Analítico!D$3&lt;='Gastos Gerais'!$E$4:$E$1003),-('Gastos Gerais'!$C$4:$C$1003))</f>
        <v>0</v>
      </c>
      <c r="E72" s="71">
        <f>SUMPRODUCT(-('Gastos Gerais'!$B$4:$B$1003=Analítico!$B72),-(Analítico!E$3&gt;='Gastos Gerais'!$D$4:$D$1003),-(Analítico!E$3&lt;='Gastos Gerais'!$E$4:$E$1003),-('Gastos Gerais'!$C$4:$C$1003))</f>
        <v>0</v>
      </c>
      <c r="F72" s="71">
        <f>SUMPRODUCT(-('Gastos Gerais'!$B$4:$B$1003=Analítico!$B72),-(Analítico!F$3&gt;='Gastos Gerais'!$D$4:$D$1003),-(Analítico!F$3&lt;='Gastos Gerais'!$E$4:$E$1003),-('Gastos Gerais'!$C$4:$C$1003))</f>
        <v>0</v>
      </c>
      <c r="G72" s="71">
        <f>SUMPRODUCT(-('Gastos Gerais'!$B$4:$B$1003=Analítico!$B72),-(Analítico!G$3&gt;='Gastos Gerais'!$D$4:$D$1003),-(Analítico!G$3&lt;='Gastos Gerais'!$E$4:$E$1003),-('Gastos Gerais'!$C$4:$C$1003))</f>
        <v>0</v>
      </c>
      <c r="H72" s="71">
        <f>SUMPRODUCT(-('Gastos Gerais'!$B$4:$B$1003=Analítico!$B72),-(Analítico!H$3&gt;='Gastos Gerais'!$D$4:$D$1003),-(Analítico!H$3&lt;='Gastos Gerais'!$E$4:$E$1003),-('Gastos Gerais'!$C$4:$C$1003))</f>
        <v>0</v>
      </c>
      <c r="I72" s="71">
        <f>SUMPRODUCT(-('Gastos Gerais'!$B$4:$B$1003=Analítico!$B72),-(Analítico!I$3&gt;='Gastos Gerais'!$D$4:$D$1003),-(Analítico!I$3&lt;='Gastos Gerais'!$E$4:$E$1003),-('Gastos Gerais'!$C$4:$C$1003))</f>
        <v>0</v>
      </c>
      <c r="J72" s="71">
        <f>SUMPRODUCT(-('Gastos Gerais'!$B$4:$B$1003=Analítico!$B72),-(Analítico!J$3&gt;='Gastos Gerais'!$D$4:$D$1003),-(Analítico!J$3&lt;='Gastos Gerais'!$E$4:$E$1003),-('Gastos Gerais'!$C$4:$C$1003))</f>
        <v>0</v>
      </c>
      <c r="K72" s="71">
        <f>SUMPRODUCT(-('Gastos Gerais'!$B$4:$B$1003=Analítico!$B72),-(Analítico!K$3&gt;='Gastos Gerais'!$D$4:$D$1003),-(Analítico!K$3&lt;='Gastos Gerais'!$E$4:$E$1003),-('Gastos Gerais'!$C$4:$C$1003))</f>
        <v>0</v>
      </c>
      <c r="L72" s="71">
        <f>SUMPRODUCT(-('Gastos Gerais'!$B$4:$B$1003=Analítico!$B72),-(Analítico!L$3&gt;='Gastos Gerais'!$D$4:$D$1003),-(Analítico!L$3&lt;='Gastos Gerais'!$E$4:$E$1003),-('Gastos Gerais'!$C$4:$C$1003))</f>
        <v>0</v>
      </c>
      <c r="M72" s="71">
        <f>SUMPRODUCT(-('Gastos Gerais'!$B$4:$B$1003=Analítico!$B72),-(Analítico!M$3&gt;='Gastos Gerais'!$D$4:$D$1003),-(Analítico!M$3&lt;='Gastos Gerais'!$E$4:$E$1003),-('Gastos Gerais'!$C$4:$C$1003))</f>
        <v>0</v>
      </c>
      <c r="N72" s="71">
        <f>SUMPRODUCT(-('Gastos Gerais'!$B$4:$B$1003=Analítico!$B72),-(Analítico!N$3&gt;='Gastos Gerais'!$D$4:$D$1003),-(Analítico!N$3&lt;='Gastos Gerais'!$E$4:$E$1003),-('Gastos Gerais'!$C$4:$C$1003))</f>
        <v>0</v>
      </c>
      <c r="O72" s="71">
        <f>SUMPRODUCT(-('Gastos Gerais'!$B$4:$B$1003=Analítico!$B72),-(Analítico!O$3&gt;='Gastos Gerais'!$D$4:$D$1003),-(Analítico!O$3&lt;='Gastos Gerais'!$E$4:$E$1003),-('Gastos Gerais'!$C$4:$C$1003))</f>
        <v>0</v>
      </c>
      <c r="P72" s="71">
        <f>SUMPRODUCT(-('Gastos Gerais'!$B$4:$B$1003=Analítico!$B72),-(Analítico!P$3&gt;='Gastos Gerais'!$D$4:$D$1003),-(Analítico!P$3&lt;='Gastos Gerais'!$E$4:$E$1003),-('Gastos Gerais'!$C$4:$C$1003))</f>
        <v>0</v>
      </c>
      <c r="Q72" s="71">
        <f>SUMPRODUCT(-('Gastos Gerais'!$B$4:$B$1003=Analítico!$B72),-(Analítico!Q$3&gt;='Gastos Gerais'!$D$4:$D$1003),-(Analítico!Q$3&lt;='Gastos Gerais'!$E$4:$E$1003),-('Gastos Gerais'!$C$4:$C$1003))</f>
        <v>0</v>
      </c>
      <c r="R72" s="71">
        <f>SUMPRODUCT(-('Gastos Gerais'!$B$4:$B$1003=Analítico!$B72),-(Analítico!R$3&gt;='Gastos Gerais'!$D$4:$D$1003),-(Analítico!R$3&lt;='Gastos Gerais'!$E$4:$E$1003),-('Gastos Gerais'!$C$4:$C$1003))</f>
        <v>0</v>
      </c>
      <c r="S72" s="71">
        <f>SUMPRODUCT(-('Gastos Gerais'!$B$4:$B$1003=Analítico!$B72),-(Analítico!S$3&gt;='Gastos Gerais'!$D$4:$D$1003),-(Analítico!S$3&lt;='Gastos Gerais'!$E$4:$E$1003),-('Gastos Gerais'!$C$4:$C$1003))</f>
        <v>0</v>
      </c>
      <c r="T72" s="71">
        <f>SUMPRODUCT(-('Gastos Gerais'!$B$4:$B$1003=Analítico!$B72),-(Analítico!T$3&gt;='Gastos Gerais'!$D$4:$D$1003),-(Analítico!T$3&lt;='Gastos Gerais'!$E$4:$E$1003),-('Gastos Gerais'!$C$4:$C$1003))</f>
        <v>0</v>
      </c>
      <c r="U72" s="71">
        <f>SUMPRODUCT(-('Gastos Gerais'!$B$4:$B$1003=Analítico!$B72),-(Analítico!U$3&gt;='Gastos Gerais'!$D$4:$D$1003),-(Analítico!U$3&lt;='Gastos Gerais'!$E$4:$E$1003),-('Gastos Gerais'!$C$4:$C$1003))</f>
        <v>0</v>
      </c>
      <c r="V72" s="71">
        <f>SUMPRODUCT(-('Gastos Gerais'!$B$4:$B$1003=Analítico!$B72),-(Analítico!V$3&gt;='Gastos Gerais'!$D$4:$D$1003),-(Analítico!V$3&lt;='Gastos Gerais'!$E$4:$E$1003),-('Gastos Gerais'!$C$4:$C$1003))</f>
        <v>0</v>
      </c>
      <c r="W72" s="71">
        <f>SUMPRODUCT(-('Gastos Gerais'!$B$4:$B$1003=Analítico!$B72),-(Analítico!W$3&gt;='Gastos Gerais'!$D$4:$D$1003),-(Analítico!W$3&lt;='Gastos Gerais'!$E$4:$E$1003),-('Gastos Gerais'!$C$4:$C$1003))</f>
        <v>0</v>
      </c>
      <c r="X72" s="71">
        <f>SUMPRODUCT(-('Gastos Gerais'!$B$4:$B$1003=Analítico!$B72),-(Analítico!X$3&gt;='Gastos Gerais'!$D$4:$D$1003),-(Analítico!X$3&lt;='Gastos Gerais'!$E$4:$E$1003),-('Gastos Gerais'!$C$4:$C$1003))</f>
        <v>0</v>
      </c>
      <c r="Y72" s="71">
        <f>SUMPRODUCT(-('Gastos Gerais'!$B$4:$B$1003=Analítico!$B72),-(Analítico!Y$3&gt;='Gastos Gerais'!$D$4:$D$1003),-(Analítico!Y$3&lt;='Gastos Gerais'!$E$4:$E$1003),-('Gastos Gerais'!$C$4:$C$1003))</f>
        <v>0</v>
      </c>
      <c r="Z72" s="71">
        <f>SUMPRODUCT(-('Gastos Gerais'!$B$4:$B$1003=Analítico!$B72),-(Analítico!Z$3&gt;='Gastos Gerais'!$D$4:$D$1003),-(Analítico!Z$3&lt;='Gastos Gerais'!$E$4:$E$1003),-('Gastos Gerais'!$C$4:$C$1003))</f>
        <v>0</v>
      </c>
      <c r="AA72" s="71">
        <f>SUMPRODUCT(-('Gastos Gerais'!$B$4:$B$1003=Analítico!$B72),-(Analítico!AA$3&gt;='Gastos Gerais'!$D$4:$D$1003),-(Analítico!AA$3&lt;='Gastos Gerais'!$E$4:$E$1003),-('Gastos Gerais'!$C$4:$C$1003))</f>
        <v>0</v>
      </c>
      <c r="AB72" s="71">
        <f>SUMPRODUCT(-('Gastos Gerais'!$B$4:$B$1003=Analítico!$B72),-(Analítico!AB$3&gt;='Gastos Gerais'!$D$4:$D$1003),-(Analítico!AB$3&lt;='Gastos Gerais'!$E$4:$E$1003),-('Gastos Gerais'!$C$4:$C$1003))</f>
        <v>0</v>
      </c>
      <c r="AC72" s="71">
        <f>SUMPRODUCT(-('Gastos Gerais'!$B$4:$B$1003=Analítico!$B72),-(Analítico!AC$3&gt;='Gastos Gerais'!$D$4:$D$1003),-(Analítico!AC$3&lt;='Gastos Gerais'!$E$4:$E$1003),-('Gastos Gerais'!$C$4:$C$1003))</f>
        <v>0</v>
      </c>
      <c r="AD72" s="71">
        <f>SUMPRODUCT(-('Gastos Gerais'!$B$4:$B$1003=Analítico!$B72),-(Analítico!AD$3&gt;='Gastos Gerais'!$D$4:$D$1003),-(Analítico!AD$3&lt;='Gastos Gerais'!$E$4:$E$1003),-('Gastos Gerais'!$C$4:$C$1003))</f>
        <v>0</v>
      </c>
      <c r="AE72" s="71">
        <f>SUMPRODUCT(-('Gastos Gerais'!$B$4:$B$1003=Analítico!$B72),-(Analítico!AE$3&gt;='Gastos Gerais'!$D$4:$D$1003),-(Analítico!AE$3&lt;='Gastos Gerais'!$E$4:$E$1003),-('Gastos Gerais'!$C$4:$C$1003))</f>
        <v>0</v>
      </c>
      <c r="AF72" s="71">
        <f>SUMPRODUCT(-('Gastos Gerais'!$B$4:$B$1003=Analítico!$B72),-(Analítico!AF$3&gt;='Gastos Gerais'!$D$4:$D$1003),-(Analítico!AF$3&lt;='Gastos Gerais'!$E$4:$E$1003),-('Gastos Gerais'!$C$4:$C$1003))</f>
        <v>0</v>
      </c>
      <c r="AG72" s="71">
        <f>SUMPRODUCT(-('Gastos Gerais'!$B$4:$B$1003=Analítico!$B72),-(Analítico!AG$3&gt;='Gastos Gerais'!$D$4:$D$1003),-(Analítico!AG$3&lt;='Gastos Gerais'!$E$4:$E$1003),-('Gastos Gerais'!$C$4:$C$1003))</f>
        <v>0</v>
      </c>
      <c r="AH72" s="71">
        <f>SUMPRODUCT(-('Gastos Gerais'!$B$4:$B$1003=Analítico!$B72),-(Analítico!AH$3&gt;='Gastos Gerais'!$D$4:$D$1003),-(Analítico!AH$3&lt;='Gastos Gerais'!$E$4:$E$1003),-('Gastos Gerais'!$C$4:$C$1003))</f>
        <v>0</v>
      </c>
      <c r="AI72" s="71">
        <f>SUMPRODUCT(-('Gastos Gerais'!$B$4:$B$1003=Analítico!$B72),-(Analítico!AI$3&gt;='Gastos Gerais'!$D$4:$D$1003),-(Analítico!AI$3&lt;='Gastos Gerais'!$E$4:$E$1003),-('Gastos Gerais'!$C$4:$C$1003))</f>
        <v>0</v>
      </c>
      <c r="AJ72" s="71">
        <f>SUMPRODUCT(-('Gastos Gerais'!$B$4:$B$1003=Analítico!$B72),-(Analítico!AJ$3&gt;='Gastos Gerais'!$D$4:$D$1003),-(Analítico!AJ$3&lt;='Gastos Gerais'!$E$4:$E$1003),-('Gastos Gerais'!$C$4:$C$1003))</f>
        <v>0</v>
      </c>
      <c r="AK72" s="71">
        <f>SUMPRODUCT(-('Gastos Gerais'!$B$4:$B$1003=Analítico!$B72),-(Analítico!AK$3&gt;='Gastos Gerais'!$D$4:$D$1003),-(Analítico!AK$3&lt;='Gastos Gerais'!$E$4:$E$1003),-('Gastos Gerais'!$C$4:$C$1003))</f>
        <v>0</v>
      </c>
      <c r="AL72" s="71">
        <f>SUMPRODUCT(-('Gastos Gerais'!$B$4:$B$1003=Analítico!$B72),-(Analítico!AL$3&gt;='Gastos Gerais'!$D$4:$D$1003),-(Analítico!AL$3&lt;='Gastos Gerais'!$E$4:$E$1003),-('Gastos Gerais'!$C$4:$C$1003))</f>
        <v>0</v>
      </c>
      <c r="AM72" s="71">
        <f>SUMPRODUCT(-('Gastos Gerais'!$B$4:$B$1003=Analítico!$B72),-(Analítico!AM$3&gt;='Gastos Gerais'!$D$4:$D$1003),-(Analítico!AM$3&lt;='Gastos Gerais'!$E$4:$E$1003),-('Gastos Gerais'!$C$4:$C$1003))</f>
        <v>0</v>
      </c>
      <c r="AN72" s="71">
        <f>SUMPRODUCT(-('Gastos Gerais'!$B$4:$B$1003=Analítico!$B72),-(Analítico!AN$3&gt;='Gastos Gerais'!$D$4:$D$1003),-(Analítico!AN$3&lt;='Gastos Gerais'!$E$4:$E$1003),-('Gastos Gerais'!$C$4:$C$1003))</f>
        <v>0</v>
      </c>
      <c r="AO72" s="71">
        <f>SUMPRODUCT(-('Gastos Gerais'!$B$4:$B$1003=Analítico!$B72),-(Analítico!AO$3&gt;='Gastos Gerais'!$D$4:$D$1003),-(Analítico!AO$3&lt;='Gastos Gerais'!$E$4:$E$1003),-('Gastos Gerais'!$C$4:$C$1003))</f>
        <v>0</v>
      </c>
      <c r="AP72" s="71">
        <f>SUMPRODUCT(-('Gastos Gerais'!$B$4:$B$1003=Analítico!$B72),-(Analítico!AP$3&gt;='Gastos Gerais'!$D$4:$D$1003),-(Analítico!AP$3&lt;='Gastos Gerais'!$E$4:$E$1003),-('Gastos Gerais'!$C$4:$C$1003))</f>
        <v>0</v>
      </c>
      <c r="AQ72" s="71">
        <f>SUMPRODUCT(-('Gastos Gerais'!$B$4:$B$1003=Analítico!$B72),-(Analítico!AQ$3&gt;='Gastos Gerais'!$D$4:$D$1003),-(Analítico!AQ$3&lt;='Gastos Gerais'!$E$4:$E$1003),-('Gastos Gerais'!$C$4:$C$1003))</f>
        <v>0</v>
      </c>
      <c r="AR72" s="71">
        <f>SUMPRODUCT(-('Gastos Gerais'!$B$4:$B$1003=Analítico!$B72),-(Analítico!AR$3&gt;='Gastos Gerais'!$D$4:$D$1003),-(Analítico!AR$3&lt;='Gastos Gerais'!$E$4:$E$1003),-('Gastos Gerais'!$C$4:$C$1003))</f>
        <v>0</v>
      </c>
      <c r="AS72" s="71">
        <f>SUMPRODUCT(-('Gastos Gerais'!$B$4:$B$1003=Analítico!$B72),-(Analítico!AS$3&gt;='Gastos Gerais'!$D$4:$D$1003),-(Analítico!AS$3&lt;='Gastos Gerais'!$E$4:$E$1003),-('Gastos Gerais'!$C$4:$C$1003))</f>
        <v>0</v>
      </c>
      <c r="AT72" s="71">
        <f>SUMPRODUCT(-('Gastos Gerais'!$B$4:$B$1003=Analítico!$B72),-(Analítico!AT$3&gt;='Gastos Gerais'!$D$4:$D$1003),-(Analítico!AT$3&lt;='Gastos Gerais'!$E$4:$E$1003),-('Gastos Gerais'!$C$4:$C$1003))</f>
        <v>0</v>
      </c>
      <c r="AU72" s="71">
        <f>SUMPRODUCT(-('Gastos Gerais'!$B$4:$B$1003=Analítico!$B72),-(Analítico!AU$3&gt;='Gastos Gerais'!$D$4:$D$1003),-(Analítico!AU$3&lt;='Gastos Gerais'!$E$4:$E$1003),-('Gastos Gerais'!$C$4:$C$1003))</f>
        <v>0</v>
      </c>
      <c r="AV72" s="71">
        <f>SUMPRODUCT(-('Gastos Gerais'!$B$4:$B$1003=Analítico!$B72),-(Analítico!AV$3&gt;='Gastos Gerais'!$D$4:$D$1003),-(Analítico!AV$3&lt;='Gastos Gerais'!$E$4:$E$1003),-('Gastos Gerais'!$C$4:$C$1003))</f>
        <v>0</v>
      </c>
      <c r="AW72" s="71">
        <f>SUMPRODUCT(-('Gastos Gerais'!$B$4:$B$1003=Analítico!$B72),-(Analítico!AW$3&gt;='Gastos Gerais'!$D$4:$D$1003),-(Analítico!AW$3&lt;='Gastos Gerais'!$E$4:$E$1003),-('Gastos Gerais'!$C$4:$C$1003))</f>
        <v>0</v>
      </c>
      <c r="AX72" s="71">
        <f>SUMPRODUCT(-('Gastos Gerais'!$B$4:$B$1003=Analítico!$B72),-(Analítico!AX$3&gt;='Gastos Gerais'!$D$4:$D$1003),-(Analítico!AX$3&lt;='Gastos Gerais'!$E$4:$E$1003),-('Gastos Gerais'!$C$4:$C$1003))</f>
        <v>0</v>
      </c>
      <c r="AY72" s="71">
        <f>SUMPRODUCT(-('Gastos Gerais'!$B$4:$B$1003=Analítico!$B72),-(Analítico!AY$3&gt;='Gastos Gerais'!$D$4:$D$1003),-(Analítico!AY$3&lt;='Gastos Gerais'!$E$4:$E$1003),-('Gastos Gerais'!$C$4:$C$1003))</f>
        <v>0</v>
      </c>
      <c r="AZ72" s="71">
        <f>SUMPRODUCT(-('Gastos Gerais'!$B$4:$B$1003=Analítico!$B72),-(Analítico!AZ$3&gt;='Gastos Gerais'!$D$4:$D$1003),-(Analítico!AZ$3&lt;='Gastos Gerais'!$E$4:$E$1003),-('Gastos Gerais'!$C$4:$C$1003))</f>
        <v>0</v>
      </c>
      <c r="BA72" s="71">
        <f>SUMPRODUCT(-('Gastos Gerais'!$B$4:$B$1003=Analítico!$B72),-(Analítico!BA$3&gt;='Gastos Gerais'!$D$4:$D$1003),-(Analítico!BA$3&lt;='Gastos Gerais'!$E$4:$E$1003),-('Gastos Gerais'!$C$4:$C$1003))</f>
        <v>0</v>
      </c>
      <c r="BB72" s="71">
        <f>SUMPRODUCT(-('Gastos Gerais'!$B$4:$B$1003=Analítico!$B72),-(Analítico!BB$3&gt;='Gastos Gerais'!$D$4:$D$1003),-(Analítico!BB$3&lt;='Gastos Gerais'!$E$4:$E$1003),-('Gastos Gerais'!$C$4:$C$1003))</f>
        <v>0</v>
      </c>
      <c r="BC72" s="71">
        <f>SUMPRODUCT(-('Gastos Gerais'!$B$4:$B$1003=Analítico!$B72),-(Analítico!BC$3&gt;='Gastos Gerais'!$D$4:$D$1003),-(Analítico!BC$3&lt;='Gastos Gerais'!$E$4:$E$1003),-('Gastos Gerais'!$C$4:$C$1003))</f>
        <v>0</v>
      </c>
      <c r="BD72" s="71">
        <f>SUMPRODUCT(-('Gastos Gerais'!$B$4:$B$1003=Analítico!$B72),-(Analítico!BD$3&gt;='Gastos Gerais'!$D$4:$D$1003),-(Analítico!BD$3&lt;='Gastos Gerais'!$E$4:$E$1003),-('Gastos Gerais'!$C$4:$C$1003))</f>
        <v>0</v>
      </c>
      <c r="BE72" s="71">
        <f>SUMPRODUCT(-('Gastos Gerais'!$B$4:$B$1003=Analítico!$B72),-(Analítico!BE$3&gt;='Gastos Gerais'!$D$4:$D$1003),-(Analítico!BE$3&lt;='Gastos Gerais'!$E$4:$E$1003),-('Gastos Gerais'!$C$4:$C$1003))</f>
        <v>0</v>
      </c>
      <c r="BF72" s="71">
        <f>SUMPRODUCT(-('Gastos Gerais'!$B$4:$B$1003=Analítico!$B72),-(Analítico!BF$3&gt;='Gastos Gerais'!$D$4:$D$1003),-(Analítico!BF$3&lt;='Gastos Gerais'!$E$4:$E$1003),-('Gastos Gerais'!$C$4:$C$1003))</f>
        <v>0</v>
      </c>
      <c r="BG72" s="71">
        <f>SUMPRODUCT(-('Gastos Gerais'!$B$4:$B$1003=Analítico!$B72),-(Analítico!BG$3&gt;='Gastos Gerais'!$D$4:$D$1003),-(Analítico!BG$3&lt;='Gastos Gerais'!$E$4:$E$1003),-('Gastos Gerais'!$C$4:$C$1003))</f>
        <v>0</v>
      </c>
      <c r="BH72" s="71">
        <f>SUMPRODUCT(-('Gastos Gerais'!$B$4:$B$1003=Analítico!$B72),-(Analítico!BH$3&gt;='Gastos Gerais'!$D$4:$D$1003),-(Analítico!BH$3&lt;='Gastos Gerais'!$E$4:$E$1003),-('Gastos Gerais'!$C$4:$C$1003))</f>
        <v>0</v>
      </c>
      <c r="BI72" s="71">
        <f>SUMPRODUCT(-('Gastos Gerais'!$B$4:$B$1003=Analítico!$B72),-(Analítico!BI$3&gt;='Gastos Gerais'!$D$4:$D$1003),-(Analítico!BI$3&lt;='Gastos Gerais'!$E$4:$E$1003),-('Gastos Gerais'!$C$4:$C$1003))</f>
        <v>0</v>
      </c>
      <c r="BJ72" s="71">
        <f>SUMPRODUCT(-('Gastos Gerais'!$B$4:$B$1003=Analítico!$B72),-(Analítico!BJ$3&gt;='Gastos Gerais'!$D$4:$D$1003),-(Analítico!BJ$3&lt;='Gastos Gerais'!$E$4:$E$1003),-('Gastos Gerais'!$C$4:$C$1003))</f>
        <v>0</v>
      </c>
      <c r="BK72" s="69">
        <f t="shared" si="36"/>
        <v>0</v>
      </c>
      <c r="BL72" s="74">
        <f t="shared" ca="1" si="37"/>
        <v>0</v>
      </c>
    </row>
    <row r="73" spans="1:64" s="49" customFormat="1" ht="23.25" customHeight="1" x14ac:dyDescent="0.2">
      <c r="A73" s="19" t="s">
        <v>203</v>
      </c>
      <c r="B73" s="351" t="s">
        <v>204</v>
      </c>
      <c r="C73" s="71">
        <f>SUMPRODUCT(-('Gastos Gerais'!$B$4:$B$1003=Analítico!$B73),-(Analítico!C$3&gt;='Gastos Gerais'!$D$4:$D$1003),-(Analítico!C$3&lt;='Gastos Gerais'!$E$4:$E$1003),-('Gastos Gerais'!$C$4:$C$1003))</f>
        <v>0</v>
      </c>
      <c r="D73" s="71">
        <f>SUMPRODUCT(-('Gastos Gerais'!$B$4:$B$1003=Analítico!$B73),-(Analítico!D$3&gt;='Gastos Gerais'!$D$4:$D$1003),-(Analítico!D$3&lt;='Gastos Gerais'!$E$4:$E$1003),-('Gastos Gerais'!$C$4:$C$1003))</f>
        <v>0</v>
      </c>
      <c r="E73" s="71">
        <f>SUMPRODUCT(-('Gastos Gerais'!$B$4:$B$1003=Analítico!$B73),-(Analítico!E$3&gt;='Gastos Gerais'!$D$4:$D$1003),-(Analítico!E$3&lt;='Gastos Gerais'!$E$4:$E$1003),-('Gastos Gerais'!$C$4:$C$1003))</f>
        <v>0</v>
      </c>
      <c r="F73" s="71">
        <f>SUMPRODUCT(-('Gastos Gerais'!$B$4:$B$1003=Analítico!$B73),-(Analítico!F$3&gt;='Gastos Gerais'!$D$4:$D$1003),-(Analítico!F$3&lt;='Gastos Gerais'!$E$4:$E$1003),-('Gastos Gerais'!$C$4:$C$1003))</f>
        <v>0</v>
      </c>
      <c r="G73" s="71">
        <f>SUMPRODUCT(-('Gastos Gerais'!$B$4:$B$1003=Analítico!$B73),-(Analítico!G$3&gt;='Gastos Gerais'!$D$4:$D$1003),-(Analítico!G$3&lt;='Gastos Gerais'!$E$4:$E$1003),-('Gastos Gerais'!$C$4:$C$1003))</f>
        <v>0</v>
      </c>
      <c r="H73" s="71">
        <f>SUMPRODUCT(-('Gastos Gerais'!$B$4:$B$1003=Analítico!$B73),-(Analítico!H$3&gt;='Gastos Gerais'!$D$4:$D$1003),-(Analítico!H$3&lt;='Gastos Gerais'!$E$4:$E$1003),-('Gastos Gerais'!$C$4:$C$1003))</f>
        <v>0</v>
      </c>
      <c r="I73" s="71">
        <f>SUMPRODUCT(-('Gastos Gerais'!$B$4:$B$1003=Analítico!$B73),-(Analítico!I$3&gt;='Gastos Gerais'!$D$4:$D$1003),-(Analítico!I$3&lt;='Gastos Gerais'!$E$4:$E$1003),-('Gastos Gerais'!$C$4:$C$1003))</f>
        <v>0</v>
      </c>
      <c r="J73" s="71">
        <f>SUMPRODUCT(-('Gastos Gerais'!$B$4:$B$1003=Analítico!$B73),-(Analítico!J$3&gt;='Gastos Gerais'!$D$4:$D$1003),-(Analítico!J$3&lt;='Gastos Gerais'!$E$4:$E$1003),-('Gastos Gerais'!$C$4:$C$1003))</f>
        <v>0</v>
      </c>
      <c r="K73" s="71">
        <f>SUMPRODUCT(-('Gastos Gerais'!$B$4:$B$1003=Analítico!$B73),-(Analítico!K$3&gt;='Gastos Gerais'!$D$4:$D$1003),-(Analítico!K$3&lt;='Gastos Gerais'!$E$4:$E$1003),-('Gastos Gerais'!$C$4:$C$1003))</f>
        <v>0</v>
      </c>
      <c r="L73" s="71">
        <f>SUMPRODUCT(-('Gastos Gerais'!$B$4:$B$1003=Analítico!$B73),-(Analítico!L$3&gt;='Gastos Gerais'!$D$4:$D$1003),-(Analítico!L$3&lt;='Gastos Gerais'!$E$4:$E$1003),-('Gastos Gerais'!$C$4:$C$1003))</f>
        <v>0</v>
      </c>
      <c r="M73" s="71">
        <f>SUMPRODUCT(-('Gastos Gerais'!$B$4:$B$1003=Analítico!$B73),-(Analítico!M$3&gt;='Gastos Gerais'!$D$4:$D$1003),-(Analítico!M$3&lt;='Gastos Gerais'!$E$4:$E$1003),-('Gastos Gerais'!$C$4:$C$1003))</f>
        <v>0</v>
      </c>
      <c r="N73" s="71">
        <f>SUMPRODUCT(-('Gastos Gerais'!$B$4:$B$1003=Analítico!$B73),-(Analítico!N$3&gt;='Gastos Gerais'!$D$4:$D$1003),-(Analítico!N$3&lt;='Gastos Gerais'!$E$4:$E$1003),-('Gastos Gerais'!$C$4:$C$1003))</f>
        <v>0</v>
      </c>
      <c r="O73" s="71">
        <f>SUMPRODUCT(-('Gastos Gerais'!$B$4:$B$1003=Analítico!$B73),-(Analítico!O$3&gt;='Gastos Gerais'!$D$4:$D$1003),-(Analítico!O$3&lt;='Gastos Gerais'!$E$4:$E$1003),-('Gastos Gerais'!$C$4:$C$1003))</f>
        <v>0</v>
      </c>
      <c r="P73" s="71">
        <f>SUMPRODUCT(-('Gastos Gerais'!$B$4:$B$1003=Analítico!$B73),-(Analítico!P$3&gt;='Gastos Gerais'!$D$4:$D$1003),-(Analítico!P$3&lt;='Gastos Gerais'!$E$4:$E$1003),-('Gastos Gerais'!$C$4:$C$1003))</f>
        <v>0</v>
      </c>
      <c r="Q73" s="71">
        <f>SUMPRODUCT(-('Gastos Gerais'!$B$4:$B$1003=Analítico!$B73),-(Analítico!Q$3&gt;='Gastos Gerais'!$D$4:$D$1003),-(Analítico!Q$3&lt;='Gastos Gerais'!$E$4:$E$1003),-('Gastos Gerais'!$C$4:$C$1003))</f>
        <v>0</v>
      </c>
      <c r="R73" s="71">
        <f>SUMPRODUCT(-('Gastos Gerais'!$B$4:$B$1003=Analítico!$B73),-(Analítico!R$3&gt;='Gastos Gerais'!$D$4:$D$1003),-(Analítico!R$3&lt;='Gastos Gerais'!$E$4:$E$1003),-('Gastos Gerais'!$C$4:$C$1003))</f>
        <v>0</v>
      </c>
      <c r="S73" s="71">
        <f>SUMPRODUCT(-('Gastos Gerais'!$B$4:$B$1003=Analítico!$B73),-(Analítico!S$3&gt;='Gastos Gerais'!$D$4:$D$1003),-(Analítico!S$3&lt;='Gastos Gerais'!$E$4:$E$1003),-('Gastos Gerais'!$C$4:$C$1003))</f>
        <v>0</v>
      </c>
      <c r="T73" s="71">
        <f>SUMPRODUCT(-('Gastos Gerais'!$B$4:$B$1003=Analítico!$B73),-(Analítico!T$3&gt;='Gastos Gerais'!$D$4:$D$1003),-(Analítico!T$3&lt;='Gastos Gerais'!$E$4:$E$1003),-('Gastos Gerais'!$C$4:$C$1003))</f>
        <v>0</v>
      </c>
      <c r="U73" s="71">
        <f>SUMPRODUCT(-('Gastos Gerais'!$B$4:$B$1003=Analítico!$B73),-(Analítico!U$3&gt;='Gastos Gerais'!$D$4:$D$1003),-(Analítico!U$3&lt;='Gastos Gerais'!$E$4:$E$1003),-('Gastos Gerais'!$C$4:$C$1003))</f>
        <v>0</v>
      </c>
      <c r="V73" s="71">
        <f>SUMPRODUCT(-('Gastos Gerais'!$B$4:$B$1003=Analítico!$B73),-(Analítico!V$3&gt;='Gastos Gerais'!$D$4:$D$1003),-(Analítico!V$3&lt;='Gastos Gerais'!$E$4:$E$1003),-('Gastos Gerais'!$C$4:$C$1003))</f>
        <v>0</v>
      </c>
      <c r="W73" s="71">
        <f>SUMPRODUCT(-('Gastos Gerais'!$B$4:$B$1003=Analítico!$B73),-(Analítico!W$3&gt;='Gastos Gerais'!$D$4:$D$1003),-(Analítico!W$3&lt;='Gastos Gerais'!$E$4:$E$1003),-('Gastos Gerais'!$C$4:$C$1003))</f>
        <v>0</v>
      </c>
      <c r="X73" s="71">
        <f>SUMPRODUCT(-('Gastos Gerais'!$B$4:$B$1003=Analítico!$B73),-(Analítico!X$3&gt;='Gastos Gerais'!$D$4:$D$1003),-(Analítico!X$3&lt;='Gastos Gerais'!$E$4:$E$1003),-('Gastos Gerais'!$C$4:$C$1003))</f>
        <v>0</v>
      </c>
      <c r="Y73" s="71">
        <f>SUMPRODUCT(-('Gastos Gerais'!$B$4:$B$1003=Analítico!$B73),-(Analítico!Y$3&gt;='Gastos Gerais'!$D$4:$D$1003),-(Analítico!Y$3&lt;='Gastos Gerais'!$E$4:$E$1003),-('Gastos Gerais'!$C$4:$C$1003))</f>
        <v>0</v>
      </c>
      <c r="Z73" s="71">
        <f>SUMPRODUCT(-('Gastos Gerais'!$B$4:$B$1003=Analítico!$B73),-(Analítico!Z$3&gt;='Gastos Gerais'!$D$4:$D$1003),-(Analítico!Z$3&lt;='Gastos Gerais'!$E$4:$E$1003),-('Gastos Gerais'!$C$4:$C$1003))</f>
        <v>0</v>
      </c>
      <c r="AA73" s="71">
        <f>SUMPRODUCT(-('Gastos Gerais'!$B$4:$B$1003=Analítico!$B73),-(Analítico!AA$3&gt;='Gastos Gerais'!$D$4:$D$1003),-(Analítico!AA$3&lt;='Gastos Gerais'!$E$4:$E$1003),-('Gastos Gerais'!$C$4:$C$1003))</f>
        <v>0</v>
      </c>
      <c r="AB73" s="71">
        <f>SUMPRODUCT(-('Gastos Gerais'!$B$4:$B$1003=Analítico!$B73),-(Analítico!AB$3&gt;='Gastos Gerais'!$D$4:$D$1003),-(Analítico!AB$3&lt;='Gastos Gerais'!$E$4:$E$1003),-('Gastos Gerais'!$C$4:$C$1003))</f>
        <v>0</v>
      </c>
      <c r="AC73" s="71">
        <f>SUMPRODUCT(-('Gastos Gerais'!$B$4:$B$1003=Analítico!$B73),-(Analítico!AC$3&gt;='Gastos Gerais'!$D$4:$D$1003),-(Analítico!AC$3&lt;='Gastos Gerais'!$E$4:$E$1003),-('Gastos Gerais'!$C$4:$C$1003))</f>
        <v>0</v>
      </c>
      <c r="AD73" s="71">
        <f>SUMPRODUCT(-('Gastos Gerais'!$B$4:$B$1003=Analítico!$B73),-(Analítico!AD$3&gt;='Gastos Gerais'!$D$4:$D$1003),-(Analítico!AD$3&lt;='Gastos Gerais'!$E$4:$E$1003),-('Gastos Gerais'!$C$4:$C$1003))</f>
        <v>0</v>
      </c>
      <c r="AE73" s="71">
        <f>SUMPRODUCT(-('Gastos Gerais'!$B$4:$B$1003=Analítico!$B73),-(Analítico!AE$3&gt;='Gastos Gerais'!$D$4:$D$1003),-(Analítico!AE$3&lt;='Gastos Gerais'!$E$4:$E$1003),-('Gastos Gerais'!$C$4:$C$1003))</f>
        <v>0</v>
      </c>
      <c r="AF73" s="71">
        <f>SUMPRODUCT(-('Gastos Gerais'!$B$4:$B$1003=Analítico!$B73),-(Analítico!AF$3&gt;='Gastos Gerais'!$D$4:$D$1003),-(Analítico!AF$3&lt;='Gastos Gerais'!$E$4:$E$1003),-('Gastos Gerais'!$C$4:$C$1003))</f>
        <v>0</v>
      </c>
      <c r="AG73" s="71">
        <f>SUMPRODUCT(-('Gastos Gerais'!$B$4:$B$1003=Analítico!$B73),-(Analítico!AG$3&gt;='Gastos Gerais'!$D$4:$D$1003),-(Analítico!AG$3&lt;='Gastos Gerais'!$E$4:$E$1003),-('Gastos Gerais'!$C$4:$C$1003))</f>
        <v>0</v>
      </c>
      <c r="AH73" s="71">
        <f>SUMPRODUCT(-('Gastos Gerais'!$B$4:$B$1003=Analítico!$B73),-(Analítico!AH$3&gt;='Gastos Gerais'!$D$4:$D$1003),-(Analítico!AH$3&lt;='Gastos Gerais'!$E$4:$E$1003),-('Gastos Gerais'!$C$4:$C$1003))</f>
        <v>0</v>
      </c>
      <c r="AI73" s="71">
        <f>SUMPRODUCT(-('Gastos Gerais'!$B$4:$B$1003=Analítico!$B73),-(Analítico!AI$3&gt;='Gastos Gerais'!$D$4:$D$1003),-(Analítico!AI$3&lt;='Gastos Gerais'!$E$4:$E$1003),-('Gastos Gerais'!$C$4:$C$1003))</f>
        <v>0</v>
      </c>
      <c r="AJ73" s="71">
        <f>SUMPRODUCT(-('Gastos Gerais'!$B$4:$B$1003=Analítico!$B73),-(Analítico!AJ$3&gt;='Gastos Gerais'!$D$4:$D$1003),-(Analítico!AJ$3&lt;='Gastos Gerais'!$E$4:$E$1003),-('Gastos Gerais'!$C$4:$C$1003))</f>
        <v>0</v>
      </c>
      <c r="AK73" s="71">
        <f>SUMPRODUCT(-('Gastos Gerais'!$B$4:$B$1003=Analítico!$B73),-(Analítico!AK$3&gt;='Gastos Gerais'!$D$4:$D$1003),-(Analítico!AK$3&lt;='Gastos Gerais'!$E$4:$E$1003),-('Gastos Gerais'!$C$4:$C$1003))</f>
        <v>0</v>
      </c>
      <c r="AL73" s="71">
        <f>SUMPRODUCT(-('Gastos Gerais'!$B$4:$B$1003=Analítico!$B73),-(Analítico!AL$3&gt;='Gastos Gerais'!$D$4:$D$1003),-(Analítico!AL$3&lt;='Gastos Gerais'!$E$4:$E$1003),-('Gastos Gerais'!$C$4:$C$1003))</f>
        <v>0</v>
      </c>
      <c r="AM73" s="71">
        <f>SUMPRODUCT(-('Gastos Gerais'!$B$4:$B$1003=Analítico!$B73),-(Analítico!AM$3&gt;='Gastos Gerais'!$D$4:$D$1003),-(Analítico!AM$3&lt;='Gastos Gerais'!$E$4:$E$1003),-('Gastos Gerais'!$C$4:$C$1003))</f>
        <v>0</v>
      </c>
      <c r="AN73" s="71">
        <f>SUMPRODUCT(-('Gastos Gerais'!$B$4:$B$1003=Analítico!$B73),-(Analítico!AN$3&gt;='Gastos Gerais'!$D$4:$D$1003),-(Analítico!AN$3&lt;='Gastos Gerais'!$E$4:$E$1003),-('Gastos Gerais'!$C$4:$C$1003))</f>
        <v>0</v>
      </c>
      <c r="AO73" s="71">
        <f>SUMPRODUCT(-('Gastos Gerais'!$B$4:$B$1003=Analítico!$B73),-(Analítico!AO$3&gt;='Gastos Gerais'!$D$4:$D$1003),-(Analítico!AO$3&lt;='Gastos Gerais'!$E$4:$E$1003),-('Gastos Gerais'!$C$4:$C$1003))</f>
        <v>0</v>
      </c>
      <c r="AP73" s="71">
        <f>SUMPRODUCT(-('Gastos Gerais'!$B$4:$B$1003=Analítico!$B73),-(Analítico!AP$3&gt;='Gastos Gerais'!$D$4:$D$1003),-(Analítico!AP$3&lt;='Gastos Gerais'!$E$4:$E$1003),-('Gastos Gerais'!$C$4:$C$1003))</f>
        <v>0</v>
      </c>
      <c r="AQ73" s="71">
        <f>SUMPRODUCT(-('Gastos Gerais'!$B$4:$B$1003=Analítico!$B73),-(Analítico!AQ$3&gt;='Gastos Gerais'!$D$4:$D$1003),-(Analítico!AQ$3&lt;='Gastos Gerais'!$E$4:$E$1003),-('Gastos Gerais'!$C$4:$C$1003))</f>
        <v>0</v>
      </c>
      <c r="AR73" s="71">
        <f>SUMPRODUCT(-('Gastos Gerais'!$B$4:$B$1003=Analítico!$B73),-(Analítico!AR$3&gt;='Gastos Gerais'!$D$4:$D$1003),-(Analítico!AR$3&lt;='Gastos Gerais'!$E$4:$E$1003),-('Gastos Gerais'!$C$4:$C$1003))</f>
        <v>0</v>
      </c>
      <c r="AS73" s="71">
        <f>SUMPRODUCT(-('Gastos Gerais'!$B$4:$B$1003=Analítico!$B73),-(Analítico!AS$3&gt;='Gastos Gerais'!$D$4:$D$1003),-(Analítico!AS$3&lt;='Gastos Gerais'!$E$4:$E$1003),-('Gastos Gerais'!$C$4:$C$1003))</f>
        <v>0</v>
      </c>
      <c r="AT73" s="71">
        <f>SUMPRODUCT(-('Gastos Gerais'!$B$4:$B$1003=Analítico!$B73),-(Analítico!AT$3&gt;='Gastos Gerais'!$D$4:$D$1003),-(Analítico!AT$3&lt;='Gastos Gerais'!$E$4:$E$1003),-('Gastos Gerais'!$C$4:$C$1003))</f>
        <v>0</v>
      </c>
      <c r="AU73" s="71">
        <f>SUMPRODUCT(-('Gastos Gerais'!$B$4:$B$1003=Analítico!$B73),-(Analítico!AU$3&gt;='Gastos Gerais'!$D$4:$D$1003),-(Analítico!AU$3&lt;='Gastos Gerais'!$E$4:$E$1003),-('Gastos Gerais'!$C$4:$C$1003))</f>
        <v>0</v>
      </c>
      <c r="AV73" s="71">
        <f>SUMPRODUCT(-('Gastos Gerais'!$B$4:$B$1003=Analítico!$B73),-(Analítico!AV$3&gt;='Gastos Gerais'!$D$4:$D$1003),-(Analítico!AV$3&lt;='Gastos Gerais'!$E$4:$E$1003),-('Gastos Gerais'!$C$4:$C$1003))</f>
        <v>0</v>
      </c>
      <c r="AW73" s="71">
        <f>SUMPRODUCT(-('Gastos Gerais'!$B$4:$B$1003=Analítico!$B73),-(Analítico!AW$3&gt;='Gastos Gerais'!$D$4:$D$1003),-(Analítico!AW$3&lt;='Gastos Gerais'!$E$4:$E$1003),-('Gastos Gerais'!$C$4:$C$1003))</f>
        <v>0</v>
      </c>
      <c r="AX73" s="71">
        <f>SUMPRODUCT(-('Gastos Gerais'!$B$4:$B$1003=Analítico!$B73),-(Analítico!AX$3&gt;='Gastos Gerais'!$D$4:$D$1003),-(Analítico!AX$3&lt;='Gastos Gerais'!$E$4:$E$1003),-('Gastos Gerais'!$C$4:$C$1003))</f>
        <v>0</v>
      </c>
      <c r="AY73" s="71">
        <f>SUMPRODUCT(-('Gastos Gerais'!$B$4:$B$1003=Analítico!$B73),-(Analítico!AY$3&gt;='Gastos Gerais'!$D$4:$D$1003),-(Analítico!AY$3&lt;='Gastos Gerais'!$E$4:$E$1003),-('Gastos Gerais'!$C$4:$C$1003))</f>
        <v>0</v>
      </c>
      <c r="AZ73" s="71">
        <f>SUMPRODUCT(-('Gastos Gerais'!$B$4:$B$1003=Analítico!$B73),-(Analítico!AZ$3&gt;='Gastos Gerais'!$D$4:$D$1003),-(Analítico!AZ$3&lt;='Gastos Gerais'!$E$4:$E$1003),-('Gastos Gerais'!$C$4:$C$1003))</f>
        <v>0</v>
      </c>
      <c r="BA73" s="71">
        <f>SUMPRODUCT(-('Gastos Gerais'!$B$4:$B$1003=Analítico!$B73),-(Analítico!BA$3&gt;='Gastos Gerais'!$D$4:$D$1003),-(Analítico!BA$3&lt;='Gastos Gerais'!$E$4:$E$1003),-('Gastos Gerais'!$C$4:$C$1003))</f>
        <v>0</v>
      </c>
      <c r="BB73" s="71">
        <f>SUMPRODUCT(-('Gastos Gerais'!$B$4:$B$1003=Analítico!$B73),-(Analítico!BB$3&gt;='Gastos Gerais'!$D$4:$D$1003),-(Analítico!BB$3&lt;='Gastos Gerais'!$E$4:$E$1003),-('Gastos Gerais'!$C$4:$C$1003))</f>
        <v>0</v>
      </c>
      <c r="BC73" s="71">
        <f>SUMPRODUCT(-('Gastos Gerais'!$B$4:$B$1003=Analítico!$B73),-(Analítico!BC$3&gt;='Gastos Gerais'!$D$4:$D$1003),-(Analítico!BC$3&lt;='Gastos Gerais'!$E$4:$E$1003),-('Gastos Gerais'!$C$4:$C$1003))</f>
        <v>0</v>
      </c>
      <c r="BD73" s="71">
        <f>SUMPRODUCT(-('Gastos Gerais'!$B$4:$B$1003=Analítico!$B73),-(Analítico!BD$3&gt;='Gastos Gerais'!$D$4:$D$1003),-(Analítico!BD$3&lt;='Gastos Gerais'!$E$4:$E$1003),-('Gastos Gerais'!$C$4:$C$1003))</f>
        <v>0</v>
      </c>
      <c r="BE73" s="71">
        <f>SUMPRODUCT(-('Gastos Gerais'!$B$4:$B$1003=Analítico!$B73),-(Analítico!BE$3&gt;='Gastos Gerais'!$D$4:$D$1003),-(Analítico!BE$3&lt;='Gastos Gerais'!$E$4:$E$1003),-('Gastos Gerais'!$C$4:$C$1003))</f>
        <v>0</v>
      </c>
      <c r="BF73" s="71">
        <f>SUMPRODUCT(-('Gastos Gerais'!$B$4:$B$1003=Analítico!$B73),-(Analítico!BF$3&gt;='Gastos Gerais'!$D$4:$D$1003),-(Analítico!BF$3&lt;='Gastos Gerais'!$E$4:$E$1003),-('Gastos Gerais'!$C$4:$C$1003))</f>
        <v>0</v>
      </c>
      <c r="BG73" s="71">
        <f>SUMPRODUCT(-('Gastos Gerais'!$B$4:$B$1003=Analítico!$B73),-(Analítico!BG$3&gt;='Gastos Gerais'!$D$4:$D$1003),-(Analítico!BG$3&lt;='Gastos Gerais'!$E$4:$E$1003),-('Gastos Gerais'!$C$4:$C$1003))</f>
        <v>0</v>
      </c>
      <c r="BH73" s="71">
        <f>SUMPRODUCT(-('Gastos Gerais'!$B$4:$B$1003=Analítico!$B73),-(Analítico!BH$3&gt;='Gastos Gerais'!$D$4:$D$1003),-(Analítico!BH$3&lt;='Gastos Gerais'!$E$4:$E$1003),-('Gastos Gerais'!$C$4:$C$1003))</f>
        <v>0</v>
      </c>
      <c r="BI73" s="71">
        <f>SUMPRODUCT(-('Gastos Gerais'!$B$4:$B$1003=Analítico!$B73),-(Analítico!BI$3&gt;='Gastos Gerais'!$D$4:$D$1003),-(Analítico!BI$3&lt;='Gastos Gerais'!$E$4:$E$1003),-('Gastos Gerais'!$C$4:$C$1003))</f>
        <v>0</v>
      </c>
      <c r="BJ73" s="71">
        <f>SUMPRODUCT(-('Gastos Gerais'!$B$4:$B$1003=Analítico!$B73),-(Analítico!BJ$3&gt;='Gastos Gerais'!$D$4:$D$1003),-(Analítico!BJ$3&lt;='Gastos Gerais'!$E$4:$E$1003),-('Gastos Gerais'!$C$4:$C$1003))</f>
        <v>0</v>
      </c>
      <c r="BK73" s="69">
        <f t="shared" si="36"/>
        <v>0</v>
      </c>
      <c r="BL73" s="74">
        <f t="shared" ca="1" si="37"/>
        <v>0</v>
      </c>
    </row>
    <row r="74" spans="1:64" s="49" customFormat="1" ht="23.25" customHeight="1" x14ac:dyDescent="0.2">
      <c r="A74" s="19" t="s">
        <v>205</v>
      </c>
      <c r="B74" s="351" t="s">
        <v>206</v>
      </c>
      <c r="C74" s="71">
        <f>SUMPRODUCT(-('Gastos Gerais'!$B$4:$B$1003=Analítico!$B74),-(Analítico!C$3&gt;='Gastos Gerais'!$D$4:$D$1003),-(Analítico!C$3&lt;='Gastos Gerais'!$E$4:$E$1003),-('Gastos Gerais'!$C$4:$C$1003))</f>
        <v>0</v>
      </c>
      <c r="D74" s="71">
        <f>SUMPRODUCT(-('Gastos Gerais'!$B$4:$B$1003=Analítico!$B74),-(Analítico!D$3&gt;='Gastos Gerais'!$D$4:$D$1003),-(Analítico!D$3&lt;='Gastos Gerais'!$E$4:$E$1003),-('Gastos Gerais'!$C$4:$C$1003))</f>
        <v>0</v>
      </c>
      <c r="E74" s="71">
        <f>SUMPRODUCT(-('Gastos Gerais'!$B$4:$B$1003=Analítico!$B74),-(Analítico!E$3&gt;='Gastos Gerais'!$D$4:$D$1003),-(Analítico!E$3&lt;='Gastos Gerais'!$E$4:$E$1003),-('Gastos Gerais'!$C$4:$C$1003))</f>
        <v>0</v>
      </c>
      <c r="F74" s="71">
        <f>SUMPRODUCT(-('Gastos Gerais'!$B$4:$B$1003=Analítico!$B74),-(Analítico!F$3&gt;='Gastos Gerais'!$D$4:$D$1003),-(Analítico!F$3&lt;='Gastos Gerais'!$E$4:$E$1003),-('Gastos Gerais'!$C$4:$C$1003))</f>
        <v>0</v>
      </c>
      <c r="G74" s="71">
        <f>SUMPRODUCT(-('Gastos Gerais'!$B$4:$B$1003=Analítico!$B74),-(Analítico!G$3&gt;='Gastos Gerais'!$D$4:$D$1003),-(Analítico!G$3&lt;='Gastos Gerais'!$E$4:$E$1003),-('Gastos Gerais'!$C$4:$C$1003))</f>
        <v>0</v>
      </c>
      <c r="H74" s="71">
        <f>SUMPRODUCT(-('Gastos Gerais'!$B$4:$B$1003=Analítico!$B74),-(Analítico!H$3&gt;='Gastos Gerais'!$D$4:$D$1003),-(Analítico!H$3&lt;='Gastos Gerais'!$E$4:$E$1003),-('Gastos Gerais'!$C$4:$C$1003))</f>
        <v>0</v>
      </c>
      <c r="I74" s="71">
        <f>SUMPRODUCT(-('Gastos Gerais'!$B$4:$B$1003=Analítico!$B74),-(Analítico!I$3&gt;='Gastos Gerais'!$D$4:$D$1003),-(Analítico!I$3&lt;='Gastos Gerais'!$E$4:$E$1003),-('Gastos Gerais'!$C$4:$C$1003))</f>
        <v>0</v>
      </c>
      <c r="J74" s="71">
        <f>SUMPRODUCT(-('Gastos Gerais'!$B$4:$B$1003=Analítico!$B74),-(Analítico!J$3&gt;='Gastos Gerais'!$D$4:$D$1003),-(Analítico!J$3&lt;='Gastos Gerais'!$E$4:$E$1003),-('Gastos Gerais'!$C$4:$C$1003))</f>
        <v>0</v>
      </c>
      <c r="K74" s="71">
        <f>SUMPRODUCT(-('Gastos Gerais'!$B$4:$B$1003=Analítico!$B74),-(Analítico!K$3&gt;='Gastos Gerais'!$D$4:$D$1003),-(Analítico!K$3&lt;='Gastos Gerais'!$E$4:$E$1003),-('Gastos Gerais'!$C$4:$C$1003))</f>
        <v>0</v>
      </c>
      <c r="L74" s="71">
        <f>SUMPRODUCT(-('Gastos Gerais'!$B$4:$B$1003=Analítico!$B74),-(Analítico!L$3&gt;='Gastos Gerais'!$D$4:$D$1003),-(Analítico!L$3&lt;='Gastos Gerais'!$E$4:$E$1003),-('Gastos Gerais'!$C$4:$C$1003))</f>
        <v>0</v>
      </c>
      <c r="M74" s="71">
        <f>SUMPRODUCT(-('Gastos Gerais'!$B$4:$B$1003=Analítico!$B74),-(Analítico!M$3&gt;='Gastos Gerais'!$D$4:$D$1003),-(Analítico!M$3&lt;='Gastos Gerais'!$E$4:$E$1003),-('Gastos Gerais'!$C$4:$C$1003))</f>
        <v>0</v>
      </c>
      <c r="N74" s="71">
        <f>SUMPRODUCT(-('Gastos Gerais'!$B$4:$B$1003=Analítico!$B74),-(Analítico!N$3&gt;='Gastos Gerais'!$D$4:$D$1003),-(Analítico!N$3&lt;='Gastos Gerais'!$E$4:$E$1003),-('Gastos Gerais'!$C$4:$C$1003))</f>
        <v>0</v>
      </c>
      <c r="O74" s="71">
        <f>SUMPRODUCT(-('Gastos Gerais'!$B$4:$B$1003=Analítico!$B74),-(Analítico!O$3&gt;='Gastos Gerais'!$D$4:$D$1003),-(Analítico!O$3&lt;='Gastos Gerais'!$E$4:$E$1003),-('Gastos Gerais'!$C$4:$C$1003))</f>
        <v>0</v>
      </c>
      <c r="P74" s="71">
        <f>SUMPRODUCT(-('Gastos Gerais'!$B$4:$B$1003=Analítico!$B74),-(Analítico!P$3&gt;='Gastos Gerais'!$D$4:$D$1003),-(Analítico!P$3&lt;='Gastos Gerais'!$E$4:$E$1003),-('Gastos Gerais'!$C$4:$C$1003))</f>
        <v>0</v>
      </c>
      <c r="Q74" s="71">
        <f>SUMPRODUCT(-('Gastos Gerais'!$B$4:$B$1003=Analítico!$B74),-(Analítico!Q$3&gt;='Gastos Gerais'!$D$4:$D$1003),-(Analítico!Q$3&lt;='Gastos Gerais'!$E$4:$E$1003),-('Gastos Gerais'!$C$4:$C$1003))</f>
        <v>0</v>
      </c>
      <c r="R74" s="71">
        <f>SUMPRODUCT(-('Gastos Gerais'!$B$4:$B$1003=Analítico!$B74),-(Analítico!R$3&gt;='Gastos Gerais'!$D$4:$D$1003),-(Analítico!R$3&lt;='Gastos Gerais'!$E$4:$E$1003),-('Gastos Gerais'!$C$4:$C$1003))</f>
        <v>0</v>
      </c>
      <c r="S74" s="71">
        <f>SUMPRODUCT(-('Gastos Gerais'!$B$4:$B$1003=Analítico!$B74),-(Analítico!S$3&gt;='Gastos Gerais'!$D$4:$D$1003),-(Analítico!S$3&lt;='Gastos Gerais'!$E$4:$E$1003),-('Gastos Gerais'!$C$4:$C$1003))</f>
        <v>0</v>
      </c>
      <c r="T74" s="71">
        <f>SUMPRODUCT(-('Gastos Gerais'!$B$4:$B$1003=Analítico!$B74),-(Analítico!T$3&gt;='Gastos Gerais'!$D$4:$D$1003),-(Analítico!T$3&lt;='Gastos Gerais'!$E$4:$E$1003),-('Gastos Gerais'!$C$4:$C$1003))</f>
        <v>0</v>
      </c>
      <c r="U74" s="71">
        <f>SUMPRODUCT(-('Gastos Gerais'!$B$4:$B$1003=Analítico!$B74),-(Analítico!U$3&gt;='Gastos Gerais'!$D$4:$D$1003),-(Analítico!U$3&lt;='Gastos Gerais'!$E$4:$E$1003),-('Gastos Gerais'!$C$4:$C$1003))</f>
        <v>0</v>
      </c>
      <c r="V74" s="71">
        <f>SUMPRODUCT(-('Gastos Gerais'!$B$4:$B$1003=Analítico!$B74),-(Analítico!V$3&gt;='Gastos Gerais'!$D$4:$D$1003),-(Analítico!V$3&lt;='Gastos Gerais'!$E$4:$E$1003),-('Gastos Gerais'!$C$4:$C$1003))</f>
        <v>0</v>
      </c>
      <c r="W74" s="71">
        <f>SUMPRODUCT(-('Gastos Gerais'!$B$4:$B$1003=Analítico!$B74),-(Analítico!W$3&gt;='Gastos Gerais'!$D$4:$D$1003),-(Analítico!W$3&lt;='Gastos Gerais'!$E$4:$E$1003),-('Gastos Gerais'!$C$4:$C$1003))</f>
        <v>0</v>
      </c>
      <c r="X74" s="71">
        <f>SUMPRODUCT(-('Gastos Gerais'!$B$4:$B$1003=Analítico!$B74),-(Analítico!X$3&gt;='Gastos Gerais'!$D$4:$D$1003),-(Analítico!X$3&lt;='Gastos Gerais'!$E$4:$E$1003),-('Gastos Gerais'!$C$4:$C$1003))</f>
        <v>0</v>
      </c>
      <c r="Y74" s="71">
        <f>SUMPRODUCT(-('Gastos Gerais'!$B$4:$B$1003=Analítico!$B74),-(Analítico!Y$3&gt;='Gastos Gerais'!$D$4:$D$1003),-(Analítico!Y$3&lt;='Gastos Gerais'!$E$4:$E$1003),-('Gastos Gerais'!$C$4:$C$1003))</f>
        <v>0</v>
      </c>
      <c r="Z74" s="71">
        <f>SUMPRODUCT(-('Gastos Gerais'!$B$4:$B$1003=Analítico!$B74),-(Analítico!Z$3&gt;='Gastos Gerais'!$D$4:$D$1003),-(Analítico!Z$3&lt;='Gastos Gerais'!$E$4:$E$1003),-('Gastos Gerais'!$C$4:$C$1003))</f>
        <v>0</v>
      </c>
      <c r="AA74" s="71">
        <f>SUMPRODUCT(-('Gastos Gerais'!$B$4:$B$1003=Analítico!$B74),-(Analítico!AA$3&gt;='Gastos Gerais'!$D$4:$D$1003),-(Analítico!AA$3&lt;='Gastos Gerais'!$E$4:$E$1003),-('Gastos Gerais'!$C$4:$C$1003))</f>
        <v>0</v>
      </c>
      <c r="AB74" s="71">
        <f>SUMPRODUCT(-('Gastos Gerais'!$B$4:$B$1003=Analítico!$B74),-(Analítico!AB$3&gt;='Gastos Gerais'!$D$4:$D$1003),-(Analítico!AB$3&lt;='Gastos Gerais'!$E$4:$E$1003),-('Gastos Gerais'!$C$4:$C$1003))</f>
        <v>0</v>
      </c>
      <c r="AC74" s="71">
        <f>SUMPRODUCT(-('Gastos Gerais'!$B$4:$B$1003=Analítico!$B74),-(Analítico!AC$3&gt;='Gastos Gerais'!$D$4:$D$1003),-(Analítico!AC$3&lt;='Gastos Gerais'!$E$4:$E$1003),-('Gastos Gerais'!$C$4:$C$1003))</f>
        <v>0</v>
      </c>
      <c r="AD74" s="71">
        <f>SUMPRODUCT(-('Gastos Gerais'!$B$4:$B$1003=Analítico!$B74),-(Analítico!AD$3&gt;='Gastos Gerais'!$D$4:$D$1003),-(Analítico!AD$3&lt;='Gastos Gerais'!$E$4:$E$1003),-('Gastos Gerais'!$C$4:$C$1003))</f>
        <v>0</v>
      </c>
      <c r="AE74" s="71">
        <f>SUMPRODUCT(-('Gastos Gerais'!$B$4:$B$1003=Analítico!$B74),-(Analítico!AE$3&gt;='Gastos Gerais'!$D$4:$D$1003),-(Analítico!AE$3&lt;='Gastos Gerais'!$E$4:$E$1003),-('Gastos Gerais'!$C$4:$C$1003))</f>
        <v>0</v>
      </c>
      <c r="AF74" s="71">
        <f>SUMPRODUCT(-('Gastos Gerais'!$B$4:$B$1003=Analítico!$B74),-(Analítico!AF$3&gt;='Gastos Gerais'!$D$4:$D$1003),-(Analítico!AF$3&lt;='Gastos Gerais'!$E$4:$E$1003),-('Gastos Gerais'!$C$4:$C$1003))</f>
        <v>0</v>
      </c>
      <c r="AG74" s="71">
        <f>SUMPRODUCT(-('Gastos Gerais'!$B$4:$B$1003=Analítico!$B74),-(Analítico!AG$3&gt;='Gastos Gerais'!$D$4:$D$1003),-(Analítico!AG$3&lt;='Gastos Gerais'!$E$4:$E$1003),-('Gastos Gerais'!$C$4:$C$1003))</f>
        <v>0</v>
      </c>
      <c r="AH74" s="71">
        <f>SUMPRODUCT(-('Gastos Gerais'!$B$4:$B$1003=Analítico!$B74),-(Analítico!AH$3&gt;='Gastos Gerais'!$D$4:$D$1003),-(Analítico!AH$3&lt;='Gastos Gerais'!$E$4:$E$1003),-('Gastos Gerais'!$C$4:$C$1003))</f>
        <v>0</v>
      </c>
      <c r="AI74" s="71">
        <f>SUMPRODUCT(-('Gastos Gerais'!$B$4:$B$1003=Analítico!$B74),-(Analítico!AI$3&gt;='Gastos Gerais'!$D$4:$D$1003),-(Analítico!AI$3&lt;='Gastos Gerais'!$E$4:$E$1003),-('Gastos Gerais'!$C$4:$C$1003))</f>
        <v>0</v>
      </c>
      <c r="AJ74" s="71">
        <f>SUMPRODUCT(-('Gastos Gerais'!$B$4:$B$1003=Analítico!$B74),-(Analítico!AJ$3&gt;='Gastos Gerais'!$D$4:$D$1003),-(Analítico!AJ$3&lt;='Gastos Gerais'!$E$4:$E$1003),-('Gastos Gerais'!$C$4:$C$1003))</f>
        <v>0</v>
      </c>
      <c r="AK74" s="71">
        <f>SUMPRODUCT(-('Gastos Gerais'!$B$4:$B$1003=Analítico!$B74),-(Analítico!AK$3&gt;='Gastos Gerais'!$D$4:$D$1003),-(Analítico!AK$3&lt;='Gastos Gerais'!$E$4:$E$1003),-('Gastos Gerais'!$C$4:$C$1003))</f>
        <v>0</v>
      </c>
      <c r="AL74" s="71">
        <f>SUMPRODUCT(-('Gastos Gerais'!$B$4:$B$1003=Analítico!$B74),-(Analítico!AL$3&gt;='Gastos Gerais'!$D$4:$D$1003),-(Analítico!AL$3&lt;='Gastos Gerais'!$E$4:$E$1003),-('Gastos Gerais'!$C$4:$C$1003))</f>
        <v>0</v>
      </c>
      <c r="AM74" s="71">
        <f>SUMPRODUCT(-('Gastos Gerais'!$B$4:$B$1003=Analítico!$B74),-(Analítico!AM$3&gt;='Gastos Gerais'!$D$4:$D$1003),-(Analítico!AM$3&lt;='Gastos Gerais'!$E$4:$E$1003),-('Gastos Gerais'!$C$4:$C$1003))</f>
        <v>0</v>
      </c>
      <c r="AN74" s="71">
        <f>SUMPRODUCT(-('Gastos Gerais'!$B$4:$B$1003=Analítico!$B74),-(Analítico!AN$3&gt;='Gastos Gerais'!$D$4:$D$1003),-(Analítico!AN$3&lt;='Gastos Gerais'!$E$4:$E$1003),-('Gastos Gerais'!$C$4:$C$1003))</f>
        <v>0</v>
      </c>
      <c r="AO74" s="71">
        <f>SUMPRODUCT(-('Gastos Gerais'!$B$4:$B$1003=Analítico!$B74),-(Analítico!AO$3&gt;='Gastos Gerais'!$D$4:$D$1003),-(Analítico!AO$3&lt;='Gastos Gerais'!$E$4:$E$1003),-('Gastos Gerais'!$C$4:$C$1003))</f>
        <v>0</v>
      </c>
      <c r="AP74" s="71">
        <f>SUMPRODUCT(-('Gastos Gerais'!$B$4:$B$1003=Analítico!$B74),-(Analítico!AP$3&gt;='Gastos Gerais'!$D$4:$D$1003),-(Analítico!AP$3&lt;='Gastos Gerais'!$E$4:$E$1003),-('Gastos Gerais'!$C$4:$C$1003))</f>
        <v>0</v>
      </c>
      <c r="AQ74" s="71">
        <f>SUMPRODUCT(-('Gastos Gerais'!$B$4:$B$1003=Analítico!$B74),-(Analítico!AQ$3&gt;='Gastos Gerais'!$D$4:$D$1003),-(Analítico!AQ$3&lt;='Gastos Gerais'!$E$4:$E$1003),-('Gastos Gerais'!$C$4:$C$1003))</f>
        <v>0</v>
      </c>
      <c r="AR74" s="71">
        <f>SUMPRODUCT(-('Gastos Gerais'!$B$4:$B$1003=Analítico!$B74),-(Analítico!AR$3&gt;='Gastos Gerais'!$D$4:$D$1003),-(Analítico!AR$3&lt;='Gastos Gerais'!$E$4:$E$1003),-('Gastos Gerais'!$C$4:$C$1003))</f>
        <v>0</v>
      </c>
      <c r="AS74" s="71">
        <f>SUMPRODUCT(-('Gastos Gerais'!$B$4:$B$1003=Analítico!$B74),-(Analítico!AS$3&gt;='Gastos Gerais'!$D$4:$D$1003),-(Analítico!AS$3&lt;='Gastos Gerais'!$E$4:$E$1003),-('Gastos Gerais'!$C$4:$C$1003))</f>
        <v>0</v>
      </c>
      <c r="AT74" s="71">
        <f>SUMPRODUCT(-('Gastos Gerais'!$B$4:$B$1003=Analítico!$B74),-(Analítico!AT$3&gt;='Gastos Gerais'!$D$4:$D$1003),-(Analítico!AT$3&lt;='Gastos Gerais'!$E$4:$E$1003),-('Gastos Gerais'!$C$4:$C$1003))</f>
        <v>0</v>
      </c>
      <c r="AU74" s="71">
        <f>SUMPRODUCT(-('Gastos Gerais'!$B$4:$B$1003=Analítico!$B74),-(Analítico!AU$3&gt;='Gastos Gerais'!$D$4:$D$1003),-(Analítico!AU$3&lt;='Gastos Gerais'!$E$4:$E$1003),-('Gastos Gerais'!$C$4:$C$1003))</f>
        <v>0</v>
      </c>
      <c r="AV74" s="71">
        <f>SUMPRODUCT(-('Gastos Gerais'!$B$4:$B$1003=Analítico!$B74),-(Analítico!AV$3&gt;='Gastos Gerais'!$D$4:$D$1003),-(Analítico!AV$3&lt;='Gastos Gerais'!$E$4:$E$1003),-('Gastos Gerais'!$C$4:$C$1003))</f>
        <v>0</v>
      </c>
      <c r="AW74" s="71">
        <f>SUMPRODUCT(-('Gastos Gerais'!$B$4:$B$1003=Analítico!$B74),-(Analítico!AW$3&gt;='Gastos Gerais'!$D$4:$D$1003),-(Analítico!AW$3&lt;='Gastos Gerais'!$E$4:$E$1003),-('Gastos Gerais'!$C$4:$C$1003))</f>
        <v>0</v>
      </c>
      <c r="AX74" s="71">
        <f>SUMPRODUCT(-('Gastos Gerais'!$B$4:$B$1003=Analítico!$B74),-(Analítico!AX$3&gt;='Gastos Gerais'!$D$4:$D$1003),-(Analítico!AX$3&lt;='Gastos Gerais'!$E$4:$E$1003),-('Gastos Gerais'!$C$4:$C$1003))</f>
        <v>0</v>
      </c>
      <c r="AY74" s="71">
        <f>SUMPRODUCT(-('Gastos Gerais'!$B$4:$B$1003=Analítico!$B74),-(Analítico!AY$3&gt;='Gastos Gerais'!$D$4:$D$1003),-(Analítico!AY$3&lt;='Gastos Gerais'!$E$4:$E$1003),-('Gastos Gerais'!$C$4:$C$1003))</f>
        <v>0</v>
      </c>
      <c r="AZ74" s="71">
        <f>SUMPRODUCT(-('Gastos Gerais'!$B$4:$B$1003=Analítico!$B74),-(Analítico!AZ$3&gt;='Gastos Gerais'!$D$4:$D$1003),-(Analítico!AZ$3&lt;='Gastos Gerais'!$E$4:$E$1003),-('Gastos Gerais'!$C$4:$C$1003))</f>
        <v>0</v>
      </c>
      <c r="BA74" s="71">
        <f>SUMPRODUCT(-('Gastos Gerais'!$B$4:$B$1003=Analítico!$B74),-(Analítico!BA$3&gt;='Gastos Gerais'!$D$4:$D$1003),-(Analítico!BA$3&lt;='Gastos Gerais'!$E$4:$E$1003),-('Gastos Gerais'!$C$4:$C$1003))</f>
        <v>0</v>
      </c>
      <c r="BB74" s="71">
        <f>SUMPRODUCT(-('Gastos Gerais'!$B$4:$B$1003=Analítico!$B74),-(Analítico!BB$3&gt;='Gastos Gerais'!$D$4:$D$1003),-(Analítico!BB$3&lt;='Gastos Gerais'!$E$4:$E$1003),-('Gastos Gerais'!$C$4:$C$1003))</f>
        <v>0</v>
      </c>
      <c r="BC74" s="71">
        <f>SUMPRODUCT(-('Gastos Gerais'!$B$4:$B$1003=Analítico!$B74),-(Analítico!BC$3&gt;='Gastos Gerais'!$D$4:$D$1003),-(Analítico!BC$3&lt;='Gastos Gerais'!$E$4:$E$1003),-('Gastos Gerais'!$C$4:$C$1003))</f>
        <v>0</v>
      </c>
      <c r="BD74" s="71">
        <f>SUMPRODUCT(-('Gastos Gerais'!$B$4:$B$1003=Analítico!$B74),-(Analítico!BD$3&gt;='Gastos Gerais'!$D$4:$D$1003),-(Analítico!BD$3&lt;='Gastos Gerais'!$E$4:$E$1003),-('Gastos Gerais'!$C$4:$C$1003))</f>
        <v>0</v>
      </c>
      <c r="BE74" s="71">
        <f>SUMPRODUCT(-('Gastos Gerais'!$B$4:$B$1003=Analítico!$B74),-(Analítico!BE$3&gt;='Gastos Gerais'!$D$4:$D$1003),-(Analítico!BE$3&lt;='Gastos Gerais'!$E$4:$E$1003),-('Gastos Gerais'!$C$4:$C$1003))</f>
        <v>0</v>
      </c>
      <c r="BF74" s="71">
        <f>SUMPRODUCT(-('Gastos Gerais'!$B$4:$B$1003=Analítico!$B74),-(Analítico!BF$3&gt;='Gastos Gerais'!$D$4:$D$1003),-(Analítico!BF$3&lt;='Gastos Gerais'!$E$4:$E$1003),-('Gastos Gerais'!$C$4:$C$1003))</f>
        <v>0</v>
      </c>
      <c r="BG74" s="71">
        <f>SUMPRODUCT(-('Gastos Gerais'!$B$4:$B$1003=Analítico!$B74),-(Analítico!BG$3&gt;='Gastos Gerais'!$D$4:$D$1003),-(Analítico!BG$3&lt;='Gastos Gerais'!$E$4:$E$1003),-('Gastos Gerais'!$C$4:$C$1003))</f>
        <v>0</v>
      </c>
      <c r="BH74" s="71">
        <f>SUMPRODUCT(-('Gastos Gerais'!$B$4:$B$1003=Analítico!$B74),-(Analítico!BH$3&gt;='Gastos Gerais'!$D$4:$D$1003),-(Analítico!BH$3&lt;='Gastos Gerais'!$E$4:$E$1003),-('Gastos Gerais'!$C$4:$C$1003))</f>
        <v>0</v>
      </c>
      <c r="BI74" s="71">
        <f>SUMPRODUCT(-('Gastos Gerais'!$B$4:$B$1003=Analítico!$B74),-(Analítico!BI$3&gt;='Gastos Gerais'!$D$4:$D$1003),-(Analítico!BI$3&lt;='Gastos Gerais'!$E$4:$E$1003),-('Gastos Gerais'!$C$4:$C$1003))</f>
        <v>0</v>
      </c>
      <c r="BJ74" s="71">
        <f>SUMPRODUCT(-('Gastos Gerais'!$B$4:$B$1003=Analítico!$B74),-(Analítico!BJ$3&gt;='Gastos Gerais'!$D$4:$D$1003),-(Analítico!BJ$3&lt;='Gastos Gerais'!$E$4:$E$1003),-('Gastos Gerais'!$C$4:$C$1003))</f>
        <v>0</v>
      </c>
      <c r="BK74" s="69">
        <f t="shared" si="36"/>
        <v>0</v>
      </c>
      <c r="BL74" s="74">
        <f t="shared" ca="1" si="37"/>
        <v>0</v>
      </c>
    </row>
    <row r="75" spans="1:64" s="49" customFormat="1" ht="23.25" customHeight="1" x14ac:dyDescent="0.2">
      <c r="A75" s="19" t="s">
        <v>207</v>
      </c>
      <c r="B75" s="22" t="s">
        <v>208</v>
      </c>
      <c r="C75" s="71">
        <f>SUMPRODUCT(-('Gastos Gerais'!$B$4:$B$1003=Analítico!$B75),-(Analítico!C$3&gt;='Gastos Gerais'!$D$4:$D$1003),-(Analítico!C$3&lt;='Gastos Gerais'!$E$4:$E$1003),-('Gastos Gerais'!$C$4:$C$1003))</f>
        <v>0</v>
      </c>
      <c r="D75" s="71">
        <f>SUMPRODUCT(-('Gastos Gerais'!$B$4:$B$1003=Analítico!$B75),-(Analítico!D$3&gt;='Gastos Gerais'!$D$4:$D$1003),-(Analítico!D$3&lt;='Gastos Gerais'!$E$4:$E$1003),-('Gastos Gerais'!$C$4:$C$1003))</f>
        <v>0</v>
      </c>
      <c r="E75" s="71">
        <f>SUMPRODUCT(-('Gastos Gerais'!$B$4:$B$1003=Analítico!$B75),-(Analítico!E$3&gt;='Gastos Gerais'!$D$4:$D$1003),-(Analítico!E$3&lt;='Gastos Gerais'!$E$4:$E$1003),-('Gastos Gerais'!$C$4:$C$1003))</f>
        <v>0</v>
      </c>
      <c r="F75" s="71">
        <f>SUMPRODUCT(-('Gastos Gerais'!$B$4:$B$1003=Analítico!$B75),-(Analítico!F$3&gt;='Gastos Gerais'!$D$4:$D$1003),-(Analítico!F$3&lt;='Gastos Gerais'!$E$4:$E$1003),-('Gastos Gerais'!$C$4:$C$1003))</f>
        <v>0</v>
      </c>
      <c r="G75" s="71">
        <f>SUMPRODUCT(-('Gastos Gerais'!$B$4:$B$1003=Analítico!$B75),-(Analítico!G$3&gt;='Gastos Gerais'!$D$4:$D$1003),-(Analítico!G$3&lt;='Gastos Gerais'!$E$4:$E$1003),-('Gastos Gerais'!$C$4:$C$1003))</f>
        <v>0</v>
      </c>
      <c r="H75" s="71">
        <f>SUMPRODUCT(-('Gastos Gerais'!$B$4:$B$1003=Analítico!$B75),-(Analítico!H$3&gt;='Gastos Gerais'!$D$4:$D$1003),-(Analítico!H$3&lt;='Gastos Gerais'!$E$4:$E$1003),-('Gastos Gerais'!$C$4:$C$1003))</f>
        <v>0</v>
      </c>
      <c r="I75" s="71">
        <f>SUMPRODUCT(-('Gastos Gerais'!$B$4:$B$1003=Analítico!$B75),-(Analítico!I$3&gt;='Gastos Gerais'!$D$4:$D$1003),-(Analítico!I$3&lt;='Gastos Gerais'!$E$4:$E$1003),-('Gastos Gerais'!$C$4:$C$1003))</f>
        <v>0</v>
      </c>
      <c r="J75" s="71">
        <f>SUMPRODUCT(-('Gastos Gerais'!$B$4:$B$1003=Analítico!$B75),-(Analítico!J$3&gt;='Gastos Gerais'!$D$4:$D$1003),-(Analítico!J$3&lt;='Gastos Gerais'!$E$4:$E$1003),-('Gastos Gerais'!$C$4:$C$1003))</f>
        <v>0</v>
      </c>
      <c r="K75" s="71">
        <f>SUMPRODUCT(-('Gastos Gerais'!$B$4:$B$1003=Analítico!$B75),-(Analítico!K$3&gt;='Gastos Gerais'!$D$4:$D$1003),-(Analítico!K$3&lt;='Gastos Gerais'!$E$4:$E$1003),-('Gastos Gerais'!$C$4:$C$1003))</f>
        <v>0</v>
      </c>
      <c r="L75" s="71">
        <f>SUMPRODUCT(-('Gastos Gerais'!$B$4:$B$1003=Analítico!$B75),-(Analítico!L$3&gt;='Gastos Gerais'!$D$4:$D$1003),-(Analítico!L$3&lt;='Gastos Gerais'!$E$4:$E$1003),-('Gastos Gerais'!$C$4:$C$1003))</f>
        <v>0</v>
      </c>
      <c r="M75" s="71">
        <f>SUMPRODUCT(-('Gastos Gerais'!$B$4:$B$1003=Analítico!$B75),-(Analítico!M$3&gt;='Gastos Gerais'!$D$4:$D$1003),-(Analítico!M$3&lt;='Gastos Gerais'!$E$4:$E$1003),-('Gastos Gerais'!$C$4:$C$1003))</f>
        <v>0</v>
      </c>
      <c r="N75" s="71">
        <f>SUMPRODUCT(-('Gastos Gerais'!$B$4:$B$1003=Analítico!$B75),-(Analítico!N$3&gt;='Gastos Gerais'!$D$4:$D$1003),-(Analítico!N$3&lt;='Gastos Gerais'!$E$4:$E$1003),-('Gastos Gerais'!$C$4:$C$1003))</f>
        <v>0</v>
      </c>
      <c r="O75" s="71">
        <f>SUMPRODUCT(-('Gastos Gerais'!$B$4:$B$1003=Analítico!$B75),-(Analítico!O$3&gt;='Gastos Gerais'!$D$4:$D$1003),-(Analítico!O$3&lt;='Gastos Gerais'!$E$4:$E$1003),-('Gastos Gerais'!$C$4:$C$1003))</f>
        <v>0</v>
      </c>
      <c r="P75" s="71">
        <f>SUMPRODUCT(-('Gastos Gerais'!$B$4:$B$1003=Analítico!$B75),-(Analítico!P$3&gt;='Gastos Gerais'!$D$4:$D$1003),-(Analítico!P$3&lt;='Gastos Gerais'!$E$4:$E$1003),-('Gastos Gerais'!$C$4:$C$1003))</f>
        <v>0</v>
      </c>
      <c r="Q75" s="71">
        <f>SUMPRODUCT(-('Gastos Gerais'!$B$4:$B$1003=Analítico!$B75),-(Analítico!Q$3&gt;='Gastos Gerais'!$D$4:$D$1003),-(Analítico!Q$3&lt;='Gastos Gerais'!$E$4:$E$1003),-('Gastos Gerais'!$C$4:$C$1003))</f>
        <v>0</v>
      </c>
      <c r="R75" s="71">
        <f>SUMPRODUCT(-('Gastos Gerais'!$B$4:$B$1003=Analítico!$B75),-(Analítico!R$3&gt;='Gastos Gerais'!$D$4:$D$1003),-(Analítico!R$3&lt;='Gastos Gerais'!$E$4:$E$1003),-('Gastos Gerais'!$C$4:$C$1003))</f>
        <v>0</v>
      </c>
      <c r="S75" s="71">
        <f>SUMPRODUCT(-('Gastos Gerais'!$B$4:$B$1003=Analítico!$B75),-(Analítico!S$3&gt;='Gastos Gerais'!$D$4:$D$1003),-(Analítico!S$3&lt;='Gastos Gerais'!$E$4:$E$1003),-('Gastos Gerais'!$C$4:$C$1003))</f>
        <v>0</v>
      </c>
      <c r="T75" s="71">
        <f>SUMPRODUCT(-('Gastos Gerais'!$B$4:$B$1003=Analítico!$B75),-(Analítico!T$3&gt;='Gastos Gerais'!$D$4:$D$1003),-(Analítico!T$3&lt;='Gastos Gerais'!$E$4:$E$1003),-('Gastos Gerais'!$C$4:$C$1003))</f>
        <v>0</v>
      </c>
      <c r="U75" s="71">
        <f>SUMPRODUCT(-('Gastos Gerais'!$B$4:$B$1003=Analítico!$B75),-(Analítico!U$3&gt;='Gastos Gerais'!$D$4:$D$1003),-(Analítico!U$3&lt;='Gastos Gerais'!$E$4:$E$1003),-('Gastos Gerais'!$C$4:$C$1003))</f>
        <v>0</v>
      </c>
      <c r="V75" s="71">
        <f>SUMPRODUCT(-('Gastos Gerais'!$B$4:$B$1003=Analítico!$B75),-(Analítico!V$3&gt;='Gastos Gerais'!$D$4:$D$1003),-(Analítico!V$3&lt;='Gastos Gerais'!$E$4:$E$1003),-('Gastos Gerais'!$C$4:$C$1003))</f>
        <v>0</v>
      </c>
      <c r="W75" s="71">
        <f>SUMPRODUCT(-('Gastos Gerais'!$B$4:$B$1003=Analítico!$B75),-(Analítico!W$3&gt;='Gastos Gerais'!$D$4:$D$1003),-(Analítico!W$3&lt;='Gastos Gerais'!$E$4:$E$1003),-('Gastos Gerais'!$C$4:$C$1003))</f>
        <v>0</v>
      </c>
      <c r="X75" s="71">
        <f>SUMPRODUCT(-('Gastos Gerais'!$B$4:$B$1003=Analítico!$B75),-(Analítico!X$3&gt;='Gastos Gerais'!$D$4:$D$1003),-(Analítico!X$3&lt;='Gastos Gerais'!$E$4:$E$1003),-('Gastos Gerais'!$C$4:$C$1003))</f>
        <v>0</v>
      </c>
      <c r="Y75" s="71">
        <f>SUMPRODUCT(-('Gastos Gerais'!$B$4:$B$1003=Analítico!$B75),-(Analítico!Y$3&gt;='Gastos Gerais'!$D$4:$D$1003),-(Analítico!Y$3&lt;='Gastos Gerais'!$E$4:$E$1003),-('Gastos Gerais'!$C$4:$C$1003))</f>
        <v>0</v>
      </c>
      <c r="Z75" s="71">
        <f>SUMPRODUCT(-('Gastos Gerais'!$B$4:$B$1003=Analítico!$B75),-(Analítico!Z$3&gt;='Gastos Gerais'!$D$4:$D$1003),-(Analítico!Z$3&lt;='Gastos Gerais'!$E$4:$E$1003),-('Gastos Gerais'!$C$4:$C$1003))</f>
        <v>0</v>
      </c>
      <c r="AA75" s="71">
        <f>SUMPRODUCT(-('Gastos Gerais'!$B$4:$B$1003=Analítico!$B75),-(Analítico!AA$3&gt;='Gastos Gerais'!$D$4:$D$1003),-(Analítico!AA$3&lt;='Gastos Gerais'!$E$4:$E$1003),-('Gastos Gerais'!$C$4:$C$1003))</f>
        <v>0</v>
      </c>
      <c r="AB75" s="71">
        <f>SUMPRODUCT(-('Gastos Gerais'!$B$4:$B$1003=Analítico!$B75),-(Analítico!AB$3&gt;='Gastos Gerais'!$D$4:$D$1003),-(Analítico!AB$3&lt;='Gastos Gerais'!$E$4:$E$1003),-('Gastos Gerais'!$C$4:$C$1003))</f>
        <v>0</v>
      </c>
      <c r="AC75" s="71">
        <f>SUMPRODUCT(-('Gastos Gerais'!$B$4:$B$1003=Analítico!$B75),-(Analítico!AC$3&gt;='Gastos Gerais'!$D$4:$D$1003),-(Analítico!AC$3&lt;='Gastos Gerais'!$E$4:$E$1003),-('Gastos Gerais'!$C$4:$C$1003))</f>
        <v>0</v>
      </c>
      <c r="AD75" s="71">
        <f>SUMPRODUCT(-('Gastos Gerais'!$B$4:$B$1003=Analítico!$B75),-(Analítico!AD$3&gt;='Gastos Gerais'!$D$4:$D$1003),-(Analítico!AD$3&lt;='Gastos Gerais'!$E$4:$E$1003),-('Gastos Gerais'!$C$4:$C$1003))</f>
        <v>0</v>
      </c>
      <c r="AE75" s="71">
        <f>SUMPRODUCT(-('Gastos Gerais'!$B$4:$B$1003=Analítico!$B75),-(Analítico!AE$3&gt;='Gastos Gerais'!$D$4:$D$1003),-(Analítico!AE$3&lt;='Gastos Gerais'!$E$4:$E$1003),-('Gastos Gerais'!$C$4:$C$1003))</f>
        <v>0</v>
      </c>
      <c r="AF75" s="71">
        <f>SUMPRODUCT(-('Gastos Gerais'!$B$4:$B$1003=Analítico!$B75),-(Analítico!AF$3&gt;='Gastos Gerais'!$D$4:$D$1003),-(Analítico!AF$3&lt;='Gastos Gerais'!$E$4:$E$1003),-('Gastos Gerais'!$C$4:$C$1003))</f>
        <v>0</v>
      </c>
      <c r="AG75" s="71">
        <f>SUMPRODUCT(-('Gastos Gerais'!$B$4:$B$1003=Analítico!$B75),-(Analítico!AG$3&gt;='Gastos Gerais'!$D$4:$D$1003),-(Analítico!AG$3&lt;='Gastos Gerais'!$E$4:$E$1003),-('Gastos Gerais'!$C$4:$C$1003))</f>
        <v>0</v>
      </c>
      <c r="AH75" s="71">
        <f>SUMPRODUCT(-('Gastos Gerais'!$B$4:$B$1003=Analítico!$B75),-(Analítico!AH$3&gt;='Gastos Gerais'!$D$4:$D$1003),-(Analítico!AH$3&lt;='Gastos Gerais'!$E$4:$E$1003),-('Gastos Gerais'!$C$4:$C$1003))</f>
        <v>0</v>
      </c>
      <c r="AI75" s="71">
        <f>SUMPRODUCT(-('Gastos Gerais'!$B$4:$B$1003=Analítico!$B75),-(Analítico!AI$3&gt;='Gastos Gerais'!$D$4:$D$1003),-(Analítico!AI$3&lt;='Gastos Gerais'!$E$4:$E$1003),-('Gastos Gerais'!$C$4:$C$1003))</f>
        <v>0</v>
      </c>
      <c r="AJ75" s="71">
        <f>SUMPRODUCT(-('Gastos Gerais'!$B$4:$B$1003=Analítico!$B75),-(Analítico!AJ$3&gt;='Gastos Gerais'!$D$4:$D$1003),-(Analítico!AJ$3&lt;='Gastos Gerais'!$E$4:$E$1003),-('Gastos Gerais'!$C$4:$C$1003))</f>
        <v>0</v>
      </c>
      <c r="AK75" s="71">
        <f>SUMPRODUCT(-('Gastos Gerais'!$B$4:$B$1003=Analítico!$B75),-(Analítico!AK$3&gt;='Gastos Gerais'!$D$4:$D$1003),-(Analítico!AK$3&lt;='Gastos Gerais'!$E$4:$E$1003),-('Gastos Gerais'!$C$4:$C$1003))</f>
        <v>0</v>
      </c>
      <c r="AL75" s="71">
        <f>SUMPRODUCT(-('Gastos Gerais'!$B$4:$B$1003=Analítico!$B75),-(Analítico!AL$3&gt;='Gastos Gerais'!$D$4:$D$1003),-(Analítico!AL$3&lt;='Gastos Gerais'!$E$4:$E$1003),-('Gastos Gerais'!$C$4:$C$1003))</f>
        <v>0</v>
      </c>
      <c r="AM75" s="71">
        <f>SUMPRODUCT(-('Gastos Gerais'!$B$4:$B$1003=Analítico!$B75),-(Analítico!AM$3&gt;='Gastos Gerais'!$D$4:$D$1003),-(Analítico!AM$3&lt;='Gastos Gerais'!$E$4:$E$1003),-('Gastos Gerais'!$C$4:$C$1003))</f>
        <v>0</v>
      </c>
      <c r="AN75" s="71">
        <f>SUMPRODUCT(-('Gastos Gerais'!$B$4:$B$1003=Analítico!$B75),-(Analítico!AN$3&gt;='Gastos Gerais'!$D$4:$D$1003),-(Analítico!AN$3&lt;='Gastos Gerais'!$E$4:$E$1003),-('Gastos Gerais'!$C$4:$C$1003))</f>
        <v>0</v>
      </c>
      <c r="AO75" s="71">
        <f>SUMPRODUCT(-('Gastos Gerais'!$B$4:$B$1003=Analítico!$B75),-(Analítico!AO$3&gt;='Gastos Gerais'!$D$4:$D$1003),-(Analítico!AO$3&lt;='Gastos Gerais'!$E$4:$E$1003),-('Gastos Gerais'!$C$4:$C$1003))</f>
        <v>0</v>
      </c>
      <c r="AP75" s="71">
        <f>SUMPRODUCT(-('Gastos Gerais'!$B$4:$B$1003=Analítico!$B75),-(Analítico!AP$3&gt;='Gastos Gerais'!$D$4:$D$1003),-(Analítico!AP$3&lt;='Gastos Gerais'!$E$4:$E$1003),-('Gastos Gerais'!$C$4:$C$1003))</f>
        <v>0</v>
      </c>
      <c r="AQ75" s="71">
        <f>SUMPRODUCT(-('Gastos Gerais'!$B$4:$B$1003=Analítico!$B75),-(Analítico!AQ$3&gt;='Gastos Gerais'!$D$4:$D$1003),-(Analítico!AQ$3&lt;='Gastos Gerais'!$E$4:$E$1003),-('Gastos Gerais'!$C$4:$C$1003))</f>
        <v>0</v>
      </c>
      <c r="AR75" s="71">
        <f>SUMPRODUCT(-('Gastos Gerais'!$B$4:$B$1003=Analítico!$B75),-(Analítico!AR$3&gt;='Gastos Gerais'!$D$4:$D$1003),-(Analítico!AR$3&lt;='Gastos Gerais'!$E$4:$E$1003),-('Gastos Gerais'!$C$4:$C$1003))</f>
        <v>0</v>
      </c>
      <c r="AS75" s="71">
        <f>SUMPRODUCT(-('Gastos Gerais'!$B$4:$B$1003=Analítico!$B75),-(Analítico!AS$3&gt;='Gastos Gerais'!$D$4:$D$1003),-(Analítico!AS$3&lt;='Gastos Gerais'!$E$4:$E$1003),-('Gastos Gerais'!$C$4:$C$1003))</f>
        <v>0</v>
      </c>
      <c r="AT75" s="71">
        <f>SUMPRODUCT(-('Gastos Gerais'!$B$4:$B$1003=Analítico!$B75),-(Analítico!AT$3&gt;='Gastos Gerais'!$D$4:$D$1003),-(Analítico!AT$3&lt;='Gastos Gerais'!$E$4:$E$1003),-('Gastos Gerais'!$C$4:$C$1003))</f>
        <v>0</v>
      </c>
      <c r="AU75" s="71">
        <f>SUMPRODUCT(-('Gastos Gerais'!$B$4:$B$1003=Analítico!$B75),-(Analítico!AU$3&gt;='Gastos Gerais'!$D$4:$D$1003),-(Analítico!AU$3&lt;='Gastos Gerais'!$E$4:$E$1003),-('Gastos Gerais'!$C$4:$C$1003))</f>
        <v>0</v>
      </c>
      <c r="AV75" s="71">
        <f>SUMPRODUCT(-('Gastos Gerais'!$B$4:$B$1003=Analítico!$B75),-(Analítico!AV$3&gt;='Gastos Gerais'!$D$4:$D$1003),-(Analítico!AV$3&lt;='Gastos Gerais'!$E$4:$E$1003),-('Gastos Gerais'!$C$4:$C$1003))</f>
        <v>0</v>
      </c>
      <c r="AW75" s="71">
        <f>SUMPRODUCT(-('Gastos Gerais'!$B$4:$B$1003=Analítico!$B75),-(Analítico!AW$3&gt;='Gastos Gerais'!$D$4:$D$1003),-(Analítico!AW$3&lt;='Gastos Gerais'!$E$4:$E$1003),-('Gastos Gerais'!$C$4:$C$1003))</f>
        <v>0</v>
      </c>
      <c r="AX75" s="71">
        <f>SUMPRODUCT(-('Gastos Gerais'!$B$4:$B$1003=Analítico!$B75),-(Analítico!AX$3&gt;='Gastos Gerais'!$D$4:$D$1003),-(Analítico!AX$3&lt;='Gastos Gerais'!$E$4:$E$1003),-('Gastos Gerais'!$C$4:$C$1003))</f>
        <v>0</v>
      </c>
      <c r="AY75" s="71">
        <f>SUMPRODUCT(-('Gastos Gerais'!$B$4:$B$1003=Analítico!$B75),-(Analítico!AY$3&gt;='Gastos Gerais'!$D$4:$D$1003),-(Analítico!AY$3&lt;='Gastos Gerais'!$E$4:$E$1003),-('Gastos Gerais'!$C$4:$C$1003))</f>
        <v>0</v>
      </c>
      <c r="AZ75" s="71">
        <f>SUMPRODUCT(-('Gastos Gerais'!$B$4:$B$1003=Analítico!$B75),-(Analítico!AZ$3&gt;='Gastos Gerais'!$D$4:$D$1003),-(Analítico!AZ$3&lt;='Gastos Gerais'!$E$4:$E$1003),-('Gastos Gerais'!$C$4:$C$1003))</f>
        <v>0</v>
      </c>
      <c r="BA75" s="71">
        <f>SUMPRODUCT(-('Gastos Gerais'!$B$4:$B$1003=Analítico!$B75),-(Analítico!BA$3&gt;='Gastos Gerais'!$D$4:$D$1003),-(Analítico!BA$3&lt;='Gastos Gerais'!$E$4:$E$1003),-('Gastos Gerais'!$C$4:$C$1003))</f>
        <v>0</v>
      </c>
      <c r="BB75" s="71">
        <f>SUMPRODUCT(-('Gastos Gerais'!$B$4:$B$1003=Analítico!$B75),-(Analítico!BB$3&gt;='Gastos Gerais'!$D$4:$D$1003),-(Analítico!BB$3&lt;='Gastos Gerais'!$E$4:$E$1003),-('Gastos Gerais'!$C$4:$C$1003))</f>
        <v>0</v>
      </c>
      <c r="BC75" s="71">
        <f>SUMPRODUCT(-('Gastos Gerais'!$B$4:$B$1003=Analítico!$B75),-(Analítico!BC$3&gt;='Gastos Gerais'!$D$4:$D$1003),-(Analítico!BC$3&lt;='Gastos Gerais'!$E$4:$E$1003),-('Gastos Gerais'!$C$4:$C$1003))</f>
        <v>0</v>
      </c>
      <c r="BD75" s="71">
        <f>SUMPRODUCT(-('Gastos Gerais'!$B$4:$B$1003=Analítico!$B75),-(Analítico!BD$3&gt;='Gastos Gerais'!$D$4:$D$1003),-(Analítico!BD$3&lt;='Gastos Gerais'!$E$4:$E$1003),-('Gastos Gerais'!$C$4:$C$1003))</f>
        <v>0</v>
      </c>
      <c r="BE75" s="71">
        <f>SUMPRODUCT(-('Gastos Gerais'!$B$4:$B$1003=Analítico!$B75),-(Analítico!BE$3&gt;='Gastos Gerais'!$D$4:$D$1003),-(Analítico!BE$3&lt;='Gastos Gerais'!$E$4:$E$1003),-('Gastos Gerais'!$C$4:$C$1003))</f>
        <v>0</v>
      </c>
      <c r="BF75" s="71">
        <f>SUMPRODUCT(-('Gastos Gerais'!$B$4:$B$1003=Analítico!$B75),-(Analítico!BF$3&gt;='Gastos Gerais'!$D$4:$D$1003),-(Analítico!BF$3&lt;='Gastos Gerais'!$E$4:$E$1003),-('Gastos Gerais'!$C$4:$C$1003))</f>
        <v>0</v>
      </c>
      <c r="BG75" s="71">
        <f>SUMPRODUCT(-('Gastos Gerais'!$B$4:$B$1003=Analítico!$B75),-(Analítico!BG$3&gt;='Gastos Gerais'!$D$4:$D$1003),-(Analítico!BG$3&lt;='Gastos Gerais'!$E$4:$E$1003),-('Gastos Gerais'!$C$4:$C$1003))</f>
        <v>0</v>
      </c>
      <c r="BH75" s="71">
        <f>SUMPRODUCT(-('Gastos Gerais'!$B$4:$B$1003=Analítico!$B75),-(Analítico!BH$3&gt;='Gastos Gerais'!$D$4:$D$1003),-(Analítico!BH$3&lt;='Gastos Gerais'!$E$4:$E$1003),-('Gastos Gerais'!$C$4:$C$1003))</f>
        <v>0</v>
      </c>
      <c r="BI75" s="71">
        <f>SUMPRODUCT(-('Gastos Gerais'!$B$4:$B$1003=Analítico!$B75),-(Analítico!BI$3&gt;='Gastos Gerais'!$D$4:$D$1003),-(Analítico!BI$3&lt;='Gastos Gerais'!$E$4:$E$1003),-('Gastos Gerais'!$C$4:$C$1003))</f>
        <v>0</v>
      </c>
      <c r="BJ75" s="71">
        <f>SUMPRODUCT(-('Gastos Gerais'!$B$4:$B$1003=Analítico!$B75),-(Analítico!BJ$3&gt;='Gastos Gerais'!$D$4:$D$1003),-(Analítico!BJ$3&lt;='Gastos Gerais'!$E$4:$E$1003),-('Gastos Gerais'!$C$4:$C$1003))</f>
        <v>0</v>
      </c>
      <c r="BK75" s="69">
        <f t="shared" si="36"/>
        <v>0</v>
      </c>
      <c r="BL75" s="74">
        <f t="shared" ca="1" si="37"/>
        <v>0</v>
      </c>
    </row>
    <row r="76" spans="1:64" s="49" customFormat="1" ht="23.25" customHeight="1" x14ac:dyDescent="0.2">
      <c r="A76" s="19" t="s">
        <v>209</v>
      </c>
      <c r="B76" s="351" t="s">
        <v>210</v>
      </c>
      <c r="C76" s="71">
        <f>SUMPRODUCT(-('Gastos Gerais'!$B$4:$B$1003=Analítico!$B76),-(Analítico!C$3&gt;='Gastos Gerais'!$D$4:$D$1003),-(Analítico!C$3&lt;='Gastos Gerais'!$E$4:$E$1003),-('Gastos Gerais'!$C$4:$C$1003))</f>
        <v>0</v>
      </c>
      <c r="D76" s="71">
        <f>SUMPRODUCT(-('Gastos Gerais'!$B$4:$B$1003=Analítico!$B76),-(Analítico!D$3&gt;='Gastos Gerais'!$D$4:$D$1003),-(Analítico!D$3&lt;='Gastos Gerais'!$E$4:$E$1003),-('Gastos Gerais'!$C$4:$C$1003))</f>
        <v>0</v>
      </c>
      <c r="E76" s="71">
        <f>SUMPRODUCT(-('Gastos Gerais'!$B$4:$B$1003=Analítico!$B76),-(Analítico!E$3&gt;='Gastos Gerais'!$D$4:$D$1003),-(Analítico!E$3&lt;='Gastos Gerais'!$E$4:$E$1003),-('Gastos Gerais'!$C$4:$C$1003))</f>
        <v>0</v>
      </c>
      <c r="F76" s="71">
        <f>SUMPRODUCT(-('Gastos Gerais'!$B$4:$B$1003=Analítico!$B76),-(Analítico!F$3&gt;='Gastos Gerais'!$D$4:$D$1003),-(Analítico!F$3&lt;='Gastos Gerais'!$E$4:$E$1003),-('Gastos Gerais'!$C$4:$C$1003))</f>
        <v>0</v>
      </c>
      <c r="G76" s="71">
        <f>SUMPRODUCT(-('Gastos Gerais'!$B$4:$B$1003=Analítico!$B76),-(Analítico!G$3&gt;='Gastos Gerais'!$D$4:$D$1003),-(Analítico!G$3&lt;='Gastos Gerais'!$E$4:$E$1003),-('Gastos Gerais'!$C$4:$C$1003))</f>
        <v>0</v>
      </c>
      <c r="H76" s="71">
        <f>SUMPRODUCT(-('Gastos Gerais'!$B$4:$B$1003=Analítico!$B76),-(Analítico!H$3&gt;='Gastos Gerais'!$D$4:$D$1003),-(Analítico!H$3&lt;='Gastos Gerais'!$E$4:$E$1003),-('Gastos Gerais'!$C$4:$C$1003))</f>
        <v>0</v>
      </c>
      <c r="I76" s="71">
        <f>SUMPRODUCT(-('Gastos Gerais'!$B$4:$B$1003=Analítico!$B76),-(Analítico!I$3&gt;='Gastos Gerais'!$D$4:$D$1003),-(Analítico!I$3&lt;='Gastos Gerais'!$E$4:$E$1003),-('Gastos Gerais'!$C$4:$C$1003))</f>
        <v>0</v>
      </c>
      <c r="J76" s="71">
        <f>SUMPRODUCT(-('Gastos Gerais'!$B$4:$B$1003=Analítico!$B76),-(Analítico!J$3&gt;='Gastos Gerais'!$D$4:$D$1003),-(Analítico!J$3&lt;='Gastos Gerais'!$E$4:$E$1003),-('Gastos Gerais'!$C$4:$C$1003))</f>
        <v>0</v>
      </c>
      <c r="K76" s="71">
        <f>SUMPRODUCT(-('Gastos Gerais'!$B$4:$B$1003=Analítico!$B76),-(Analítico!K$3&gt;='Gastos Gerais'!$D$4:$D$1003),-(Analítico!K$3&lt;='Gastos Gerais'!$E$4:$E$1003),-('Gastos Gerais'!$C$4:$C$1003))</f>
        <v>0</v>
      </c>
      <c r="L76" s="71">
        <f>SUMPRODUCT(-('Gastos Gerais'!$B$4:$B$1003=Analítico!$B76),-(Analítico!L$3&gt;='Gastos Gerais'!$D$4:$D$1003),-(Analítico!L$3&lt;='Gastos Gerais'!$E$4:$E$1003),-('Gastos Gerais'!$C$4:$C$1003))</f>
        <v>0</v>
      </c>
      <c r="M76" s="71">
        <f>SUMPRODUCT(-('Gastos Gerais'!$B$4:$B$1003=Analítico!$B76),-(Analítico!M$3&gt;='Gastos Gerais'!$D$4:$D$1003),-(Analítico!M$3&lt;='Gastos Gerais'!$E$4:$E$1003),-('Gastos Gerais'!$C$4:$C$1003))</f>
        <v>0</v>
      </c>
      <c r="N76" s="71">
        <f>SUMPRODUCT(-('Gastos Gerais'!$B$4:$B$1003=Analítico!$B76),-(Analítico!N$3&gt;='Gastos Gerais'!$D$4:$D$1003),-(Analítico!N$3&lt;='Gastos Gerais'!$E$4:$E$1003),-('Gastos Gerais'!$C$4:$C$1003))</f>
        <v>0</v>
      </c>
      <c r="O76" s="71">
        <f>SUMPRODUCT(-('Gastos Gerais'!$B$4:$B$1003=Analítico!$B76),-(Analítico!O$3&gt;='Gastos Gerais'!$D$4:$D$1003),-(Analítico!O$3&lt;='Gastos Gerais'!$E$4:$E$1003),-('Gastos Gerais'!$C$4:$C$1003))</f>
        <v>0</v>
      </c>
      <c r="P76" s="71">
        <f>SUMPRODUCT(-('Gastos Gerais'!$B$4:$B$1003=Analítico!$B76),-(Analítico!P$3&gt;='Gastos Gerais'!$D$4:$D$1003),-(Analítico!P$3&lt;='Gastos Gerais'!$E$4:$E$1003),-('Gastos Gerais'!$C$4:$C$1003))</f>
        <v>0</v>
      </c>
      <c r="Q76" s="71">
        <f>SUMPRODUCT(-('Gastos Gerais'!$B$4:$B$1003=Analítico!$B76),-(Analítico!Q$3&gt;='Gastos Gerais'!$D$4:$D$1003),-(Analítico!Q$3&lt;='Gastos Gerais'!$E$4:$E$1003),-('Gastos Gerais'!$C$4:$C$1003))</f>
        <v>0</v>
      </c>
      <c r="R76" s="71">
        <f>SUMPRODUCT(-('Gastos Gerais'!$B$4:$B$1003=Analítico!$B76),-(Analítico!R$3&gt;='Gastos Gerais'!$D$4:$D$1003),-(Analítico!R$3&lt;='Gastos Gerais'!$E$4:$E$1003),-('Gastos Gerais'!$C$4:$C$1003))</f>
        <v>0</v>
      </c>
      <c r="S76" s="71">
        <f>SUMPRODUCT(-('Gastos Gerais'!$B$4:$B$1003=Analítico!$B76),-(Analítico!S$3&gt;='Gastos Gerais'!$D$4:$D$1003),-(Analítico!S$3&lt;='Gastos Gerais'!$E$4:$E$1003),-('Gastos Gerais'!$C$4:$C$1003))</f>
        <v>0</v>
      </c>
      <c r="T76" s="71">
        <f>SUMPRODUCT(-('Gastos Gerais'!$B$4:$B$1003=Analítico!$B76),-(Analítico!T$3&gt;='Gastos Gerais'!$D$4:$D$1003),-(Analítico!T$3&lt;='Gastos Gerais'!$E$4:$E$1003),-('Gastos Gerais'!$C$4:$C$1003))</f>
        <v>0</v>
      </c>
      <c r="U76" s="71">
        <f>SUMPRODUCT(-('Gastos Gerais'!$B$4:$B$1003=Analítico!$B76),-(Analítico!U$3&gt;='Gastos Gerais'!$D$4:$D$1003),-(Analítico!U$3&lt;='Gastos Gerais'!$E$4:$E$1003),-('Gastos Gerais'!$C$4:$C$1003))</f>
        <v>0</v>
      </c>
      <c r="V76" s="71">
        <f>SUMPRODUCT(-('Gastos Gerais'!$B$4:$B$1003=Analítico!$B76),-(Analítico!V$3&gt;='Gastos Gerais'!$D$4:$D$1003),-(Analítico!V$3&lt;='Gastos Gerais'!$E$4:$E$1003),-('Gastos Gerais'!$C$4:$C$1003))</f>
        <v>0</v>
      </c>
      <c r="W76" s="71">
        <f>SUMPRODUCT(-('Gastos Gerais'!$B$4:$B$1003=Analítico!$B76),-(Analítico!W$3&gt;='Gastos Gerais'!$D$4:$D$1003),-(Analítico!W$3&lt;='Gastos Gerais'!$E$4:$E$1003),-('Gastos Gerais'!$C$4:$C$1003))</f>
        <v>0</v>
      </c>
      <c r="X76" s="71">
        <f>SUMPRODUCT(-('Gastos Gerais'!$B$4:$B$1003=Analítico!$B76),-(Analítico!X$3&gt;='Gastos Gerais'!$D$4:$D$1003),-(Analítico!X$3&lt;='Gastos Gerais'!$E$4:$E$1003),-('Gastos Gerais'!$C$4:$C$1003))</f>
        <v>0</v>
      </c>
      <c r="Y76" s="71">
        <f>SUMPRODUCT(-('Gastos Gerais'!$B$4:$B$1003=Analítico!$B76),-(Analítico!Y$3&gt;='Gastos Gerais'!$D$4:$D$1003),-(Analítico!Y$3&lt;='Gastos Gerais'!$E$4:$E$1003),-('Gastos Gerais'!$C$4:$C$1003))</f>
        <v>0</v>
      </c>
      <c r="Z76" s="71">
        <f>SUMPRODUCT(-('Gastos Gerais'!$B$4:$B$1003=Analítico!$B76),-(Analítico!Z$3&gt;='Gastos Gerais'!$D$4:$D$1003),-(Analítico!Z$3&lt;='Gastos Gerais'!$E$4:$E$1003),-('Gastos Gerais'!$C$4:$C$1003))</f>
        <v>0</v>
      </c>
      <c r="AA76" s="71">
        <f>SUMPRODUCT(-('Gastos Gerais'!$B$4:$B$1003=Analítico!$B76),-(Analítico!AA$3&gt;='Gastos Gerais'!$D$4:$D$1003),-(Analítico!AA$3&lt;='Gastos Gerais'!$E$4:$E$1003),-('Gastos Gerais'!$C$4:$C$1003))</f>
        <v>0</v>
      </c>
      <c r="AB76" s="71">
        <f>SUMPRODUCT(-('Gastos Gerais'!$B$4:$B$1003=Analítico!$B76),-(Analítico!AB$3&gt;='Gastos Gerais'!$D$4:$D$1003),-(Analítico!AB$3&lt;='Gastos Gerais'!$E$4:$E$1003),-('Gastos Gerais'!$C$4:$C$1003))</f>
        <v>0</v>
      </c>
      <c r="AC76" s="71">
        <f>SUMPRODUCT(-('Gastos Gerais'!$B$4:$B$1003=Analítico!$B76),-(Analítico!AC$3&gt;='Gastos Gerais'!$D$4:$D$1003),-(Analítico!AC$3&lt;='Gastos Gerais'!$E$4:$E$1003),-('Gastos Gerais'!$C$4:$C$1003))</f>
        <v>0</v>
      </c>
      <c r="AD76" s="71">
        <f>SUMPRODUCT(-('Gastos Gerais'!$B$4:$B$1003=Analítico!$B76),-(Analítico!AD$3&gt;='Gastos Gerais'!$D$4:$D$1003),-(Analítico!AD$3&lt;='Gastos Gerais'!$E$4:$E$1003),-('Gastos Gerais'!$C$4:$C$1003))</f>
        <v>0</v>
      </c>
      <c r="AE76" s="71">
        <f>SUMPRODUCT(-('Gastos Gerais'!$B$4:$B$1003=Analítico!$B76),-(Analítico!AE$3&gt;='Gastos Gerais'!$D$4:$D$1003),-(Analítico!AE$3&lt;='Gastos Gerais'!$E$4:$E$1003),-('Gastos Gerais'!$C$4:$C$1003))</f>
        <v>0</v>
      </c>
      <c r="AF76" s="71">
        <f>SUMPRODUCT(-('Gastos Gerais'!$B$4:$B$1003=Analítico!$B76),-(Analítico!AF$3&gt;='Gastos Gerais'!$D$4:$D$1003),-(Analítico!AF$3&lt;='Gastos Gerais'!$E$4:$E$1003),-('Gastos Gerais'!$C$4:$C$1003))</f>
        <v>0</v>
      </c>
      <c r="AG76" s="71">
        <f>SUMPRODUCT(-('Gastos Gerais'!$B$4:$B$1003=Analítico!$B76),-(Analítico!AG$3&gt;='Gastos Gerais'!$D$4:$D$1003),-(Analítico!AG$3&lt;='Gastos Gerais'!$E$4:$E$1003),-('Gastos Gerais'!$C$4:$C$1003))</f>
        <v>0</v>
      </c>
      <c r="AH76" s="71">
        <f>SUMPRODUCT(-('Gastos Gerais'!$B$4:$B$1003=Analítico!$B76),-(Analítico!AH$3&gt;='Gastos Gerais'!$D$4:$D$1003),-(Analítico!AH$3&lt;='Gastos Gerais'!$E$4:$E$1003),-('Gastos Gerais'!$C$4:$C$1003))</f>
        <v>0</v>
      </c>
      <c r="AI76" s="71">
        <f>SUMPRODUCT(-('Gastos Gerais'!$B$4:$B$1003=Analítico!$B76),-(Analítico!AI$3&gt;='Gastos Gerais'!$D$4:$D$1003),-(Analítico!AI$3&lt;='Gastos Gerais'!$E$4:$E$1003),-('Gastos Gerais'!$C$4:$C$1003))</f>
        <v>0</v>
      </c>
      <c r="AJ76" s="71">
        <f>SUMPRODUCT(-('Gastos Gerais'!$B$4:$B$1003=Analítico!$B76),-(Analítico!AJ$3&gt;='Gastos Gerais'!$D$4:$D$1003),-(Analítico!AJ$3&lt;='Gastos Gerais'!$E$4:$E$1003),-('Gastos Gerais'!$C$4:$C$1003))</f>
        <v>0</v>
      </c>
      <c r="AK76" s="71">
        <f>SUMPRODUCT(-('Gastos Gerais'!$B$4:$B$1003=Analítico!$B76),-(Analítico!AK$3&gt;='Gastos Gerais'!$D$4:$D$1003),-(Analítico!AK$3&lt;='Gastos Gerais'!$E$4:$E$1003),-('Gastos Gerais'!$C$4:$C$1003))</f>
        <v>0</v>
      </c>
      <c r="AL76" s="71">
        <f>SUMPRODUCT(-('Gastos Gerais'!$B$4:$B$1003=Analítico!$B76),-(Analítico!AL$3&gt;='Gastos Gerais'!$D$4:$D$1003),-(Analítico!AL$3&lt;='Gastos Gerais'!$E$4:$E$1003),-('Gastos Gerais'!$C$4:$C$1003))</f>
        <v>0</v>
      </c>
      <c r="AM76" s="71">
        <f>SUMPRODUCT(-('Gastos Gerais'!$B$4:$B$1003=Analítico!$B76),-(Analítico!AM$3&gt;='Gastos Gerais'!$D$4:$D$1003),-(Analítico!AM$3&lt;='Gastos Gerais'!$E$4:$E$1003),-('Gastos Gerais'!$C$4:$C$1003))</f>
        <v>0</v>
      </c>
      <c r="AN76" s="71">
        <f>SUMPRODUCT(-('Gastos Gerais'!$B$4:$B$1003=Analítico!$B76),-(Analítico!AN$3&gt;='Gastos Gerais'!$D$4:$D$1003),-(Analítico!AN$3&lt;='Gastos Gerais'!$E$4:$E$1003),-('Gastos Gerais'!$C$4:$C$1003))</f>
        <v>0</v>
      </c>
      <c r="AO76" s="71">
        <f>SUMPRODUCT(-('Gastos Gerais'!$B$4:$B$1003=Analítico!$B76),-(Analítico!AO$3&gt;='Gastos Gerais'!$D$4:$D$1003),-(Analítico!AO$3&lt;='Gastos Gerais'!$E$4:$E$1003),-('Gastos Gerais'!$C$4:$C$1003))</f>
        <v>0</v>
      </c>
      <c r="AP76" s="71">
        <f>SUMPRODUCT(-('Gastos Gerais'!$B$4:$B$1003=Analítico!$B76),-(Analítico!AP$3&gt;='Gastos Gerais'!$D$4:$D$1003),-(Analítico!AP$3&lt;='Gastos Gerais'!$E$4:$E$1003),-('Gastos Gerais'!$C$4:$C$1003))</f>
        <v>0</v>
      </c>
      <c r="AQ76" s="71">
        <f>SUMPRODUCT(-('Gastos Gerais'!$B$4:$B$1003=Analítico!$B76),-(Analítico!AQ$3&gt;='Gastos Gerais'!$D$4:$D$1003),-(Analítico!AQ$3&lt;='Gastos Gerais'!$E$4:$E$1003),-('Gastos Gerais'!$C$4:$C$1003))</f>
        <v>0</v>
      </c>
      <c r="AR76" s="71">
        <f>SUMPRODUCT(-('Gastos Gerais'!$B$4:$B$1003=Analítico!$B76),-(Analítico!AR$3&gt;='Gastos Gerais'!$D$4:$D$1003),-(Analítico!AR$3&lt;='Gastos Gerais'!$E$4:$E$1003),-('Gastos Gerais'!$C$4:$C$1003))</f>
        <v>0</v>
      </c>
      <c r="AS76" s="71">
        <f>SUMPRODUCT(-('Gastos Gerais'!$B$4:$B$1003=Analítico!$B76),-(Analítico!AS$3&gt;='Gastos Gerais'!$D$4:$D$1003),-(Analítico!AS$3&lt;='Gastos Gerais'!$E$4:$E$1003),-('Gastos Gerais'!$C$4:$C$1003))</f>
        <v>0</v>
      </c>
      <c r="AT76" s="71">
        <f>SUMPRODUCT(-('Gastos Gerais'!$B$4:$B$1003=Analítico!$B76),-(Analítico!AT$3&gt;='Gastos Gerais'!$D$4:$D$1003),-(Analítico!AT$3&lt;='Gastos Gerais'!$E$4:$E$1003),-('Gastos Gerais'!$C$4:$C$1003))</f>
        <v>0</v>
      </c>
      <c r="AU76" s="71">
        <f>SUMPRODUCT(-('Gastos Gerais'!$B$4:$B$1003=Analítico!$B76),-(Analítico!AU$3&gt;='Gastos Gerais'!$D$4:$D$1003),-(Analítico!AU$3&lt;='Gastos Gerais'!$E$4:$E$1003),-('Gastos Gerais'!$C$4:$C$1003))</f>
        <v>0</v>
      </c>
      <c r="AV76" s="71">
        <f>SUMPRODUCT(-('Gastos Gerais'!$B$4:$B$1003=Analítico!$B76),-(Analítico!AV$3&gt;='Gastos Gerais'!$D$4:$D$1003),-(Analítico!AV$3&lt;='Gastos Gerais'!$E$4:$E$1003),-('Gastos Gerais'!$C$4:$C$1003))</f>
        <v>0</v>
      </c>
      <c r="AW76" s="71">
        <f>SUMPRODUCT(-('Gastos Gerais'!$B$4:$B$1003=Analítico!$B76),-(Analítico!AW$3&gt;='Gastos Gerais'!$D$4:$D$1003),-(Analítico!AW$3&lt;='Gastos Gerais'!$E$4:$E$1003),-('Gastos Gerais'!$C$4:$C$1003))</f>
        <v>0</v>
      </c>
      <c r="AX76" s="71">
        <f>SUMPRODUCT(-('Gastos Gerais'!$B$4:$B$1003=Analítico!$B76),-(Analítico!AX$3&gt;='Gastos Gerais'!$D$4:$D$1003),-(Analítico!AX$3&lt;='Gastos Gerais'!$E$4:$E$1003),-('Gastos Gerais'!$C$4:$C$1003))</f>
        <v>0</v>
      </c>
      <c r="AY76" s="71">
        <f>SUMPRODUCT(-('Gastos Gerais'!$B$4:$B$1003=Analítico!$B76),-(Analítico!AY$3&gt;='Gastos Gerais'!$D$4:$D$1003),-(Analítico!AY$3&lt;='Gastos Gerais'!$E$4:$E$1003),-('Gastos Gerais'!$C$4:$C$1003))</f>
        <v>0</v>
      </c>
      <c r="AZ76" s="71">
        <f>SUMPRODUCT(-('Gastos Gerais'!$B$4:$B$1003=Analítico!$B76),-(Analítico!AZ$3&gt;='Gastos Gerais'!$D$4:$D$1003),-(Analítico!AZ$3&lt;='Gastos Gerais'!$E$4:$E$1003),-('Gastos Gerais'!$C$4:$C$1003))</f>
        <v>0</v>
      </c>
      <c r="BA76" s="71">
        <f>SUMPRODUCT(-('Gastos Gerais'!$B$4:$B$1003=Analítico!$B76),-(Analítico!BA$3&gt;='Gastos Gerais'!$D$4:$D$1003),-(Analítico!BA$3&lt;='Gastos Gerais'!$E$4:$E$1003),-('Gastos Gerais'!$C$4:$C$1003))</f>
        <v>0</v>
      </c>
      <c r="BB76" s="71">
        <f>SUMPRODUCT(-('Gastos Gerais'!$B$4:$B$1003=Analítico!$B76),-(Analítico!BB$3&gt;='Gastos Gerais'!$D$4:$D$1003),-(Analítico!BB$3&lt;='Gastos Gerais'!$E$4:$E$1003),-('Gastos Gerais'!$C$4:$C$1003))</f>
        <v>0</v>
      </c>
      <c r="BC76" s="71">
        <f>SUMPRODUCT(-('Gastos Gerais'!$B$4:$B$1003=Analítico!$B76),-(Analítico!BC$3&gt;='Gastos Gerais'!$D$4:$D$1003),-(Analítico!BC$3&lt;='Gastos Gerais'!$E$4:$E$1003),-('Gastos Gerais'!$C$4:$C$1003))</f>
        <v>0</v>
      </c>
      <c r="BD76" s="71">
        <f>SUMPRODUCT(-('Gastos Gerais'!$B$4:$B$1003=Analítico!$B76),-(Analítico!BD$3&gt;='Gastos Gerais'!$D$4:$D$1003),-(Analítico!BD$3&lt;='Gastos Gerais'!$E$4:$E$1003),-('Gastos Gerais'!$C$4:$C$1003))</f>
        <v>0</v>
      </c>
      <c r="BE76" s="71">
        <f>SUMPRODUCT(-('Gastos Gerais'!$B$4:$B$1003=Analítico!$B76),-(Analítico!BE$3&gt;='Gastos Gerais'!$D$4:$D$1003),-(Analítico!BE$3&lt;='Gastos Gerais'!$E$4:$E$1003),-('Gastos Gerais'!$C$4:$C$1003))</f>
        <v>0</v>
      </c>
      <c r="BF76" s="71">
        <f>SUMPRODUCT(-('Gastos Gerais'!$B$4:$B$1003=Analítico!$B76),-(Analítico!BF$3&gt;='Gastos Gerais'!$D$4:$D$1003),-(Analítico!BF$3&lt;='Gastos Gerais'!$E$4:$E$1003),-('Gastos Gerais'!$C$4:$C$1003))</f>
        <v>0</v>
      </c>
      <c r="BG76" s="71">
        <f>SUMPRODUCT(-('Gastos Gerais'!$B$4:$B$1003=Analítico!$B76),-(Analítico!BG$3&gt;='Gastos Gerais'!$D$4:$D$1003),-(Analítico!BG$3&lt;='Gastos Gerais'!$E$4:$E$1003),-('Gastos Gerais'!$C$4:$C$1003))</f>
        <v>0</v>
      </c>
      <c r="BH76" s="71">
        <f>SUMPRODUCT(-('Gastos Gerais'!$B$4:$B$1003=Analítico!$B76),-(Analítico!BH$3&gt;='Gastos Gerais'!$D$4:$D$1003),-(Analítico!BH$3&lt;='Gastos Gerais'!$E$4:$E$1003),-('Gastos Gerais'!$C$4:$C$1003))</f>
        <v>0</v>
      </c>
      <c r="BI76" s="71">
        <f>SUMPRODUCT(-('Gastos Gerais'!$B$4:$B$1003=Analítico!$B76),-(Analítico!BI$3&gt;='Gastos Gerais'!$D$4:$D$1003),-(Analítico!BI$3&lt;='Gastos Gerais'!$E$4:$E$1003),-('Gastos Gerais'!$C$4:$C$1003))</f>
        <v>0</v>
      </c>
      <c r="BJ76" s="71">
        <f>SUMPRODUCT(-('Gastos Gerais'!$B$4:$B$1003=Analítico!$B76),-(Analítico!BJ$3&gt;='Gastos Gerais'!$D$4:$D$1003),-(Analítico!BJ$3&lt;='Gastos Gerais'!$E$4:$E$1003),-('Gastos Gerais'!$C$4:$C$1003))</f>
        <v>0</v>
      </c>
      <c r="BK76" s="69">
        <f t="shared" si="36"/>
        <v>0</v>
      </c>
      <c r="BL76" s="74">
        <f t="shared" ca="1" si="37"/>
        <v>0</v>
      </c>
    </row>
    <row r="77" spans="1:64" s="49" customFormat="1" ht="23.25" customHeight="1" x14ac:dyDescent="0.2">
      <c r="A77" s="19" t="s">
        <v>211</v>
      </c>
      <c r="B77" s="351" t="s">
        <v>212</v>
      </c>
      <c r="C77" s="71">
        <f>SUMPRODUCT(-('Gastos Gerais'!$B$4:$B$1003=Analítico!$B77),-(Analítico!C$3&gt;='Gastos Gerais'!$D$4:$D$1003),-(Analítico!C$3&lt;='Gastos Gerais'!$E$4:$E$1003),-('Gastos Gerais'!$C$4:$C$1003))</f>
        <v>0</v>
      </c>
      <c r="D77" s="71">
        <f>SUMPRODUCT(-('Gastos Gerais'!$B$4:$B$1003=Analítico!$B77),-(Analítico!D$3&gt;='Gastos Gerais'!$D$4:$D$1003),-(Analítico!D$3&lt;='Gastos Gerais'!$E$4:$E$1003),-('Gastos Gerais'!$C$4:$C$1003))</f>
        <v>0</v>
      </c>
      <c r="E77" s="71">
        <f>SUMPRODUCT(-('Gastos Gerais'!$B$4:$B$1003=Analítico!$B77),-(Analítico!E$3&gt;='Gastos Gerais'!$D$4:$D$1003),-(Analítico!E$3&lt;='Gastos Gerais'!$E$4:$E$1003),-('Gastos Gerais'!$C$4:$C$1003))</f>
        <v>0</v>
      </c>
      <c r="F77" s="71">
        <f>SUMPRODUCT(-('Gastos Gerais'!$B$4:$B$1003=Analítico!$B77),-(Analítico!F$3&gt;='Gastos Gerais'!$D$4:$D$1003),-(Analítico!F$3&lt;='Gastos Gerais'!$E$4:$E$1003),-('Gastos Gerais'!$C$4:$C$1003))</f>
        <v>0</v>
      </c>
      <c r="G77" s="71">
        <f>SUMPRODUCT(-('Gastos Gerais'!$B$4:$B$1003=Analítico!$B77),-(Analítico!G$3&gt;='Gastos Gerais'!$D$4:$D$1003),-(Analítico!G$3&lt;='Gastos Gerais'!$E$4:$E$1003),-('Gastos Gerais'!$C$4:$C$1003))</f>
        <v>0</v>
      </c>
      <c r="H77" s="71">
        <f>SUMPRODUCT(-('Gastos Gerais'!$B$4:$B$1003=Analítico!$B77),-(Analítico!H$3&gt;='Gastos Gerais'!$D$4:$D$1003),-(Analítico!H$3&lt;='Gastos Gerais'!$E$4:$E$1003),-('Gastos Gerais'!$C$4:$C$1003))</f>
        <v>0</v>
      </c>
      <c r="I77" s="71">
        <f>SUMPRODUCT(-('Gastos Gerais'!$B$4:$B$1003=Analítico!$B77),-(Analítico!I$3&gt;='Gastos Gerais'!$D$4:$D$1003),-(Analítico!I$3&lt;='Gastos Gerais'!$E$4:$E$1003),-('Gastos Gerais'!$C$4:$C$1003))</f>
        <v>0</v>
      </c>
      <c r="J77" s="71">
        <f>SUMPRODUCT(-('Gastos Gerais'!$B$4:$B$1003=Analítico!$B77),-(Analítico!J$3&gt;='Gastos Gerais'!$D$4:$D$1003),-(Analítico!J$3&lt;='Gastos Gerais'!$E$4:$E$1003),-('Gastos Gerais'!$C$4:$C$1003))</f>
        <v>0</v>
      </c>
      <c r="K77" s="71">
        <f>SUMPRODUCT(-('Gastos Gerais'!$B$4:$B$1003=Analítico!$B77),-(Analítico!K$3&gt;='Gastos Gerais'!$D$4:$D$1003),-(Analítico!K$3&lt;='Gastos Gerais'!$E$4:$E$1003),-('Gastos Gerais'!$C$4:$C$1003))</f>
        <v>0</v>
      </c>
      <c r="L77" s="71">
        <f>SUMPRODUCT(-('Gastos Gerais'!$B$4:$B$1003=Analítico!$B77),-(Analítico!L$3&gt;='Gastos Gerais'!$D$4:$D$1003),-(Analítico!L$3&lt;='Gastos Gerais'!$E$4:$E$1003),-('Gastos Gerais'!$C$4:$C$1003))</f>
        <v>0</v>
      </c>
      <c r="M77" s="71">
        <f>SUMPRODUCT(-('Gastos Gerais'!$B$4:$B$1003=Analítico!$B77),-(Analítico!M$3&gt;='Gastos Gerais'!$D$4:$D$1003),-(Analítico!M$3&lt;='Gastos Gerais'!$E$4:$E$1003),-('Gastos Gerais'!$C$4:$C$1003))</f>
        <v>0</v>
      </c>
      <c r="N77" s="71">
        <f>SUMPRODUCT(-('Gastos Gerais'!$B$4:$B$1003=Analítico!$B77),-(Analítico!N$3&gt;='Gastos Gerais'!$D$4:$D$1003),-(Analítico!N$3&lt;='Gastos Gerais'!$E$4:$E$1003),-('Gastos Gerais'!$C$4:$C$1003))</f>
        <v>0</v>
      </c>
      <c r="O77" s="71">
        <f>SUMPRODUCT(-('Gastos Gerais'!$B$4:$B$1003=Analítico!$B77),-(Analítico!O$3&gt;='Gastos Gerais'!$D$4:$D$1003),-(Analítico!O$3&lt;='Gastos Gerais'!$E$4:$E$1003),-('Gastos Gerais'!$C$4:$C$1003))</f>
        <v>0</v>
      </c>
      <c r="P77" s="71">
        <f>SUMPRODUCT(-('Gastos Gerais'!$B$4:$B$1003=Analítico!$B77),-(Analítico!P$3&gt;='Gastos Gerais'!$D$4:$D$1003),-(Analítico!P$3&lt;='Gastos Gerais'!$E$4:$E$1003),-('Gastos Gerais'!$C$4:$C$1003))</f>
        <v>0</v>
      </c>
      <c r="Q77" s="71">
        <f>SUMPRODUCT(-('Gastos Gerais'!$B$4:$B$1003=Analítico!$B77),-(Analítico!Q$3&gt;='Gastos Gerais'!$D$4:$D$1003),-(Analítico!Q$3&lt;='Gastos Gerais'!$E$4:$E$1003),-('Gastos Gerais'!$C$4:$C$1003))</f>
        <v>0</v>
      </c>
      <c r="R77" s="71">
        <f>SUMPRODUCT(-('Gastos Gerais'!$B$4:$B$1003=Analítico!$B77),-(Analítico!R$3&gt;='Gastos Gerais'!$D$4:$D$1003),-(Analítico!R$3&lt;='Gastos Gerais'!$E$4:$E$1003),-('Gastos Gerais'!$C$4:$C$1003))</f>
        <v>0</v>
      </c>
      <c r="S77" s="71">
        <f>SUMPRODUCT(-('Gastos Gerais'!$B$4:$B$1003=Analítico!$B77),-(Analítico!S$3&gt;='Gastos Gerais'!$D$4:$D$1003),-(Analítico!S$3&lt;='Gastos Gerais'!$E$4:$E$1003),-('Gastos Gerais'!$C$4:$C$1003))</f>
        <v>0</v>
      </c>
      <c r="T77" s="71">
        <f>SUMPRODUCT(-('Gastos Gerais'!$B$4:$B$1003=Analítico!$B77),-(Analítico!T$3&gt;='Gastos Gerais'!$D$4:$D$1003),-(Analítico!T$3&lt;='Gastos Gerais'!$E$4:$E$1003),-('Gastos Gerais'!$C$4:$C$1003))</f>
        <v>0</v>
      </c>
      <c r="U77" s="71">
        <f>SUMPRODUCT(-('Gastos Gerais'!$B$4:$B$1003=Analítico!$B77),-(Analítico!U$3&gt;='Gastos Gerais'!$D$4:$D$1003),-(Analítico!U$3&lt;='Gastos Gerais'!$E$4:$E$1003),-('Gastos Gerais'!$C$4:$C$1003))</f>
        <v>0</v>
      </c>
      <c r="V77" s="71">
        <f>SUMPRODUCT(-('Gastos Gerais'!$B$4:$B$1003=Analítico!$B77),-(Analítico!V$3&gt;='Gastos Gerais'!$D$4:$D$1003),-(Analítico!V$3&lt;='Gastos Gerais'!$E$4:$E$1003),-('Gastos Gerais'!$C$4:$C$1003))</f>
        <v>0</v>
      </c>
      <c r="W77" s="71">
        <f>SUMPRODUCT(-('Gastos Gerais'!$B$4:$B$1003=Analítico!$B77),-(Analítico!W$3&gt;='Gastos Gerais'!$D$4:$D$1003),-(Analítico!W$3&lt;='Gastos Gerais'!$E$4:$E$1003),-('Gastos Gerais'!$C$4:$C$1003))</f>
        <v>0</v>
      </c>
      <c r="X77" s="71">
        <f>SUMPRODUCT(-('Gastos Gerais'!$B$4:$B$1003=Analítico!$B77),-(Analítico!X$3&gt;='Gastos Gerais'!$D$4:$D$1003),-(Analítico!X$3&lt;='Gastos Gerais'!$E$4:$E$1003),-('Gastos Gerais'!$C$4:$C$1003))</f>
        <v>0</v>
      </c>
      <c r="Y77" s="71">
        <f>SUMPRODUCT(-('Gastos Gerais'!$B$4:$B$1003=Analítico!$B77),-(Analítico!Y$3&gt;='Gastos Gerais'!$D$4:$D$1003),-(Analítico!Y$3&lt;='Gastos Gerais'!$E$4:$E$1003),-('Gastos Gerais'!$C$4:$C$1003))</f>
        <v>0</v>
      </c>
      <c r="Z77" s="71">
        <f>SUMPRODUCT(-('Gastos Gerais'!$B$4:$B$1003=Analítico!$B77),-(Analítico!Z$3&gt;='Gastos Gerais'!$D$4:$D$1003),-(Analítico!Z$3&lt;='Gastos Gerais'!$E$4:$E$1003),-('Gastos Gerais'!$C$4:$C$1003))</f>
        <v>0</v>
      </c>
      <c r="AA77" s="71">
        <f>SUMPRODUCT(-('Gastos Gerais'!$B$4:$B$1003=Analítico!$B77),-(Analítico!AA$3&gt;='Gastos Gerais'!$D$4:$D$1003),-(Analítico!AA$3&lt;='Gastos Gerais'!$E$4:$E$1003),-('Gastos Gerais'!$C$4:$C$1003))</f>
        <v>0</v>
      </c>
      <c r="AB77" s="71">
        <f>SUMPRODUCT(-('Gastos Gerais'!$B$4:$B$1003=Analítico!$B77),-(Analítico!AB$3&gt;='Gastos Gerais'!$D$4:$D$1003),-(Analítico!AB$3&lt;='Gastos Gerais'!$E$4:$E$1003),-('Gastos Gerais'!$C$4:$C$1003))</f>
        <v>0</v>
      </c>
      <c r="AC77" s="71">
        <f>SUMPRODUCT(-('Gastos Gerais'!$B$4:$B$1003=Analítico!$B77),-(Analítico!AC$3&gt;='Gastos Gerais'!$D$4:$D$1003),-(Analítico!AC$3&lt;='Gastos Gerais'!$E$4:$E$1003),-('Gastos Gerais'!$C$4:$C$1003))</f>
        <v>0</v>
      </c>
      <c r="AD77" s="71">
        <f>SUMPRODUCT(-('Gastos Gerais'!$B$4:$B$1003=Analítico!$B77),-(Analítico!AD$3&gt;='Gastos Gerais'!$D$4:$D$1003),-(Analítico!AD$3&lt;='Gastos Gerais'!$E$4:$E$1003),-('Gastos Gerais'!$C$4:$C$1003))</f>
        <v>0</v>
      </c>
      <c r="AE77" s="71">
        <f>SUMPRODUCT(-('Gastos Gerais'!$B$4:$B$1003=Analítico!$B77),-(Analítico!AE$3&gt;='Gastos Gerais'!$D$4:$D$1003),-(Analítico!AE$3&lt;='Gastos Gerais'!$E$4:$E$1003),-('Gastos Gerais'!$C$4:$C$1003))</f>
        <v>0</v>
      </c>
      <c r="AF77" s="71">
        <f>SUMPRODUCT(-('Gastos Gerais'!$B$4:$B$1003=Analítico!$B77),-(Analítico!AF$3&gt;='Gastos Gerais'!$D$4:$D$1003),-(Analítico!AF$3&lt;='Gastos Gerais'!$E$4:$E$1003),-('Gastos Gerais'!$C$4:$C$1003))</f>
        <v>0</v>
      </c>
      <c r="AG77" s="71">
        <f>SUMPRODUCT(-('Gastos Gerais'!$B$4:$B$1003=Analítico!$B77),-(Analítico!AG$3&gt;='Gastos Gerais'!$D$4:$D$1003),-(Analítico!AG$3&lt;='Gastos Gerais'!$E$4:$E$1003),-('Gastos Gerais'!$C$4:$C$1003))</f>
        <v>0</v>
      </c>
      <c r="AH77" s="71">
        <f>SUMPRODUCT(-('Gastos Gerais'!$B$4:$B$1003=Analítico!$B77),-(Analítico!AH$3&gt;='Gastos Gerais'!$D$4:$D$1003),-(Analítico!AH$3&lt;='Gastos Gerais'!$E$4:$E$1003),-('Gastos Gerais'!$C$4:$C$1003))</f>
        <v>0</v>
      </c>
      <c r="AI77" s="71">
        <f>SUMPRODUCT(-('Gastos Gerais'!$B$4:$B$1003=Analítico!$B77),-(Analítico!AI$3&gt;='Gastos Gerais'!$D$4:$D$1003),-(Analítico!AI$3&lt;='Gastos Gerais'!$E$4:$E$1003),-('Gastos Gerais'!$C$4:$C$1003))</f>
        <v>0</v>
      </c>
      <c r="AJ77" s="71">
        <f>SUMPRODUCT(-('Gastos Gerais'!$B$4:$B$1003=Analítico!$B77),-(Analítico!AJ$3&gt;='Gastos Gerais'!$D$4:$D$1003),-(Analítico!AJ$3&lt;='Gastos Gerais'!$E$4:$E$1003),-('Gastos Gerais'!$C$4:$C$1003))</f>
        <v>0</v>
      </c>
      <c r="AK77" s="71">
        <f>SUMPRODUCT(-('Gastos Gerais'!$B$4:$B$1003=Analítico!$B77),-(Analítico!AK$3&gt;='Gastos Gerais'!$D$4:$D$1003),-(Analítico!AK$3&lt;='Gastos Gerais'!$E$4:$E$1003),-('Gastos Gerais'!$C$4:$C$1003))</f>
        <v>0</v>
      </c>
      <c r="AL77" s="71">
        <f>SUMPRODUCT(-('Gastos Gerais'!$B$4:$B$1003=Analítico!$B77),-(Analítico!AL$3&gt;='Gastos Gerais'!$D$4:$D$1003),-(Analítico!AL$3&lt;='Gastos Gerais'!$E$4:$E$1003),-('Gastos Gerais'!$C$4:$C$1003))</f>
        <v>0</v>
      </c>
      <c r="AM77" s="71">
        <f>SUMPRODUCT(-('Gastos Gerais'!$B$4:$B$1003=Analítico!$B77),-(Analítico!AM$3&gt;='Gastos Gerais'!$D$4:$D$1003),-(Analítico!AM$3&lt;='Gastos Gerais'!$E$4:$E$1003),-('Gastos Gerais'!$C$4:$C$1003))</f>
        <v>0</v>
      </c>
      <c r="AN77" s="71">
        <f>SUMPRODUCT(-('Gastos Gerais'!$B$4:$B$1003=Analítico!$B77),-(Analítico!AN$3&gt;='Gastos Gerais'!$D$4:$D$1003),-(Analítico!AN$3&lt;='Gastos Gerais'!$E$4:$E$1003),-('Gastos Gerais'!$C$4:$C$1003))</f>
        <v>0</v>
      </c>
      <c r="AO77" s="71">
        <f>SUMPRODUCT(-('Gastos Gerais'!$B$4:$B$1003=Analítico!$B77),-(Analítico!AO$3&gt;='Gastos Gerais'!$D$4:$D$1003),-(Analítico!AO$3&lt;='Gastos Gerais'!$E$4:$E$1003),-('Gastos Gerais'!$C$4:$C$1003))</f>
        <v>0</v>
      </c>
      <c r="AP77" s="71">
        <f>SUMPRODUCT(-('Gastos Gerais'!$B$4:$B$1003=Analítico!$B77),-(Analítico!AP$3&gt;='Gastos Gerais'!$D$4:$D$1003),-(Analítico!AP$3&lt;='Gastos Gerais'!$E$4:$E$1003),-('Gastos Gerais'!$C$4:$C$1003))</f>
        <v>0</v>
      </c>
      <c r="AQ77" s="71">
        <f>SUMPRODUCT(-('Gastos Gerais'!$B$4:$B$1003=Analítico!$B77),-(Analítico!AQ$3&gt;='Gastos Gerais'!$D$4:$D$1003),-(Analítico!AQ$3&lt;='Gastos Gerais'!$E$4:$E$1003),-('Gastos Gerais'!$C$4:$C$1003))</f>
        <v>0</v>
      </c>
      <c r="AR77" s="71">
        <f>SUMPRODUCT(-('Gastos Gerais'!$B$4:$B$1003=Analítico!$B77),-(Analítico!AR$3&gt;='Gastos Gerais'!$D$4:$D$1003),-(Analítico!AR$3&lt;='Gastos Gerais'!$E$4:$E$1003),-('Gastos Gerais'!$C$4:$C$1003))</f>
        <v>0</v>
      </c>
      <c r="AS77" s="71">
        <f>SUMPRODUCT(-('Gastos Gerais'!$B$4:$B$1003=Analítico!$B77),-(Analítico!AS$3&gt;='Gastos Gerais'!$D$4:$D$1003),-(Analítico!AS$3&lt;='Gastos Gerais'!$E$4:$E$1003),-('Gastos Gerais'!$C$4:$C$1003))</f>
        <v>0</v>
      </c>
      <c r="AT77" s="71">
        <f>SUMPRODUCT(-('Gastos Gerais'!$B$4:$B$1003=Analítico!$B77),-(Analítico!AT$3&gt;='Gastos Gerais'!$D$4:$D$1003),-(Analítico!AT$3&lt;='Gastos Gerais'!$E$4:$E$1003),-('Gastos Gerais'!$C$4:$C$1003))</f>
        <v>0</v>
      </c>
      <c r="AU77" s="71">
        <f>SUMPRODUCT(-('Gastos Gerais'!$B$4:$B$1003=Analítico!$B77),-(Analítico!AU$3&gt;='Gastos Gerais'!$D$4:$D$1003),-(Analítico!AU$3&lt;='Gastos Gerais'!$E$4:$E$1003),-('Gastos Gerais'!$C$4:$C$1003))</f>
        <v>0</v>
      </c>
      <c r="AV77" s="71">
        <f>SUMPRODUCT(-('Gastos Gerais'!$B$4:$B$1003=Analítico!$B77),-(Analítico!AV$3&gt;='Gastos Gerais'!$D$4:$D$1003),-(Analítico!AV$3&lt;='Gastos Gerais'!$E$4:$E$1003),-('Gastos Gerais'!$C$4:$C$1003))</f>
        <v>0</v>
      </c>
      <c r="AW77" s="71">
        <f>SUMPRODUCT(-('Gastos Gerais'!$B$4:$B$1003=Analítico!$B77),-(Analítico!AW$3&gt;='Gastos Gerais'!$D$4:$D$1003),-(Analítico!AW$3&lt;='Gastos Gerais'!$E$4:$E$1003),-('Gastos Gerais'!$C$4:$C$1003))</f>
        <v>0</v>
      </c>
      <c r="AX77" s="71">
        <f>SUMPRODUCT(-('Gastos Gerais'!$B$4:$B$1003=Analítico!$B77),-(Analítico!AX$3&gt;='Gastos Gerais'!$D$4:$D$1003),-(Analítico!AX$3&lt;='Gastos Gerais'!$E$4:$E$1003),-('Gastos Gerais'!$C$4:$C$1003))</f>
        <v>0</v>
      </c>
      <c r="AY77" s="71">
        <f>SUMPRODUCT(-('Gastos Gerais'!$B$4:$B$1003=Analítico!$B77),-(Analítico!AY$3&gt;='Gastos Gerais'!$D$4:$D$1003),-(Analítico!AY$3&lt;='Gastos Gerais'!$E$4:$E$1003),-('Gastos Gerais'!$C$4:$C$1003))</f>
        <v>0</v>
      </c>
      <c r="AZ77" s="71">
        <f>SUMPRODUCT(-('Gastos Gerais'!$B$4:$B$1003=Analítico!$B77),-(Analítico!AZ$3&gt;='Gastos Gerais'!$D$4:$D$1003),-(Analítico!AZ$3&lt;='Gastos Gerais'!$E$4:$E$1003),-('Gastos Gerais'!$C$4:$C$1003))</f>
        <v>0</v>
      </c>
      <c r="BA77" s="71">
        <f>SUMPRODUCT(-('Gastos Gerais'!$B$4:$B$1003=Analítico!$B77),-(Analítico!BA$3&gt;='Gastos Gerais'!$D$4:$D$1003),-(Analítico!BA$3&lt;='Gastos Gerais'!$E$4:$E$1003),-('Gastos Gerais'!$C$4:$C$1003))</f>
        <v>0</v>
      </c>
      <c r="BB77" s="71">
        <f>SUMPRODUCT(-('Gastos Gerais'!$B$4:$B$1003=Analítico!$B77),-(Analítico!BB$3&gt;='Gastos Gerais'!$D$4:$D$1003),-(Analítico!BB$3&lt;='Gastos Gerais'!$E$4:$E$1003),-('Gastos Gerais'!$C$4:$C$1003))</f>
        <v>0</v>
      </c>
      <c r="BC77" s="71">
        <f>SUMPRODUCT(-('Gastos Gerais'!$B$4:$B$1003=Analítico!$B77),-(Analítico!BC$3&gt;='Gastos Gerais'!$D$4:$D$1003),-(Analítico!BC$3&lt;='Gastos Gerais'!$E$4:$E$1003),-('Gastos Gerais'!$C$4:$C$1003))</f>
        <v>0</v>
      </c>
      <c r="BD77" s="71">
        <f>SUMPRODUCT(-('Gastos Gerais'!$B$4:$B$1003=Analítico!$B77),-(Analítico!BD$3&gt;='Gastos Gerais'!$D$4:$D$1003),-(Analítico!BD$3&lt;='Gastos Gerais'!$E$4:$E$1003),-('Gastos Gerais'!$C$4:$C$1003))</f>
        <v>0</v>
      </c>
      <c r="BE77" s="71">
        <f>SUMPRODUCT(-('Gastos Gerais'!$B$4:$B$1003=Analítico!$B77),-(Analítico!BE$3&gt;='Gastos Gerais'!$D$4:$D$1003),-(Analítico!BE$3&lt;='Gastos Gerais'!$E$4:$E$1003),-('Gastos Gerais'!$C$4:$C$1003))</f>
        <v>0</v>
      </c>
      <c r="BF77" s="71">
        <f>SUMPRODUCT(-('Gastos Gerais'!$B$4:$B$1003=Analítico!$B77),-(Analítico!BF$3&gt;='Gastos Gerais'!$D$4:$D$1003),-(Analítico!BF$3&lt;='Gastos Gerais'!$E$4:$E$1003),-('Gastos Gerais'!$C$4:$C$1003))</f>
        <v>0</v>
      </c>
      <c r="BG77" s="71">
        <f>SUMPRODUCT(-('Gastos Gerais'!$B$4:$B$1003=Analítico!$B77),-(Analítico!BG$3&gt;='Gastos Gerais'!$D$4:$D$1003),-(Analítico!BG$3&lt;='Gastos Gerais'!$E$4:$E$1003),-('Gastos Gerais'!$C$4:$C$1003))</f>
        <v>0</v>
      </c>
      <c r="BH77" s="71">
        <f>SUMPRODUCT(-('Gastos Gerais'!$B$4:$B$1003=Analítico!$B77),-(Analítico!BH$3&gt;='Gastos Gerais'!$D$4:$D$1003),-(Analítico!BH$3&lt;='Gastos Gerais'!$E$4:$E$1003),-('Gastos Gerais'!$C$4:$C$1003))</f>
        <v>0</v>
      </c>
      <c r="BI77" s="71">
        <f>SUMPRODUCT(-('Gastos Gerais'!$B$4:$B$1003=Analítico!$B77),-(Analítico!BI$3&gt;='Gastos Gerais'!$D$4:$D$1003),-(Analítico!BI$3&lt;='Gastos Gerais'!$E$4:$E$1003),-('Gastos Gerais'!$C$4:$C$1003))</f>
        <v>0</v>
      </c>
      <c r="BJ77" s="71">
        <f>SUMPRODUCT(-('Gastos Gerais'!$B$4:$B$1003=Analítico!$B77),-(Analítico!BJ$3&gt;='Gastos Gerais'!$D$4:$D$1003),-(Analítico!BJ$3&lt;='Gastos Gerais'!$E$4:$E$1003),-('Gastos Gerais'!$C$4:$C$1003))</f>
        <v>0</v>
      </c>
      <c r="BK77" s="69">
        <f t="shared" si="36"/>
        <v>0</v>
      </c>
      <c r="BL77" s="74">
        <f t="shared" ca="1" si="37"/>
        <v>0</v>
      </c>
    </row>
    <row r="78" spans="1:64" s="49" customFormat="1" ht="23.25" customHeight="1" x14ac:dyDescent="0.2">
      <c r="A78" s="19" t="s">
        <v>213</v>
      </c>
      <c r="B78" s="351" t="s">
        <v>214</v>
      </c>
      <c r="C78" s="71">
        <f>SUMPRODUCT(-('Gastos Gerais'!$B$4:$B$1003=Analítico!$B78),-(Analítico!C$3&gt;='Gastos Gerais'!$D$4:$D$1003),-(Analítico!C$3&lt;='Gastos Gerais'!$E$4:$E$1003),-('Gastos Gerais'!$C$4:$C$1003))</f>
        <v>93200</v>
      </c>
      <c r="D78" s="71">
        <f>SUMPRODUCT(-('Gastos Gerais'!$B$4:$B$1003=Analítico!$B78),-(Analítico!D$3&gt;='Gastos Gerais'!$D$4:$D$1003),-(Analítico!D$3&lt;='Gastos Gerais'!$E$4:$E$1003),-('Gastos Gerais'!$C$4:$C$1003))</f>
        <v>13700</v>
      </c>
      <c r="E78" s="71">
        <f>SUMPRODUCT(-('Gastos Gerais'!$B$4:$B$1003=Analítico!$B78),-(Analítico!E$3&gt;='Gastos Gerais'!$D$4:$D$1003),-(Analítico!E$3&lt;='Gastos Gerais'!$E$4:$E$1003),-('Gastos Gerais'!$C$4:$C$1003))</f>
        <v>13200</v>
      </c>
      <c r="F78" s="71">
        <f>SUMPRODUCT(-('Gastos Gerais'!$B$4:$B$1003=Analítico!$B78),-(Analítico!F$3&gt;='Gastos Gerais'!$D$4:$D$1003),-(Analítico!F$3&lt;='Gastos Gerais'!$E$4:$E$1003),-('Gastos Gerais'!$C$4:$C$1003))</f>
        <v>13200</v>
      </c>
      <c r="G78" s="71">
        <f>SUMPRODUCT(-('Gastos Gerais'!$B$4:$B$1003=Analítico!$B78),-(Analítico!G$3&gt;='Gastos Gerais'!$D$4:$D$1003),-(Analítico!G$3&lt;='Gastos Gerais'!$E$4:$E$1003),-('Gastos Gerais'!$C$4:$C$1003))</f>
        <v>114200</v>
      </c>
      <c r="H78" s="71">
        <f>SUMPRODUCT(-('Gastos Gerais'!$B$4:$B$1003=Analítico!$B78),-(Analítico!H$3&gt;='Gastos Gerais'!$D$4:$D$1003),-(Analítico!H$3&lt;='Gastos Gerais'!$E$4:$E$1003),-('Gastos Gerais'!$C$4:$C$1003))</f>
        <v>13200</v>
      </c>
      <c r="I78" s="71">
        <f>SUMPRODUCT(-('Gastos Gerais'!$B$4:$B$1003=Analítico!$B78),-(Analítico!I$3&gt;='Gastos Gerais'!$D$4:$D$1003),-(Analítico!I$3&lt;='Gastos Gerais'!$E$4:$E$1003),-('Gastos Gerais'!$C$4:$C$1003))</f>
        <v>13200</v>
      </c>
      <c r="J78" s="71">
        <f>SUMPRODUCT(-('Gastos Gerais'!$B$4:$B$1003=Analítico!$B78),-(Analítico!J$3&gt;='Gastos Gerais'!$D$4:$D$1003),-(Analítico!J$3&lt;='Gastos Gerais'!$E$4:$E$1003),-('Gastos Gerais'!$C$4:$C$1003))</f>
        <v>13200</v>
      </c>
      <c r="K78" s="71">
        <f>SUMPRODUCT(-('Gastos Gerais'!$B$4:$B$1003=Analítico!$B78),-(Analítico!K$3&gt;='Gastos Gerais'!$D$4:$D$1003),-(Analítico!K$3&lt;='Gastos Gerais'!$E$4:$E$1003),-('Gastos Gerais'!$C$4:$C$1003))</f>
        <v>13200</v>
      </c>
      <c r="L78" s="71">
        <f>SUMPRODUCT(-('Gastos Gerais'!$B$4:$B$1003=Analítico!$B78),-(Analítico!L$3&gt;='Gastos Gerais'!$D$4:$D$1003),-(Analítico!L$3&lt;='Gastos Gerais'!$E$4:$E$1003),-('Gastos Gerais'!$C$4:$C$1003))</f>
        <v>13200</v>
      </c>
      <c r="M78" s="71">
        <f>SUMPRODUCT(-('Gastos Gerais'!$B$4:$B$1003=Analítico!$B78),-(Analítico!M$3&gt;='Gastos Gerais'!$D$4:$D$1003),-(Analítico!M$3&lt;='Gastos Gerais'!$E$4:$E$1003),-('Gastos Gerais'!$C$4:$C$1003))</f>
        <v>63200</v>
      </c>
      <c r="N78" s="71">
        <f>SUMPRODUCT(-('Gastos Gerais'!$B$4:$B$1003=Analítico!$B78),-(Analítico!N$3&gt;='Gastos Gerais'!$D$4:$D$1003),-(Analítico!N$3&lt;='Gastos Gerais'!$E$4:$E$1003),-('Gastos Gerais'!$C$4:$C$1003))</f>
        <v>13200</v>
      </c>
      <c r="O78" s="71">
        <f>SUMPRODUCT(-('Gastos Gerais'!$B$4:$B$1003=Analítico!$B78),-(Analítico!O$3&gt;='Gastos Gerais'!$D$4:$D$1003),-(Analítico!O$3&lt;='Gastos Gerais'!$E$4:$E$1003),-('Gastos Gerais'!$C$4:$C$1003))</f>
        <v>13200</v>
      </c>
      <c r="P78" s="71">
        <f>SUMPRODUCT(-('Gastos Gerais'!$B$4:$B$1003=Analítico!$B78),-(Analítico!P$3&gt;='Gastos Gerais'!$D$4:$D$1003),-(Analítico!P$3&lt;='Gastos Gerais'!$E$4:$E$1003),-('Gastos Gerais'!$C$4:$C$1003))</f>
        <v>0</v>
      </c>
      <c r="Q78" s="71">
        <f>SUMPRODUCT(-('Gastos Gerais'!$B$4:$B$1003=Analítico!$B78),-(Analítico!Q$3&gt;='Gastos Gerais'!$D$4:$D$1003),-(Analítico!Q$3&lt;='Gastos Gerais'!$E$4:$E$1003),-('Gastos Gerais'!$C$4:$C$1003))</f>
        <v>0</v>
      </c>
      <c r="R78" s="71">
        <f>SUMPRODUCT(-('Gastos Gerais'!$B$4:$B$1003=Analítico!$B78),-(Analítico!R$3&gt;='Gastos Gerais'!$D$4:$D$1003),-(Analítico!R$3&lt;='Gastos Gerais'!$E$4:$E$1003),-('Gastos Gerais'!$C$4:$C$1003))</f>
        <v>0</v>
      </c>
      <c r="S78" s="71">
        <f>SUMPRODUCT(-('Gastos Gerais'!$B$4:$B$1003=Analítico!$B78),-(Analítico!S$3&gt;='Gastos Gerais'!$D$4:$D$1003),-(Analítico!S$3&lt;='Gastos Gerais'!$E$4:$E$1003),-('Gastos Gerais'!$C$4:$C$1003))</f>
        <v>0</v>
      </c>
      <c r="T78" s="71">
        <f>SUMPRODUCT(-('Gastos Gerais'!$B$4:$B$1003=Analítico!$B78),-(Analítico!T$3&gt;='Gastos Gerais'!$D$4:$D$1003),-(Analítico!T$3&lt;='Gastos Gerais'!$E$4:$E$1003),-('Gastos Gerais'!$C$4:$C$1003))</f>
        <v>0</v>
      </c>
      <c r="U78" s="71">
        <f>SUMPRODUCT(-('Gastos Gerais'!$B$4:$B$1003=Analítico!$B78),-(Analítico!U$3&gt;='Gastos Gerais'!$D$4:$D$1003),-(Analítico!U$3&lt;='Gastos Gerais'!$E$4:$E$1003),-('Gastos Gerais'!$C$4:$C$1003))</f>
        <v>0</v>
      </c>
      <c r="V78" s="71">
        <f>SUMPRODUCT(-('Gastos Gerais'!$B$4:$B$1003=Analítico!$B78),-(Analítico!V$3&gt;='Gastos Gerais'!$D$4:$D$1003),-(Analítico!V$3&lt;='Gastos Gerais'!$E$4:$E$1003),-('Gastos Gerais'!$C$4:$C$1003))</f>
        <v>0</v>
      </c>
      <c r="W78" s="71">
        <f>SUMPRODUCT(-('Gastos Gerais'!$B$4:$B$1003=Analítico!$B78),-(Analítico!W$3&gt;='Gastos Gerais'!$D$4:$D$1003),-(Analítico!W$3&lt;='Gastos Gerais'!$E$4:$E$1003),-('Gastos Gerais'!$C$4:$C$1003))</f>
        <v>0</v>
      </c>
      <c r="X78" s="71">
        <f>SUMPRODUCT(-('Gastos Gerais'!$B$4:$B$1003=Analítico!$B78),-(Analítico!X$3&gt;='Gastos Gerais'!$D$4:$D$1003),-(Analítico!X$3&lt;='Gastos Gerais'!$E$4:$E$1003),-('Gastos Gerais'!$C$4:$C$1003))</f>
        <v>0</v>
      </c>
      <c r="Y78" s="71">
        <f>SUMPRODUCT(-('Gastos Gerais'!$B$4:$B$1003=Analítico!$B78),-(Analítico!Y$3&gt;='Gastos Gerais'!$D$4:$D$1003),-(Analítico!Y$3&lt;='Gastos Gerais'!$E$4:$E$1003),-('Gastos Gerais'!$C$4:$C$1003))</f>
        <v>0</v>
      </c>
      <c r="Z78" s="71">
        <f>SUMPRODUCT(-('Gastos Gerais'!$B$4:$B$1003=Analítico!$B78),-(Analítico!Z$3&gt;='Gastos Gerais'!$D$4:$D$1003),-(Analítico!Z$3&lt;='Gastos Gerais'!$E$4:$E$1003),-('Gastos Gerais'!$C$4:$C$1003))</f>
        <v>0</v>
      </c>
      <c r="AA78" s="71">
        <f>SUMPRODUCT(-('Gastos Gerais'!$B$4:$B$1003=Analítico!$B78),-(Analítico!AA$3&gt;='Gastos Gerais'!$D$4:$D$1003),-(Analítico!AA$3&lt;='Gastos Gerais'!$E$4:$E$1003),-('Gastos Gerais'!$C$4:$C$1003))</f>
        <v>0</v>
      </c>
      <c r="AB78" s="71">
        <f>SUMPRODUCT(-('Gastos Gerais'!$B$4:$B$1003=Analítico!$B78),-(Analítico!AB$3&gt;='Gastos Gerais'!$D$4:$D$1003),-(Analítico!AB$3&lt;='Gastos Gerais'!$E$4:$E$1003),-('Gastos Gerais'!$C$4:$C$1003))</f>
        <v>0</v>
      </c>
      <c r="AC78" s="71">
        <f>SUMPRODUCT(-('Gastos Gerais'!$B$4:$B$1003=Analítico!$B78),-(Analítico!AC$3&gt;='Gastos Gerais'!$D$4:$D$1003),-(Analítico!AC$3&lt;='Gastos Gerais'!$E$4:$E$1003),-('Gastos Gerais'!$C$4:$C$1003))</f>
        <v>0</v>
      </c>
      <c r="AD78" s="71">
        <f>SUMPRODUCT(-('Gastos Gerais'!$B$4:$B$1003=Analítico!$B78),-(Analítico!AD$3&gt;='Gastos Gerais'!$D$4:$D$1003),-(Analítico!AD$3&lt;='Gastos Gerais'!$E$4:$E$1003),-('Gastos Gerais'!$C$4:$C$1003))</f>
        <v>0</v>
      </c>
      <c r="AE78" s="71">
        <f>SUMPRODUCT(-('Gastos Gerais'!$B$4:$B$1003=Analítico!$B78),-(Analítico!AE$3&gt;='Gastos Gerais'!$D$4:$D$1003),-(Analítico!AE$3&lt;='Gastos Gerais'!$E$4:$E$1003),-('Gastos Gerais'!$C$4:$C$1003))</f>
        <v>0</v>
      </c>
      <c r="AF78" s="71">
        <f>SUMPRODUCT(-('Gastos Gerais'!$B$4:$B$1003=Analítico!$B78),-(Analítico!AF$3&gt;='Gastos Gerais'!$D$4:$D$1003),-(Analítico!AF$3&lt;='Gastos Gerais'!$E$4:$E$1003),-('Gastos Gerais'!$C$4:$C$1003))</f>
        <v>0</v>
      </c>
      <c r="AG78" s="71">
        <f>SUMPRODUCT(-('Gastos Gerais'!$B$4:$B$1003=Analítico!$B78),-(Analítico!AG$3&gt;='Gastos Gerais'!$D$4:$D$1003),-(Analítico!AG$3&lt;='Gastos Gerais'!$E$4:$E$1003),-('Gastos Gerais'!$C$4:$C$1003))</f>
        <v>0</v>
      </c>
      <c r="AH78" s="71">
        <f>SUMPRODUCT(-('Gastos Gerais'!$B$4:$B$1003=Analítico!$B78),-(Analítico!AH$3&gt;='Gastos Gerais'!$D$4:$D$1003),-(Analítico!AH$3&lt;='Gastos Gerais'!$E$4:$E$1003),-('Gastos Gerais'!$C$4:$C$1003))</f>
        <v>0</v>
      </c>
      <c r="AI78" s="71">
        <f>SUMPRODUCT(-('Gastos Gerais'!$B$4:$B$1003=Analítico!$B78),-(Analítico!AI$3&gt;='Gastos Gerais'!$D$4:$D$1003),-(Analítico!AI$3&lt;='Gastos Gerais'!$E$4:$E$1003),-('Gastos Gerais'!$C$4:$C$1003))</f>
        <v>0</v>
      </c>
      <c r="AJ78" s="71">
        <f>SUMPRODUCT(-('Gastos Gerais'!$B$4:$B$1003=Analítico!$B78),-(Analítico!AJ$3&gt;='Gastos Gerais'!$D$4:$D$1003),-(Analítico!AJ$3&lt;='Gastos Gerais'!$E$4:$E$1003),-('Gastos Gerais'!$C$4:$C$1003))</f>
        <v>0</v>
      </c>
      <c r="AK78" s="71">
        <f>SUMPRODUCT(-('Gastos Gerais'!$B$4:$B$1003=Analítico!$B78),-(Analítico!AK$3&gt;='Gastos Gerais'!$D$4:$D$1003),-(Analítico!AK$3&lt;='Gastos Gerais'!$E$4:$E$1003),-('Gastos Gerais'!$C$4:$C$1003))</f>
        <v>0</v>
      </c>
      <c r="AL78" s="71">
        <f>SUMPRODUCT(-('Gastos Gerais'!$B$4:$B$1003=Analítico!$B78),-(Analítico!AL$3&gt;='Gastos Gerais'!$D$4:$D$1003),-(Analítico!AL$3&lt;='Gastos Gerais'!$E$4:$E$1003),-('Gastos Gerais'!$C$4:$C$1003))</f>
        <v>0</v>
      </c>
      <c r="AM78" s="71">
        <f>SUMPRODUCT(-('Gastos Gerais'!$B$4:$B$1003=Analítico!$B78),-(Analítico!AM$3&gt;='Gastos Gerais'!$D$4:$D$1003),-(Analítico!AM$3&lt;='Gastos Gerais'!$E$4:$E$1003),-('Gastos Gerais'!$C$4:$C$1003))</f>
        <v>0</v>
      </c>
      <c r="AN78" s="71">
        <f>SUMPRODUCT(-('Gastos Gerais'!$B$4:$B$1003=Analítico!$B78),-(Analítico!AN$3&gt;='Gastos Gerais'!$D$4:$D$1003),-(Analítico!AN$3&lt;='Gastos Gerais'!$E$4:$E$1003),-('Gastos Gerais'!$C$4:$C$1003))</f>
        <v>0</v>
      </c>
      <c r="AO78" s="71">
        <f>SUMPRODUCT(-('Gastos Gerais'!$B$4:$B$1003=Analítico!$B78),-(Analítico!AO$3&gt;='Gastos Gerais'!$D$4:$D$1003),-(Analítico!AO$3&lt;='Gastos Gerais'!$E$4:$E$1003),-('Gastos Gerais'!$C$4:$C$1003))</f>
        <v>0</v>
      </c>
      <c r="AP78" s="71">
        <f>SUMPRODUCT(-('Gastos Gerais'!$B$4:$B$1003=Analítico!$B78),-(Analítico!AP$3&gt;='Gastos Gerais'!$D$4:$D$1003),-(Analítico!AP$3&lt;='Gastos Gerais'!$E$4:$E$1003),-('Gastos Gerais'!$C$4:$C$1003))</f>
        <v>0</v>
      </c>
      <c r="AQ78" s="71">
        <f>SUMPRODUCT(-('Gastos Gerais'!$B$4:$B$1003=Analítico!$B78),-(Analítico!AQ$3&gt;='Gastos Gerais'!$D$4:$D$1003),-(Analítico!AQ$3&lt;='Gastos Gerais'!$E$4:$E$1003),-('Gastos Gerais'!$C$4:$C$1003))</f>
        <v>0</v>
      </c>
      <c r="AR78" s="71">
        <f>SUMPRODUCT(-('Gastos Gerais'!$B$4:$B$1003=Analítico!$B78),-(Analítico!AR$3&gt;='Gastos Gerais'!$D$4:$D$1003),-(Analítico!AR$3&lt;='Gastos Gerais'!$E$4:$E$1003),-('Gastos Gerais'!$C$4:$C$1003))</f>
        <v>0</v>
      </c>
      <c r="AS78" s="71">
        <f>SUMPRODUCT(-('Gastos Gerais'!$B$4:$B$1003=Analítico!$B78),-(Analítico!AS$3&gt;='Gastos Gerais'!$D$4:$D$1003),-(Analítico!AS$3&lt;='Gastos Gerais'!$E$4:$E$1003),-('Gastos Gerais'!$C$4:$C$1003))</f>
        <v>0</v>
      </c>
      <c r="AT78" s="71">
        <f>SUMPRODUCT(-('Gastos Gerais'!$B$4:$B$1003=Analítico!$B78),-(Analítico!AT$3&gt;='Gastos Gerais'!$D$4:$D$1003),-(Analítico!AT$3&lt;='Gastos Gerais'!$E$4:$E$1003),-('Gastos Gerais'!$C$4:$C$1003))</f>
        <v>0</v>
      </c>
      <c r="AU78" s="71">
        <f>SUMPRODUCT(-('Gastos Gerais'!$B$4:$B$1003=Analítico!$B78),-(Analítico!AU$3&gt;='Gastos Gerais'!$D$4:$D$1003),-(Analítico!AU$3&lt;='Gastos Gerais'!$E$4:$E$1003),-('Gastos Gerais'!$C$4:$C$1003))</f>
        <v>0</v>
      </c>
      <c r="AV78" s="71">
        <f>SUMPRODUCT(-('Gastos Gerais'!$B$4:$B$1003=Analítico!$B78),-(Analítico!AV$3&gt;='Gastos Gerais'!$D$4:$D$1003),-(Analítico!AV$3&lt;='Gastos Gerais'!$E$4:$E$1003),-('Gastos Gerais'!$C$4:$C$1003))</f>
        <v>0</v>
      </c>
      <c r="AW78" s="71">
        <f>SUMPRODUCT(-('Gastos Gerais'!$B$4:$B$1003=Analítico!$B78),-(Analítico!AW$3&gt;='Gastos Gerais'!$D$4:$D$1003),-(Analítico!AW$3&lt;='Gastos Gerais'!$E$4:$E$1003),-('Gastos Gerais'!$C$4:$C$1003))</f>
        <v>0</v>
      </c>
      <c r="AX78" s="71">
        <f>SUMPRODUCT(-('Gastos Gerais'!$B$4:$B$1003=Analítico!$B78),-(Analítico!AX$3&gt;='Gastos Gerais'!$D$4:$D$1003),-(Analítico!AX$3&lt;='Gastos Gerais'!$E$4:$E$1003),-('Gastos Gerais'!$C$4:$C$1003))</f>
        <v>0</v>
      </c>
      <c r="AY78" s="71">
        <f>SUMPRODUCT(-('Gastos Gerais'!$B$4:$B$1003=Analítico!$B78),-(Analítico!AY$3&gt;='Gastos Gerais'!$D$4:$D$1003),-(Analítico!AY$3&lt;='Gastos Gerais'!$E$4:$E$1003),-('Gastos Gerais'!$C$4:$C$1003))</f>
        <v>0</v>
      </c>
      <c r="AZ78" s="71">
        <f>SUMPRODUCT(-('Gastos Gerais'!$B$4:$B$1003=Analítico!$B78),-(Analítico!AZ$3&gt;='Gastos Gerais'!$D$4:$D$1003),-(Analítico!AZ$3&lt;='Gastos Gerais'!$E$4:$E$1003),-('Gastos Gerais'!$C$4:$C$1003))</f>
        <v>0</v>
      </c>
      <c r="BA78" s="71">
        <f>SUMPRODUCT(-('Gastos Gerais'!$B$4:$B$1003=Analítico!$B78),-(Analítico!BA$3&gt;='Gastos Gerais'!$D$4:$D$1003),-(Analítico!BA$3&lt;='Gastos Gerais'!$E$4:$E$1003),-('Gastos Gerais'!$C$4:$C$1003))</f>
        <v>0</v>
      </c>
      <c r="BB78" s="71">
        <f>SUMPRODUCT(-('Gastos Gerais'!$B$4:$B$1003=Analítico!$B78),-(Analítico!BB$3&gt;='Gastos Gerais'!$D$4:$D$1003),-(Analítico!BB$3&lt;='Gastos Gerais'!$E$4:$E$1003),-('Gastos Gerais'!$C$4:$C$1003))</f>
        <v>0</v>
      </c>
      <c r="BC78" s="71">
        <f>SUMPRODUCT(-('Gastos Gerais'!$B$4:$B$1003=Analítico!$B78),-(Analítico!BC$3&gt;='Gastos Gerais'!$D$4:$D$1003),-(Analítico!BC$3&lt;='Gastos Gerais'!$E$4:$E$1003),-('Gastos Gerais'!$C$4:$C$1003))</f>
        <v>0</v>
      </c>
      <c r="BD78" s="71">
        <f>SUMPRODUCT(-('Gastos Gerais'!$B$4:$B$1003=Analítico!$B78),-(Analítico!BD$3&gt;='Gastos Gerais'!$D$4:$D$1003),-(Analítico!BD$3&lt;='Gastos Gerais'!$E$4:$E$1003),-('Gastos Gerais'!$C$4:$C$1003))</f>
        <v>0</v>
      </c>
      <c r="BE78" s="71">
        <f>SUMPRODUCT(-('Gastos Gerais'!$B$4:$B$1003=Analítico!$B78),-(Analítico!BE$3&gt;='Gastos Gerais'!$D$4:$D$1003),-(Analítico!BE$3&lt;='Gastos Gerais'!$E$4:$E$1003),-('Gastos Gerais'!$C$4:$C$1003))</f>
        <v>0</v>
      </c>
      <c r="BF78" s="71">
        <f>SUMPRODUCT(-('Gastos Gerais'!$B$4:$B$1003=Analítico!$B78),-(Analítico!BF$3&gt;='Gastos Gerais'!$D$4:$D$1003),-(Analítico!BF$3&lt;='Gastos Gerais'!$E$4:$E$1003),-('Gastos Gerais'!$C$4:$C$1003))</f>
        <v>0</v>
      </c>
      <c r="BG78" s="71">
        <f>SUMPRODUCT(-('Gastos Gerais'!$B$4:$B$1003=Analítico!$B78),-(Analítico!BG$3&gt;='Gastos Gerais'!$D$4:$D$1003),-(Analítico!BG$3&lt;='Gastos Gerais'!$E$4:$E$1003),-('Gastos Gerais'!$C$4:$C$1003))</f>
        <v>0</v>
      </c>
      <c r="BH78" s="71">
        <f>SUMPRODUCT(-('Gastos Gerais'!$B$4:$B$1003=Analítico!$B78),-(Analítico!BH$3&gt;='Gastos Gerais'!$D$4:$D$1003),-(Analítico!BH$3&lt;='Gastos Gerais'!$E$4:$E$1003),-('Gastos Gerais'!$C$4:$C$1003))</f>
        <v>0</v>
      </c>
      <c r="BI78" s="71">
        <f>SUMPRODUCT(-('Gastos Gerais'!$B$4:$B$1003=Analítico!$B78),-(Analítico!BI$3&gt;='Gastos Gerais'!$D$4:$D$1003),-(Analítico!BI$3&lt;='Gastos Gerais'!$E$4:$E$1003),-('Gastos Gerais'!$C$4:$C$1003))</f>
        <v>0</v>
      </c>
      <c r="BJ78" s="71">
        <f>SUMPRODUCT(-('Gastos Gerais'!$B$4:$B$1003=Analítico!$B78),-(Analítico!BJ$3&gt;='Gastos Gerais'!$D$4:$D$1003),-(Analítico!BJ$3&lt;='Gastos Gerais'!$E$4:$E$1003),-('Gastos Gerais'!$C$4:$C$1003))</f>
        <v>0</v>
      </c>
      <c r="BK78" s="69">
        <f t="shared" si="36"/>
        <v>403100</v>
      </c>
      <c r="BL78" s="74">
        <f t="shared" ca="1" si="37"/>
        <v>7.0255365989792236E-3</v>
      </c>
    </row>
    <row r="79" spans="1:64" s="49" customFormat="1" ht="23.25" customHeight="1" x14ac:dyDescent="0.2">
      <c r="A79" s="19" t="s">
        <v>215</v>
      </c>
      <c r="B79" s="352" t="s">
        <v>216</v>
      </c>
      <c r="C79" s="71">
        <f>SUMPRODUCT(-('Gastos Gerais'!$B$4:$B$1003=Analítico!$B79),-(Analítico!C$3&gt;='Gastos Gerais'!$D$4:$D$1003),-(Analítico!C$3&lt;='Gastos Gerais'!$E$4:$E$1003),-('Gastos Gerais'!$C$4:$C$1003))</f>
        <v>2900</v>
      </c>
      <c r="D79" s="71">
        <f>SUMPRODUCT(-('Gastos Gerais'!$B$4:$B$1003=Analítico!$B79),-(Analítico!D$3&gt;='Gastos Gerais'!$D$4:$D$1003),-(Analítico!D$3&lt;='Gastos Gerais'!$E$4:$E$1003),-('Gastos Gerais'!$C$4:$C$1003))</f>
        <v>2900</v>
      </c>
      <c r="E79" s="71">
        <f>SUMPRODUCT(-('Gastos Gerais'!$B$4:$B$1003=Analítico!$B79),-(Analítico!E$3&gt;='Gastos Gerais'!$D$4:$D$1003),-(Analítico!E$3&lt;='Gastos Gerais'!$E$4:$E$1003),-('Gastos Gerais'!$C$4:$C$1003))</f>
        <v>2900</v>
      </c>
      <c r="F79" s="71">
        <f>SUMPRODUCT(-('Gastos Gerais'!$B$4:$B$1003=Analítico!$B79),-(Analítico!F$3&gt;='Gastos Gerais'!$D$4:$D$1003),-(Analítico!F$3&lt;='Gastos Gerais'!$E$4:$E$1003),-('Gastos Gerais'!$C$4:$C$1003))</f>
        <v>2900</v>
      </c>
      <c r="G79" s="71">
        <f>SUMPRODUCT(-('Gastos Gerais'!$B$4:$B$1003=Analítico!$B79),-(Analítico!G$3&gt;='Gastos Gerais'!$D$4:$D$1003),-(Analítico!G$3&lt;='Gastos Gerais'!$E$4:$E$1003),-('Gastos Gerais'!$C$4:$C$1003))</f>
        <v>2900</v>
      </c>
      <c r="H79" s="71">
        <f>SUMPRODUCT(-('Gastos Gerais'!$B$4:$B$1003=Analítico!$B79),-(Analítico!H$3&gt;='Gastos Gerais'!$D$4:$D$1003),-(Analítico!H$3&lt;='Gastos Gerais'!$E$4:$E$1003),-('Gastos Gerais'!$C$4:$C$1003))</f>
        <v>2900</v>
      </c>
      <c r="I79" s="71">
        <f>SUMPRODUCT(-('Gastos Gerais'!$B$4:$B$1003=Analítico!$B79),-(Analítico!I$3&gt;='Gastos Gerais'!$D$4:$D$1003),-(Analítico!I$3&lt;='Gastos Gerais'!$E$4:$E$1003),-('Gastos Gerais'!$C$4:$C$1003))</f>
        <v>2900</v>
      </c>
      <c r="J79" s="71">
        <f>SUMPRODUCT(-('Gastos Gerais'!$B$4:$B$1003=Analítico!$B79),-(Analítico!J$3&gt;='Gastos Gerais'!$D$4:$D$1003),-(Analítico!J$3&lt;='Gastos Gerais'!$E$4:$E$1003),-('Gastos Gerais'!$C$4:$C$1003))</f>
        <v>2900</v>
      </c>
      <c r="K79" s="71">
        <f>SUMPRODUCT(-('Gastos Gerais'!$B$4:$B$1003=Analítico!$B79),-(Analítico!K$3&gt;='Gastos Gerais'!$D$4:$D$1003),-(Analítico!K$3&lt;='Gastos Gerais'!$E$4:$E$1003),-('Gastos Gerais'!$C$4:$C$1003))</f>
        <v>2900</v>
      </c>
      <c r="L79" s="71">
        <f>SUMPRODUCT(-('Gastos Gerais'!$B$4:$B$1003=Analítico!$B79),-(Analítico!L$3&gt;='Gastos Gerais'!$D$4:$D$1003),-(Analítico!L$3&lt;='Gastos Gerais'!$E$4:$E$1003),-('Gastos Gerais'!$C$4:$C$1003))</f>
        <v>2900</v>
      </c>
      <c r="M79" s="71">
        <f>SUMPRODUCT(-('Gastos Gerais'!$B$4:$B$1003=Analítico!$B79),-(Analítico!M$3&gt;='Gastos Gerais'!$D$4:$D$1003),-(Analítico!M$3&lt;='Gastos Gerais'!$E$4:$E$1003),-('Gastos Gerais'!$C$4:$C$1003))</f>
        <v>2900</v>
      </c>
      <c r="N79" s="71">
        <f>SUMPRODUCT(-('Gastos Gerais'!$B$4:$B$1003=Analítico!$B79),-(Analítico!N$3&gt;='Gastos Gerais'!$D$4:$D$1003),-(Analítico!N$3&lt;='Gastos Gerais'!$E$4:$E$1003),-('Gastos Gerais'!$C$4:$C$1003))</f>
        <v>2900</v>
      </c>
      <c r="O79" s="71">
        <f>SUMPRODUCT(-('Gastos Gerais'!$B$4:$B$1003=Analítico!$B79),-(Analítico!O$3&gt;='Gastos Gerais'!$D$4:$D$1003),-(Analítico!O$3&lt;='Gastos Gerais'!$E$4:$E$1003),-('Gastos Gerais'!$C$4:$C$1003))</f>
        <v>2900</v>
      </c>
      <c r="P79" s="71">
        <f>SUMPRODUCT(-('Gastos Gerais'!$B$4:$B$1003=Analítico!$B79),-(Analítico!P$3&gt;='Gastos Gerais'!$D$4:$D$1003),-(Analítico!P$3&lt;='Gastos Gerais'!$E$4:$E$1003),-('Gastos Gerais'!$C$4:$C$1003))</f>
        <v>0</v>
      </c>
      <c r="Q79" s="71">
        <f>SUMPRODUCT(-('Gastos Gerais'!$B$4:$B$1003=Analítico!$B79),-(Analítico!Q$3&gt;='Gastos Gerais'!$D$4:$D$1003),-(Analítico!Q$3&lt;='Gastos Gerais'!$E$4:$E$1003),-('Gastos Gerais'!$C$4:$C$1003))</f>
        <v>0</v>
      </c>
      <c r="R79" s="71">
        <f>SUMPRODUCT(-('Gastos Gerais'!$B$4:$B$1003=Analítico!$B79),-(Analítico!R$3&gt;='Gastos Gerais'!$D$4:$D$1003),-(Analítico!R$3&lt;='Gastos Gerais'!$E$4:$E$1003),-('Gastos Gerais'!$C$4:$C$1003))</f>
        <v>0</v>
      </c>
      <c r="S79" s="71">
        <f>SUMPRODUCT(-('Gastos Gerais'!$B$4:$B$1003=Analítico!$B79),-(Analítico!S$3&gt;='Gastos Gerais'!$D$4:$D$1003),-(Analítico!S$3&lt;='Gastos Gerais'!$E$4:$E$1003),-('Gastos Gerais'!$C$4:$C$1003))</f>
        <v>0</v>
      </c>
      <c r="T79" s="71">
        <f>SUMPRODUCT(-('Gastos Gerais'!$B$4:$B$1003=Analítico!$B79),-(Analítico!T$3&gt;='Gastos Gerais'!$D$4:$D$1003),-(Analítico!T$3&lt;='Gastos Gerais'!$E$4:$E$1003),-('Gastos Gerais'!$C$4:$C$1003))</f>
        <v>0</v>
      </c>
      <c r="U79" s="71">
        <f>SUMPRODUCT(-('Gastos Gerais'!$B$4:$B$1003=Analítico!$B79),-(Analítico!U$3&gt;='Gastos Gerais'!$D$4:$D$1003),-(Analítico!U$3&lt;='Gastos Gerais'!$E$4:$E$1003),-('Gastos Gerais'!$C$4:$C$1003))</f>
        <v>0</v>
      </c>
      <c r="V79" s="71">
        <f>SUMPRODUCT(-('Gastos Gerais'!$B$4:$B$1003=Analítico!$B79),-(Analítico!V$3&gt;='Gastos Gerais'!$D$4:$D$1003),-(Analítico!V$3&lt;='Gastos Gerais'!$E$4:$E$1003),-('Gastos Gerais'!$C$4:$C$1003))</f>
        <v>0</v>
      </c>
      <c r="W79" s="71">
        <f>SUMPRODUCT(-('Gastos Gerais'!$B$4:$B$1003=Analítico!$B79),-(Analítico!W$3&gt;='Gastos Gerais'!$D$4:$D$1003),-(Analítico!W$3&lt;='Gastos Gerais'!$E$4:$E$1003),-('Gastos Gerais'!$C$4:$C$1003))</f>
        <v>0</v>
      </c>
      <c r="X79" s="71">
        <f>SUMPRODUCT(-('Gastos Gerais'!$B$4:$B$1003=Analítico!$B79),-(Analítico!X$3&gt;='Gastos Gerais'!$D$4:$D$1003),-(Analítico!X$3&lt;='Gastos Gerais'!$E$4:$E$1003),-('Gastos Gerais'!$C$4:$C$1003))</f>
        <v>0</v>
      </c>
      <c r="Y79" s="71">
        <f>SUMPRODUCT(-('Gastos Gerais'!$B$4:$B$1003=Analítico!$B79),-(Analítico!Y$3&gt;='Gastos Gerais'!$D$4:$D$1003),-(Analítico!Y$3&lt;='Gastos Gerais'!$E$4:$E$1003),-('Gastos Gerais'!$C$4:$C$1003))</f>
        <v>0</v>
      </c>
      <c r="Z79" s="71">
        <f>SUMPRODUCT(-('Gastos Gerais'!$B$4:$B$1003=Analítico!$B79),-(Analítico!Z$3&gt;='Gastos Gerais'!$D$4:$D$1003),-(Analítico!Z$3&lt;='Gastos Gerais'!$E$4:$E$1003),-('Gastos Gerais'!$C$4:$C$1003))</f>
        <v>0</v>
      </c>
      <c r="AA79" s="71">
        <f>SUMPRODUCT(-('Gastos Gerais'!$B$4:$B$1003=Analítico!$B79),-(Analítico!AA$3&gt;='Gastos Gerais'!$D$4:$D$1003),-(Analítico!AA$3&lt;='Gastos Gerais'!$E$4:$E$1003),-('Gastos Gerais'!$C$4:$C$1003))</f>
        <v>0</v>
      </c>
      <c r="AB79" s="71">
        <f>SUMPRODUCT(-('Gastos Gerais'!$B$4:$B$1003=Analítico!$B79),-(Analítico!AB$3&gt;='Gastos Gerais'!$D$4:$D$1003),-(Analítico!AB$3&lt;='Gastos Gerais'!$E$4:$E$1003),-('Gastos Gerais'!$C$4:$C$1003))</f>
        <v>0</v>
      </c>
      <c r="AC79" s="71">
        <f>SUMPRODUCT(-('Gastos Gerais'!$B$4:$B$1003=Analítico!$B79),-(Analítico!AC$3&gt;='Gastos Gerais'!$D$4:$D$1003),-(Analítico!AC$3&lt;='Gastos Gerais'!$E$4:$E$1003),-('Gastos Gerais'!$C$4:$C$1003))</f>
        <v>0</v>
      </c>
      <c r="AD79" s="71">
        <f>SUMPRODUCT(-('Gastos Gerais'!$B$4:$B$1003=Analítico!$B79),-(Analítico!AD$3&gt;='Gastos Gerais'!$D$4:$D$1003),-(Analítico!AD$3&lt;='Gastos Gerais'!$E$4:$E$1003),-('Gastos Gerais'!$C$4:$C$1003))</f>
        <v>0</v>
      </c>
      <c r="AE79" s="71">
        <f>SUMPRODUCT(-('Gastos Gerais'!$B$4:$B$1003=Analítico!$B79),-(Analítico!AE$3&gt;='Gastos Gerais'!$D$4:$D$1003),-(Analítico!AE$3&lt;='Gastos Gerais'!$E$4:$E$1003),-('Gastos Gerais'!$C$4:$C$1003))</f>
        <v>0</v>
      </c>
      <c r="AF79" s="71">
        <f>SUMPRODUCT(-('Gastos Gerais'!$B$4:$B$1003=Analítico!$B79),-(Analítico!AF$3&gt;='Gastos Gerais'!$D$4:$D$1003),-(Analítico!AF$3&lt;='Gastos Gerais'!$E$4:$E$1003),-('Gastos Gerais'!$C$4:$C$1003))</f>
        <v>0</v>
      </c>
      <c r="AG79" s="71">
        <f>SUMPRODUCT(-('Gastos Gerais'!$B$4:$B$1003=Analítico!$B79),-(Analítico!AG$3&gt;='Gastos Gerais'!$D$4:$D$1003),-(Analítico!AG$3&lt;='Gastos Gerais'!$E$4:$E$1003),-('Gastos Gerais'!$C$4:$C$1003))</f>
        <v>0</v>
      </c>
      <c r="AH79" s="71">
        <f>SUMPRODUCT(-('Gastos Gerais'!$B$4:$B$1003=Analítico!$B79),-(Analítico!AH$3&gt;='Gastos Gerais'!$D$4:$D$1003),-(Analítico!AH$3&lt;='Gastos Gerais'!$E$4:$E$1003),-('Gastos Gerais'!$C$4:$C$1003))</f>
        <v>0</v>
      </c>
      <c r="AI79" s="71">
        <f>SUMPRODUCT(-('Gastos Gerais'!$B$4:$B$1003=Analítico!$B79),-(Analítico!AI$3&gt;='Gastos Gerais'!$D$4:$D$1003),-(Analítico!AI$3&lt;='Gastos Gerais'!$E$4:$E$1003),-('Gastos Gerais'!$C$4:$C$1003))</f>
        <v>0</v>
      </c>
      <c r="AJ79" s="71">
        <f>SUMPRODUCT(-('Gastos Gerais'!$B$4:$B$1003=Analítico!$B79),-(Analítico!AJ$3&gt;='Gastos Gerais'!$D$4:$D$1003),-(Analítico!AJ$3&lt;='Gastos Gerais'!$E$4:$E$1003),-('Gastos Gerais'!$C$4:$C$1003))</f>
        <v>0</v>
      </c>
      <c r="AK79" s="71">
        <f>SUMPRODUCT(-('Gastos Gerais'!$B$4:$B$1003=Analítico!$B79),-(Analítico!AK$3&gt;='Gastos Gerais'!$D$4:$D$1003),-(Analítico!AK$3&lt;='Gastos Gerais'!$E$4:$E$1003),-('Gastos Gerais'!$C$4:$C$1003))</f>
        <v>0</v>
      </c>
      <c r="AL79" s="71">
        <f>SUMPRODUCT(-('Gastos Gerais'!$B$4:$B$1003=Analítico!$B79),-(Analítico!AL$3&gt;='Gastos Gerais'!$D$4:$D$1003),-(Analítico!AL$3&lt;='Gastos Gerais'!$E$4:$E$1003),-('Gastos Gerais'!$C$4:$C$1003))</f>
        <v>0</v>
      </c>
      <c r="AM79" s="71">
        <f>SUMPRODUCT(-('Gastos Gerais'!$B$4:$B$1003=Analítico!$B79),-(Analítico!AM$3&gt;='Gastos Gerais'!$D$4:$D$1003),-(Analítico!AM$3&lt;='Gastos Gerais'!$E$4:$E$1003),-('Gastos Gerais'!$C$4:$C$1003))</f>
        <v>0</v>
      </c>
      <c r="AN79" s="71">
        <f>SUMPRODUCT(-('Gastos Gerais'!$B$4:$B$1003=Analítico!$B79),-(Analítico!AN$3&gt;='Gastos Gerais'!$D$4:$D$1003),-(Analítico!AN$3&lt;='Gastos Gerais'!$E$4:$E$1003),-('Gastos Gerais'!$C$4:$C$1003))</f>
        <v>0</v>
      </c>
      <c r="AO79" s="71">
        <f>SUMPRODUCT(-('Gastos Gerais'!$B$4:$B$1003=Analítico!$B79),-(Analítico!AO$3&gt;='Gastos Gerais'!$D$4:$D$1003),-(Analítico!AO$3&lt;='Gastos Gerais'!$E$4:$E$1003),-('Gastos Gerais'!$C$4:$C$1003))</f>
        <v>0</v>
      </c>
      <c r="AP79" s="71">
        <f>SUMPRODUCT(-('Gastos Gerais'!$B$4:$B$1003=Analítico!$B79),-(Analítico!AP$3&gt;='Gastos Gerais'!$D$4:$D$1003),-(Analítico!AP$3&lt;='Gastos Gerais'!$E$4:$E$1003),-('Gastos Gerais'!$C$4:$C$1003))</f>
        <v>0</v>
      </c>
      <c r="AQ79" s="71">
        <f>SUMPRODUCT(-('Gastos Gerais'!$B$4:$B$1003=Analítico!$B79),-(Analítico!AQ$3&gt;='Gastos Gerais'!$D$4:$D$1003),-(Analítico!AQ$3&lt;='Gastos Gerais'!$E$4:$E$1003),-('Gastos Gerais'!$C$4:$C$1003))</f>
        <v>0</v>
      </c>
      <c r="AR79" s="71">
        <f>SUMPRODUCT(-('Gastos Gerais'!$B$4:$B$1003=Analítico!$B79),-(Analítico!AR$3&gt;='Gastos Gerais'!$D$4:$D$1003),-(Analítico!AR$3&lt;='Gastos Gerais'!$E$4:$E$1003),-('Gastos Gerais'!$C$4:$C$1003))</f>
        <v>0</v>
      </c>
      <c r="AS79" s="71">
        <f>SUMPRODUCT(-('Gastos Gerais'!$B$4:$B$1003=Analítico!$B79),-(Analítico!AS$3&gt;='Gastos Gerais'!$D$4:$D$1003),-(Analítico!AS$3&lt;='Gastos Gerais'!$E$4:$E$1003),-('Gastos Gerais'!$C$4:$C$1003))</f>
        <v>0</v>
      </c>
      <c r="AT79" s="71">
        <f>SUMPRODUCT(-('Gastos Gerais'!$B$4:$B$1003=Analítico!$B79),-(Analítico!AT$3&gt;='Gastos Gerais'!$D$4:$D$1003),-(Analítico!AT$3&lt;='Gastos Gerais'!$E$4:$E$1003),-('Gastos Gerais'!$C$4:$C$1003))</f>
        <v>0</v>
      </c>
      <c r="AU79" s="71">
        <f>SUMPRODUCT(-('Gastos Gerais'!$B$4:$B$1003=Analítico!$B79),-(Analítico!AU$3&gt;='Gastos Gerais'!$D$4:$D$1003),-(Analítico!AU$3&lt;='Gastos Gerais'!$E$4:$E$1003),-('Gastos Gerais'!$C$4:$C$1003))</f>
        <v>0</v>
      </c>
      <c r="AV79" s="71">
        <f>SUMPRODUCT(-('Gastos Gerais'!$B$4:$B$1003=Analítico!$B79),-(Analítico!AV$3&gt;='Gastos Gerais'!$D$4:$D$1003),-(Analítico!AV$3&lt;='Gastos Gerais'!$E$4:$E$1003),-('Gastos Gerais'!$C$4:$C$1003))</f>
        <v>0</v>
      </c>
      <c r="AW79" s="71">
        <f>SUMPRODUCT(-('Gastos Gerais'!$B$4:$B$1003=Analítico!$B79),-(Analítico!AW$3&gt;='Gastos Gerais'!$D$4:$D$1003),-(Analítico!AW$3&lt;='Gastos Gerais'!$E$4:$E$1003),-('Gastos Gerais'!$C$4:$C$1003))</f>
        <v>0</v>
      </c>
      <c r="AX79" s="71">
        <f>SUMPRODUCT(-('Gastos Gerais'!$B$4:$B$1003=Analítico!$B79),-(Analítico!AX$3&gt;='Gastos Gerais'!$D$4:$D$1003),-(Analítico!AX$3&lt;='Gastos Gerais'!$E$4:$E$1003),-('Gastos Gerais'!$C$4:$C$1003))</f>
        <v>0</v>
      </c>
      <c r="AY79" s="71">
        <f>SUMPRODUCT(-('Gastos Gerais'!$B$4:$B$1003=Analítico!$B79),-(Analítico!AY$3&gt;='Gastos Gerais'!$D$4:$D$1003),-(Analítico!AY$3&lt;='Gastos Gerais'!$E$4:$E$1003),-('Gastos Gerais'!$C$4:$C$1003))</f>
        <v>0</v>
      </c>
      <c r="AZ79" s="71">
        <f>SUMPRODUCT(-('Gastos Gerais'!$B$4:$B$1003=Analítico!$B79),-(Analítico!AZ$3&gt;='Gastos Gerais'!$D$4:$D$1003),-(Analítico!AZ$3&lt;='Gastos Gerais'!$E$4:$E$1003),-('Gastos Gerais'!$C$4:$C$1003))</f>
        <v>0</v>
      </c>
      <c r="BA79" s="71">
        <f>SUMPRODUCT(-('Gastos Gerais'!$B$4:$B$1003=Analítico!$B79),-(Analítico!BA$3&gt;='Gastos Gerais'!$D$4:$D$1003),-(Analítico!BA$3&lt;='Gastos Gerais'!$E$4:$E$1003),-('Gastos Gerais'!$C$4:$C$1003))</f>
        <v>0</v>
      </c>
      <c r="BB79" s="71">
        <f>SUMPRODUCT(-('Gastos Gerais'!$B$4:$B$1003=Analítico!$B79),-(Analítico!BB$3&gt;='Gastos Gerais'!$D$4:$D$1003),-(Analítico!BB$3&lt;='Gastos Gerais'!$E$4:$E$1003),-('Gastos Gerais'!$C$4:$C$1003))</f>
        <v>0</v>
      </c>
      <c r="BC79" s="71">
        <f>SUMPRODUCT(-('Gastos Gerais'!$B$4:$B$1003=Analítico!$B79),-(Analítico!BC$3&gt;='Gastos Gerais'!$D$4:$D$1003),-(Analítico!BC$3&lt;='Gastos Gerais'!$E$4:$E$1003),-('Gastos Gerais'!$C$4:$C$1003))</f>
        <v>0</v>
      </c>
      <c r="BD79" s="71">
        <f>SUMPRODUCT(-('Gastos Gerais'!$B$4:$B$1003=Analítico!$B79),-(Analítico!BD$3&gt;='Gastos Gerais'!$D$4:$D$1003),-(Analítico!BD$3&lt;='Gastos Gerais'!$E$4:$E$1003),-('Gastos Gerais'!$C$4:$C$1003))</f>
        <v>0</v>
      </c>
      <c r="BE79" s="71">
        <f>SUMPRODUCT(-('Gastos Gerais'!$B$4:$B$1003=Analítico!$B79),-(Analítico!BE$3&gt;='Gastos Gerais'!$D$4:$D$1003),-(Analítico!BE$3&lt;='Gastos Gerais'!$E$4:$E$1003),-('Gastos Gerais'!$C$4:$C$1003))</f>
        <v>0</v>
      </c>
      <c r="BF79" s="71">
        <f>SUMPRODUCT(-('Gastos Gerais'!$B$4:$B$1003=Analítico!$B79),-(Analítico!BF$3&gt;='Gastos Gerais'!$D$4:$D$1003),-(Analítico!BF$3&lt;='Gastos Gerais'!$E$4:$E$1003),-('Gastos Gerais'!$C$4:$C$1003))</f>
        <v>0</v>
      </c>
      <c r="BG79" s="71">
        <f>SUMPRODUCT(-('Gastos Gerais'!$B$4:$B$1003=Analítico!$B79),-(Analítico!BG$3&gt;='Gastos Gerais'!$D$4:$D$1003),-(Analítico!BG$3&lt;='Gastos Gerais'!$E$4:$E$1003),-('Gastos Gerais'!$C$4:$C$1003))</f>
        <v>0</v>
      </c>
      <c r="BH79" s="71">
        <f>SUMPRODUCT(-('Gastos Gerais'!$B$4:$B$1003=Analítico!$B79),-(Analítico!BH$3&gt;='Gastos Gerais'!$D$4:$D$1003),-(Analítico!BH$3&lt;='Gastos Gerais'!$E$4:$E$1003),-('Gastos Gerais'!$C$4:$C$1003))</f>
        <v>0</v>
      </c>
      <c r="BI79" s="71">
        <f>SUMPRODUCT(-('Gastos Gerais'!$B$4:$B$1003=Analítico!$B79),-(Analítico!BI$3&gt;='Gastos Gerais'!$D$4:$D$1003),-(Analítico!BI$3&lt;='Gastos Gerais'!$E$4:$E$1003),-('Gastos Gerais'!$C$4:$C$1003))</f>
        <v>0</v>
      </c>
      <c r="BJ79" s="71">
        <f>SUMPRODUCT(-('Gastos Gerais'!$B$4:$B$1003=Analítico!$B79),-(Analítico!BJ$3&gt;='Gastos Gerais'!$D$4:$D$1003),-(Analítico!BJ$3&lt;='Gastos Gerais'!$E$4:$E$1003),-('Gastos Gerais'!$C$4:$C$1003))</f>
        <v>0</v>
      </c>
      <c r="BK79" s="69">
        <f t="shared" si="36"/>
        <v>37700</v>
      </c>
      <c r="BL79" s="74">
        <f t="shared" ca="1" si="37"/>
        <v>6.5706457400525116E-4</v>
      </c>
    </row>
    <row r="80" spans="1:64" s="49" customFormat="1" ht="23.25" customHeight="1" x14ac:dyDescent="0.2">
      <c r="A80" s="19" t="s">
        <v>217</v>
      </c>
      <c r="B80" s="352" t="s">
        <v>218</v>
      </c>
      <c r="C80" s="71">
        <f>SUMPRODUCT(-('Gastos Gerais'!$B$4:$B$1003=Analítico!$B80),-(Analítico!C$3&gt;='Gastos Gerais'!$D$4:$D$1003),-(Analítico!C$3&lt;='Gastos Gerais'!$E$4:$E$1003),-('Gastos Gerais'!$C$4:$C$1003))</f>
        <v>0</v>
      </c>
      <c r="D80" s="71">
        <f>SUMPRODUCT(-('Gastos Gerais'!$B$4:$B$1003=Analítico!$B80),-(Analítico!D$3&gt;='Gastos Gerais'!$D$4:$D$1003),-(Analítico!D$3&lt;='Gastos Gerais'!$E$4:$E$1003),-('Gastos Gerais'!$C$4:$C$1003))</f>
        <v>0</v>
      </c>
      <c r="E80" s="71">
        <f>SUMPRODUCT(-('Gastos Gerais'!$B$4:$B$1003=Analítico!$B80),-(Analítico!E$3&gt;='Gastos Gerais'!$D$4:$D$1003),-(Analítico!E$3&lt;='Gastos Gerais'!$E$4:$E$1003),-('Gastos Gerais'!$C$4:$C$1003))</f>
        <v>0</v>
      </c>
      <c r="F80" s="71">
        <f>SUMPRODUCT(-('Gastos Gerais'!$B$4:$B$1003=Analítico!$B80),-(Analítico!F$3&gt;='Gastos Gerais'!$D$4:$D$1003),-(Analítico!F$3&lt;='Gastos Gerais'!$E$4:$E$1003),-('Gastos Gerais'!$C$4:$C$1003))</f>
        <v>0</v>
      </c>
      <c r="G80" s="71">
        <f>SUMPRODUCT(-('Gastos Gerais'!$B$4:$B$1003=Analítico!$B80),-(Analítico!G$3&gt;='Gastos Gerais'!$D$4:$D$1003),-(Analítico!G$3&lt;='Gastos Gerais'!$E$4:$E$1003),-('Gastos Gerais'!$C$4:$C$1003))</f>
        <v>0</v>
      </c>
      <c r="H80" s="71">
        <f>SUMPRODUCT(-('Gastos Gerais'!$B$4:$B$1003=Analítico!$B80),-(Analítico!H$3&gt;='Gastos Gerais'!$D$4:$D$1003),-(Analítico!H$3&lt;='Gastos Gerais'!$E$4:$E$1003),-('Gastos Gerais'!$C$4:$C$1003))</f>
        <v>0</v>
      </c>
      <c r="I80" s="71">
        <f>SUMPRODUCT(-('Gastos Gerais'!$B$4:$B$1003=Analítico!$B80),-(Analítico!I$3&gt;='Gastos Gerais'!$D$4:$D$1003),-(Analítico!I$3&lt;='Gastos Gerais'!$E$4:$E$1003),-('Gastos Gerais'!$C$4:$C$1003))</f>
        <v>0</v>
      </c>
      <c r="J80" s="71">
        <f>SUMPRODUCT(-('Gastos Gerais'!$B$4:$B$1003=Analítico!$B80),-(Analítico!J$3&gt;='Gastos Gerais'!$D$4:$D$1003),-(Analítico!J$3&lt;='Gastos Gerais'!$E$4:$E$1003),-('Gastos Gerais'!$C$4:$C$1003))</f>
        <v>0</v>
      </c>
      <c r="K80" s="71">
        <f>SUMPRODUCT(-('Gastos Gerais'!$B$4:$B$1003=Analítico!$B80),-(Analítico!K$3&gt;='Gastos Gerais'!$D$4:$D$1003),-(Analítico!K$3&lt;='Gastos Gerais'!$E$4:$E$1003),-('Gastos Gerais'!$C$4:$C$1003))</f>
        <v>0</v>
      </c>
      <c r="L80" s="71">
        <f>SUMPRODUCT(-('Gastos Gerais'!$B$4:$B$1003=Analítico!$B80),-(Analítico!L$3&gt;='Gastos Gerais'!$D$4:$D$1003),-(Analítico!L$3&lt;='Gastos Gerais'!$E$4:$E$1003),-('Gastos Gerais'!$C$4:$C$1003))</f>
        <v>0</v>
      </c>
      <c r="M80" s="71">
        <f>SUMPRODUCT(-('Gastos Gerais'!$B$4:$B$1003=Analítico!$B80),-(Analítico!M$3&gt;='Gastos Gerais'!$D$4:$D$1003),-(Analítico!M$3&lt;='Gastos Gerais'!$E$4:$E$1003),-('Gastos Gerais'!$C$4:$C$1003))</f>
        <v>0</v>
      </c>
      <c r="N80" s="71">
        <f>SUMPRODUCT(-('Gastos Gerais'!$B$4:$B$1003=Analítico!$B80),-(Analítico!N$3&gt;='Gastos Gerais'!$D$4:$D$1003),-(Analítico!N$3&lt;='Gastos Gerais'!$E$4:$E$1003),-('Gastos Gerais'!$C$4:$C$1003))</f>
        <v>0</v>
      </c>
      <c r="O80" s="71">
        <f>SUMPRODUCT(-('Gastos Gerais'!$B$4:$B$1003=Analítico!$B80),-(Analítico!O$3&gt;='Gastos Gerais'!$D$4:$D$1003),-(Analítico!O$3&lt;='Gastos Gerais'!$E$4:$E$1003),-('Gastos Gerais'!$C$4:$C$1003))</f>
        <v>0</v>
      </c>
      <c r="P80" s="71">
        <f>SUMPRODUCT(-('Gastos Gerais'!$B$4:$B$1003=Analítico!$B80),-(Analítico!P$3&gt;='Gastos Gerais'!$D$4:$D$1003),-(Analítico!P$3&lt;='Gastos Gerais'!$E$4:$E$1003),-('Gastos Gerais'!$C$4:$C$1003))</f>
        <v>0</v>
      </c>
      <c r="Q80" s="71">
        <f>SUMPRODUCT(-('Gastos Gerais'!$B$4:$B$1003=Analítico!$B80),-(Analítico!Q$3&gt;='Gastos Gerais'!$D$4:$D$1003),-(Analítico!Q$3&lt;='Gastos Gerais'!$E$4:$E$1003),-('Gastos Gerais'!$C$4:$C$1003))</f>
        <v>0</v>
      </c>
      <c r="R80" s="71">
        <f>SUMPRODUCT(-('Gastos Gerais'!$B$4:$B$1003=Analítico!$B80),-(Analítico!R$3&gt;='Gastos Gerais'!$D$4:$D$1003),-(Analítico!R$3&lt;='Gastos Gerais'!$E$4:$E$1003),-('Gastos Gerais'!$C$4:$C$1003))</f>
        <v>0</v>
      </c>
      <c r="S80" s="71">
        <f>SUMPRODUCT(-('Gastos Gerais'!$B$4:$B$1003=Analítico!$B80),-(Analítico!S$3&gt;='Gastos Gerais'!$D$4:$D$1003),-(Analítico!S$3&lt;='Gastos Gerais'!$E$4:$E$1003),-('Gastos Gerais'!$C$4:$C$1003))</f>
        <v>0</v>
      </c>
      <c r="T80" s="71">
        <f>SUMPRODUCT(-('Gastos Gerais'!$B$4:$B$1003=Analítico!$B80),-(Analítico!T$3&gt;='Gastos Gerais'!$D$4:$D$1003),-(Analítico!T$3&lt;='Gastos Gerais'!$E$4:$E$1003),-('Gastos Gerais'!$C$4:$C$1003))</f>
        <v>0</v>
      </c>
      <c r="U80" s="71">
        <f>SUMPRODUCT(-('Gastos Gerais'!$B$4:$B$1003=Analítico!$B80),-(Analítico!U$3&gt;='Gastos Gerais'!$D$4:$D$1003),-(Analítico!U$3&lt;='Gastos Gerais'!$E$4:$E$1003),-('Gastos Gerais'!$C$4:$C$1003))</f>
        <v>0</v>
      </c>
      <c r="V80" s="71">
        <f>SUMPRODUCT(-('Gastos Gerais'!$B$4:$B$1003=Analítico!$B80),-(Analítico!V$3&gt;='Gastos Gerais'!$D$4:$D$1003),-(Analítico!V$3&lt;='Gastos Gerais'!$E$4:$E$1003),-('Gastos Gerais'!$C$4:$C$1003))</f>
        <v>0</v>
      </c>
      <c r="W80" s="71">
        <f>SUMPRODUCT(-('Gastos Gerais'!$B$4:$B$1003=Analítico!$B80),-(Analítico!W$3&gt;='Gastos Gerais'!$D$4:$D$1003),-(Analítico!W$3&lt;='Gastos Gerais'!$E$4:$E$1003),-('Gastos Gerais'!$C$4:$C$1003))</f>
        <v>0</v>
      </c>
      <c r="X80" s="71">
        <f>SUMPRODUCT(-('Gastos Gerais'!$B$4:$B$1003=Analítico!$B80),-(Analítico!X$3&gt;='Gastos Gerais'!$D$4:$D$1003),-(Analítico!X$3&lt;='Gastos Gerais'!$E$4:$E$1003),-('Gastos Gerais'!$C$4:$C$1003))</f>
        <v>0</v>
      </c>
      <c r="Y80" s="71">
        <f>SUMPRODUCT(-('Gastos Gerais'!$B$4:$B$1003=Analítico!$B80),-(Analítico!Y$3&gt;='Gastos Gerais'!$D$4:$D$1003),-(Analítico!Y$3&lt;='Gastos Gerais'!$E$4:$E$1003),-('Gastos Gerais'!$C$4:$C$1003))</f>
        <v>0</v>
      </c>
      <c r="Z80" s="71">
        <f>SUMPRODUCT(-('Gastos Gerais'!$B$4:$B$1003=Analítico!$B80),-(Analítico!Z$3&gt;='Gastos Gerais'!$D$4:$D$1003),-(Analítico!Z$3&lt;='Gastos Gerais'!$E$4:$E$1003),-('Gastos Gerais'!$C$4:$C$1003))</f>
        <v>0</v>
      </c>
      <c r="AA80" s="71">
        <f>SUMPRODUCT(-('Gastos Gerais'!$B$4:$B$1003=Analítico!$B80),-(Analítico!AA$3&gt;='Gastos Gerais'!$D$4:$D$1003),-(Analítico!AA$3&lt;='Gastos Gerais'!$E$4:$E$1003),-('Gastos Gerais'!$C$4:$C$1003))</f>
        <v>0</v>
      </c>
      <c r="AB80" s="71">
        <f>SUMPRODUCT(-('Gastos Gerais'!$B$4:$B$1003=Analítico!$B80),-(Analítico!AB$3&gt;='Gastos Gerais'!$D$4:$D$1003),-(Analítico!AB$3&lt;='Gastos Gerais'!$E$4:$E$1003),-('Gastos Gerais'!$C$4:$C$1003))</f>
        <v>0</v>
      </c>
      <c r="AC80" s="71">
        <f>SUMPRODUCT(-('Gastos Gerais'!$B$4:$B$1003=Analítico!$B80),-(Analítico!AC$3&gt;='Gastos Gerais'!$D$4:$D$1003),-(Analítico!AC$3&lt;='Gastos Gerais'!$E$4:$E$1003),-('Gastos Gerais'!$C$4:$C$1003))</f>
        <v>0</v>
      </c>
      <c r="AD80" s="71">
        <f>SUMPRODUCT(-('Gastos Gerais'!$B$4:$B$1003=Analítico!$B80),-(Analítico!AD$3&gt;='Gastos Gerais'!$D$4:$D$1003),-(Analítico!AD$3&lt;='Gastos Gerais'!$E$4:$E$1003),-('Gastos Gerais'!$C$4:$C$1003))</f>
        <v>0</v>
      </c>
      <c r="AE80" s="71">
        <f>SUMPRODUCT(-('Gastos Gerais'!$B$4:$B$1003=Analítico!$B80),-(Analítico!AE$3&gt;='Gastos Gerais'!$D$4:$D$1003),-(Analítico!AE$3&lt;='Gastos Gerais'!$E$4:$E$1003),-('Gastos Gerais'!$C$4:$C$1003))</f>
        <v>0</v>
      </c>
      <c r="AF80" s="71">
        <f>SUMPRODUCT(-('Gastos Gerais'!$B$4:$B$1003=Analítico!$B80),-(Analítico!AF$3&gt;='Gastos Gerais'!$D$4:$D$1003),-(Analítico!AF$3&lt;='Gastos Gerais'!$E$4:$E$1003),-('Gastos Gerais'!$C$4:$C$1003))</f>
        <v>0</v>
      </c>
      <c r="AG80" s="71">
        <f>SUMPRODUCT(-('Gastos Gerais'!$B$4:$B$1003=Analítico!$B80),-(Analítico!AG$3&gt;='Gastos Gerais'!$D$4:$D$1003),-(Analítico!AG$3&lt;='Gastos Gerais'!$E$4:$E$1003),-('Gastos Gerais'!$C$4:$C$1003))</f>
        <v>0</v>
      </c>
      <c r="AH80" s="71">
        <f>SUMPRODUCT(-('Gastos Gerais'!$B$4:$B$1003=Analítico!$B80),-(Analítico!AH$3&gt;='Gastos Gerais'!$D$4:$D$1003),-(Analítico!AH$3&lt;='Gastos Gerais'!$E$4:$E$1003),-('Gastos Gerais'!$C$4:$C$1003))</f>
        <v>0</v>
      </c>
      <c r="AI80" s="71">
        <f>SUMPRODUCT(-('Gastos Gerais'!$B$4:$B$1003=Analítico!$B80),-(Analítico!AI$3&gt;='Gastos Gerais'!$D$4:$D$1003),-(Analítico!AI$3&lt;='Gastos Gerais'!$E$4:$E$1003),-('Gastos Gerais'!$C$4:$C$1003))</f>
        <v>0</v>
      </c>
      <c r="AJ80" s="71">
        <f>SUMPRODUCT(-('Gastos Gerais'!$B$4:$B$1003=Analítico!$B80),-(Analítico!AJ$3&gt;='Gastos Gerais'!$D$4:$D$1003),-(Analítico!AJ$3&lt;='Gastos Gerais'!$E$4:$E$1003),-('Gastos Gerais'!$C$4:$C$1003))</f>
        <v>0</v>
      </c>
      <c r="AK80" s="71">
        <f>SUMPRODUCT(-('Gastos Gerais'!$B$4:$B$1003=Analítico!$B80),-(Analítico!AK$3&gt;='Gastos Gerais'!$D$4:$D$1003),-(Analítico!AK$3&lt;='Gastos Gerais'!$E$4:$E$1003),-('Gastos Gerais'!$C$4:$C$1003))</f>
        <v>0</v>
      </c>
      <c r="AL80" s="71">
        <f>SUMPRODUCT(-('Gastos Gerais'!$B$4:$B$1003=Analítico!$B80),-(Analítico!AL$3&gt;='Gastos Gerais'!$D$4:$D$1003),-(Analítico!AL$3&lt;='Gastos Gerais'!$E$4:$E$1003),-('Gastos Gerais'!$C$4:$C$1003))</f>
        <v>0</v>
      </c>
      <c r="AM80" s="71">
        <f>SUMPRODUCT(-('Gastos Gerais'!$B$4:$B$1003=Analítico!$B80),-(Analítico!AM$3&gt;='Gastos Gerais'!$D$4:$D$1003),-(Analítico!AM$3&lt;='Gastos Gerais'!$E$4:$E$1003),-('Gastos Gerais'!$C$4:$C$1003))</f>
        <v>0</v>
      </c>
      <c r="AN80" s="71">
        <f>SUMPRODUCT(-('Gastos Gerais'!$B$4:$B$1003=Analítico!$B80),-(Analítico!AN$3&gt;='Gastos Gerais'!$D$4:$D$1003),-(Analítico!AN$3&lt;='Gastos Gerais'!$E$4:$E$1003),-('Gastos Gerais'!$C$4:$C$1003))</f>
        <v>0</v>
      </c>
      <c r="AO80" s="71">
        <f>SUMPRODUCT(-('Gastos Gerais'!$B$4:$B$1003=Analítico!$B80),-(Analítico!AO$3&gt;='Gastos Gerais'!$D$4:$D$1003),-(Analítico!AO$3&lt;='Gastos Gerais'!$E$4:$E$1003),-('Gastos Gerais'!$C$4:$C$1003))</f>
        <v>0</v>
      </c>
      <c r="AP80" s="71">
        <f>SUMPRODUCT(-('Gastos Gerais'!$B$4:$B$1003=Analítico!$B80),-(Analítico!AP$3&gt;='Gastos Gerais'!$D$4:$D$1003),-(Analítico!AP$3&lt;='Gastos Gerais'!$E$4:$E$1003),-('Gastos Gerais'!$C$4:$C$1003))</f>
        <v>0</v>
      </c>
      <c r="AQ80" s="71">
        <f>SUMPRODUCT(-('Gastos Gerais'!$B$4:$B$1003=Analítico!$B80),-(Analítico!AQ$3&gt;='Gastos Gerais'!$D$4:$D$1003),-(Analítico!AQ$3&lt;='Gastos Gerais'!$E$4:$E$1003),-('Gastos Gerais'!$C$4:$C$1003))</f>
        <v>0</v>
      </c>
      <c r="AR80" s="71">
        <f>SUMPRODUCT(-('Gastos Gerais'!$B$4:$B$1003=Analítico!$B80),-(Analítico!AR$3&gt;='Gastos Gerais'!$D$4:$D$1003),-(Analítico!AR$3&lt;='Gastos Gerais'!$E$4:$E$1003),-('Gastos Gerais'!$C$4:$C$1003))</f>
        <v>0</v>
      </c>
      <c r="AS80" s="71">
        <f>SUMPRODUCT(-('Gastos Gerais'!$B$4:$B$1003=Analítico!$B80),-(Analítico!AS$3&gt;='Gastos Gerais'!$D$4:$D$1003),-(Analítico!AS$3&lt;='Gastos Gerais'!$E$4:$E$1003),-('Gastos Gerais'!$C$4:$C$1003))</f>
        <v>0</v>
      </c>
      <c r="AT80" s="71">
        <f>SUMPRODUCT(-('Gastos Gerais'!$B$4:$B$1003=Analítico!$B80),-(Analítico!AT$3&gt;='Gastos Gerais'!$D$4:$D$1003),-(Analítico!AT$3&lt;='Gastos Gerais'!$E$4:$E$1003),-('Gastos Gerais'!$C$4:$C$1003))</f>
        <v>0</v>
      </c>
      <c r="AU80" s="71">
        <f>SUMPRODUCT(-('Gastos Gerais'!$B$4:$B$1003=Analítico!$B80),-(Analítico!AU$3&gt;='Gastos Gerais'!$D$4:$D$1003),-(Analítico!AU$3&lt;='Gastos Gerais'!$E$4:$E$1003),-('Gastos Gerais'!$C$4:$C$1003))</f>
        <v>0</v>
      </c>
      <c r="AV80" s="71">
        <f>SUMPRODUCT(-('Gastos Gerais'!$B$4:$B$1003=Analítico!$B80),-(Analítico!AV$3&gt;='Gastos Gerais'!$D$4:$D$1003),-(Analítico!AV$3&lt;='Gastos Gerais'!$E$4:$E$1003),-('Gastos Gerais'!$C$4:$C$1003))</f>
        <v>0</v>
      </c>
      <c r="AW80" s="71">
        <f>SUMPRODUCT(-('Gastos Gerais'!$B$4:$B$1003=Analítico!$B80),-(Analítico!AW$3&gt;='Gastos Gerais'!$D$4:$D$1003),-(Analítico!AW$3&lt;='Gastos Gerais'!$E$4:$E$1003),-('Gastos Gerais'!$C$4:$C$1003))</f>
        <v>0</v>
      </c>
      <c r="AX80" s="71">
        <f>SUMPRODUCT(-('Gastos Gerais'!$B$4:$B$1003=Analítico!$B80),-(Analítico!AX$3&gt;='Gastos Gerais'!$D$4:$D$1003),-(Analítico!AX$3&lt;='Gastos Gerais'!$E$4:$E$1003),-('Gastos Gerais'!$C$4:$C$1003))</f>
        <v>0</v>
      </c>
      <c r="AY80" s="71">
        <f>SUMPRODUCT(-('Gastos Gerais'!$B$4:$B$1003=Analítico!$B80),-(Analítico!AY$3&gt;='Gastos Gerais'!$D$4:$D$1003),-(Analítico!AY$3&lt;='Gastos Gerais'!$E$4:$E$1003),-('Gastos Gerais'!$C$4:$C$1003))</f>
        <v>0</v>
      </c>
      <c r="AZ80" s="71">
        <f>SUMPRODUCT(-('Gastos Gerais'!$B$4:$B$1003=Analítico!$B80),-(Analítico!AZ$3&gt;='Gastos Gerais'!$D$4:$D$1003),-(Analítico!AZ$3&lt;='Gastos Gerais'!$E$4:$E$1003),-('Gastos Gerais'!$C$4:$C$1003))</f>
        <v>0</v>
      </c>
      <c r="BA80" s="71">
        <f>SUMPRODUCT(-('Gastos Gerais'!$B$4:$B$1003=Analítico!$B80),-(Analítico!BA$3&gt;='Gastos Gerais'!$D$4:$D$1003),-(Analítico!BA$3&lt;='Gastos Gerais'!$E$4:$E$1003),-('Gastos Gerais'!$C$4:$C$1003))</f>
        <v>0</v>
      </c>
      <c r="BB80" s="71">
        <f>SUMPRODUCT(-('Gastos Gerais'!$B$4:$B$1003=Analítico!$B80),-(Analítico!BB$3&gt;='Gastos Gerais'!$D$4:$D$1003),-(Analítico!BB$3&lt;='Gastos Gerais'!$E$4:$E$1003),-('Gastos Gerais'!$C$4:$C$1003))</f>
        <v>0</v>
      </c>
      <c r="BC80" s="71">
        <f>SUMPRODUCT(-('Gastos Gerais'!$B$4:$B$1003=Analítico!$B80),-(Analítico!BC$3&gt;='Gastos Gerais'!$D$4:$D$1003),-(Analítico!BC$3&lt;='Gastos Gerais'!$E$4:$E$1003),-('Gastos Gerais'!$C$4:$C$1003))</f>
        <v>0</v>
      </c>
      <c r="BD80" s="71">
        <f>SUMPRODUCT(-('Gastos Gerais'!$B$4:$B$1003=Analítico!$B80),-(Analítico!BD$3&gt;='Gastos Gerais'!$D$4:$D$1003),-(Analítico!BD$3&lt;='Gastos Gerais'!$E$4:$E$1003),-('Gastos Gerais'!$C$4:$C$1003))</f>
        <v>0</v>
      </c>
      <c r="BE80" s="71">
        <f>SUMPRODUCT(-('Gastos Gerais'!$B$4:$B$1003=Analítico!$B80),-(Analítico!BE$3&gt;='Gastos Gerais'!$D$4:$D$1003),-(Analítico!BE$3&lt;='Gastos Gerais'!$E$4:$E$1003),-('Gastos Gerais'!$C$4:$C$1003))</f>
        <v>0</v>
      </c>
      <c r="BF80" s="71">
        <f>SUMPRODUCT(-('Gastos Gerais'!$B$4:$B$1003=Analítico!$B80),-(Analítico!BF$3&gt;='Gastos Gerais'!$D$4:$D$1003),-(Analítico!BF$3&lt;='Gastos Gerais'!$E$4:$E$1003),-('Gastos Gerais'!$C$4:$C$1003))</f>
        <v>0</v>
      </c>
      <c r="BG80" s="71">
        <f>SUMPRODUCT(-('Gastos Gerais'!$B$4:$B$1003=Analítico!$B80),-(Analítico!BG$3&gt;='Gastos Gerais'!$D$4:$D$1003),-(Analítico!BG$3&lt;='Gastos Gerais'!$E$4:$E$1003),-('Gastos Gerais'!$C$4:$C$1003))</f>
        <v>0</v>
      </c>
      <c r="BH80" s="71">
        <f>SUMPRODUCT(-('Gastos Gerais'!$B$4:$B$1003=Analítico!$B80),-(Analítico!BH$3&gt;='Gastos Gerais'!$D$4:$D$1003),-(Analítico!BH$3&lt;='Gastos Gerais'!$E$4:$E$1003),-('Gastos Gerais'!$C$4:$C$1003))</f>
        <v>0</v>
      </c>
      <c r="BI80" s="71">
        <f>SUMPRODUCT(-('Gastos Gerais'!$B$4:$B$1003=Analítico!$B80),-(Analítico!BI$3&gt;='Gastos Gerais'!$D$4:$D$1003),-(Analítico!BI$3&lt;='Gastos Gerais'!$E$4:$E$1003),-('Gastos Gerais'!$C$4:$C$1003))</f>
        <v>0</v>
      </c>
      <c r="BJ80" s="71">
        <f>SUMPRODUCT(-('Gastos Gerais'!$B$4:$B$1003=Analítico!$B80),-(Analítico!BJ$3&gt;='Gastos Gerais'!$D$4:$D$1003),-(Analítico!BJ$3&lt;='Gastos Gerais'!$E$4:$E$1003),-('Gastos Gerais'!$C$4:$C$1003))</f>
        <v>0</v>
      </c>
      <c r="BK80" s="69">
        <f t="shared" si="36"/>
        <v>0</v>
      </c>
      <c r="BL80" s="74">
        <f t="shared" ca="1" si="37"/>
        <v>0</v>
      </c>
    </row>
    <row r="81" spans="1:64" s="49" customFormat="1" ht="22.5" x14ac:dyDescent="0.2">
      <c r="A81" s="19" t="s">
        <v>219</v>
      </c>
      <c r="B81" s="352" t="s">
        <v>220</v>
      </c>
      <c r="C81" s="71">
        <f>SUMPRODUCT(-('Gastos Gerais'!$B$4:$B$1003=Analítico!$B81),-(Analítico!C$3&gt;='Gastos Gerais'!$D$4:$D$1003),-(Analítico!C$3&lt;='Gastos Gerais'!$E$4:$E$1003),-('Gastos Gerais'!$C$4:$C$1003))</f>
        <v>900</v>
      </c>
      <c r="D81" s="71">
        <f>SUMPRODUCT(-('Gastos Gerais'!$B$4:$B$1003=Analítico!$B81),-(Analítico!D$3&gt;='Gastos Gerais'!$D$4:$D$1003),-(Analítico!D$3&lt;='Gastos Gerais'!$E$4:$E$1003),-('Gastos Gerais'!$C$4:$C$1003))</f>
        <v>900</v>
      </c>
      <c r="E81" s="71">
        <f>SUMPRODUCT(-('Gastos Gerais'!$B$4:$B$1003=Analítico!$B81),-(Analítico!E$3&gt;='Gastos Gerais'!$D$4:$D$1003),-(Analítico!E$3&lt;='Gastos Gerais'!$E$4:$E$1003),-('Gastos Gerais'!$C$4:$C$1003))</f>
        <v>900</v>
      </c>
      <c r="F81" s="71">
        <f>SUMPRODUCT(-('Gastos Gerais'!$B$4:$B$1003=Analítico!$B81),-(Analítico!F$3&gt;='Gastos Gerais'!$D$4:$D$1003),-(Analítico!F$3&lt;='Gastos Gerais'!$E$4:$E$1003),-('Gastos Gerais'!$C$4:$C$1003))</f>
        <v>900</v>
      </c>
      <c r="G81" s="71">
        <f>SUMPRODUCT(-('Gastos Gerais'!$B$4:$B$1003=Analítico!$B81),-(Analítico!G$3&gt;='Gastos Gerais'!$D$4:$D$1003),-(Analítico!G$3&lt;='Gastos Gerais'!$E$4:$E$1003),-('Gastos Gerais'!$C$4:$C$1003))</f>
        <v>900</v>
      </c>
      <c r="H81" s="71">
        <f>SUMPRODUCT(-('Gastos Gerais'!$B$4:$B$1003=Analítico!$B81),-(Analítico!H$3&gt;='Gastos Gerais'!$D$4:$D$1003),-(Analítico!H$3&lt;='Gastos Gerais'!$E$4:$E$1003),-('Gastos Gerais'!$C$4:$C$1003))</f>
        <v>900</v>
      </c>
      <c r="I81" s="71">
        <f>SUMPRODUCT(-('Gastos Gerais'!$B$4:$B$1003=Analítico!$B81),-(Analítico!I$3&gt;='Gastos Gerais'!$D$4:$D$1003),-(Analítico!I$3&lt;='Gastos Gerais'!$E$4:$E$1003),-('Gastos Gerais'!$C$4:$C$1003))</f>
        <v>900</v>
      </c>
      <c r="J81" s="71">
        <f>SUMPRODUCT(-('Gastos Gerais'!$B$4:$B$1003=Analítico!$B81),-(Analítico!J$3&gt;='Gastos Gerais'!$D$4:$D$1003),-(Analítico!J$3&lt;='Gastos Gerais'!$E$4:$E$1003),-('Gastos Gerais'!$C$4:$C$1003))</f>
        <v>900</v>
      </c>
      <c r="K81" s="71">
        <f>SUMPRODUCT(-('Gastos Gerais'!$B$4:$B$1003=Analítico!$B81),-(Analítico!K$3&gt;='Gastos Gerais'!$D$4:$D$1003),-(Analítico!K$3&lt;='Gastos Gerais'!$E$4:$E$1003),-('Gastos Gerais'!$C$4:$C$1003))</f>
        <v>900</v>
      </c>
      <c r="L81" s="71">
        <f>SUMPRODUCT(-('Gastos Gerais'!$B$4:$B$1003=Analítico!$B81),-(Analítico!L$3&gt;='Gastos Gerais'!$D$4:$D$1003),-(Analítico!L$3&lt;='Gastos Gerais'!$E$4:$E$1003),-('Gastos Gerais'!$C$4:$C$1003))</f>
        <v>900</v>
      </c>
      <c r="M81" s="71">
        <f>SUMPRODUCT(-('Gastos Gerais'!$B$4:$B$1003=Analítico!$B81),-(Analítico!M$3&gt;='Gastos Gerais'!$D$4:$D$1003),-(Analítico!M$3&lt;='Gastos Gerais'!$E$4:$E$1003),-('Gastos Gerais'!$C$4:$C$1003))</f>
        <v>900</v>
      </c>
      <c r="N81" s="71">
        <f>SUMPRODUCT(-('Gastos Gerais'!$B$4:$B$1003=Analítico!$B81),-(Analítico!N$3&gt;='Gastos Gerais'!$D$4:$D$1003),-(Analítico!N$3&lt;='Gastos Gerais'!$E$4:$E$1003),-('Gastos Gerais'!$C$4:$C$1003))</f>
        <v>900</v>
      </c>
      <c r="O81" s="71">
        <f>SUMPRODUCT(-('Gastos Gerais'!$B$4:$B$1003=Analítico!$B81),-(Analítico!O$3&gt;='Gastos Gerais'!$D$4:$D$1003),-(Analítico!O$3&lt;='Gastos Gerais'!$E$4:$E$1003),-('Gastos Gerais'!$C$4:$C$1003))</f>
        <v>900</v>
      </c>
      <c r="P81" s="71">
        <f>SUMPRODUCT(-('Gastos Gerais'!$B$4:$B$1003=Analítico!$B81),-(Analítico!P$3&gt;='Gastos Gerais'!$D$4:$D$1003),-(Analítico!P$3&lt;='Gastos Gerais'!$E$4:$E$1003),-('Gastos Gerais'!$C$4:$C$1003))</f>
        <v>0</v>
      </c>
      <c r="Q81" s="71">
        <f>SUMPRODUCT(-('Gastos Gerais'!$B$4:$B$1003=Analítico!$B81),-(Analítico!Q$3&gt;='Gastos Gerais'!$D$4:$D$1003),-(Analítico!Q$3&lt;='Gastos Gerais'!$E$4:$E$1003),-('Gastos Gerais'!$C$4:$C$1003))</f>
        <v>0</v>
      </c>
      <c r="R81" s="71">
        <f>SUMPRODUCT(-('Gastos Gerais'!$B$4:$B$1003=Analítico!$B81),-(Analítico!R$3&gt;='Gastos Gerais'!$D$4:$D$1003),-(Analítico!R$3&lt;='Gastos Gerais'!$E$4:$E$1003),-('Gastos Gerais'!$C$4:$C$1003))</f>
        <v>0</v>
      </c>
      <c r="S81" s="71">
        <f>SUMPRODUCT(-('Gastos Gerais'!$B$4:$B$1003=Analítico!$B81),-(Analítico!S$3&gt;='Gastos Gerais'!$D$4:$D$1003),-(Analítico!S$3&lt;='Gastos Gerais'!$E$4:$E$1003),-('Gastos Gerais'!$C$4:$C$1003))</f>
        <v>0</v>
      </c>
      <c r="T81" s="71">
        <f>SUMPRODUCT(-('Gastos Gerais'!$B$4:$B$1003=Analítico!$B81),-(Analítico!T$3&gt;='Gastos Gerais'!$D$4:$D$1003),-(Analítico!T$3&lt;='Gastos Gerais'!$E$4:$E$1003),-('Gastos Gerais'!$C$4:$C$1003))</f>
        <v>0</v>
      </c>
      <c r="U81" s="71">
        <f>SUMPRODUCT(-('Gastos Gerais'!$B$4:$B$1003=Analítico!$B81),-(Analítico!U$3&gt;='Gastos Gerais'!$D$4:$D$1003),-(Analítico!U$3&lt;='Gastos Gerais'!$E$4:$E$1003),-('Gastos Gerais'!$C$4:$C$1003))</f>
        <v>0</v>
      </c>
      <c r="V81" s="71">
        <f>SUMPRODUCT(-('Gastos Gerais'!$B$4:$B$1003=Analítico!$B81),-(Analítico!V$3&gt;='Gastos Gerais'!$D$4:$D$1003),-(Analítico!V$3&lt;='Gastos Gerais'!$E$4:$E$1003),-('Gastos Gerais'!$C$4:$C$1003))</f>
        <v>0</v>
      </c>
      <c r="W81" s="71">
        <f>SUMPRODUCT(-('Gastos Gerais'!$B$4:$B$1003=Analítico!$B81),-(Analítico!W$3&gt;='Gastos Gerais'!$D$4:$D$1003),-(Analítico!W$3&lt;='Gastos Gerais'!$E$4:$E$1003),-('Gastos Gerais'!$C$4:$C$1003))</f>
        <v>0</v>
      </c>
      <c r="X81" s="71">
        <f>SUMPRODUCT(-('Gastos Gerais'!$B$4:$B$1003=Analítico!$B81),-(Analítico!X$3&gt;='Gastos Gerais'!$D$4:$D$1003),-(Analítico!X$3&lt;='Gastos Gerais'!$E$4:$E$1003),-('Gastos Gerais'!$C$4:$C$1003))</f>
        <v>0</v>
      </c>
      <c r="Y81" s="71">
        <f>SUMPRODUCT(-('Gastos Gerais'!$B$4:$B$1003=Analítico!$B81),-(Analítico!Y$3&gt;='Gastos Gerais'!$D$4:$D$1003),-(Analítico!Y$3&lt;='Gastos Gerais'!$E$4:$E$1003),-('Gastos Gerais'!$C$4:$C$1003))</f>
        <v>0</v>
      </c>
      <c r="Z81" s="71">
        <f>SUMPRODUCT(-('Gastos Gerais'!$B$4:$B$1003=Analítico!$B81),-(Analítico!Z$3&gt;='Gastos Gerais'!$D$4:$D$1003),-(Analítico!Z$3&lt;='Gastos Gerais'!$E$4:$E$1003),-('Gastos Gerais'!$C$4:$C$1003))</f>
        <v>0</v>
      </c>
      <c r="AA81" s="71">
        <f>SUMPRODUCT(-('Gastos Gerais'!$B$4:$B$1003=Analítico!$B81),-(Analítico!AA$3&gt;='Gastos Gerais'!$D$4:$D$1003),-(Analítico!AA$3&lt;='Gastos Gerais'!$E$4:$E$1003),-('Gastos Gerais'!$C$4:$C$1003))</f>
        <v>0</v>
      </c>
      <c r="AB81" s="71">
        <f>SUMPRODUCT(-('Gastos Gerais'!$B$4:$B$1003=Analítico!$B81),-(Analítico!AB$3&gt;='Gastos Gerais'!$D$4:$D$1003),-(Analítico!AB$3&lt;='Gastos Gerais'!$E$4:$E$1003),-('Gastos Gerais'!$C$4:$C$1003))</f>
        <v>0</v>
      </c>
      <c r="AC81" s="71">
        <f>SUMPRODUCT(-('Gastos Gerais'!$B$4:$B$1003=Analítico!$B81),-(Analítico!AC$3&gt;='Gastos Gerais'!$D$4:$D$1003),-(Analítico!AC$3&lt;='Gastos Gerais'!$E$4:$E$1003),-('Gastos Gerais'!$C$4:$C$1003))</f>
        <v>0</v>
      </c>
      <c r="AD81" s="71">
        <f>SUMPRODUCT(-('Gastos Gerais'!$B$4:$B$1003=Analítico!$B81),-(Analítico!AD$3&gt;='Gastos Gerais'!$D$4:$D$1003),-(Analítico!AD$3&lt;='Gastos Gerais'!$E$4:$E$1003),-('Gastos Gerais'!$C$4:$C$1003))</f>
        <v>0</v>
      </c>
      <c r="AE81" s="71">
        <f>SUMPRODUCT(-('Gastos Gerais'!$B$4:$B$1003=Analítico!$B81),-(Analítico!AE$3&gt;='Gastos Gerais'!$D$4:$D$1003),-(Analítico!AE$3&lt;='Gastos Gerais'!$E$4:$E$1003),-('Gastos Gerais'!$C$4:$C$1003))</f>
        <v>0</v>
      </c>
      <c r="AF81" s="71">
        <f>SUMPRODUCT(-('Gastos Gerais'!$B$4:$B$1003=Analítico!$B81),-(Analítico!AF$3&gt;='Gastos Gerais'!$D$4:$D$1003),-(Analítico!AF$3&lt;='Gastos Gerais'!$E$4:$E$1003),-('Gastos Gerais'!$C$4:$C$1003))</f>
        <v>0</v>
      </c>
      <c r="AG81" s="71">
        <f>SUMPRODUCT(-('Gastos Gerais'!$B$4:$B$1003=Analítico!$B81),-(Analítico!AG$3&gt;='Gastos Gerais'!$D$4:$D$1003),-(Analítico!AG$3&lt;='Gastos Gerais'!$E$4:$E$1003),-('Gastos Gerais'!$C$4:$C$1003))</f>
        <v>0</v>
      </c>
      <c r="AH81" s="71">
        <f>SUMPRODUCT(-('Gastos Gerais'!$B$4:$B$1003=Analítico!$B81),-(Analítico!AH$3&gt;='Gastos Gerais'!$D$4:$D$1003),-(Analítico!AH$3&lt;='Gastos Gerais'!$E$4:$E$1003),-('Gastos Gerais'!$C$4:$C$1003))</f>
        <v>0</v>
      </c>
      <c r="AI81" s="71">
        <f>SUMPRODUCT(-('Gastos Gerais'!$B$4:$B$1003=Analítico!$B81),-(Analítico!AI$3&gt;='Gastos Gerais'!$D$4:$D$1003),-(Analítico!AI$3&lt;='Gastos Gerais'!$E$4:$E$1003),-('Gastos Gerais'!$C$4:$C$1003))</f>
        <v>0</v>
      </c>
      <c r="AJ81" s="71">
        <f>SUMPRODUCT(-('Gastos Gerais'!$B$4:$B$1003=Analítico!$B81),-(Analítico!AJ$3&gt;='Gastos Gerais'!$D$4:$D$1003),-(Analítico!AJ$3&lt;='Gastos Gerais'!$E$4:$E$1003),-('Gastos Gerais'!$C$4:$C$1003))</f>
        <v>0</v>
      </c>
      <c r="AK81" s="71">
        <f>SUMPRODUCT(-('Gastos Gerais'!$B$4:$B$1003=Analítico!$B81),-(Analítico!AK$3&gt;='Gastos Gerais'!$D$4:$D$1003),-(Analítico!AK$3&lt;='Gastos Gerais'!$E$4:$E$1003),-('Gastos Gerais'!$C$4:$C$1003))</f>
        <v>0</v>
      </c>
      <c r="AL81" s="71">
        <f>SUMPRODUCT(-('Gastos Gerais'!$B$4:$B$1003=Analítico!$B81),-(Analítico!AL$3&gt;='Gastos Gerais'!$D$4:$D$1003),-(Analítico!AL$3&lt;='Gastos Gerais'!$E$4:$E$1003),-('Gastos Gerais'!$C$4:$C$1003))</f>
        <v>0</v>
      </c>
      <c r="AM81" s="71">
        <f>SUMPRODUCT(-('Gastos Gerais'!$B$4:$B$1003=Analítico!$B81),-(Analítico!AM$3&gt;='Gastos Gerais'!$D$4:$D$1003),-(Analítico!AM$3&lt;='Gastos Gerais'!$E$4:$E$1003),-('Gastos Gerais'!$C$4:$C$1003))</f>
        <v>0</v>
      </c>
      <c r="AN81" s="71">
        <f>SUMPRODUCT(-('Gastos Gerais'!$B$4:$B$1003=Analítico!$B81),-(Analítico!AN$3&gt;='Gastos Gerais'!$D$4:$D$1003),-(Analítico!AN$3&lt;='Gastos Gerais'!$E$4:$E$1003),-('Gastos Gerais'!$C$4:$C$1003))</f>
        <v>0</v>
      </c>
      <c r="AO81" s="71">
        <f>SUMPRODUCT(-('Gastos Gerais'!$B$4:$B$1003=Analítico!$B81),-(Analítico!AO$3&gt;='Gastos Gerais'!$D$4:$D$1003),-(Analítico!AO$3&lt;='Gastos Gerais'!$E$4:$E$1003),-('Gastos Gerais'!$C$4:$C$1003))</f>
        <v>0</v>
      </c>
      <c r="AP81" s="71">
        <f>SUMPRODUCT(-('Gastos Gerais'!$B$4:$B$1003=Analítico!$B81),-(Analítico!AP$3&gt;='Gastos Gerais'!$D$4:$D$1003),-(Analítico!AP$3&lt;='Gastos Gerais'!$E$4:$E$1003),-('Gastos Gerais'!$C$4:$C$1003))</f>
        <v>0</v>
      </c>
      <c r="AQ81" s="71">
        <f>SUMPRODUCT(-('Gastos Gerais'!$B$4:$B$1003=Analítico!$B81),-(Analítico!AQ$3&gt;='Gastos Gerais'!$D$4:$D$1003),-(Analítico!AQ$3&lt;='Gastos Gerais'!$E$4:$E$1003),-('Gastos Gerais'!$C$4:$C$1003))</f>
        <v>0</v>
      </c>
      <c r="AR81" s="71">
        <f>SUMPRODUCT(-('Gastos Gerais'!$B$4:$B$1003=Analítico!$B81),-(Analítico!AR$3&gt;='Gastos Gerais'!$D$4:$D$1003),-(Analítico!AR$3&lt;='Gastos Gerais'!$E$4:$E$1003),-('Gastos Gerais'!$C$4:$C$1003))</f>
        <v>0</v>
      </c>
      <c r="AS81" s="71">
        <f>SUMPRODUCT(-('Gastos Gerais'!$B$4:$B$1003=Analítico!$B81),-(Analítico!AS$3&gt;='Gastos Gerais'!$D$4:$D$1003),-(Analítico!AS$3&lt;='Gastos Gerais'!$E$4:$E$1003),-('Gastos Gerais'!$C$4:$C$1003))</f>
        <v>0</v>
      </c>
      <c r="AT81" s="71">
        <f>SUMPRODUCT(-('Gastos Gerais'!$B$4:$B$1003=Analítico!$B81),-(Analítico!AT$3&gt;='Gastos Gerais'!$D$4:$D$1003),-(Analítico!AT$3&lt;='Gastos Gerais'!$E$4:$E$1003),-('Gastos Gerais'!$C$4:$C$1003))</f>
        <v>0</v>
      </c>
      <c r="AU81" s="71">
        <f>SUMPRODUCT(-('Gastos Gerais'!$B$4:$B$1003=Analítico!$B81),-(Analítico!AU$3&gt;='Gastos Gerais'!$D$4:$D$1003),-(Analítico!AU$3&lt;='Gastos Gerais'!$E$4:$E$1003),-('Gastos Gerais'!$C$4:$C$1003))</f>
        <v>0</v>
      </c>
      <c r="AV81" s="71">
        <f>SUMPRODUCT(-('Gastos Gerais'!$B$4:$B$1003=Analítico!$B81),-(Analítico!AV$3&gt;='Gastos Gerais'!$D$4:$D$1003),-(Analítico!AV$3&lt;='Gastos Gerais'!$E$4:$E$1003),-('Gastos Gerais'!$C$4:$C$1003))</f>
        <v>0</v>
      </c>
      <c r="AW81" s="71">
        <f>SUMPRODUCT(-('Gastos Gerais'!$B$4:$B$1003=Analítico!$B81),-(Analítico!AW$3&gt;='Gastos Gerais'!$D$4:$D$1003),-(Analítico!AW$3&lt;='Gastos Gerais'!$E$4:$E$1003),-('Gastos Gerais'!$C$4:$C$1003))</f>
        <v>0</v>
      </c>
      <c r="AX81" s="71">
        <f>SUMPRODUCT(-('Gastos Gerais'!$B$4:$B$1003=Analítico!$B81),-(Analítico!AX$3&gt;='Gastos Gerais'!$D$4:$D$1003),-(Analítico!AX$3&lt;='Gastos Gerais'!$E$4:$E$1003),-('Gastos Gerais'!$C$4:$C$1003))</f>
        <v>0</v>
      </c>
      <c r="AY81" s="71">
        <f>SUMPRODUCT(-('Gastos Gerais'!$B$4:$B$1003=Analítico!$B81),-(Analítico!AY$3&gt;='Gastos Gerais'!$D$4:$D$1003),-(Analítico!AY$3&lt;='Gastos Gerais'!$E$4:$E$1003),-('Gastos Gerais'!$C$4:$C$1003))</f>
        <v>0</v>
      </c>
      <c r="AZ81" s="71">
        <f>SUMPRODUCT(-('Gastos Gerais'!$B$4:$B$1003=Analítico!$B81),-(Analítico!AZ$3&gt;='Gastos Gerais'!$D$4:$D$1003),-(Analítico!AZ$3&lt;='Gastos Gerais'!$E$4:$E$1003),-('Gastos Gerais'!$C$4:$C$1003))</f>
        <v>0</v>
      </c>
      <c r="BA81" s="71">
        <f>SUMPRODUCT(-('Gastos Gerais'!$B$4:$B$1003=Analítico!$B81),-(Analítico!BA$3&gt;='Gastos Gerais'!$D$4:$D$1003),-(Analítico!BA$3&lt;='Gastos Gerais'!$E$4:$E$1003),-('Gastos Gerais'!$C$4:$C$1003))</f>
        <v>0</v>
      </c>
      <c r="BB81" s="71">
        <f>SUMPRODUCT(-('Gastos Gerais'!$B$4:$B$1003=Analítico!$B81),-(Analítico!BB$3&gt;='Gastos Gerais'!$D$4:$D$1003),-(Analítico!BB$3&lt;='Gastos Gerais'!$E$4:$E$1003),-('Gastos Gerais'!$C$4:$C$1003))</f>
        <v>0</v>
      </c>
      <c r="BC81" s="71">
        <f>SUMPRODUCT(-('Gastos Gerais'!$B$4:$B$1003=Analítico!$B81),-(Analítico!BC$3&gt;='Gastos Gerais'!$D$4:$D$1003),-(Analítico!BC$3&lt;='Gastos Gerais'!$E$4:$E$1003),-('Gastos Gerais'!$C$4:$C$1003))</f>
        <v>0</v>
      </c>
      <c r="BD81" s="71">
        <f>SUMPRODUCT(-('Gastos Gerais'!$B$4:$B$1003=Analítico!$B81),-(Analítico!BD$3&gt;='Gastos Gerais'!$D$4:$D$1003),-(Analítico!BD$3&lt;='Gastos Gerais'!$E$4:$E$1003),-('Gastos Gerais'!$C$4:$C$1003))</f>
        <v>0</v>
      </c>
      <c r="BE81" s="71">
        <f>SUMPRODUCT(-('Gastos Gerais'!$B$4:$B$1003=Analítico!$B81),-(Analítico!BE$3&gt;='Gastos Gerais'!$D$4:$D$1003),-(Analítico!BE$3&lt;='Gastos Gerais'!$E$4:$E$1003),-('Gastos Gerais'!$C$4:$C$1003))</f>
        <v>0</v>
      </c>
      <c r="BF81" s="71">
        <f>SUMPRODUCT(-('Gastos Gerais'!$B$4:$B$1003=Analítico!$B81),-(Analítico!BF$3&gt;='Gastos Gerais'!$D$4:$D$1003),-(Analítico!BF$3&lt;='Gastos Gerais'!$E$4:$E$1003),-('Gastos Gerais'!$C$4:$C$1003))</f>
        <v>0</v>
      </c>
      <c r="BG81" s="71">
        <f>SUMPRODUCT(-('Gastos Gerais'!$B$4:$B$1003=Analítico!$B81),-(Analítico!BG$3&gt;='Gastos Gerais'!$D$4:$D$1003),-(Analítico!BG$3&lt;='Gastos Gerais'!$E$4:$E$1003),-('Gastos Gerais'!$C$4:$C$1003))</f>
        <v>0</v>
      </c>
      <c r="BH81" s="71">
        <f>SUMPRODUCT(-('Gastos Gerais'!$B$4:$B$1003=Analítico!$B81),-(Analítico!BH$3&gt;='Gastos Gerais'!$D$4:$D$1003),-(Analítico!BH$3&lt;='Gastos Gerais'!$E$4:$E$1003),-('Gastos Gerais'!$C$4:$C$1003))</f>
        <v>0</v>
      </c>
      <c r="BI81" s="71">
        <f>SUMPRODUCT(-('Gastos Gerais'!$B$4:$B$1003=Analítico!$B81),-(Analítico!BI$3&gt;='Gastos Gerais'!$D$4:$D$1003),-(Analítico!BI$3&lt;='Gastos Gerais'!$E$4:$E$1003),-('Gastos Gerais'!$C$4:$C$1003))</f>
        <v>0</v>
      </c>
      <c r="BJ81" s="71">
        <f>SUMPRODUCT(-('Gastos Gerais'!$B$4:$B$1003=Analítico!$B81),-(Analítico!BJ$3&gt;='Gastos Gerais'!$D$4:$D$1003),-(Analítico!BJ$3&lt;='Gastos Gerais'!$E$4:$E$1003),-('Gastos Gerais'!$C$4:$C$1003))</f>
        <v>0</v>
      </c>
      <c r="BK81" s="69">
        <f t="shared" si="36"/>
        <v>11700</v>
      </c>
      <c r="BL81" s="74">
        <f t="shared" ca="1" si="37"/>
        <v>2.0391659193266416E-4</v>
      </c>
    </row>
    <row r="82" spans="1:64" s="49" customFormat="1" ht="23.25" customHeight="1" x14ac:dyDescent="0.2">
      <c r="A82" s="19" t="s">
        <v>221</v>
      </c>
      <c r="B82" s="352" t="s">
        <v>222</v>
      </c>
      <c r="C82" s="71">
        <f>SUMPRODUCT(-('Gastos Gerais'!$B$4:$B$1003=Analítico!$B82),-(Analítico!C$3&gt;='Gastos Gerais'!$D$4:$D$1003),-(Analítico!C$3&lt;='Gastos Gerais'!$E$4:$E$1003),-('Gastos Gerais'!$C$4:$C$1003))</f>
        <v>0</v>
      </c>
      <c r="D82" s="71">
        <f>SUMPRODUCT(-('Gastos Gerais'!$B$4:$B$1003=Analítico!$B82),-(Analítico!D$3&gt;='Gastos Gerais'!$D$4:$D$1003),-(Analítico!D$3&lt;='Gastos Gerais'!$E$4:$E$1003),-('Gastos Gerais'!$C$4:$C$1003))</f>
        <v>0</v>
      </c>
      <c r="E82" s="71">
        <f>SUMPRODUCT(-('Gastos Gerais'!$B$4:$B$1003=Analítico!$B82),-(Analítico!E$3&gt;='Gastos Gerais'!$D$4:$D$1003),-(Analítico!E$3&lt;='Gastos Gerais'!$E$4:$E$1003),-('Gastos Gerais'!$C$4:$C$1003))</f>
        <v>0</v>
      </c>
      <c r="F82" s="71">
        <f>SUMPRODUCT(-('Gastos Gerais'!$B$4:$B$1003=Analítico!$B82),-(Analítico!F$3&gt;='Gastos Gerais'!$D$4:$D$1003),-(Analítico!F$3&lt;='Gastos Gerais'!$E$4:$E$1003),-('Gastos Gerais'!$C$4:$C$1003))</f>
        <v>0</v>
      </c>
      <c r="G82" s="71">
        <f>SUMPRODUCT(-('Gastos Gerais'!$B$4:$B$1003=Analítico!$B82),-(Analítico!G$3&gt;='Gastos Gerais'!$D$4:$D$1003),-(Analítico!G$3&lt;='Gastos Gerais'!$E$4:$E$1003),-('Gastos Gerais'!$C$4:$C$1003))</f>
        <v>0</v>
      </c>
      <c r="H82" s="71">
        <f>SUMPRODUCT(-('Gastos Gerais'!$B$4:$B$1003=Analítico!$B82),-(Analítico!H$3&gt;='Gastos Gerais'!$D$4:$D$1003),-(Analítico!H$3&lt;='Gastos Gerais'!$E$4:$E$1003),-('Gastos Gerais'!$C$4:$C$1003))</f>
        <v>0</v>
      </c>
      <c r="I82" s="71">
        <f>SUMPRODUCT(-('Gastos Gerais'!$B$4:$B$1003=Analítico!$B82),-(Analítico!I$3&gt;='Gastos Gerais'!$D$4:$D$1003),-(Analítico!I$3&lt;='Gastos Gerais'!$E$4:$E$1003),-('Gastos Gerais'!$C$4:$C$1003))</f>
        <v>0</v>
      </c>
      <c r="J82" s="71">
        <f>SUMPRODUCT(-('Gastos Gerais'!$B$4:$B$1003=Analítico!$B82),-(Analítico!J$3&gt;='Gastos Gerais'!$D$4:$D$1003),-(Analítico!J$3&lt;='Gastos Gerais'!$E$4:$E$1003),-('Gastos Gerais'!$C$4:$C$1003))</f>
        <v>0</v>
      </c>
      <c r="K82" s="71">
        <f>SUMPRODUCT(-('Gastos Gerais'!$B$4:$B$1003=Analítico!$B82),-(Analítico!K$3&gt;='Gastos Gerais'!$D$4:$D$1003),-(Analítico!K$3&lt;='Gastos Gerais'!$E$4:$E$1003),-('Gastos Gerais'!$C$4:$C$1003))</f>
        <v>0</v>
      </c>
      <c r="L82" s="71">
        <f>SUMPRODUCT(-('Gastos Gerais'!$B$4:$B$1003=Analítico!$B82),-(Analítico!L$3&gt;='Gastos Gerais'!$D$4:$D$1003),-(Analítico!L$3&lt;='Gastos Gerais'!$E$4:$E$1003),-('Gastos Gerais'!$C$4:$C$1003))</f>
        <v>0</v>
      </c>
      <c r="M82" s="71">
        <f>SUMPRODUCT(-('Gastos Gerais'!$B$4:$B$1003=Analítico!$B82),-(Analítico!M$3&gt;='Gastos Gerais'!$D$4:$D$1003),-(Analítico!M$3&lt;='Gastos Gerais'!$E$4:$E$1003),-('Gastos Gerais'!$C$4:$C$1003))</f>
        <v>0</v>
      </c>
      <c r="N82" s="71">
        <f>SUMPRODUCT(-('Gastos Gerais'!$B$4:$B$1003=Analítico!$B82),-(Analítico!N$3&gt;='Gastos Gerais'!$D$4:$D$1003),-(Analítico!N$3&lt;='Gastos Gerais'!$E$4:$E$1003),-('Gastos Gerais'!$C$4:$C$1003))</f>
        <v>0</v>
      </c>
      <c r="O82" s="71">
        <f>SUMPRODUCT(-('Gastos Gerais'!$B$4:$B$1003=Analítico!$B82),-(Analítico!O$3&gt;='Gastos Gerais'!$D$4:$D$1003),-(Analítico!O$3&lt;='Gastos Gerais'!$E$4:$E$1003),-('Gastos Gerais'!$C$4:$C$1003))</f>
        <v>0</v>
      </c>
      <c r="P82" s="71">
        <f>SUMPRODUCT(-('Gastos Gerais'!$B$4:$B$1003=Analítico!$B82),-(Analítico!P$3&gt;='Gastos Gerais'!$D$4:$D$1003),-(Analítico!P$3&lt;='Gastos Gerais'!$E$4:$E$1003),-('Gastos Gerais'!$C$4:$C$1003))</f>
        <v>0</v>
      </c>
      <c r="Q82" s="71">
        <f>SUMPRODUCT(-('Gastos Gerais'!$B$4:$B$1003=Analítico!$B82),-(Analítico!Q$3&gt;='Gastos Gerais'!$D$4:$D$1003),-(Analítico!Q$3&lt;='Gastos Gerais'!$E$4:$E$1003),-('Gastos Gerais'!$C$4:$C$1003))</f>
        <v>0</v>
      </c>
      <c r="R82" s="71">
        <f>SUMPRODUCT(-('Gastos Gerais'!$B$4:$B$1003=Analítico!$B82),-(Analítico!R$3&gt;='Gastos Gerais'!$D$4:$D$1003),-(Analítico!R$3&lt;='Gastos Gerais'!$E$4:$E$1003),-('Gastos Gerais'!$C$4:$C$1003))</f>
        <v>0</v>
      </c>
      <c r="S82" s="71">
        <f>SUMPRODUCT(-('Gastos Gerais'!$B$4:$B$1003=Analítico!$B82),-(Analítico!S$3&gt;='Gastos Gerais'!$D$4:$D$1003),-(Analítico!S$3&lt;='Gastos Gerais'!$E$4:$E$1003),-('Gastos Gerais'!$C$4:$C$1003))</f>
        <v>0</v>
      </c>
      <c r="T82" s="71">
        <f>SUMPRODUCT(-('Gastos Gerais'!$B$4:$B$1003=Analítico!$B82),-(Analítico!T$3&gt;='Gastos Gerais'!$D$4:$D$1003),-(Analítico!T$3&lt;='Gastos Gerais'!$E$4:$E$1003),-('Gastos Gerais'!$C$4:$C$1003))</f>
        <v>0</v>
      </c>
      <c r="U82" s="71">
        <f>SUMPRODUCT(-('Gastos Gerais'!$B$4:$B$1003=Analítico!$B82),-(Analítico!U$3&gt;='Gastos Gerais'!$D$4:$D$1003),-(Analítico!U$3&lt;='Gastos Gerais'!$E$4:$E$1003),-('Gastos Gerais'!$C$4:$C$1003))</f>
        <v>0</v>
      </c>
      <c r="V82" s="71">
        <f>SUMPRODUCT(-('Gastos Gerais'!$B$4:$B$1003=Analítico!$B82),-(Analítico!V$3&gt;='Gastos Gerais'!$D$4:$D$1003),-(Analítico!V$3&lt;='Gastos Gerais'!$E$4:$E$1003),-('Gastos Gerais'!$C$4:$C$1003))</f>
        <v>0</v>
      </c>
      <c r="W82" s="71">
        <f>SUMPRODUCT(-('Gastos Gerais'!$B$4:$B$1003=Analítico!$B82),-(Analítico!W$3&gt;='Gastos Gerais'!$D$4:$D$1003),-(Analítico!W$3&lt;='Gastos Gerais'!$E$4:$E$1003),-('Gastos Gerais'!$C$4:$C$1003))</f>
        <v>0</v>
      </c>
      <c r="X82" s="71">
        <f>SUMPRODUCT(-('Gastos Gerais'!$B$4:$B$1003=Analítico!$B82),-(Analítico!X$3&gt;='Gastos Gerais'!$D$4:$D$1003),-(Analítico!X$3&lt;='Gastos Gerais'!$E$4:$E$1003),-('Gastos Gerais'!$C$4:$C$1003))</f>
        <v>0</v>
      </c>
      <c r="Y82" s="71">
        <f>SUMPRODUCT(-('Gastos Gerais'!$B$4:$B$1003=Analítico!$B82),-(Analítico!Y$3&gt;='Gastos Gerais'!$D$4:$D$1003),-(Analítico!Y$3&lt;='Gastos Gerais'!$E$4:$E$1003),-('Gastos Gerais'!$C$4:$C$1003))</f>
        <v>0</v>
      </c>
      <c r="Z82" s="71">
        <f>SUMPRODUCT(-('Gastos Gerais'!$B$4:$B$1003=Analítico!$B82),-(Analítico!Z$3&gt;='Gastos Gerais'!$D$4:$D$1003),-(Analítico!Z$3&lt;='Gastos Gerais'!$E$4:$E$1003),-('Gastos Gerais'!$C$4:$C$1003))</f>
        <v>0</v>
      </c>
      <c r="AA82" s="71">
        <f>SUMPRODUCT(-('Gastos Gerais'!$B$4:$B$1003=Analítico!$B82),-(Analítico!AA$3&gt;='Gastos Gerais'!$D$4:$D$1003),-(Analítico!AA$3&lt;='Gastos Gerais'!$E$4:$E$1003),-('Gastos Gerais'!$C$4:$C$1003))</f>
        <v>0</v>
      </c>
      <c r="AB82" s="71">
        <f>SUMPRODUCT(-('Gastos Gerais'!$B$4:$B$1003=Analítico!$B82),-(Analítico!AB$3&gt;='Gastos Gerais'!$D$4:$D$1003),-(Analítico!AB$3&lt;='Gastos Gerais'!$E$4:$E$1003),-('Gastos Gerais'!$C$4:$C$1003))</f>
        <v>0</v>
      </c>
      <c r="AC82" s="71">
        <f>SUMPRODUCT(-('Gastos Gerais'!$B$4:$B$1003=Analítico!$B82),-(Analítico!AC$3&gt;='Gastos Gerais'!$D$4:$D$1003),-(Analítico!AC$3&lt;='Gastos Gerais'!$E$4:$E$1003),-('Gastos Gerais'!$C$4:$C$1003))</f>
        <v>0</v>
      </c>
      <c r="AD82" s="71">
        <f>SUMPRODUCT(-('Gastos Gerais'!$B$4:$B$1003=Analítico!$B82),-(Analítico!AD$3&gt;='Gastos Gerais'!$D$4:$D$1003),-(Analítico!AD$3&lt;='Gastos Gerais'!$E$4:$E$1003),-('Gastos Gerais'!$C$4:$C$1003))</f>
        <v>0</v>
      </c>
      <c r="AE82" s="71">
        <f>SUMPRODUCT(-('Gastos Gerais'!$B$4:$B$1003=Analítico!$B82),-(Analítico!AE$3&gt;='Gastos Gerais'!$D$4:$D$1003),-(Analítico!AE$3&lt;='Gastos Gerais'!$E$4:$E$1003),-('Gastos Gerais'!$C$4:$C$1003))</f>
        <v>0</v>
      </c>
      <c r="AF82" s="71">
        <f>SUMPRODUCT(-('Gastos Gerais'!$B$4:$B$1003=Analítico!$B82),-(Analítico!AF$3&gt;='Gastos Gerais'!$D$4:$D$1003),-(Analítico!AF$3&lt;='Gastos Gerais'!$E$4:$E$1003),-('Gastos Gerais'!$C$4:$C$1003))</f>
        <v>0</v>
      </c>
      <c r="AG82" s="71">
        <f>SUMPRODUCT(-('Gastos Gerais'!$B$4:$B$1003=Analítico!$B82),-(Analítico!AG$3&gt;='Gastos Gerais'!$D$4:$D$1003),-(Analítico!AG$3&lt;='Gastos Gerais'!$E$4:$E$1003),-('Gastos Gerais'!$C$4:$C$1003))</f>
        <v>0</v>
      </c>
      <c r="AH82" s="71">
        <f>SUMPRODUCT(-('Gastos Gerais'!$B$4:$B$1003=Analítico!$B82),-(Analítico!AH$3&gt;='Gastos Gerais'!$D$4:$D$1003),-(Analítico!AH$3&lt;='Gastos Gerais'!$E$4:$E$1003),-('Gastos Gerais'!$C$4:$C$1003))</f>
        <v>0</v>
      </c>
      <c r="AI82" s="71">
        <f>SUMPRODUCT(-('Gastos Gerais'!$B$4:$B$1003=Analítico!$B82),-(Analítico!AI$3&gt;='Gastos Gerais'!$D$4:$D$1003),-(Analítico!AI$3&lt;='Gastos Gerais'!$E$4:$E$1003),-('Gastos Gerais'!$C$4:$C$1003))</f>
        <v>0</v>
      </c>
      <c r="AJ82" s="71">
        <f>SUMPRODUCT(-('Gastos Gerais'!$B$4:$B$1003=Analítico!$B82),-(Analítico!AJ$3&gt;='Gastos Gerais'!$D$4:$D$1003),-(Analítico!AJ$3&lt;='Gastos Gerais'!$E$4:$E$1003),-('Gastos Gerais'!$C$4:$C$1003))</f>
        <v>0</v>
      </c>
      <c r="AK82" s="71">
        <f>SUMPRODUCT(-('Gastos Gerais'!$B$4:$B$1003=Analítico!$B82),-(Analítico!AK$3&gt;='Gastos Gerais'!$D$4:$D$1003),-(Analítico!AK$3&lt;='Gastos Gerais'!$E$4:$E$1003),-('Gastos Gerais'!$C$4:$C$1003))</f>
        <v>0</v>
      </c>
      <c r="AL82" s="71">
        <f>SUMPRODUCT(-('Gastos Gerais'!$B$4:$B$1003=Analítico!$B82),-(Analítico!AL$3&gt;='Gastos Gerais'!$D$4:$D$1003),-(Analítico!AL$3&lt;='Gastos Gerais'!$E$4:$E$1003),-('Gastos Gerais'!$C$4:$C$1003))</f>
        <v>0</v>
      </c>
      <c r="AM82" s="71">
        <f>SUMPRODUCT(-('Gastos Gerais'!$B$4:$B$1003=Analítico!$B82),-(Analítico!AM$3&gt;='Gastos Gerais'!$D$4:$D$1003),-(Analítico!AM$3&lt;='Gastos Gerais'!$E$4:$E$1003),-('Gastos Gerais'!$C$4:$C$1003))</f>
        <v>0</v>
      </c>
      <c r="AN82" s="71">
        <f>SUMPRODUCT(-('Gastos Gerais'!$B$4:$B$1003=Analítico!$B82),-(Analítico!AN$3&gt;='Gastos Gerais'!$D$4:$D$1003),-(Analítico!AN$3&lt;='Gastos Gerais'!$E$4:$E$1003),-('Gastos Gerais'!$C$4:$C$1003))</f>
        <v>0</v>
      </c>
      <c r="AO82" s="71">
        <f>SUMPRODUCT(-('Gastos Gerais'!$B$4:$B$1003=Analítico!$B82),-(Analítico!AO$3&gt;='Gastos Gerais'!$D$4:$D$1003),-(Analítico!AO$3&lt;='Gastos Gerais'!$E$4:$E$1003),-('Gastos Gerais'!$C$4:$C$1003))</f>
        <v>0</v>
      </c>
      <c r="AP82" s="71">
        <f>SUMPRODUCT(-('Gastos Gerais'!$B$4:$B$1003=Analítico!$B82),-(Analítico!AP$3&gt;='Gastos Gerais'!$D$4:$D$1003),-(Analítico!AP$3&lt;='Gastos Gerais'!$E$4:$E$1003),-('Gastos Gerais'!$C$4:$C$1003))</f>
        <v>0</v>
      </c>
      <c r="AQ82" s="71">
        <f>SUMPRODUCT(-('Gastos Gerais'!$B$4:$B$1003=Analítico!$B82),-(Analítico!AQ$3&gt;='Gastos Gerais'!$D$4:$D$1003),-(Analítico!AQ$3&lt;='Gastos Gerais'!$E$4:$E$1003),-('Gastos Gerais'!$C$4:$C$1003))</f>
        <v>0</v>
      </c>
      <c r="AR82" s="71">
        <f>SUMPRODUCT(-('Gastos Gerais'!$B$4:$B$1003=Analítico!$B82),-(Analítico!AR$3&gt;='Gastos Gerais'!$D$4:$D$1003),-(Analítico!AR$3&lt;='Gastos Gerais'!$E$4:$E$1003),-('Gastos Gerais'!$C$4:$C$1003))</f>
        <v>0</v>
      </c>
      <c r="AS82" s="71">
        <f>SUMPRODUCT(-('Gastos Gerais'!$B$4:$B$1003=Analítico!$B82),-(Analítico!AS$3&gt;='Gastos Gerais'!$D$4:$D$1003),-(Analítico!AS$3&lt;='Gastos Gerais'!$E$4:$E$1003),-('Gastos Gerais'!$C$4:$C$1003))</f>
        <v>0</v>
      </c>
      <c r="AT82" s="71">
        <f>SUMPRODUCT(-('Gastos Gerais'!$B$4:$B$1003=Analítico!$B82),-(Analítico!AT$3&gt;='Gastos Gerais'!$D$4:$D$1003),-(Analítico!AT$3&lt;='Gastos Gerais'!$E$4:$E$1003),-('Gastos Gerais'!$C$4:$C$1003))</f>
        <v>0</v>
      </c>
      <c r="AU82" s="71">
        <f>SUMPRODUCT(-('Gastos Gerais'!$B$4:$B$1003=Analítico!$B82),-(Analítico!AU$3&gt;='Gastos Gerais'!$D$4:$D$1003),-(Analítico!AU$3&lt;='Gastos Gerais'!$E$4:$E$1003),-('Gastos Gerais'!$C$4:$C$1003))</f>
        <v>0</v>
      </c>
      <c r="AV82" s="71">
        <f>SUMPRODUCT(-('Gastos Gerais'!$B$4:$B$1003=Analítico!$B82),-(Analítico!AV$3&gt;='Gastos Gerais'!$D$4:$D$1003),-(Analítico!AV$3&lt;='Gastos Gerais'!$E$4:$E$1003),-('Gastos Gerais'!$C$4:$C$1003))</f>
        <v>0</v>
      </c>
      <c r="AW82" s="71">
        <f>SUMPRODUCT(-('Gastos Gerais'!$B$4:$B$1003=Analítico!$B82),-(Analítico!AW$3&gt;='Gastos Gerais'!$D$4:$D$1003),-(Analítico!AW$3&lt;='Gastos Gerais'!$E$4:$E$1003),-('Gastos Gerais'!$C$4:$C$1003))</f>
        <v>0</v>
      </c>
      <c r="AX82" s="71">
        <f>SUMPRODUCT(-('Gastos Gerais'!$B$4:$B$1003=Analítico!$B82),-(Analítico!AX$3&gt;='Gastos Gerais'!$D$4:$D$1003),-(Analítico!AX$3&lt;='Gastos Gerais'!$E$4:$E$1003),-('Gastos Gerais'!$C$4:$C$1003))</f>
        <v>0</v>
      </c>
      <c r="AY82" s="71">
        <f>SUMPRODUCT(-('Gastos Gerais'!$B$4:$B$1003=Analítico!$B82),-(Analítico!AY$3&gt;='Gastos Gerais'!$D$4:$D$1003),-(Analítico!AY$3&lt;='Gastos Gerais'!$E$4:$E$1003),-('Gastos Gerais'!$C$4:$C$1003))</f>
        <v>0</v>
      </c>
      <c r="AZ82" s="71">
        <f>SUMPRODUCT(-('Gastos Gerais'!$B$4:$B$1003=Analítico!$B82),-(Analítico!AZ$3&gt;='Gastos Gerais'!$D$4:$D$1003),-(Analítico!AZ$3&lt;='Gastos Gerais'!$E$4:$E$1003),-('Gastos Gerais'!$C$4:$C$1003))</f>
        <v>0</v>
      </c>
      <c r="BA82" s="71">
        <f>SUMPRODUCT(-('Gastos Gerais'!$B$4:$B$1003=Analítico!$B82),-(Analítico!BA$3&gt;='Gastos Gerais'!$D$4:$D$1003),-(Analítico!BA$3&lt;='Gastos Gerais'!$E$4:$E$1003),-('Gastos Gerais'!$C$4:$C$1003))</f>
        <v>0</v>
      </c>
      <c r="BB82" s="71">
        <f>SUMPRODUCT(-('Gastos Gerais'!$B$4:$B$1003=Analítico!$B82),-(Analítico!BB$3&gt;='Gastos Gerais'!$D$4:$D$1003),-(Analítico!BB$3&lt;='Gastos Gerais'!$E$4:$E$1003),-('Gastos Gerais'!$C$4:$C$1003))</f>
        <v>0</v>
      </c>
      <c r="BC82" s="71">
        <f>SUMPRODUCT(-('Gastos Gerais'!$B$4:$B$1003=Analítico!$B82),-(Analítico!BC$3&gt;='Gastos Gerais'!$D$4:$D$1003),-(Analítico!BC$3&lt;='Gastos Gerais'!$E$4:$E$1003),-('Gastos Gerais'!$C$4:$C$1003))</f>
        <v>0</v>
      </c>
      <c r="BD82" s="71">
        <f>SUMPRODUCT(-('Gastos Gerais'!$B$4:$B$1003=Analítico!$B82),-(Analítico!BD$3&gt;='Gastos Gerais'!$D$4:$D$1003),-(Analítico!BD$3&lt;='Gastos Gerais'!$E$4:$E$1003),-('Gastos Gerais'!$C$4:$C$1003))</f>
        <v>0</v>
      </c>
      <c r="BE82" s="71">
        <f>SUMPRODUCT(-('Gastos Gerais'!$B$4:$B$1003=Analítico!$B82),-(Analítico!BE$3&gt;='Gastos Gerais'!$D$4:$D$1003),-(Analítico!BE$3&lt;='Gastos Gerais'!$E$4:$E$1003),-('Gastos Gerais'!$C$4:$C$1003))</f>
        <v>0</v>
      </c>
      <c r="BF82" s="71">
        <f>SUMPRODUCT(-('Gastos Gerais'!$B$4:$B$1003=Analítico!$B82),-(Analítico!BF$3&gt;='Gastos Gerais'!$D$4:$D$1003),-(Analítico!BF$3&lt;='Gastos Gerais'!$E$4:$E$1003),-('Gastos Gerais'!$C$4:$C$1003))</f>
        <v>0</v>
      </c>
      <c r="BG82" s="71">
        <f>SUMPRODUCT(-('Gastos Gerais'!$B$4:$B$1003=Analítico!$B82),-(Analítico!BG$3&gt;='Gastos Gerais'!$D$4:$D$1003),-(Analítico!BG$3&lt;='Gastos Gerais'!$E$4:$E$1003),-('Gastos Gerais'!$C$4:$C$1003))</f>
        <v>0</v>
      </c>
      <c r="BH82" s="71">
        <f>SUMPRODUCT(-('Gastos Gerais'!$B$4:$B$1003=Analítico!$B82),-(Analítico!BH$3&gt;='Gastos Gerais'!$D$4:$D$1003),-(Analítico!BH$3&lt;='Gastos Gerais'!$E$4:$E$1003),-('Gastos Gerais'!$C$4:$C$1003))</f>
        <v>0</v>
      </c>
      <c r="BI82" s="71">
        <f>SUMPRODUCT(-('Gastos Gerais'!$B$4:$B$1003=Analítico!$B82),-(Analítico!BI$3&gt;='Gastos Gerais'!$D$4:$D$1003),-(Analítico!BI$3&lt;='Gastos Gerais'!$E$4:$E$1003),-('Gastos Gerais'!$C$4:$C$1003))</f>
        <v>0</v>
      </c>
      <c r="BJ82" s="71">
        <f>SUMPRODUCT(-('Gastos Gerais'!$B$4:$B$1003=Analítico!$B82),-(Analítico!BJ$3&gt;='Gastos Gerais'!$D$4:$D$1003),-(Analítico!BJ$3&lt;='Gastos Gerais'!$E$4:$E$1003),-('Gastos Gerais'!$C$4:$C$1003))</f>
        <v>0</v>
      </c>
      <c r="BK82" s="69">
        <f t="shared" si="36"/>
        <v>0</v>
      </c>
      <c r="BL82" s="74">
        <f t="shared" ca="1" si="37"/>
        <v>0</v>
      </c>
    </row>
    <row r="83" spans="1:64" s="49" customFormat="1" ht="23.25" customHeight="1" x14ac:dyDescent="0.2">
      <c r="A83" s="19" t="s">
        <v>223</v>
      </c>
      <c r="B83" s="352" t="s">
        <v>224</v>
      </c>
      <c r="C83" s="71">
        <f>SUMPRODUCT(-('Gastos Gerais'!$B$4:$B$1003=Analítico!$B83),-(Analítico!C$3&gt;='Gastos Gerais'!$D$4:$D$1003),-(Analítico!C$3&lt;='Gastos Gerais'!$E$4:$E$1003),-('Gastos Gerais'!$C$4:$C$1003))</f>
        <v>0</v>
      </c>
      <c r="D83" s="71">
        <f>SUMPRODUCT(-('Gastos Gerais'!$B$4:$B$1003=Analítico!$B83),-(Analítico!D$3&gt;='Gastos Gerais'!$D$4:$D$1003),-(Analítico!D$3&lt;='Gastos Gerais'!$E$4:$E$1003),-('Gastos Gerais'!$C$4:$C$1003))</f>
        <v>0</v>
      </c>
      <c r="E83" s="71">
        <f>SUMPRODUCT(-('Gastos Gerais'!$B$4:$B$1003=Analítico!$B83),-(Analítico!E$3&gt;='Gastos Gerais'!$D$4:$D$1003),-(Analítico!E$3&lt;='Gastos Gerais'!$E$4:$E$1003),-('Gastos Gerais'!$C$4:$C$1003))</f>
        <v>0</v>
      </c>
      <c r="F83" s="71">
        <f>SUMPRODUCT(-('Gastos Gerais'!$B$4:$B$1003=Analítico!$B83),-(Analítico!F$3&gt;='Gastos Gerais'!$D$4:$D$1003),-(Analítico!F$3&lt;='Gastos Gerais'!$E$4:$E$1003),-('Gastos Gerais'!$C$4:$C$1003))</f>
        <v>0</v>
      </c>
      <c r="G83" s="71">
        <f>SUMPRODUCT(-('Gastos Gerais'!$B$4:$B$1003=Analítico!$B83),-(Analítico!G$3&gt;='Gastos Gerais'!$D$4:$D$1003),-(Analítico!G$3&lt;='Gastos Gerais'!$E$4:$E$1003),-('Gastos Gerais'!$C$4:$C$1003))</f>
        <v>0</v>
      </c>
      <c r="H83" s="71">
        <f>SUMPRODUCT(-('Gastos Gerais'!$B$4:$B$1003=Analítico!$B83),-(Analítico!H$3&gt;='Gastos Gerais'!$D$4:$D$1003),-(Analítico!H$3&lt;='Gastos Gerais'!$E$4:$E$1003),-('Gastos Gerais'!$C$4:$C$1003))</f>
        <v>0</v>
      </c>
      <c r="I83" s="71">
        <f>SUMPRODUCT(-('Gastos Gerais'!$B$4:$B$1003=Analítico!$B83),-(Analítico!I$3&gt;='Gastos Gerais'!$D$4:$D$1003),-(Analítico!I$3&lt;='Gastos Gerais'!$E$4:$E$1003),-('Gastos Gerais'!$C$4:$C$1003))</f>
        <v>0</v>
      </c>
      <c r="J83" s="71">
        <f>SUMPRODUCT(-('Gastos Gerais'!$B$4:$B$1003=Analítico!$B83),-(Analítico!J$3&gt;='Gastos Gerais'!$D$4:$D$1003),-(Analítico!J$3&lt;='Gastos Gerais'!$E$4:$E$1003),-('Gastos Gerais'!$C$4:$C$1003))</f>
        <v>0</v>
      </c>
      <c r="K83" s="71">
        <f>SUMPRODUCT(-('Gastos Gerais'!$B$4:$B$1003=Analítico!$B83),-(Analítico!K$3&gt;='Gastos Gerais'!$D$4:$D$1003),-(Analítico!K$3&lt;='Gastos Gerais'!$E$4:$E$1003),-('Gastos Gerais'!$C$4:$C$1003))</f>
        <v>0</v>
      </c>
      <c r="L83" s="71">
        <f>SUMPRODUCT(-('Gastos Gerais'!$B$4:$B$1003=Analítico!$B83),-(Analítico!L$3&gt;='Gastos Gerais'!$D$4:$D$1003),-(Analítico!L$3&lt;='Gastos Gerais'!$E$4:$E$1003),-('Gastos Gerais'!$C$4:$C$1003))</f>
        <v>0</v>
      </c>
      <c r="M83" s="71">
        <f>SUMPRODUCT(-('Gastos Gerais'!$B$4:$B$1003=Analítico!$B83),-(Analítico!M$3&gt;='Gastos Gerais'!$D$4:$D$1003),-(Analítico!M$3&lt;='Gastos Gerais'!$E$4:$E$1003),-('Gastos Gerais'!$C$4:$C$1003))</f>
        <v>0</v>
      </c>
      <c r="N83" s="71">
        <f>SUMPRODUCT(-('Gastos Gerais'!$B$4:$B$1003=Analítico!$B83),-(Analítico!N$3&gt;='Gastos Gerais'!$D$4:$D$1003),-(Analítico!N$3&lt;='Gastos Gerais'!$E$4:$E$1003),-('Gastos Gerais'!$C$4:$C$1003))</f>
        <v>0</v>
      </c>
      <c r="O83" s="71">
        <f>SUMPRODUCT(-('Gastos Gerais'!$B$4:$B$1003=Analítico!$B83),-(Analítico!O$3&gt;='Gastos Gerais'!$D$4:$D$1003),-(Analítico!O$3&lt;='Gastos Gerais'!$E$4:$E$1003),-('Gastos Gerais'!$C$4:$C$1003))</f>
        <v>0</v>
      </c>
      <c r="P83" s="71">
        <f>SUMPRODUCT(-('Gastos Gerais'!$B$4:$B$1003=Analítico!$B83),-(Analítico!P$3&gt;='Gastos Gerais'!$D$4:$D$1003),-(Analítico!P$3&lt;='Gastos Gerais'!$E$4:$E$1003),-('Gastos Gerais'!$C$4:$C$1003))</f>
        <v>0</v>
      </c>
      <c r="Q83" s="71">
        <f>SUMPRODUCT(-('Gastos Gerais'!$B$4:$B$1003=Analítico!$B83),-(Analítico!Q$3&gt;='Gastos Gerais'!$D$4:$D$1003),-(Analítico!Q$3&lt;='Gastos Gerais'!$E$4:$E$1003),-('Gastos Gerais'!$C$4:$C$1003))</f>
        <v>0</v>
      </c>
      <c r="R83" s="71">
        <f>SUMPRODUCT(-('Gastos Gerais'!$B$4:$B$1003=Analítico!$B83),-(Analítico!R$3&gt;='Gastos Gerais'!$D$4:$D$1003),-(Analítico!R$3&lt;='Gastos Gerais'!$E$4:$E$1003),-('Gastos Gerais'!$C$4:$C$1003))</f>
        <v>0</v>
      </c>
      <c r="S83" s="71">
        <f>SUMPRODUCT(-('Gastos Gerais'!$B$4:$B$1003=Analítico!$B83),-(Analítico!S$3&gt;='Gastos Gerais'!$D$4:$D$1003),-(Analítico!S$3&lt;='Gastos Gerais'!$E$4:$E$1003),-('Gastos Gerais'!$C$4:$C$1003))</f>
        <v>0</v>
      </c>
      <c r="T83" s="71">
        <f>SUMPRODUCT(-('Gastos Gerais'!$B$4:$B$1003=Analítico!$B83),-(Analítico!T$3&gt;='Gastos Gerais'!$D$4:$D$1003),-(Analítico!T$3&lt;='Gastos Gerais'!$E$4:$E$1003),-('Gastos Gerais'!$C$4:$C$1003))</f>
        <v>0</v>
      </c>
      <c r="U83" s="71">
        <f>SUMPRODUCT(-('Gastos Gerais'!$B$4:$B$1003=Analítico!$B83),-(Analítico!U$3&gt;='Gastos Gerais'!$D$4:$D$1003),-(Analítico!U$3&lt;='Gastos Gerais'!$E$4:$E$1003),-('Gastos Gerais'!$C$4:$C$1003))</f>
        <v>0</v>
      </c>
      <c r="V83" s="71">
        <f>SUMPRODUCT(-('Gastos Gerais'!$B$4:$B$1003=Analítico!$B83),-(Analítico!V$3&gt;='Gastos Gerais'!$D$4:$D$1003),-(Analítico!V$3&lt;='Gastos Gerais'!$E$4:$E$1003),-('Gastos Gerais'!$C$4:$C$1003))</f>
        <v>0</v>
      </c>
      <c r="W83" s="71">
        <f>SUMPRODUCT(-('Gastos Gerais'!$B$4:$B$1003=Analítico!$B83),-(Analítico!W$3&gt;='Gastos Gerais'!$D$4:$D$1003),-(Analítico!W$3&lt;='Gastos Gerais'!$E$4:$E$1003),-('Gastos Gerais'!$C$4:$C$1003))</f>
        <v>0</v>
      </c>
      <c r="X83" s="71">
        <f>SUMPRODUCT(-('Gastos Gerais'!$B$4:$B$1003=Analítico!$B83),-(Analítico!X$3&gt;='Gastos Gerais'!$D$4:$D$1003),-(Analítico!X$3&lt;='Gastos Gerais'!$E$4:$E$1003),-('Gastos Gerais'!$C$4:$C$1003))</f>
        <v>0</v>
      </c>
      <c r="Y83" s="71">
        <f>SUMPRODUCT(-('Gastos Gerais'!$B$4:$B$1003=Analítico!$B83),-(Analítico!Y$3&gt;='Gastos Gerais'!$D$4:$D$1003),-(Analítico!Y$3&lt;='Gastos Gerais'!$E$4:$E$1003),-('Gastos Gerais'!$C$4:$C$1003))</f>
        <v>0</v>
      </c>
      <c r="Z83" s="71">
        <f>SUMPRODUCT(-('Gastos Gerais'!$B$4:$B$1003=Analítico!$B83),-(Analítico!Z$3&gt;='Gastos Gerais'!$D$4:$D$1003),-(Analítico!Z$3&lt;='Gastos Gerais'!$E$4:$E$1003),-('Gastos Gerais'!$C$4:$C$1003))</f>
        <v>0</v>
      </c>
      <c r="AA83" s="71">
        <f>SUMPRODUCT(-('Gastos Gerais'!$B$4:$B$1003=Analítico!$B83),-(Analítico!AA$3&gt;='Gastos Gerais'!$D$4:$D$1003),-(Analítico!AA$3&lt;='Gastos Gerais'!$E$4:$E$1003),-('Gastos Gerais'!$C$4:$C$1003))</f>
        <v>0</v>
      </c>
      <c r="AB83" s="71">
        <f>SUMPRODUCT(-('Gastos Gerais'!$B$4:$B$1003=Analítico!$B83),-(Analítico!AB$3&gt;='Gastos Gerais'!$D$4:$D$1003),-(Analítico!AB$3&lt;='Gastos Gerais'!$E$4:$E$1003),-('Gastos Gerais'!$C$4:$C$1003))</f>
        <v>0</v>
      </c>
      <c r="AC83" s="71">
        <f>SUMPRODUCT(-('Gastos Gerais'!$B$4:$B$1003=Analítico!$B83),-(Analítico!AC$3&gt;='Gastos Gerais'!$D$4:$D$1003),-(Analítico!AC$3&lt;='Gastos Gerais'!$E$4:$E$1003),-('Gastos Gerais'!$C$4:$C$1003))</f>
        <v>0</v>
      </c>
      <c r="AD83" s="71">
        <f>SUMPRODUCT(-('Gastos Gerais'!$B$4:$B$1003=Analítico!$B83),-(Analítico!AD$3&gt;='Gastos Gerais'!$D$4:$D$1003),-(Analítico!AD$3&lt;='Gastos Gerais'!$E$4:$E$1003),-('Gastos Gerais'!$C$4:$C$1003))</f>
        <v>0</v>
      </c>
      <c r="AE83" s="71">
        <f>SUMPRODUCT(-('Gastos Gerais'!$B$4:$B$1003=Analítico!$B83),-(Analítico!AE$3&gt;='Gastos Gerais'!$D$4:$D$1003),-(Analítico!AE$3&lt;='Gastos Gerais'!$E$4:$E$1003),-('Gastos Gerais'!$C$4:$C$1003))</f>
        <v>0</v>
      </c>
      <c r="AF83" s="71">
        <f>SUMPRODUCT(-('Gastos Gerais'!$B$4:$B$1003=Analítico!$B83),-(Analítico!AF$3&gt;='Gastos Gerais'!$D$4:$D$1003),-(Analítico!AF$3&lt;='Gastos Gerais'!$E$4:$E$1003),-('Gastos Gerais'!$C$4:$C$1003))</f>
        <v>0</v>
      </c>
      <c r="AG83" s="71">
        <f>SUMPRODUCT(-('Gastos Gerais'!$B$4:$B$1003=Analítico!$B83),-(Analítico!AG$3&gt;='Gastos Gerais'!$D$4:$D$1003),-(Analítico!AG$3&lt;='Gastos Gerais'!$E$4:$E$1003),-('Gastos Gerais'!$C$4:$C$1003))</f>
        <v>0</v>
      </c>
      <c r="AH83" s="71">
        <f>SUMPRODUCT(-('Gastos Gerais'!$B$4:$B$1003=Analítico!$B83),-(Analítico!AH$3&gt;='Gastos Gerais'!$D$4:$D$1003),-(Analítico!AH$3&lt;='Gastos Gerais'!$E$4:$E$1003),-('Gastos Gerais'!$C$4:$C$1003))</f>
        <v>0</v>
      </c>
      <c r="AI83" s="71">
        <f>SUMPRODUCT(-('Gastos Gerais'!$B$4:$B$1003=Analítico!$B83),-(Analítico!AI$3&gt;='Gastos Gerais'!$D$4:$D$1003),-(Analítico!AI$3&lt;='Gastos Gerais'!$E$4:$E$1003),-('Gastos Gerais'!$C$4:$C$1003))</f>
        <v>0</v>
      </c>
      <c r="AJ83" s="71">
        <f>SUMPRODUCT(-('Gastos Gerais'!$B$4:$B$1003=Analítico!$B83),-(Analítico!AJ$3&gt;='Gastos Gerais'!$D$4:$D$1003),-(Analítico!AJ$3&lt;='Gastos Gerais'!$E$4:$E$1003),-('Gastos Gerais'!$C$4:$C$1003))</f>
        <v>0</v>
      </c>
      <c r="AK83" s="71">
        <f>SUMPRODUCT(-('Gastos Gerais'!$B$4:$B$1003=Analítico!$B83),-(Analítico!AK$3&gt;='Gastos Gerais'!$D$4:$D$1003),-(Analítico!AK$3&lt;='Gastos Gerais'!$E$4:$E$1003),-('Gastos Gerais'!$C$4:$C$1003))</f>
        <v>0</v>
      </c>
      <c r="AL83" s="71">
        <f>SUMPRODUCT(-('Gastos Gerais'!$B$4:$B$1003=Analítico!$B83),-(Analítico!AL$3&gt;='Gastos Gerais'!$D$4:$D$1003),-(Analítico!AL$3&lt;='Gastos Gerais'!$E$4:$E$1003),-('Gastos Gerais'!$C$4:$C$1003))</f>
        <v>0</v>
      </c>
      <c r="AM83" s="71">
        <f>SUMPRODUCT(-('Gastos Gerais'!$B$4:$B$1003=Analítico!$B83),-(Analítico!AM$3&gt;='Gastos Gerais'!$D$4:$D$1003),-(Analítico!AM$3&lt;='Gastos Gerais'!$E$4:$E$1003),-('Gastos Gerais'!$C$4:$C$1003))</f>
        <v>0</v>
      </c>
      <c r="AN83" s="71">
        <f>SUMPRODUCT(-('Gastos Gerais'!$B$4:$B$1003=Analítico!$B83),-(Analítico!AN$3&gt;='Gastos Gerais'!$D$4:$D$1003),-(Analítico!AN$3&lt;='Gastos Gerais'!$E$4:$E$1003),-('Gastos Gerais'!$C$4:$C$1003))</f>
        <v>0</v>
      </c>
      <c r="AO83" s="71">
        <f>SUMPRODUCT(-('Gastos Gerais'!$B$4:$B$1003=Analítico!$B83),-(Analítico!AO$3&gt;='Gastos Gerais'!$D$4:$D$1003),-(Analítico!AO$3&lt;='Gastos Gerais'!$E$4:$E$1003),-('Gastos Gerais'!$C$4:$C$1003))</f>
        <v>0</v>
      </c>
      <c r="AP83" s="71">
        <f>SUMPRODUCT(-('Gastos Gerais'!$B$4:$B$1003=Analítico!$B83),-(Analítico!AP$3&gt;='Gastos Gerais'!$D$4:$D$1003),-(Analítico!AP$3&lt;='Gastos Gerais'!$E$4:$E$1003),-('Gastos Gerais'!$C$4:$C$1003))</f>
        <v>0</v>
      </c>
      <c r="AQ83" s="71">
        <f>SUMPRODUCT(-('Gastos Gerais'!$B$4:$B$1003=Analítico!$B83),-(Analítico!AQ$3&gt;='Gastos Gerais'!$D$4:$D$1003),-(Analítico!AQ$3&lt;='Gastos Gerais'!$E$4:$E$1003),-('Gastos Gerais'!$C$4:$C$1003))</f>
        <v>0</v>
      </c>
      <c r="AR83" s="71">
        <f>SUMPRODUCT(-('Gastos Gerais'!$B$4:$B$1003=Analítico!$B83),-(Analítico!AR$3&gt;='Gastos Gerais'!$D$4:$D$1003),-(Analítico!AR$3&lt;='Gastos Gerais'!$E$4:$E$1003),-('Gastos Gerais'!$C$4:$C$1003))</f>
        <v>0</v>
      </c>
      <c r="AS83" s="71">
        <f>SUMPRODUCT(-('Gastos Gerais'!$B$4:$B$1003=Analítico!$B83),-(Analítico!AS$3&gt;='Gastos Gerais'!$D$4:$D$1003),-(Analítico!AS$3&lt;='Gastos Gerais'!$E$4:$E$1003),-('Gastos Gerais'!$C$4:$C$1003))</f>
        <v>0</v>
      </c>
      <c r="AT83" s="71">
        <f>SUMPRODUCT(-('Gastos Gerais'!$B$4:$B$1003=Analítico!$B83),-(Analítico!AT$3&gt;='Gastos Gerais'!$D$4:$D$1003),-(Analítico!AT$3&lt;='Gastos Gerais'!$E$4:$E$1003),-('Gastos Gerais'!$C$4:$C$1003))</f>
        <v>0</v>
      </c>
      <c r="AU83" s="71">
        <f>SUMPRODUCT(-('Gastos Gerais'!$B$4:$B$1003=Analítico!$B83),-(Analítico!AU$3&gt;='Gastos Gerais'!$D$4:$D$1003),-(Analítico!AU$3&lt;='Gastos Gerais'!$E$4:$E$1003),-('Gastos Gerais'!$C$4:$C$1003))</f>
        <v>0</v>
      </c>
      <c r="AV83" s="71">
        <f>SUMPRODUCT(-('Gastos Gerais'!$B$4:$B$1003=Analítico!$B83),-(Analítico!AV$3&gt;='Gastos Gerais'!$D$4:$D$1003),-(Analítico!AV$3&lt;='Gastos Gerais'!$E$4:$E$1003),-('Gastos Gerais'!$C$4:$C$1003))</f>
        <v>0</v>
      </c>
      <c r="AW83" s="71">
        <f>SUMPRODUCT(-('Gastos Gerais'!$B$4:$B$1003=Analítico!$B83),-(Analítico!AW$3&gt;='Gastos Gerais'!$D$4:$D$1003),-(Analítico!AW$3&lt;='Gastos Gerais'!$E$4:$E$1003),-('Gastos Gerais'!$C$4:$C$1003))</f>
        <v>0</v>
      </c>
      <c r="AX83" s="71">
        <f>SUMPRODUCT(-('Gastos Gerais'!$B$4:$B$1003=Analítico!$B83),-(Analítico!AX$3&gt;='Gastos Gerais'!$D$4:$D$1003),-(Analítico!AX$3&lt;='Gastos Gerais'!$E$4:$E$1003),-('Gastos Gerais'!$C$4:$C$1003))</f>
        <v>0</v>
      </c>
      <c r="AY83" s="71">
        <f>SUMPRODUCT(-('Gastos Gerais'!$B$4:$B$1003=Analítico!$B83),-(Analítico!AY$3&gt;='Gastos Gerais'!$D$4:$D$1003),-(Analítico!AY$3&lt;='Gastos Gerais'!$E$4:$E$1003),-('Gastos Gerais'!$C$4:$C$1003))</f>
        <v>0</v>
      </c>
      <c r="AZ83" s="71">
        <f>SUMPRODUCT(-('Gastos Gerais'!$B$4:$B$1003=Analítico!$B83),-(Analítico!AZ$3&gt;='Gastos Gerais'!$D$4:$D$1003),-(Analítico!AZ$3&lt;='Gastos Gerais'!$E$4:$E$1003),-('Gastos Gerais'!$C$4:$C$1003))</f>
        <v>0</v>
      </c>
      <c r="BA83" s="71">
        <f>SUMPRODUCT(-('Gastos Gerais'!$B$4:$B$1003=Analítico!$B83),-(Analítico!BA$3&gt;='Gastos Gerais'!$D$4:$D$1003),-(Analítico!BA$3&lt;='Gastos Gerais'!$E$4:$E$1003),-('Gastos Gerais'!$C$4:$C$1003))</f>
        <v>0</v>
      </c>
      <c r="BB83" s="71">
        <f>SUMPRODUCT(-('Gastos Gerais'!$B$4:$B$1003=Analítico!$B83),-(Analítico!BB$3&gt;='Gastos Gerais'!$D$4:$D$1003),-(Analítico!BB$3&lt;='Gastos Gerais'!$E$4:$E$1003),-('Gastos Gerais'!$C$4:$C$1003))</f>
        <v>0</v>
      </c>
      <c r="BC83" s="71">
        <f>SUMPRODUCT(-('Gastos Gerais'!$B$4:$B$1003=Analítico!$B83),-(Analítico!BC$3&gt;='Gastos Gerais'!$D$4:$D$1003),-(Analítico!BC$3&lt;='Gastos Gerais'!$E$4:$E$1003),-('Gastos Gerais'!$C$4:$C$1003))</f>
        <v>0</v>
      </c>
      <c r="BD83" s="71">
        <f>SUMPRODUCT(-('Gastos Gerais'!$B$4:$B$1003=Analítico!$B83),-(Analítico!BD$3&gt;='Gastos Gerais'!$D$4:$D$1003),-(Analítico!BD$3&lt;='Gastos Gerais'!$E$4:$E$1003),-('Gastos Gerais'!$C$4:$C$1003))</f>
        <v>0</v>
      </c>
      <c r="BE83" s="71">
        <f>SUMPRODUCT(-('Gastos Gerais'!$B$4:$B$1003=Analítico!$B83),-(Analítico!BE$3&gt;='Gastos Gerais'!$D$4:$D$1003),-(Analítico!BE$3&lt;='Gastos Gerais'!$E$4:$E$1003),-('Gastos Gerais'!$C$4:$C$1003))</f>
        <v>0</v>
      </c>
      <c r="BF83" s="71">
        <f>SUMPRODUCT(-('Gastos Gerais'!$B$4:$B$1003=Analítico!$B83),-(Analítico!BF$3&gt;='Gastos Gerais'!$D$4:$D$1003),-(Analítico!BF$3&lt;='Gastos Gerais'!$E$4:$E$1003),-('Gastos Gerais'!$C$4:$C$1003))</f>
        <v>0</v>
      </c>
      <c r="BG83" s="71">
        <f>SUMPRODUCT(-('Gastos Gerais'!$B$4:$B$1003=Analítico!$B83),-(Analítico!BG$3&gt;='Gastos Gerais'!$D$4:$D$1003),-(Analítico!BG$3&lt;='Gastos Gerais'!$E$4:$E$1003),-('Gastos Gerais'!$C$4:$C$1003))</f>
        <v>0</v>
      </c>
      <c r="BH83" s="71">
        <f>SUMPRODUCT(-('Gastos Gerais'!$B$4:$B$1003=Analítico!$B83),-(Analítico!BH$3&gt;='Gastos Gerais'!$D$4:$D$1003),-(Analítico!BH$3&lt;='Gastos Gerais'!$E$4:$E$1003),-('Gastos Gerais'!$C$4:$C$1003))</f>
        <v>0</v>
      </c>
      <c r="BI83" s="71">
        <f>SUMPRODUCT(-('Gastos Gerais'!$B$4:$B$1003=Analítico!$B83),-(Analítico!BI$3&gt;='Gastos Gerais'!$D$4:$D$1003),-(Analítico!BI$3&lt;='Gastos Gerais'!$E$4:$E$1003),-('Gastos Gerais'!$C$4:$C$1003))</f>
        <v>0</v>
      </c>
      <c r="BJ83" s="71">
        <f>SUMPRODUCT(-('Gastos Gerais'!$B$4:$B$1003=Analítico!$B83),-(Analítico!BJ$3&gt;='Gastos Gerais'!$D$4:$D$1003),-(Analítico!BJ$3&lt;='Gastos Gerais'!$E$4:$E$1003),-('Gastos Gerais'!$C$4:$C$1003))</f>
        <v>0</v>
      </c>
      <c r="BK83" s="69">
        <f t="shared" si="36"/>
        <v>0</v>
      </c>
      <c r="BL83" s="74">
        <f t="shared" ca="1" si="37"/>
        <v>0</v>
      </c>
    </row>
    <row r="84" spans="1:64" s="49" customFormat="1" ht="23.25" customHeight="1" x14ac:dyDescent="0.2">
      <c r="A84" s="19" t="s">
        <v>225</v>
      </c>
      <c r="B84" s="352" t="s">
        <v>226</v>
      </c>
      <c r="C84" s="71">
        <f>SUMPRODUCT(-('Gastos Gerais'!$B$4:$B$1003=Analítico!$B84),-(Analítico!C$3&gt;='Gastos Gerais'!$D$4:$D$1003),-(Analítico!C$3&lt;='Gastos Gerais'!$E$4:$E$1003),-('Gastos Gerais'!$C$4:$C$1003))</f>
        <v>0</v>
      </c>
      <c r="D84" s="71">
        <f>SUMPRODUCT(-('Gastos Gerais'!$B$4:$B$1003=Analítico!$B84),-(Analítico!D$3&gt;='Gastos Gerais'!$D$4:$D$1003),-(Analítico!D$3&lt;='Gastos Gerais'!$E$4:$E$1003),-('Gastos Gerais'!$C$4:$C$1003))</f>
        <v>0</v>
      </c>
      <c r="E84" s="71">
        <f>SUMPRODUCT(-('Gastos Gerais'!$B$4:$B$1003=Analítico!$B84),-(Analítico!E$3&gt;='Gastos Gerais'!$D$4:$D$1003),-(Analítico!E$3&lt;='Gastos Gerais'!$E$4:$E$1003),-('Gastos Gerais'!$C$4:$C$1003))</f>
        <v>0</v>
      </c>
      <c r="F84" s="71">
        <f>SUMPRODUCT(-('Gastos Gerais'!$B$4:$B$1003=Analítico!$B84),-(Analítico!F$3&gt;='Gastos Gerais'!$D$4:$D$1003),-(Analítico!F$3&lt;='Gastos Gerais'!$E$4:$E$1003),-('Gastos Gerais'!$C$4:$C$1003))</f>
        <v>0</v>
      </c>
      <c r="G84" s="71">
        <f>SUMPRODUCT(-('Gastos Gerais'!$B$4:$B$1003=Analítico!$B84),-(Analítico!G$3&gt;='Gastos Gerais'!$D$4:$D$1003),-(Analítico!G$3&lt;='Gastos Gerais'!$E$4:$E$1003),-('Gastos Gerais'!$C$4:$C$1003))</f>
        <v>0</v>
      </c>
      <c r="H84" s="71">
        <f>SUMPRODUCT(-('Gastos Gerais'!$B$4:$B$1003=Analítico!$B84),-(Analítico!H$3&gt;='Gastos Gerais'!$D$4:$D$1003),-(Analítico!H$3&lt;='Gastos Gerais'!$E$4:$E$1003),-('Gastos Gerais'!$C$4:$C$1003))</f>
        <v>0</v>
      </c>
      <c r="I84" s="71">
        <f>SUMPRODUCT(-('Gastos Gerais'!$B$4:$B$1003=Analítico!$B84),-(Analítico!I$3&gt;='Gastos Gerais'!$D$4:$D$1003),-(Analítico!I$3&lt;='Gastos Gerais'!$E$4:$E$1003),-('Gastos Gerais'!$C$4:$C$1003))</f>
        <v>0</v>
      </c>
      <c r="J84" s="71">
        <f>SUMPRODUCT(-('Gastos Gerais'!$B$4:$B$1003=Analítico!$B84),-(Analítico!J$3&gt;='Gastos Gerais'!$D$4:$D$1003),-(Analítico!J$3&lt;='Gastos Gerais'!$E$4:$E$1003),-('Gastos Gerais'!$C$4:$C$1003))</f>
        <v>0</v>
      </c>
      <c r="K84" s="71">
        <f>SUMPRODUCT(-('Gastos Gerais'!$B$4:$B$1003=Analítico!$B84),-(Analítico!K$3&gt;='Gastos Gerais'!$D$4:$D$1003),-(Analítico!K$3&lt;='Gastos Gerais'!$E$4:$E$1003),-('Gastos Gerais'!$C$4:$C$1003))</f>
        <v>0</v>
      </c>
      <c r="L84" s="71">
        <f>SUMPRODUCT(-('Gastos Gerais'!$B$4:$B$1003=Analítico!$B84),-(Analítico!L$3&gt;='Gastos Gerais'!$D$4:$D$1003),-(Analítico!L$3&lt;='Gastos Gerais'!$E$4:$E$1003),-('Gastos Gerais'!$C$4:$C$1003))</f>
        <v>0</v>
      </c>
      <c r="M84" s="71">
        <f>SUMPRODUCT(-('Gastos Gerais'!$B$4:$B$1003=Analítico!$B84),-(Analítico!M$3&gt;='Gastos Gerais'!$D$4:$D$1003),-(Analítico!M$3&lt;='Gastos Gerais'!$E$4:$E$1003),-('Gastos Gerais'!$C$4:$C$1003))</f>
        <v>0</v>
      </c>
      <c r="N84" s="71">
        <f>SUMPRODUCT(-('Gastos Gerais'!$B$4:$B$1003=Analítico!$B84),-(Analítico!N$3&gt;='Gastos Gerais'!$D$4:$D$1003),-(Analítico!N$3&lt;='Gastos Gerais'!$E$4:$E$1003),-('Gastos Gerais'!$C$4:$C$1003))</f>
        <v>0</v>
      </c>
      <c r="O84" s="71">
        <f>SUMPRODUCT(-('Gastos Gerais'!$B$4:$B$1003=Analítico!$B84),-(Analítico!O$3&gt;='Gastos Gerais'!$D$4:$D$1003),-(Analítico!O$3&lt;='Gastos Gerais'!$E$4:$E$1003),-('Gastos Gerais'!$C$4:$C$1003))</f>
        <v>0</v>
      </c>
      <c r="P84" s="71">
        <f>SUMPRODUCT(-('Gastos Gerais'!$B$4:$B$1003=Analítico!$B84),-(Analítico!P$3&gt;='Gastos Gerais'!$D$4:$D$1003),-(Analítico!P$3&lt;='Gastos Gerais'!$E$4:$E$1003),-('Gastos Gerais'!$C$4:$C$1003))</f>
        <v>0</v>
      </c>
      <c r="Q84" s="71">
        <f>SUMPRODUCT(-('Gastos Gerais'!$B$4:$B$1003=Analítico!$B84),-(Analítico!Q$3&gt;='Gastos Gerais'!$D$4:$D$1003),-(Analítico!Q$3&lt;='Gastos Gerais'!$E$4:$E$1003),-('Gastos Gerais'!$C$4:$C$1003))</f>
        <v>0</v>
      </c>
      <c r="R84" s="71">
        <f>SUMPRODUCT(-('Gastos Gerais'!$B$4:$B$1003=Analítico!$B84),-(Analítico!R$3&gt;='Gastos Gerais'!$D$4:$D$1003),-(Analítico!R$3&lt;='Gastos Gerais'!$E$4:$E$1003),-('Gastos Gerais'!$C$4:$C$1003))</f>
        <v>0</v>
      </c>
      <c r="S84" s="71">
        <f>SUMPRODUCT(-('Gastos Gerais'!$B$4:$B$1003=Analítico!$B84),-(Analítico!S$3&gt;='Gastos Gerais'!$D$4:$D$1003),-(Analítico!S$3&lt;='Gastos Gerais'!$E$4:$E$1003),-('Gastos Gerais'!$C$4:$C$1003))</f>
        <v>0</v>
      </c>
      <c r="T84" s="71">
        <f>SUMPRODUCT(-('Gastos Gerais'!$B$4:$B$1003=Analítico!$B84),-(Analítico!T$3&gt;='Gastos Gerais'!$D$4:$D$1003),-(Analítico!T$3&lt;='Gastos Gerais'!$E$4:$E$1003),-('Gastos Gerais'!$C$4:$C$1003))</f>
        <v>0</v>
      </c>
      <c r="U84" s="71">
        <f>SUMPRODUCT(-('Gastos Gerais'!$B$4:$B$1003=Analítico!$B84),-(Analítico!U$3&gt;='Gastos Gerais'!$D$4:$D$1003),-(Analítico!U$3&lt;='Gastos Gerais'!$E$4:$E$1003),-('Gastos Gerais'!$C$4:$C$1003))</f>
        <v>0</v>
      </c>
      <c r="V84" s="71">
        <f>SUMPRODUCT(-('Gastos Gerais'!$B$4:$B$1003=Analítico!$B84),-(Analítico!V$3&gt;='Gastos Gerais'!$D$4:$D$1003),-(Analítico!V$3&lt;='Gastos Gerais'!$E$4:$E$1003),-('Gastos Gerais'!$C$4:$C$1003))</f>
        <v>0</v>
      </c>
      <c r="W84" s="71">
        <f>SUMPRODUCT(-('Gastos Gerais'!$B$4:$B$1003=Analítico!$B84),-(Analítico!W$3&gt;='Gastos Gerais'!$D$4:$D$1003),-(Analítico!W$3&lt;='Gastos Gerais'!$E$4:$E$1003),-('Gastos Gerais'!$C$4:$C$1003))</f>
        <v>0</v>
      </c>
      <c r="X84" s="71">
        <f>SUMPRODUCT(-('Gastos Gerais'!$B$4:$B$1003=Analítico!$B84),-(Analítico!X$3&gt;='Gastos Gerais'!$D$4:$D$1003),-(Analítico!X$3&lt;='Gastos Gerais'!$E$4:$E$1003),-('Gastos Gerais'!$C$4:$C$1003))</f>
        <v>0</v>
      </c>
      <c r="Y84" s="71">
        <f>SUMPRODUCT(-('Gastos Gerais'!$B$4:$B$1003=Analítico!$B84),-(Analítico!Y$3&gt;='Gastos Gerais'!$D$4:$D$1003),-(Analítico!Y$3&lt;='Gastos Gerais'!$E$4:$E$1003),-('Gastos Gerais'!$C$4:$C$1003))</f>
        <v>0</v>
      </c>
      <c r="Z84" s="71">
        <f>SUMPRODUCT(-('Gastos Gerais'!$B$4:$B$1003=Analítico!$B84),-(Analítico!Z$3&gt;='Gastos Gerais'!$D$4:$D$1003),-(Analítico!Z$3&lt;='Gastos Gerais'!$E$4:$E$1003),-('Gastos Gerais'!$C$4:$C$1003))</f>
        <v>0</v>
      </c>
      <c r="AA84" s="71">
        <f>SUMPRODUCT(-('Gastos Gerais'!$B$4:$B$1003=Analítico!$B84),-(Analítico!AA$3&gt;='Gastos Gerais'!$D$4:$D$1003),-(Analítico!AA$3&lt;='Gastos Gerais'!$E$4:$E$1003),-('Gastos Gerais'!$C$4:$C$1003))</f>
        <v>0</v>
      </c>
      <c r="AB84" s="71">
        <f>SUMPRODUCT(-('Gastos Gerais'!$B$4:$B$1003=Analítico!$B84),-(Analítico!AB$3&gt;='Gastos Gerais'!$D$4:$D$1003),-(Analítico!AB$3&lt;='Gastos Gerais'!$E$4:$E$1003),-('Gastos Gerais'!$C$4:$C$1003))</f>
        <v>0</v>
      </c>
      <c r="AC84" s="71">
        <f>SUMPRODUCT(-('Gastos Gerais'!$B$4:$B$1003=Analítico!$B84),-(Analítico!AC$3&gt;='Gastos Gerais'!$D$4:$D$1003),-(Analítico!AC$3&lt;='Gastos Gerais'!$E$4:$E$1003),-('Gastos Gerais'!$C$4:$C$1003))</f>
        <v>0</v>
      </c>
      <c r="AD84" s="71">
        <f>SUMPRODUCT(-('Gastos Gerais'!$B$4:$B$1003=Analítico!$B84),-(Analítico!AD$3&gt;='Gastos Gerais'!$D$4:$D$1003),-(Analítico!AD$3&lt;='Gastos Gerais'!$E$4:$E$1003),-('Gastos Gerais'!$C$4:$C$1003))</f>
        <v>0</v>
      </c>
      <c r="AE84" s="71">
        <f>SUMPRODUCT(-('Gastos Gerais'!$B$4:$B$1003=Analítico!$B84),-(Analítico!AE$3&gt;='Gastos Gerais'!$D$4:$D$1003),-(Analítico!AE$3&lt;='Gastos Gerais'!$E$4:$E$1003),-('Gastos Gerais'!$C$4:$C$1003))</f>
        <v>0</v>
      </c>
      <c r="AF84" s="71">
        <f>SUMPRODUCT(-('Gastos Gerais'!$B$4:$B$1003=Analítico!$B84),-(Analítico!AF$3&gt;='Gastos Gerais'!$D$4:$D$1003),-(Analítico!AF$3&lt;='Gastos Gerais'!$E$4:$E$1003),-('Gastos Gerais'!$C$4:$C$1003))</f>
        <v>0</v>
      </c>
      <c r="AG84" s="71">
        <f>SUMPRODUCT(-('Gastos Gerais'!$B$4:$B$1003=Analítico!$B84),-(Analítico!AG$3&gt;='Gastos Gerais'!$D$4:$D$1003),-(Analítico!AG$3&lt;='Gastos Gerais'!$E$4:$E$1003),-('Gastos Gerais'!$C$4:$C$1003))</f>
        <v>0</v>
      </c>
      <c r="AH84" s="71">
        <f>SUMPRODUCT(-('Gastos Gerais'!$B$4:$B$1003=Analítico!$B84),-(Analítico!AH$3&gt;='Gastos Gerais'!$D$4:$D$1003),-(Analítico!AH$3&lt;='Gastos Gerais'!$E$4:$E$1003),-('Gastos Gerais'!$C$4:$C$1003))</f>
        <v>0</v>
      </c>
      <c r="AI84" s="71">
        <f>SUMPRODUCT(-('Gastos Gerais'!$B$4:$B$1003=Analítico!$B84),-(Analítico!AI$3&gt;='Gastos Gerais'!$D$4:$D$1003),-(Analítico!AI$3&lt;='Gastos Gerais'!$E$4:$E$1003),-('Gastos Gerais'!$C$4:$C$1003))</f>
        <v>0</v>
      </c>
      <c r="AJ84" s="71">
        <f>SUMPRODUCT(-('Gastos Gerais'!$B$4:$B$1003=Analítico!$B84),-(Analítico!AJ$3&gt;='Gastos Gerais'!$D$4:$D$1003),-(Analítico!AJ$3&lt;='Gastos Gerais'!$E$4:$E$1003),-('Gastos Gerais'!$C$4:$C$1003))</f>
        <v>0</v>
      </c>
      <c r="AK84" s="71">
        <f>SUMPRODUCT(-('Gastos Gerais'!$B$4:$B$1003=Analítico!$B84),-(Analítico!AK$3&gt;='Gastos Gerais'!$D$4:$D$1003),-(Analítico!AK$3&lt;='Gastos Gerais'!$E$4:$E$1003),-('Gastos Gerais'!$C$4:$C$1003))</f>
        <v>0</v>
      </c>
      <c r="AL84" s="71">
        <f>SUMPRODUCT(-('Gastos Gerais'!$B$4:$B$1003=Analítico!$B84),-(Analítico!AL$3&gt;='Gastos Gerais'!$D$4:$D$1003),-(Analítico!AL$3&lt;='Gastos Gerais'!$E$4:$E$1003),-('Gastos Gerais'!$C$4:$C$1003))</f>
        <v>0</v>
      </c>
      <c r="AM84" s="71">
        <f>SUMPRODUCT(-('Gastos Gerais'!$B$4:$B$1003=Analítico!$B84),-(Analítico!AM$3&gt;='Gastos Gerais'!$D$4:$D$1003),-(Analítico!AM$3&lt;='Gastos Gerais'!$E$4:$E$1003),-('Gastos Gerais'!$C$4:$C$1003))</f>
        <v>0</v>
      </c>
      <c r="AN84" s="71">
        <f>SUMPRODUCT(-('Gastos Gerais'!$B$4:$B$1003=Analítico!$B84),-(Analítico!AN$3&gt;='Gastos Gerais'!$D$4:$D$1003),-(Analítico!AN$3&lt;='Gastos Gerais'!$E$4:$E$1003),-('Gastos Gerais'!$C$4:$C$1003))</f>
        <v>0</v>
      </c>
      <c r="AO84" s="71">
        <f>SUMPRODUCT(-('Gastos Gerais'!$B$4:$B$1003=Analítico!$B84),-(Analítico!AO$3&gt;='Gastos Gerais'!$D$4:$D$1003),-(Analítico!AO$3&lt;='Gastos Gerais'!$E$4:$E$1003),-('Gastos Gerais'!$C$4:$C$1003))</f>
        <v>0</v>
      </c>
      <c r="AP84" s="71">
        <f>SUMPRODUCT(-('Gastos Gerais'!$B$4:$B$1003=Analítico!$B84),-(Analítico!AP$3&gt;='Gastos Gerais'!$D$4:$D$1003),-(Analítico!AP$3&lt;='Gastos Gerais'!$E$4:$E$1003),-('Gastos Gerais'!$C$4:$C$1003))</f>
        <v>0</v>
      </c>
      <c r="AQ84" s="71">
        <f>SUMPRODUCT(-('Gastos Gerais'!$B$4:$B$1003=Analítico!$B84),-(Analítico!AQ$3&gt;='Gastos Gerais'!$D$4:$D$1003),-(Analítico!AQ$3&lt;='Gastos Gerais'!$E$4:$E$1003),-('Gastos Gerais'!$C$4:$C$1003))</f>
        <v>0</v>
      </c>
      <c r="AR84" s="71">
        <f>SUMPRODUCT(-('Gastos Gerais'!$B$4:$B$1003=Analítico!$B84),-(Analítico!AR$3&gt;='Gastos Gerais'!$D$4:$D$1003),-(Analítico!AR$3&lt;='Gastos Gerais'!$E$4:$E$1003),-('Gastos Gerais'!$C$4:$C$1003))</f>
        <v>0</v>
      </c>
      <c r="AS84" s="71">
        <f>SUMPRODUCT(-('Gastos Gerais'!$B$4:$B$1003=Analítico!$B84),-(Analítico!AS$3&gt;='Gastos Gerais'!$D$4:$D$1003),-(Analítico!AS$3&lt;='Gastos Gerais'!$E$4:$E$1003),-('Gastos Gerais'!$C$4:$C$1003))</f>
        <v>0</v>
      </c>
      <c r="AT84" s="71">
        <f>SUMPRODUCT(-('Gastos Gerais'!$B$4:$B$1003=Analítico!$B84),-(Analítico!AT$3&gt;='Gastos Gerais'!$D$4:$D$1003),-(Analítico!AT$3&lt;='Gastos Gerais'!$E$4:$E$1003),-('Gastos Gerais'!$C$4:$C$1003))</f>
        <v>0</v>
      </c>
      <c r="AU84" s="71">
        <f>SUMPRODUCT(-('Gastos Gerais'!$B$4:$B$1003=Analítico!$B84),-(Analítico!AU$3&gt;='Gastos Gerais'!$D$4:$D$1003),-(Analítico!AU$3&lt;='Gastos Gerais'!$E$4:$E$1003),-('Gastos Gerais'!$C$4:$C$1003))</f>
        <v>0</v>
      </c>
      <c r="AV84" s="71">
        <f>SUMPRODUCT(-('Gastos Gerais'!$B$4:$B$1003=Analítico!$B84),-(Analítico!AV$3&gt;='Gastos Gerais'!$D$4:$D$1003),-(Analítico!AV$3&lt;='Gastos Gerais'!$E$4:$E$1003),-('Gastos Gerais'!$C$4:$C$1003))</f>
        <v>0</v>
      </c>
      <c r="AW84" s="71">
        <f>SUMPRODUCT(-('Gastos Gerais'!$B$4:$B$1003=Analítico!$B84),-(Analítico!AW$3&gt;='Gastos Gerais'!$D$4:$D$1003),-(Analítico!AW$3&lt;='Gastos Gerais'!$E$4:$E$1003),-('Gastos Gerais'!$C$4:$C$1003))</f>
        <v>0</v>
      </c>
      <c r="AX84" s="71">
        <f>SUMPRODUCT(-('Gastos Gerais'!$B$4:$B$1003=Analítico!$B84),-(Analítico!AX$3&gt;='Gastos Gerais'!$D$4:$D$1003),-(Analítico!AX$3&lt;='Gastos Gerais'!$E$4:$E$1003),-('Gastos Gerais'!$C$4:$C$1003))</f>
        <v>0</v>
      </c>
      <c r="AY84" s="71">
        <f>SUMPRODUCT(-('Gastos Gerais'!$B$4:$B$1003=Analítico!$B84),-(Analítico!AY$3&gt;='Gastos Gerais'!$D$4:$D$1003),-(Analítico!AY$3&lt;='Gastos Gerais'!$E$4:$E$1003),-('Gastos Gerais'!$C$4:$C$1003))</f>
        <v>0</v>
      </c>
      <c r="AZ84" s="71">
        <f>SUMPRODUCT(-('Gastos Gerais'!$B$4:$B$1003=Analítico!$B84),-(Analítico!AZ$3&gt;='Gastos Gerais'!$D$4:$D$1003),-(Analítico!AZ$3&lt;='Gastos Gerais'!$E$4:$E$1003),-('Gastos Gerais'!$C$4:$C$1003))</f>
        <v>0</v>
      </c>
      <c r="BA84" s="71">
        <f>SUMPRODUCT(-('Gastos Gerais'!$B$4:$B$1003=Analítico!$B84),-(Analítico!BA$3&gt;='Gastos Gerais'!$D$4:$D$1003),-(Analítico!BA$3&lt;='Gastos Gerais'!$E$4:$E$1003),-('Gastos Gerais'!$C$4:$C$1003))</f>
        <v>0</v>
      </c>
      <c r="BB84" s="71">
        <f>SUMPRODUCT(-('Gastos Gerais'!$B$4:$B$1003=Analítico!$B84),-(Analítico!BB$3&gt;='Gastos Gerais'!$D$4:$D$1003),-(Analítico!BB$3&lt;='Gastos Gerais'!$E$4:$E$1003),-('Gastos Gerais'!$C$4:$C$1003))</f>
        <v>0</v>
      </c>
      <c r="BC84" s="71">
        <f>SUMPRODUCT(-('Gastos Gerais'!$B$4:$B$1003=Analítico!$B84),-(Analítico!BC$3&gt;='Gastos Gerais'!$D$4:$D$1003),-(Analítico!BC$3&lt;='Gastos Gerais'!$E$4:$E$1003),-('Gastos Gerais'!$C$4:$C$1003))</f>
        <v>0</v>
      </c>
      <c r="BD84" s="71">
        <f>SUMPRODUCT(-('Gastos Gerais'!$B$4:$B$1003=Analítico!$B84),-(Analítico!BD$3&gt;='Gastos Gerais'!$D$4:$D$1003),-(Analítico!BD$3&lt;='Gastos Gerais'!$E$4:$E$1003),-('Gastos Gerais'!$C$4:$C$1003))</f>
        <v>0</v>
      </c>
      <c r="BE84" s="71">
        <f>SUMPRODUCT(-('Gastos Gerais'!$B$4:$B$1003=Analítico!$B84),-(Analítico!BE$3&gt;='Gastos Gerais'!$D$4:$D$1003),-(Analítico!BE$3&lt;='Gastos Gerais'!$E$4:$E$1003),-('Gastos Gerais'!$C$4:$C$1003))</f>
        <v>0</v>
      </c>
      <c r="BF84" s="71">
        <f>SUMPRODUCT(-('Gastos Gerais'!$B$4:$B$1003=Analítico!$B84),-(Analítico!BF$3&gt;='Gastos Gerais'!$D$4:$D$1003),-(Analítico!BF$3&lt;='Gastos Gerais'!$E$4:$E$1003),-('Gastos Gerais'!$C$4:$C$1003))</f>
        <v>0</v>
      </c>
      <c r="BG84" s="71">
        <f>SUMPRODUCT(-('Gastos Gerais'!$B$4:$B$1003=Analítico!$B84),-(Analítico!BG$3&gt;='Gastos Gerais'!$D$4:$D$1003),-(Analítico!BG$3&lt;='Gastos Gerais'!$E$4:$E$1003),-('Gastos Gerais'!$C$4:$C$1003))</f>
        <v>0</v>
      </c>
      <c r="BH84" s="71">
        <f>SUMPRODUCT(-('Gastos Gerais'!$B$4:$B$1003=Analítico!$B84),-(Analítico!BH$3&gt;='Gastos Gerais'!$D$4:$D$1003),-(Analítico!BH$3&lt;='Gastos Gerais'!$E$4:$E$1003),-('Gastos Gerais'!$C$4:$C$1003))</f>
        <v>0</v>
      </c>
      <c r="BI84" s="71">
        <f>SUMPRODUCT(-('Gastos Gerais'!$B$4:$B$1003=Analítico!$B84),-(Analítico!BI$3&gt;='Gastos Gerais'!$D$4:$D$1003),-(Analítico!BI$3&lt;='Gastos Gerais'!$E$4:$E$1003),-('Gastos Gerais'!$C$4:$C$1003))</f>
        <v>0</v>
      </c>
      <c r="BJ84" s="71">
        <f>SUMPRODUCT(-('Gastos Gerais'!$B$4:$B$1003=Analítico!$B84),-(Analítico!BJ$3&gt;='Gastos Gerais'!$D$4:$D$1003),-(Analítico!BJ$3&lt;='Gastos Gerais'!$E$4:$E$1003),-('Gastos Gerais'!$C$4:$C$1003))</f>
        <v>0</v>
      </c>
      <c r="BK84" s="69">
        <f t="shared" si="36"/>
        <v>0</v>
      </c>
      <c r="BL84" s="74">
        <f t="shared" ca="1" si="37"/>
        <v>0</v>
      </c>
    </row>
    <row r="85" spans="1:64" s="49" customFormat="1" ht="23.25" customHeight="1" x14ac:dyDescent="0.2">
      <c r="A85" s="19" t="s">
        <v>227</v>
      </c>
      <c r="B85" s="352" t="s">
        <v>228</v>
      </c>
      <c r="C85" s="71">
        <f>SUMPRODUCT(-('Gastos Gerais'!$B$4:$B$1003=Analítico!$B85),-(Analítico!C$3&gt;='Gastos Gerais'!$D$4:$D$1003),-(Analítico!C$3&lt;='Gastos Gerais'!$E$4:$E$1003),-('Gastos Gerais'!$C$4:$C$1003))</f>
        <v>0</v>
      </c>
      <c r="D85" s="71">
        <f>SUMPRODUCT(-('Gastos Gerais'!$B$4:$B$1003=Analítico!$B85),-(Analítico!D$3&gt;='Gastos Gerais'!$D$4:$D$1003),-(Analítico!D$3&lt;='Gastos Gerais'!$E$4:$E$1003),-('Gastos Gerais'!$C$4:$C$1003))</f>
        <v>0</v>
      </c>
      <c r="E85" s="71">
        <f>SUMPRODUCT(-('Gastos Gerais'!$B$4:$B$1003=Analítico!$B85),-(Analítico!E$3&gt;='Gastos Gerais'!$D$4:$D$1003),-(Analítico!E$3&lt;='Gastos Gerais'!$E$4:$E$1003),-('Gastos Gerais'!$C$4:$C$1003))</f>
        <v>0</v>
      </c>
      <c r="F85" s="71">
        <f>SUMPRODUCT(-('Gastos Gerais'!$B$4:$B$1003=Analítico!$B85),-(Analítico!F$3&gt;='Gastos Gerais'!$D$4:$D$1003),-(Analítico!F$3&lt;='Gastos Gerais'!$E$4:$E$1003),-('Gastos Gerais'!$C$4:$C$1003))</f>
        <v>0</v>
      </c>
      <c r="G85" s="71">
        <f>SUMPRODUCT(-('Gastos Gerais'!$B$4:$B$1003=Analítico!$B85),-(Analítico!G$3&gt;='Gastos Gerais'!$D$4:$D$1003),-(Analítico!G$3&lt;='Gastos Gerais'!$E$4:$E$1003),-('Gastos Gerais'!$C$4:$C$1003))</f>
        <v>0</v>
      </c>
      <c r="H85" s="71">
        <f>SUMPRODUCT(-('Gastos Gerais'!$B$4:$B$1003=Analítico!$B85),-(Analítico!H$3&gt;='Gastos Gerais'!$D$4:$D$1003),-(Analítico!H$3&lt;='Gastos Gerais'!$E$4:$E$1003),-('Gastos Gerais'!$C$4:$C$1003))</f>
        <v>0</v>
      </c>
      <c r="I85" s="71">
        <f>SUMPRODUCT(-('Gastos Gerais'!$B$4:$B$1003=Analítico!$B85),-(Analítico!I$3&gt;='Gastos Gerais'!$D$4:$D$1003),-(Analítico!I$3&lt;='Gastos Gerais'!$E$4:$E$1003),-('Gastos Gerais'!$C$4:$C$1003))</f>
        <v>0</v>
      </c>
      <c r="J85" s="71">
        <f>SUMPRODUCT(-('Gastos Gerais'!$B$4:$B$1003=Analítico!$B85),-(Analítico!J$3&gt;='Gastos Gerais'!$D$4:$D$1003),-(Analítico!J$3&lt;='Gastos Gerais'!$E$4:$E$1003),-('Gastos Gerais'!$C$4:$C$1003))</f>
        <v>40000</v>
      </c>
      <c r="K85" s="71">
        <f>SUMPRODUCT(-('Gastos Gerais'!$B$4:$B$1003=Analítico!$B85),-(Analítico!K$3&gt;='Gastos Gerais'!$D$4:$D$1003),-(Analítico!K$3&lt;='Gastos Gerais'!$E$4:$E$1003),-('Gastos Gerais'!$C$4:$C$1003))</f>
        <v>0</v>
      </c>
      <c r="L85" s="71">
        <f>SUMPRODUCT(-('Gastos Gerais'!$B$4:$B$1003=Analítico!$B85),-(Analítico!L$3&gt;='Gastos Gerais'!$D$4:$D$1003),-(Analítico!L$3&lt;='Gastos Gerais'!$E$4:$E$1003),-('Gastos Gerais'!$C$4:$C$1003))</f>
        <v>0</v>
      </c>
      <c r="M85" s="71">
        <f>SUMPRODUCT(-('Gastos Gerais'!$B$4:$B$1003=Analítico!$B85),-(Analítico!M$3&gt;='Gastos Gerais'!$D$4:$D$1003),-(Analítico!M$3&lt;='Gastos Gerais'!$E$4:$E$1003),-('Gastos Gerais'!$C$4:$C$1003))</f>
        <v>0</v>
      </c>
      <c r="N85" s="71">
        <f>SUMPRODUCT(-('Gastos Gerais'!$B$4:$B$1003=Analítico!$B85),-(Analítico!N$3&gt;='Gastos Gerais'!$D$4:$D$1003),-(Analítico!N$3&lt;='Gastos Gerais'!$E$4:$E$1003),-('Gastos Gerais'!$C$4:$C$1003))</f>
        <v>0</v>
      </c>
      <c r="O85" s="71">
        <f>SUMPRODUCT(-('Gastos Gerais'!$B$4:$B$1003=Analítico!$B85),-(Analítico!O$3&gt;='Gastos Gerais'!$D$4:$D$1003),-(Analítico!O$3&lt;='Gastos Gerais'!$E$4:$E$1003),-('Gastos Gerais'!$C$4:$C$1003))</f>
        <v>0</v>
      </c>
      <c r="P85" s="71">
        <f>SUMPRODUCT(-('Gastos Gerais'!$B$4:$B$1003=Analítico!$B85),-(Analítico!P$3&gt;='Gastos Gerais'!$D$4:$D$1003),-(Analítico!P$3&lt;='Gastos Gerais'!$E$4:$E$1003),-('Gastos Gerais'!$C$4:$C$1003))</f>
        <v>0</v>
      </c>
      <c r="Q85" s="71">
        <f>SUMPRODUCT(-('Gastos Gerais'!$B$4:$B$1003=Analítico!$B85),-(Analítico!Q$3&gt;='Gastos Gerais'!$D$4:$D$1003),-(Analítico!Q$3&lt;='Gastos Gerais'!$E$4:$E$1003),-('Gastos Gerais'!$C$4:$C$1003))</f>
        <v>0</v>
      </c>
      <c r="R85" s="71">
        <f>SUMPRODUCT(-('Gastos Gerais'!$B$4:$B$1003=Analítico!$B85),-(Analítico!R$3&gt;='Gastos Gerais'!$D$4:$D$1003),-(Analítico!R$3&lt;='Gastos Gerais'!$E$4:$E$1003),-('Gastos Gerais'!$C$4:$C$1003))</f>
        <v>0</v>
      </c>
      <c r="S85" s="71">
        <f>SUMPRODUCT(-('Gastos Gerais'!$B$4:$B$1003=Analítico!$B85),-(Analítico!S$3&gt;='Gastos Gerais'!$D$4:$D$1003),-(Analítico!S$3&lt;='Gastos Gerais'!$E$4:$E$1003),-('Gastos Gerais'!$C$4:$C$1003))</f>
        <v>0</v>
      </c>
      <c r="T85" s="71">
        <f>SUMPRODUCT(-('Gastos Gerais'!$B$4:$B$1003=Analítico!$B85),-(Analítico!T$3&gt;='Gastos Gerais'!$D$4:$D$1003),-(Analítico!T$3&lt;='Gastos Gerais'!$E$4:$E$1003),-('Gastos Gerais'!$C$4:$C$1003))</f>
        <v>0</v>
      </c>
      <c r="U85" s="71">
        <f>SUMPRODUCT(-('Gastos Gerais'!$B$4:$B$1003=Analítico!$B85),-(Analítico!U$3&gt;='Gastos Gerais'!$D$4:$D$1003),-(Analítico!U$3&lt;='Gastos Gerais'!$E$4:$E$1003),-('Gastos Gerais'!$C$4:$C$1003))</f>
        <v>0</v>
      </c>
      <c r="V85" s="71">
        <f>SUMPRODUCT(-('Gastos Gerais'!$B$4:$B$1003=Analítico!$B85),-(Analítico!V$3&gt;='Gastos Gerais'!$D$4:$D$1003),-(Analítico!V$3&lt;='Gastos Gerais'!$E$4:$E$1003),-('Gastos Gerais'!$C$4:$C$1003))</f>
        <v>0</v>
      </c>
      <c r="W85" s="71">
        <f>SUMPRODUCT(-('Gastos Gerais'!$B$4:$B$1003=Analítico!$B85),-(Analítico!W$3&gt;='Gastos Gerais'!$D$4:$D$1003),-(Analítico!W$3&lt;='Gastos Gerais'!$E$4:$E$1003),-('Gastos Gerais'!$C$4:$C$1003))</f>
        <v>0</v>
      </c>
      <c r="X85" s="71">
        <f>SUMPRODUCT(-('Gastos Gerais'!$B$4:$B$1003=Analítico!$B85),-(Analítico!X$3&gt;='Gastos Gerais'!$D$4:$D$1003),-(Analítico!X$3&lt;='Gastos Gerais'!$E$4:$E$1003),-('Gastos Gerais'!$C$4:$C$1003))</f>
        <v>0</v>
      </c>
      <c r="Y85" s="71">
        <f>SUMPRODUCT(-('Gastos Gerais'!$B$4:$B$1003=Analítico!$B85),-(Analítico!Y$3&gt;='Gastos Gerais'!$D$4:$D$1003),-(Analítico!Y$3&lt;='Gastos Gerais'!$E$4:$E$1003),-('Gastos Gerais'!$C$4:$C$1003))</f>
        <v>0</v>
      </c>
      <c r="Z85" s="71">
        <f>SUMPRODUCT(-('Gastos Gerais'!$B$4:$B$1003=Analítico!$B85),-(Analítico!Z$3&gt;='Gastos Gerais'!$D$4:$D$1003),-(Analítico!Z$3&lt;='Gastos Gerais'!$E$4:$E$1003),-('Gastos Gerais'!$C$4:$C$1003))</f>
        <v>0</v>
      </c>
      <c r="AA85" s="71">
        <f>SUMPRODUCT(-('Gastos Gerais'!$B$4:$B$1003=Analítico!$B85),-(Analítico!AA$3&gt;='Gastos Gerais'!$D$4:$D$1003),-(Analítico!AA$3&lt;='Gastos Gerais'!$E$4:$E$1003),-('Gastos Gerais'!$C$4:$C$1003))</f>
        <v>0</v>
      </c>
      <c r="AB85" s="71">
        <f>SUMPRODUCT(-('Gastos Gerais'!$B$4:$B$1003=Analítico!$B85),-(Analítico!AB$3&gt;='Gastos Gerais'!$D$4:$D$1003),-(Analítico!AB$3&lt;='Gastos Gerais'!$E$4:$E$1003),-('Gastos Gerais'!$C$4:$C$1003))</f>
        <v>0</v>
      </c>
      <c r="AC85" s="71">
        <f>SUMPRODUCT(-('Gastos Gerais'!$B$4:$B$1003=Analítico!$B85),-(Analítico!AC$3&gt;='Gastos Gerais'!$D$4:$D$1003),-(Analítico!AC$3&lt;='Gastos Gerais'!$E$4:$E$1003),-('Gastos Gerais'!$C$4:$C$1003))</f>
        <v>0</v>
      </c>
      <c r="AD85" s="71">
        <f>SUMPRODUCT(-('Gastos Gerais'!$B$4:$B$1003=Analítico!$B85),-(Analítico!AD$3&gt;='Gastos Gerais'!$D$4:$D$1003),-(Analítico!AD$3&lt;='Gastos Gerais'!$E$4:$E$1003),-('Gastos Gerais'!$C$4:$C$1003))</f>
        <v>0</v>
      </c>
      <c r="AE85" s="71">
        <f>SUMPRODUCT(-('Gastos Gerais'!$B$4:$B$1003=Analítico!$B85),-(Analítico!AE$3&gt;='Gastos Gerais'!$D$4:$D$1003),-(Analítico!AE$3&lt;='Gastos Gerais'!$E$4:$E$1003),-('Gastos Gerais'!$C$4:$C$1003))</f>
        <v>0</v>
      </c>
      <c r="AF85" s="71">
        <f>SUMPRODUCT(-('Gastos Gerais'!$B$4:$B$1003=Analítico!$B85),-(Analítico!AF$3&gt;='Gastos Gerais'!$D$4:$D$1003),-(Analítico!AF$3&lt;='Gastos Gerais'!$E$4:$E$1003),-('Gastos Gerais'!$C$4:$C$1003))</f>
        <v>0</v>
      </c>
      <c r="AG85" s="71">
        <f>SUMPRODUCT(-('Gastos Gerais'!$B$4:$B$1003=Analítico!$B85),-(Analítico!AG$3&gt;='Gastos Gerais'!$D$4:$D$1003),-(Analítico!AG$3&lt;='Gastos Gerais'!$E$4:$E$1003),-('Gastos Gerais'!$C$4:$C$1003))</f>
        <v>0</v>
      </c>
      <c r="AH85" s="71">
        <f>SUMPRODUCT(-('Gastos Gerais'!$B$4:$B$1003=Analítico!$B85),-(Analítico!AH$3&gt;='Gastos Gerais'!$D$4:$D$1003),-(Analítico!AH$3&lt;='Gastos Gerais'!$E$4:$E$1003),-('Gastos Gerais'!$C$4:$C$1003))</f>
        <v>0</v>
      </c>
      <c r="AI85" s="71">
        <f>SUMPRODUCT(-('Gastos Gerais'!$B$4:$B$1003=Analítico!$B85),-(Analítico!AI$3&gt;='Gastos Gerais'!$D$4:$D$1003),-(Analítico!AI$3&lt;='Gastos Gerais'!$E$4:$E$1003),-('Gastos Gerais'!$C$4:$C$1003))</f>
        <v>0</v>
      </c>
      <c r="AJ85" s="71">
        <f>SUMPRODUCT(-('Gastos Gerais'!$B$4:$B$1003=Analítico!$B85),-(Analítico!AJ$3&gt;='Gastos Gerais'!$D$4:$D$1003),-(Analítico!AJ$3&lt;='Gastos Gerais'!$E$4:$E$1003),-('Gastos Gerais'!$C$4:$C$1003))</f>
        <v>0</v>
      </c>
      <c r="AK85" s="71">
        <f>SUMPRODUCT(-('Gastos Gerais'!$B$4:$B$1003=Analítico!$B85),-(Analítico!AK$3&gt;='Gastos Gerais'!$D$4:$D$1003),-(Analítico!AK$3&lt;='Gastos Gerais'!$E$4:$E$1003),-('Gastos Gerais'!$C$4:$C$1003))</f>
        <v>0</v>
      </c>
      <c r="AL85" s="71">
        <f>SUMPRODUCT(-('Gastos Gerais'!$B$4:$B$1003=Analítico!$B85),-(Analítico!AL$3&gt;='Gastos Gerais'!$D$4:$D$1003),-(Analítico!AL$3&lt;='Gastos Gerais'!$E$4:$E$1003),-('Gastos Gerais'!$C$4:$C$1003))</f>
        <v>0</v>
      </c>
      <c r="AM85" s="71">
        <f>SUMPRODUCT(-('Gastos Gerais'!$B$4:$B$1003=Analítico!$B85),-(Analítico!AM$3&gt;='Gastos Gerais'!$D$4:$D$1003),-(Analítico!AM$3&lt;='Gastos Gerais'!$E$4:$E$1003),-('Gastos Gerais'!$C$4:$C$1003))</f>
        <v>0</v>
      </c>
      <c r="AN85" s="71">
        <f>SUMPRODUCT(-('Gastos Gerais'!$B$4:$B$1003=Analítico!$B85),-(Analítico!AN$3&gt;='Gastos Gerais'!$D$4:$D$1003),-(Analítico!AN$3&lt;='Gastos Gerais'!$E$4:$E$1003),-('Gastos Gerais'!$C$4:$C$1003))</f>
        <v>0</v>
      </c>
      <c r="AO85" s="71">
        <f>SUMPRODUCT(-('Gastos Gerais'!$B$4:$B$1003=Analítico!$B85),-(Analítico!AO$3&gt;='Gastos Gerais'!$D$4:$D$1003),-(Analítico!AO$3&lt;='Gastos Gerais'!$E$4:$E$1003),-('Gastos Gerais'!$C$4:$C$1003))</f>
        <v>0</v>
      </c>
      <c r="AP85" s="71">
        <f>SUMPRODUCT(-('Gastos Gerais'!$B$4:$B$1003=Analítico!$B85),-(Analítico!AP$3&gt;='Gastos Gerais'!$D$4:$D$1003),-(Analítico!AP$3&lt;='Gastos Gerais'!$E$4:$E$1003),-('Gastos Gerais'!$C$4:$C$1003))</f>
        <v>0</v>
      </c>
      <c r="AQ85" s="71">
        <f>SUMPRODUCT(-('Gastos Gerais'!$B$4:$B$1003=Analítico!$B85),-(Analítico!AQ$3&gt;='Gastos Gerais'!$D$4:$D$1003),-(Analítico!AQ$3&lt;='Gastos Gerais'!$E$4:$E$1003),-('Gastos Gerais'!$C$4:$C$1003))</f>
        <v>0</v>
      </c>
      <c r="AR85" s="71">
        <f>SUMPRODUCT(-('Gastos Gerais'!$B$4:$B$1003=Analítico!$B85),-(Analítico!AR$3&gt;='Gastos Gerais'!$D$4:$D$1003),-(Analítico!AR$3&lt;='Gastos Gerais'!$E$4:$E$1003),-('Gastos Gerais'!$C$4:$C$1003))</f>
        <v>0</v>
      </c>
      <c r="AS85" s="71">
        <f>SUMPRODUCT(-('Gastos Gerais'!$B$4:$B$1003=Analítico!$B85),-(Analítico!AS$3&gt;='Gastos Gerais'!$D$4:$D$1003),-(Analítico!AS$3&lt;='Gastos Gerais'!$E$4:$E$1003),-('Gastos Gerais'!$C$4:$C$1003))</f>
        <v>0</v>
      </c>
      <c r="AT85" s="71">
        <f>SUMPRODUCT(-('Gastos Gerais'!$B$4:$B$1003=Analítico!$B85),-(Analítico!AT$3&gt;='Gastos Gerais'!$D$4:$D$1003),-(Analítico!AT$3&lt;='Gastos Gerais'!$E$4:$E$1003),-('Gastos Gerais'!$C$4:$C$1003))</f>
        <v>0</v>
      </c>
      <c r="AU85" s="71">
        <f>SUMPRODUCT(-('Gastos Gerais'!$B$4:$B$1003=Analítico!$B85),-(Analítico!AU$3&gt;='Gastos Gerais'!$D$4:$D$1003),-(Analítico!AU$3&lt;='Gastos Gerais'!$E$4:$E$1003),-('Gastos Gerais'!$C$4:$C$1003))</f>
        <v>0</v>
      </c>
      <c r="AV85" s="71">
        <f>SUMPRODUCT(-('Gastos Gerais'!$B$4:$B$1003=Analítico!$B85),-(Analítico!AV$3&gt;='Gastos Gerais'!$D$4:$D$1003),-(Analítico!AV$3&lt;='Gastos Gerais'!$E$4:$E$1003),-('Gastos Gerais'!$C$4:$C$1003))</f>
        <v>0</v>
      </c>
      <c r="AW85" s="71">
        <f>SUMPRODUCT(-('Gastos Gerais'!$B$4:$B$1003=Analítico!$B85),-(Analítico!AW$3&gt;='Gastos Gerais'!$D$4:$D$1003),-(Analítico!AW$3&lt;='Gastos Gerais'!$E$4:$E$1003),-('Gastos Gerais'!$C$4:$C$1003))</f>
        <v>0</v>
      </c>
      <c r="AX85" s="71">
        <f>SUMPRODUCT(-('Gastos Gerais'!$B$4:$B$1003=Analítico!$B85),-(Analítico!AX$3&gt;='Gastos Gerais'!$D$4:$D$1003),-(Analítico!AX$3&lt;='Gastos Gerais'!$E$4:$E$1003),-('Gastos Gerais'!$C$4:$C$1003))</f>
        <v>0</v>
      </c>
      <c r="AY85" s="71">
        <f>SUMPRODUCT(-('Gastos Gerais'!$B$4:$B$1003=Analítico!$B85),-(Analítico!AY$3&gt;='Gastos Gerais'!$D$4:$D$1003),-(Analítico!AY$3&lt;='Gastos Gerais'!$E$4:$E$1003),-('Gastos Gerais'!$C$4:$C$1003))</f>
        <v>0</v>
      </c>
      <c r="AZ85" s="71">
        <f>SUMPRODUCT(-('Gastos Gerais'!$B$4:$B$1003=Analítico!$B85),-(Analítico!AZ$3&gt;='Gastos Gerais'!$D$4:$D$1003),-(Analítico!AZ$3&lt;='Gastos Gerais'!$E$4:$E$1003),-('Gastos Gerais'!$C$4:$C$1003))</f>
        <v>0</v>
      </c>
      <c r="BA85" s="71">
        <f>SUMPRODUCT(-('Gastos Gerais'!$B$4:$B$1003=Analítico!$B85),-(Analítico!BA$3&gt;='Gastos Gerais'!$D$4:$D$1003),-(Analítico!BA$3&lt;='Gastos Gerais'!$E$4:$E$1003),-('Gastos Gerais'!$C$4:$C$1003))</f>
        <v>0</v>
      </c>
      <c r="BB85" s="71">
        <f>SUMPRODUCT(-('Gastos Gerais'!$B$4:$B$1003=Analítico!$B85),-(Analítico!BB$3&gt;='Gastos Gerais'!$D$4:$D$1003),-(Analítico!BB$3&lt;='Gastos Gerais'!$E$4:$E$1003),-('Gastos Gerais'!$C$4:$C$1003))</f>
        <v>0</v>
      </c>
      <c r="BC85" s="71">
        <f>SUMPRODUCT(-('Gastos Gerais'!$B$4:$B$1003=Analítico!$B85),-(Analítico!BC$3&gt;='Gastos Gerais'!$D$4:$D$1003),-(Analítico!BC$3&lt;='Gastos Gerais'!$E$4:$E$1003),-('Gastos Gerais'!$C$4:$C$1003))</f>
        <v>0</v>
      </c>
      <c r="BD85" s="71">
        <f>SUMPRODUCT(-('Gastos Gerais'!$B$4:$B$1003=Analítico!$B85),-(Analítico!BD$3&gt;='Gastos Gerais'!$D$4:$D$1003),-(Analítico!BD$3&lt;='Gastos Gerais'!$E$4:$E$1003),-('Gastos Gerais'!$C$4:$C$1003))</f>
        <v>0</v>
      </c>
      <c r="BE85" s="71">
        <f>SUMPRODUCT(-('Gastos Gerais'!$B$4:$B$1003=Analítico!$B85),-(Analítico!BE$3&gt;='Gastos Gerais'!$D$4:$D$1003),-(Analítico!BE$3&lt;='Gastos Gerais'!$E$4:$E$1003),-('Gastos Gerais'!$C$4:$C$1003))</f>
        <v>0</v>
      </c>
      <c r="BF85" s="71">
        <f>SUMPRODUCT(-('Gastos Gerais'!$B$4:$B$1003=Analítico!$B85),-(Analítico!BF$3&gt;='Gastos Gerais'!$D$4:$D$1003),-(Analítico!BF$3&lt;='Gastos Gerais'!$E$4:$E$1003),-('Gastos Gerais'!$C$4:$C$1003))</f>
        <v>0</v>
      </c>
      <c r="BG85" s="71">
        <f>SUMPRODUCT(-('Gastos Gerais'!$B$4:$B$1003=Analítico!$B85),-(Analítico!BG$3&gt;='Gastos Gerais'!$D$4:$D$1003),-(Analítico!BG$3&lt;='Gastos Gerais'!$E$4:$E$1003),-('Gastos Gerais'!$C$4:$C$1003))</f>
        <v>0</v>
      </c>
      <c r="BH85" s="71">
        <f>SUMPRODUCT(-('Gastos Gerais'!$B$4:$B$1003=Analítico!$B85),-(Analítico!BH$3&gt;='Gastos Gerais'!$D$4:$D$1003),-(Analítico!BH$3&lt;='Gastos Gerais'!$E$4:$E$1003),-('Gastos Gerais'!$C$4:$C$1003))</f>
        <v>0</v>
      </c>
      <c r="BI85" s="71">
        <f>SUMPRODUCT(-('Gastos Gerais'!$B$4:$B$1003=Analítico!$B85),-(Analítico!BI$3&gt;='Gastos Gerais'!$D$4:$D$1003),-(Analítico!BI$3&lt;='Gastos Gerais'!$E$4:$E$1003),-('Gastos Gerais'!$C$4:$C$1003))</f>
        <v>0</v>
      </c>
      <c r="BJ85" s="71">
        <f>SUMPRODUCT(-('Gastos Gerais'!$B$4:$B$1003=Analítico!$B85),-(Analítico!BJ$3&gt;='Gastos Gerais'!$D$4:$D$1003),-(Analítico!BJ$3&lt;='Gastos Gerais'!$E$4:$E$1003),-('Gastos Gerais'!$C$4:$C$1003))</f>
        <v>0</v>
      </c>
      <c r="BK85" s="69">
        <f t="shared" si="36"/>
        <v>40000</v>
      </c>
      <c r="BL85" s="74">
        <f t="shared" ca="1" si="37"/>
        <v>6.9715074165013378E-4</v>
      </c>
    </row>
    <row r="86" spans="1:64" s="49" customFormat="1" ht="23.25" customHeight="1" x14ac:dyDescent="0.2">
      <c r="A86" s="19" t="s">
        <v>229</v>
      </c>
      <c r="B86" s="352" t="s">
        <v>230</v>
      </c>
      <c r="C86" s="71">
        <f>SUMPRODUCT(-('Gastos Gerais'!$B$4:$B$1003=Analítico!$B86),-(Analítico!C$3&gt;='Gastos Gerais'!$D$4:$D$1003),-(Analítico!C$3&lt;='Gastos Gerais'!$E$4:$E$1003),-('Gastos Gerais'!$C$4:$C$1003))</f>
        <v>0</v>
      </c>
      <c r="D86" s="71">
        <f>SUMPRODUCT(-('Gastos Gerais'!$B$4:$B$1003=Analítico!$B86),-(Analítico!D$3&gt;='Gastos Gerais'!$D$4:$D$1003),-(Analítico!D$3&lt;='Gastos Gerais'!$E$4:$E$1003),-('Gastos Gerais'!$C$4:$C$1003))</f>
        <v>0</v>
      </c>
      <c r="E86" s="71">
        <f>SUMPRODUCT(-('Gastos Gerais'!$B$4:$B$1003=Analítico!$B86),-(Analítico!E$3&gt;='Gastos Gerais'!$D$4:$D$1003),-(Analítico!E$3&lt;='Gastos Gerais'!$E$4:$E$1003),-('Gastos Gerais'!$C$4:$C$1003))</f>
        <v>0</v>
      </c>
      <c r="F86" s="71">
        <f>SUMPRODUCT(-('Gastos Gerais'!$B$4:$B$1003=Analítico!$B86),-(Analítico!F$3&gt;='Gastos Gerais'!$D$4:$D$1003),-(Analítico!F$3&lt;='Gastos Gerais'!$E$4:$E$1003),-('Gastos Gerais'!$C$4:$C$1003))</f>
        <v>0</v>
      </c>
      <c r="G86" s="71">
        <f>SUMPRODUCT(-('Gastos Gerais'!$B$4:$B$1003=Analítico!$B86),-(Analítico!G$3&gt;='Gastos Gerais'!$D$4:$D$1003),-(Analítico!G$3&lt;='Gastos Gerais'!$E$4:$E$1003),-('Gastos Gerais'!$C$4:$C$1003))</f>
        <v>0</v>
      </c>
      <c r="H86" s="71">
        <f>SUMPRODUCT(-('Gastos Gerais'!$B$4:$B$1003=Analítico!$B86),-(Analítico!H$3&gt;='Gastos Gerais'!$D$4:$D$1003),-(Analítico!H$3&lt;='Gastos Gerais'!$E$4:$E$1003),-('Gastos Gerais'!$C$4:$C$1003))</f>
        <v>0</v>
      </c>
      <c r="I86" s="71">
        <f>SUMPRODUCT(-('Gastos Gerais'!$B$4:$B$1003=Analítico!$B86),-(Analítico!I$3&gt;='Gastos Gerais'!$D$4:$D$1003),-(Analítico!I$3&lt;='Gastos Gerais'!$E$4:$E$1003),-('Gastos Gerais'!$C$4:$C$1003))</f>
        <v>0</v>
      </c>
      <c r="J86" s="71">
        <f>SUMPRODUCT(-('Gastos Gerais'!$B$4:$B$1003=Analítico!$B86),-(Analítico!J$3&gt;='Gastos Gerais'!$D$4:$D$1003),-(Analítico!J$3&lt;='Gastos Gerais'!$E$4:$E$1003),-('Gastos Gerais'!$C$4:$C$1003))</f>
        <v>0</v>
      </c>
      <c r="K86" s="71">
        <f>SUMPRODUCT(-('Gastos Gerais'!$B$4:$B$1003=Analítico!$B86),-(Analítico!K$3&gt;='Gastos Gerais'!$D$4:$D$1003),-(Analítico!K$3&lt;='Gastos Gerais'!$E$4:$E$1003),-('Gastos Gerais'!$C$4:$C$1003))</f>
        <v>0</v>
      </c>
      <c r="L86" s="71">
        <f>SUMPRODUCT(-('Gastos Gerais'!$B$4:$B$1003=Analítico!$B86),-(Analítico!L$3&gt;='Gastos Gerais'!$D$4:$D$1003),-(Analítico!L$3&lt;='Gastos Gerais'!$E$4:$E$1003),-('Gastos Gerais'!$C$4:$C$1003))</f>
        <v>0</v>
      </c>
      <c r="M86" s="71">
        <f>SUMPRODUCT(-('Gastos Gerais'!$B$4:$B$1003=Analítico!$B86),-(Analítico!M$3&gt;='Gastos Gerais'!$D$4:$D$1003),-(Analítico!M$3&lt;='Gastos Gerais'!$E$4:$E$1003),-('Gastos Gerais'!$C$4:$C$1003))</f>
        <v>0</v>
      </c>
      <c r="N86" s="71">
        <f>SUMPRODUCT(-('Gastos Gerais'!$B$4:$B$1003=Analítico!$B86),-(Analítico!N$3&gt;='Gastos Gerais'!$D$4:$D$1003),-(Analítico!N$3&lt;='Gastos Gerais'!$E$4:$E$1003),-('Gastos Gerais'!$C$4:$C$1003))</f>
        <v>0</v>
      </c>
      <c r="O86" s="71">
        <f>SUMPRODUCT(-('Gastos Gerais'!$B$4:$B$1003=Analítico!$B86),-(Analítico!O$3&gt;='Gastos Gerais'!$D$4:$D$1003),-(Analítico!O$3&lt;='Gastos Gerais'!$E$4:$E$1003),-('Gastos Gerais'!$C$4:$C$1003))</f>
        <v>0</v>
      </c>
      <c r="P86" s="71">
        <f>SUMPRODUCT(-('Gastos Gerais'!$B$4:$B$1003=Analítico!$B86),-(Analítico!P$3&gt;='Gastos Gerais'!$D$4:$D$1003),-(Analítico!P$3&lt;='Gastos Gerais'!$E$4:$E$1003),-('Gastos Gerais'!$C$4:$C$1003))</f>
        <v>0</v>
      </c>
      <c r="Q86" s="71">
        <f>SUMPRODUCT(-('Gastos Gerais'!$B$4:$B$1003=Analítico!$B86),-(Analítico!Q$3&gt;='Gastos Gerais'!$D$4:$D$1003),-(Analítico!Q$3&lt;='Gastos Gerais'!$E$4:$E$1003),-('Gastos Gerais'!$C$4:$C$1003))</f>
        <v>0</v>
      </c>
      <c r="R86" s="71">
        <f>SUMPRODUCT(-('Gastos Gerais'!$B$4:$B$1003=Analítico!$B86),-(Analítico!R$3&gt;='Gastos Gerais'!$D$4:$D$1003),-(Analítico!R$3&lt;='Gastos Gerais'!$E$4:$E$1003),-('Gastos Gerais'!$C$4:$C$1003))</f>
        <v>0</v>
      </c>
      <c r="S86" s="71">
        <f>SUMPRODUCT(-('Gastos Gerais'!$B$4:$B$1003=Analítico!$B86),-(Analítico!S$3&gt;='Gastos Gerais'!$D$4:$D$1003),-(Analítico!S$3&lt;='Gastos Gerais'!$E$4:$E$1003),-('Gastos Gerais'!$C$4:$C$1003))</f>
        <v>0</v>
      </c>
      <c r="T86" s="71">
        <f>SUMPRODUCT(-('Gastos Gerais'!$B$4:$B$1003=Analítico!$B86),-(Analítico!T$3&gt;='Gastos Gerais'!$D$4:$D$1003),-(Analítico!T$3&lt;='Gastos Gerais'!$E$4:$E$1003),-('Gastos Gerais'!$C$4:$C$1003))</f>
        <v>0</v>
      </c>
      <c r="U86" s="71">
        <f>SUMPRODUCT(-('Gastos Gerais'!$B$4:$B$1003=Analítico!$B86),-(Analítico!U$3&gt;='Gastos Gerais'!$D$4:$D$1003),-(Analítico!U$3&lt;='Gastos Gerais'!$E$4:$E$1003),-('Gastos Gerais'!$C$4:$C$1003))</f>
        <v>0</v>
      </c>
      <c r="V86" s="71">
        <f>SUMPRODUCT(-('Gastos Gerais'!$B$4:$B$1003=Analítico!$B86),-(Analítico!V$3&gt;='Gastos Gerais'!$D$4:$D$1003),-(Analítico!V$3&lt;='Gastos Gerais'!$E$4:$E$1003),-('Gastos Gerais'!$C$4:$C$1003))</f>
        <v>0</v>
      </c>
      <c r="W86" s="71">
        <f>SUMPRODUCT(-('Gastos Gerais'!$B$4:$B$1003=Analítico!$B86),-(Analítico!W$3&gt;='Gastos Gerais'!$D$4:$D$1003),-(Analítico!W$3&lt;='Gastos Gerais'!$E$4:$E$1003),-('Gastos Gerais'!$C$4:$C$1003))</f>
        <v>0</v>
      </c>
      <c r="X86" s="71">
        <f>SUMPRODUCT(-('Gastos Gerais'!$B$4:$B$1003=Analítico!$B86),-(Analítico!X$3&gt;='Gastos Gerais'!$D$4:$D$1003),-(Analítico!X$3&lt;='Gastos Gerais'!$E$4:$E$1003),-('Gastos Gerais'!$C$4:$C$1003))</f>
        <v>0</v>
      </c>
      <c r="Y86" s="71">
        <f>SUMPRODUCT(-('Gastos Gerais'!$B$4:$B$1003=Analítico!$B86),-(Analítico!Y$3&gt;='Gastos Gerais'!$D$4:$D$1003),-(Analítico!Y$3&lt;='Gastos Gerais'!$E$4:$E$1003),-('Gastos Gerais'!$C$4:$C$1003))</f>
        <v>0</v>
      </c>
      <c r="Z86" s="71">
        <f>SUMPRODUCT(-('Gastos Gerais'!$B$4:$B$1003=Analítico!$B86),-(Analítico!Z$3&gt;='Gastos Gerais'!$D$4:$D$1003),-(Analítico!Z$3&lt;='Gastos Gerais'!$E$4:$E$1003),-('Gastos Gerais'!$C$4:$C$1003))</f>
        <v>0</v>
      </c>
      <c r="AA86" s="71">
        <f>SUMPRODUCT(-('Gastos Gerais'!$B$4:$B$1003=Analítico!$B86),-(Analítico!AA$3&gt;='Gastos Gerais'!$D$4:$D$1003),-(Analítico!AA$3&lt;='Gastos Gerais'!$E$4:$E$1003),-('Gastos Gerais'!$C$4:$C$1003))</f>
        <v>0</v>
      </c>
      <c r="AB86" s="71">
        <f>SUMPRODUCT(-('Gastos Gerais'!$B$4:$B$1003=Analítico!$B86),-(Analítico!AB$3&gt;='Gastos Gerais'!$D$4:$D$1003),-(Analítico!AB$3&lt;='Gastos Gerais'!$E$4:$E$1003),-('Gastos Gerais'!$C$4:$C$1003))</f>
        <v>0</v>
      </c>
      <c r="AC86" s="71">
        <f>SUMPRODUCT(-('Gastos Gerais'!$B$4:$B$1003=Analítico!$B86),-(Analítico!AC$3&gt;='Gastos Gerais'!$D$4:$D$1003),-(Analítico!AC$3&lt;='Gastos Gerais'!$E$4:$E$1003),-('Gastos Gerais'!$C$4:$C$1003))</f>
        <v>0</v>
      </c>
      <c r="AD86" s="71">
        <f>SUMPRODUCT(-('Gastos Gerais'!$B$4:$B$1003=Analítico!$B86),-(Analítico!AD$3&gt;='Gastos Gerais'!$D$4:$D$1003),-(Analítico!AD$3&lt;='Gastos Gerais'!$E$4:$E$1003),-('Gastos Gerais'!$C$4:$C$1003))</f>
        <v>0</v>
      </c>
      <c r="AE86" s="71">
        <f>SUMPRODUCT(-('Gastos Gerais'!$B$4:$B$1003=Analítico!$B86),-(Analítico!AE$3&gt;='Gastos Gerais'!$D$4:$D$1003),-(Analítico!AE$3&lt;='Gastos Gerais'!$E$4:$E$1003),-('Gastos Gerais'!$C$4:$C$1003))</f>
        <v>0</v>
      </c>
      <c r="AF86" s="71">
        <f>SUMPRODUCT(-('Gastos Gerais'!$B$4:$B$1003=Analítico!$B86),-(Analítico!AF$3&gt;='Gastos Gerais'!$D$4:$D$1003),-(Analítico!AF$3&lt;='Gastos Gerais'!$E$4:$E$1003),-('Gastos Gerais'!$C$4:$C$1003))</f>
        <v>0</v>
      </c>
      <c r="AG86" s="71">
        <f>SUMPRODUCT(-('Gastos Gerais'!$B$4:$B$1003=Analítico!$B86),-(Analítico!AG$3&gt;='Gastos Gerais'!$D$4:$D$1003),-(Analítico!AG$3&lt;='Gastos Gerais'!$E$4:$E$1003),-('Gastos Gerais'!$C$4:$C$1003))</f>
        <v>0</v>
      </c>
      <c r="AH86" s="71">
        <f>SUMPRODUCT(-('Gastos Gerais'!$B$4:$B$1003=Analítico!$B86),-(Analítico!AH$3&gt;='Gastos Gerais'!$D$4:$D$1003),-(Analítico!AH$3&lt;='Gastos Gerais'!$E$4:$E$1003),-('Gastos Gerais'!$C$4:$C$1003))</f>
        <v>0</v>
      </c>
      <c r="AI86" s="71">
        <f>SUMPRODUCT(-('Gastos Gerais'!$B$4:$B$1003=Analítico!$B86),-(Analítico!AI$3&gt;='Gastos Gerais'!$D$4:$D$1003),-(Analítico!AI$3&lt;='Gastos Gerais'!$E$4:$E$1003),-('Gastos Gerais'!$C$4:$C$1003))</f>
        <v>0</v>
      </c>
      <c r="AJ86" s="71">
        <f>SUMPRODUCT(-('Gastos Gerais'!$B$4:$B$1003=Analítico!$B86),-(Analítico!AJ$3&gt;='Gastos Gerais'!$D$4:$D$1003),-(Analítico!AJ$3&lt;='Gastos Gerais'!$E$4:$E$1003),-('Gastos Gerais'!$C$4:$C$1003))</f>
        <v>0</v>
      </c>
      <c r="AK86" s="71">
        <f>SUMPRODUCT(-('Gastos Gerais'!$B$4:$B$1003=Analítico!$B86),-(Analítico!AK$3&gt;='Gastos Gerais'!$D$4:$D$1003),-(Analítico!AK$3&lt;='Gastos Gerais'!$E$4:$E$1003),-('Gastos Gerais'!$C$4:$C$1003))</f>
        <v>0</v>
      </c>
      <c r="AL86" s="71">
        <f>SUMPRODUCT(-('Gastos Gerais'!$B$4:$B$1003=Analítico!$B86),-(Analítico!AL$3&gt;='Gastos Gerais'!$D$4:$D$1003),-(Analítico!AL$3&lt;='Gastos Gerais'!$E$4:$E$1003),-('Gastos Gerais'!$C$4:$C$1003))</f>
        <v>0</v>
      </c>
      <c r="AM86" s="71">
        <f>SUMPRODUCT(-('Gastos Gerais'!$B$4:$B$1003=Analítico!$B86),-(Analítico!AM$3&gt;='Gastos Gerais'!$D$4:$D$1003),-(Analítico!AM$3&lt;='Gastos Gerais'!$E$4:$E$1003),-('Gastos Gerais'!$C$4:$C$1003))</f>
        <v>0</v>
      </c>
      <c r="AN86" s="71">
        <f>SUMPRODUCT(-('Gastos Gerais'!$B$4:$B$1003=Analítico!$B86),-(Analítico!AN$3&gt;='Gastos Gerais'!$D$4:$D$1003),-(Analítico!AN$3&lt;='Gastos Gerais'!$E$4:$E$1003),-('Gastos Gerais'!$C$4:$C$1003))</f>
        <v>0</v>
      </c>
      <c r="AO86" s="71">
        <f>SUMPRODUCT(-('Gastos Gerais'!$B$4:$B$1003=Analítico!$B86),-(Analítico!AO$3&gt;='Gastos Gerais'!$D$4:$D$1003),-(Analítico!AO$3&lt;='Gastos Gerais'!$E$4:$E$1003),-('Gastos Gerais'!$C$4:$C$1003))</f>
        <v>0</v>
      </c>
      <c r="AP86" s="71">
        <f>SUMPRODUCT(-('Gastos Gerais'!$B$4:$B$1003=Analítico!$B86),-(Analítico!AP$3&gt;='Gastos Gerais'!$D$4:$D$1003),-(Analítico!AP$3&lt;='Gastos Gerais'!$E$4:$E$1003),-('Gastos Gerais'!$C$4:$C$1003))</f>
        <v>0</v>
      </c>
      <c r="AQ86" s="71">
        <f>SUMPRODUCT(-('Gastos Gerais'!$B$4:$B$1003=Analítico!$B86),-(Analítico!AQ$3&gt;='Gastos Gerais'!$D$4:$D$1003),-(Analítico!AQ$3&lt;='Gastos Gerais'!$E$4:$E$1003),-('Gastos Gerais'!$C$4:$C$1003))</f>
        <v>0</v>
      </c>
      <c r="AR86" s="71">
        <f>SUMPRODUCT(-('Gastos Gerais'!$B$4:$B$1003=Analítico!$B86),-(Analítico!AR$3&gt;='Gastos Gerais'!$D$4:$D$1003),-(Analítico!AR$3&lt;='Gastos Gerais'!$E$4:$E$1003),-('Gastos Gerais'!$C$4:$C$1003))</f>
        <v>0</v>
      </c>
      <c r="AS86" s="71">
        <f>SUMPRODUCT(-('Gastos Gerais'!$B$4:$B$1003=Analítico!$B86),-(Analítico!AS$3&gt;='Gastos Gerais'!$D$4:$D$1003),-(Analítico!AS$3&lt;='Gastos Gerais'!$E$4:$E$1003),-('Gastos Gerais'!$C$4:$C$1003))</f>
        <v>0</v>
      </c>
      <c r="AT86" s="71">
        <f>SUMPRODUCT(-('Gastos Gerais'!$B$4:$B$1003=Analítico!$B86),-(Analítico!AT$3&gt;='Gastos Gerais'!$D$4:$D$1003),-(Analítico!AT$3&lt;='Gastos Gerais'!$E$4:$E$1003),-('Gastos Gerais'!$C$4:$C$1003))</f>
        <v>0</v>
      </c>
      <c r="AU86" s="71">
        <f>SUMPRODUCT(-('Gastos Gerais'!$B$4:$B$1003=Analítico!$B86),-(Analítico!AU$3&gt;='Gastos Gerais'!$D$4:$D$1003),-(Analítico!AU$3&lt;='Gastos Gerais'!$E$4:$E$1003),-('Gastos Gerais'!$C$4:$C$1003))</f>
        <v>0</v>
      </c>
      <c r="AV86" s="71">
        <f>SUMPRODUCT(-('Gastos Gerais'!$B$4:$B$1003=Analítico!$B86),-(Analítico!AV$3&gt;='Gastos Gerais'!$D$4:$D$1003),-(Analítico!AV$3&lt;='Gastos Gerais'!$E$4:$E$1003),-('Gastos Gerais'!$C$4:$C$1003))</f>
        <v>0</v>
      </c>
      <c r="AW86" s="71">
        <f>SUMPRODUCT(-('Gastos Gerais'!$B$4:$B$1003=Analítico!$B86),-(Analítico!AW$3&gt;='Gastos Gerais'!$D$4:$D$1003),-(Analítico!AW$3&lt;='Gastos Gerais'!$E$4:$E$1003),-('Gastos Gerais'!$C$4:$C$1003))</f>
        <v>0</v>
      </c>
      <c r="AX86" s="71">
        <f>SUMPRODUCT(-('Gastos Gerais'!$B$4:$B$1003=Analítico!$B86),-(Analítico!AX$3&gt;='Gastos Gerais'!$D$4:$D$1003),-(Analítico!AX$3&lt;='Gastos Gerais'!$E$4:$E$1003),-('Gastos Gerais'!$C$4:$C$1003))</f>
        <v>0</v>
      </c>
      <c r="AY86" s="71">
        <f>SUMPRODUCT(-('Gastos Gerais'!$B$4:$B$1003=Analítico!$B86),-(Analítico!AY$3&gt;='Gastos Gerais'!$D$4:$D$1003),-(Analítico!AY$3&lt;='Gastos Gerais'!$E$4:$E$1003),-('Gastos Gerais'!$C$4:$C$1003))</f>
        <v>0</v>
      </c>
      <c r="AZ86" s="71">
        <f>SUMPRODUCT(-('Gastos Gerais'!$B$4:$B$1003=Analítico!$B86),-(Analítico!AZ$3&gt;='Gastos Gerais'!$D$4:$D$1003),-(Analítico!AZ$3&lt;='Gastos Gerais'!$E$4:$E$1003),-('Gastos Gerais'!$C$4:$C$1003))</f>
        <v>0</v>
      </c>
      <c r="BA86" s="71">
        <f>SUMPRODUCT(-('Gastos Gerais'!$B$4:$B$1003=Analítico!$B86),-(Analítico!BA$3&gt;='Gastos Gerais'!$D$4:$D$1003),-(Analítico!BA$3&lt;='Gastos Gerais'!$E$4:$E$1003),-('Gastos Gerais'!$C$4:$C$1003))</f>
        <v>0</v>
      </c>
      <c r="BB86" s="71">
        <f>SUMPRODUCT(-('Gastos Gerais'!$B$4:$B$1003=Analítico!$B86),-(Analítico!BB$3&gt;='Gastos Gerais'!$D$4:$D$1003),-(Analítico!BB$3&lt;='Gastos Gerais'!$E$4:$E$1003),-('Gastos Gerais'!$C$4:$C$1003))</f>
        <v>0</v>
      </c>
      <c r="BC86" s="71">
        <f>SUMPRODUCT(-('Gastos Gerais'!$B$4:$B$1003=Analítico!$B86),-(Analítico!BC$3&gt;='Gastos Gerais'!$D$4:$D$1003),-(Analítico!BC$3&lt;='Gastos Gerais'!$E$4:$E$1003),-('Gastos Gerais'!$C$4:$C$1003))</f>
        <v>0</v>
      </c>
      <c r="BD86" s="71">
        <f>SUMPRODUCT(-('Gastos Gerais'!$B$4:$B$1003=Analítico!$B86),-(Analítico!BD$3&gt;='Gastos Gerais'!$D$4:$D$1003),-(Analítico!BD$3&lt;='Gastos Gerais'!$E$4:$E$1003),-('Gastos Gerais'!$C$4:$C$1003))</f>
        <v>0</v>
      </c>
      <c r="BE86" s="71">
        <f>SUMPRODUCT(-('Gastos Gerais'!$B$4:$B$1003=Analítico!$B86),-(Analítico!BE$3&gt;='Gastos Gerais'!$D$4:$D$1003),-(Analítico!BE$3&lt;='Gastos Gerais'!$E$4:$E$1003),-('Gastos Gerais'!$C$4:$C$1003))</f>
        <v>0</v>
      </c>
      <c r="BF86" s="71">
        <f>SUMPRODUCT(-('Gastos Gerais'!$B$4:$B$1003=Analítico!$B86),-(Analítico!BF$3&gt;='Gastos Gerais'!$D$4:$D$1003),-(Analítico!BF$3&lt;='Gastos Gerais'!$E$4:$E$1003),-('Gastos Gerais'!$C$4:$C$1003))</f>
        <v>0</v>
      </c>
      <c r="BG86" s="71">
        <f>SUMPRODUCT(-('Gastos Gerais'!$B$4:$B$1003=Analítico!$B86),-(Analítico!BG$3&gt;='Gastos Gerais'!$D$4:$D$1003),-(Analítico!BG$3&lt;='Gastos Gerais'!$E$4:$E$1003),-('Gastos Gerais'!$C$4:$C$1003))</f>
        <v>0</v>
      </c>
      <c r="BH86" s="71">
        <f>SUMPRODUCT(-('Gastos Gerais'!$B$4:$B$1003=Analítico!$B86),-(Analítico!BH$3&gt;='Gastos Gerais'!$D$4:$D$1003),-(Analítico!BH$3&lt;='Gastos Gerais'!$E$4:$E$1003),-('Gastos Gerais'!$C$4:$C$1003))</f>
        <v>0</v>
      </c>
      <c r="BI86" s="71">
        <f>SUMPRODUCT(-('Gastos Gerais'!$B$4:$B$1003=Analítico!$B86),-(Analítico!BI$3&gt;='Gastos Gerais'!$D$4:$D$1003),-(Analítico!BI$3&lt;='Gastos Gerais'!$E$4:$E$1003),-('Gastos Gerais'!$C$4:$C$1003))</f>
        <v>0</v>
      </c>
      <c r="BJ86" s="71">
        <f>SUMPRODUCT(-('Gastos Gerais'!$B$4:$B$1003=Analítico!$B86),-(Analítico!BJ$3&gt;='Gastos Gerais'!$D$4:$D$1003),-(Analítico!BJ$3&lt;='Gastos Gerais'!$E$4:$E$1003),-('Gastos Gerais'!$C$4:$C$1003))</f>
        <v>0</v>
      </c>
      <c r="BK86" s="69">
        <f t="shared" si="36"/>
        <v>0</v>
      </c>
      <c r="BL86" s="74">
        <f t="shared" ca="1" si="37"/>
        <v>0</v>
      </c>
    </row>
    <row r="87" spans="1:64" s="49" customFormat="1" ht="23.25" customHeight="1" x14ac:dyDescent="0.2">
      <c r="A87" s="19" t="s">
        <v>231</v>
      </c>
      <c r="B87" s="352" t="s">
        <v>232</v>
      </c>
      <c r="C87" s="71">
        <f>SUMPRODUCT(-('Gastos Gerais'!$B$4:$B$1003=Analítico!$B87),-(Analítico!C$3&gt;='Gastos Gerais'!$D$4:$D$1003),-(Analítico!C$3&lt;='Gastos Gerais'!$E$4:$E$1003),-('Gastos Gerais'!$C$4:$C$1003))</f>
        <v>0</v>
      </c>
      <c r="D87" s="71">
        <f>SUMPRODUCT(-('Gastos Gerais'!$B$4:$B$1003=Analítico!$B87),-(Analítico!D$3&gt;='Gastos Gerais'!$D$4:$D$1003),-(Analítico!D$3&lt;='Gastos Gerais'!$E$4:$E$1003),-('Gastos Gerais'!$C$4:$C$1003))</f>
        <v>0</v>
      </c>
      <c r="E87" s="71">
        <f>SUMPRODUCT(-('Gastos Gerais'!$B$4:$B$1003=Analítico!$B87),-(Analítico!E$3&gt;='Gastos Gerais'!$D$4:$D$1003),-(Analítico!E$3&lt;='Gastos Gerais'!$E$4:$E$1003),-('Gastos Gerais'!$C$4:$C$1003))</f>
        <v>0</v>
      </c>
      <c r="F87" s="71">
        <f>SUMPRODUCT(-('Gastos Gerais'!$B$4:$B$1003=Analítico!$B87),-(Analítico!F$3&gt;='Gastos Gerais'!$D$4:$D$1003),-(Analítico!F$3&lt;='Gastos Gerais'!$E$4:$E$1003),-('Gastos Gerais'!$C$4:$C$1003))</f>
        <v>0</v>
      </c>
      <c r="G87" s="71">
        <f>SUMPRODUCT(-('Gastos Gerais'!$B$4:$B$1003=Analítico!$B87),-(Analítico!G$3&gt;='Gastos Gerais'!$D$4:$D$1003),-(Analítico!G$3&lt;='Gastos Gerais'!$E$4:$E$1003),-('Gastos Gerais'!$C$4:$C$1003))</f>
        <v>0</v>
      </c>
      <c r="H87" s="71">
        <f>SUMPRODUCT(-('Gastos Gerais'!$B$4:$B$1003=Analítico!$B87),-(Analítico!H$3&gt;='Gastos Gerais'!$D$4:$D$1003),-(Analítico!H$3&lt;='Gastos Gerais'!$E$4:$E$1003),-('Gastos Gerais'!$C$4:$C$1003))</f>
        <v>0</v>
      </c>
      <c r="I87" s="71">
        <f>SUMPRODUCT(-('Gastos Gerais'!$B$4:$B$1003=Analítico!$B87),-(Analítico!I$3&gt;='Gastos Gerais'!$D$4:$D$1003),-(Analítico!I$3&lt;='Gastos Gerais'!$E$4:$E$1003),-('Gastos Gerais'!$C$4:$C$1003))</f>
        <v>0</v>
      </c>
      <c r="J87" s="71">
        <f>SUMPRODUCT(-('Gastos Gerais'!$B$4:$B$1003=Analítico!$B87),-(Analítico!J$3&gt;='Gastos Gerais'!$D$4:$D$1003),-(Analítico!J$3&lt;='Gastos Gerais'!$E$4:$E$1003),-('Gastos Gerais'!$C$4:$C$1003))</f>
        <v>0</v>
      </c>
      <c r="K87" s="71">
        <f>SUMPRODUCT(-('Gastos Gerais'!$B$4:$B$1003=Analítico!$B87),-(Analítico!K$3&gt;='Gastos Gerais'!$D$4:$D$1003),-(Analítico!K$3&lt;='Gastos Gerais'!$E$4:$E$1003),-('Gastos Gerais'!$C$4:$C$1003))</f>
        <v>0</v>
      </c>
      <c r="L87" s="71">
        <f>SUMPRODUCT(-('Gastos Gerais'!$B$4:$B$1003=Analítico!$B87),-(Analítico!L$3&gt;='Gastos Gerais'!$D$4:$D$1003),-(Analítico!L$3&lt;='Gastos Gerais'!$E$4:$E$1003),-('Gastos Gerais'!$C$4:$C$1003))</f>
        <v>0</v>
      </c>
      <c r="M87" s="71">
        <f>SUMPRODUCT(-('Gastos Gerais'!$B$4:$B$1003=Analítico!$B87),-(Analítico!M$3&gt;='Gastos Gerais'!$D$4:$D$1003),-(Analítico!M$3&lt;='Gastos Gerais'!$E$4:$E$1003),-('Gastos Gerais'!$C$4:$C$1003))</f>
        <v>0</v>
      </c>
      <c r="N87" s="71">
        <f>SUMPRODUCT(-('Gastos Gerais'!$B$4:$B$1003=Analítico!$B87),-(Analítico!N$3&gt;='Gastos Gerais'!$D$4:$D$1003),-(Analítico!N$3&lt;='Gastos Gerais'!$E$4:$E$1003),-('Gastos Gerais'!$C$4:$C$1003))</f>
        <v>0</v>
      </c>
      <c r="O87" s="71">
        <f>SUMPRODUCT(-('Gastos Gerais'!$B$4:$B$1003=Analítico!$B87),-(Analítico!O$3&gt;='Gastos Gerais'!$D$4:$D$1003),-(Analítico!O$3&lt;='Gastos Gerais'!$E$4:$E$1003),-('Gastos Gerais'!$C$4:$C$1003))</f>
        <v>0</v>
      </c>
      <c r="P87" s="71">
        <f>SUMPRODUCT(-('Gastos Gerais'!$B$4:$B$1003=Analítico!$B87),-(Analítico!P$3&gt;='Gastos Gerais'!$D$4:$D$1003),-(Analítico!P$3&lt;='Gastos Gerais'!$E$4:$E$1003),-('Gastos Gerais'!$C$4:$C$1003))</f>
        <v>0</v>
      </c>
      <c r="Q87" s="71">
        <f>SUMPRODUCT(-('Gastos Gerais'!$B$4:$B$1003=Analítico!$B87),-(Analítico!Q$3&gt;='Gastos Gerais'!$D$4:$D$1003),-(Analítico!Q$3&lt;='Gastos Gerais'!$E$4:$E$1003),-('Gastos Gerais'!$C$4:$C$1003))</f>
        <v>0</v>
      </c>
      <c r="R87" s="71">
        <f>SUMPRODUCT(-('Gastos Gerais'!$B$4:$B$1003=Analítico!$B87),-(Analítico!R$3&gt;='Gastos Gerais'!$D$4:$D$1003),-(Analítico!R$3&lt;='Gastos Gerais'!$E$4:$E$1003),-('Gastos Gerais'!$C$4:$C$1003))</f>
        <v>0</v>
      </c>
      <c r="S87" s="71">
        <f>SUMPRODUCT(-('Gastos Gerais'!$B$4:$B$1003=Analítico!$B87),-(Analítico!S$3&gt;='Gastos Gerais'!$D$4:$D$1003),-(Analítico!S$3&lt;='Gastos Gerais'!$E$4:$E$1003),-('Gastos Gerais'!$C$4:$C$1003))</f>
        <v>0</v>
      </c>
      <c r="T87" s="71">
        <f>SUMPRODUCT(-('Gastos Gerais'!$B$4:$B$1003=Analítico!$B87),-(Analítico!T$3&gt;='Gastos Gerais'!$D$4:$D$1003),-(Analítico!T$3&lt;='Gastos Gerais'!$E$4:$E$1003),-('Gastos Gerais'!$C$4:$C$1003))</f>
        <v>0</v>
      </c>
      <c r="U87" s="71">
        <f>SUMPRODUCT(-('Gastos Gerais'!$B$4:$B$1003=Analítico!$B87),-(Analítico!U$3&gt;='Gastos Gerais'!$D$4:$D$1003),-(Analítico!U$3&lt;='Gastos Gerais'!$E$4:$E$1003),-('Gastos Gerais'!$C$4:$C$1003))</f>
        <v>0</v>
      </c>
      <c r="V87" s="71">
        <f>SUMPRODUCT(-('Gastos Gerais'!$B$4:$B$1003=Analítico!$B87),-(Analítico!V$3&gt;='Gastos Gerais'!$D$4:$D$1003),-(Analítico!V$3&lt;='Gastos Gerais'!$E$4:$E$1003),-('Gastos Gerais'!$C$4:$C$1003))</f>
        <v>0</v>
      </c>
      <c r="W87" s="71">
        <f>SUMPRODUCT(-('Gastos Gerais'!$B$4:$B$1003=Analítico!$B87),-(Analítico!W$3&gt;='Gastos Gerais'!$D$4:$D$1003),-(Analítico!W$3&lt;='Gastos Gerais'!$E$4:$E$1003),-('Gastos Gerais'!$C$4:$C$1003))</f>
        <v>0</v>
      </c>
      <c r="X87" s="71">
        <f>SUMPRODUCT(-('Gastos Gerais'!$B$4:$B$1003=Analítico!$B87),-(Analítico!X$3&gt;='Gastos Gerais'!$D$4:$D$1003),-(Analítico!X$3&lt;='Gastos Gerais'!$E$4:$E$1003),-('Gastos Gerais'!$C$4:$C$1003))</f>
        <v>0</v>
      </c>
      <c r="Y87" s="71">
        <f>SUMPRODUCT(-('Gastos Gerais'!$B$4:$B$1003=Analítico!$B87),-(Analítico!Y$3&gt;='Gastos Gerais'!$D$4:$D$1003),-(Analítico!Y$3&lt;='Gastos Gerais'!$E$4:$E$1003),-('Gastos Gerais'!$C$4:$C$1003))</f>
        <v>0</v>
      </c>
      <c r="Z87" s="71">
        <f>SUMPRODUCT(-('Gastos Gerais'!$B$4:$B$1003=Analítico!$B87),-(Analítico!Z$3&gt;='Gastos Gerais'!$D$4:$D$1003),-(Analítico!Z$3&lt;='Gastos Gerais'!$E$4:$E$1003),-('Gastos Gerais'!$C$4:$C$1003))</f>
        <v>0</v>
      </c>
      <c r="AA87" s="71">
        <f>SUMPRODUCT(-('Gastos Gerais'!$B$4:$B$1003=Analítico!$B87),-(Analítico!AA$3&gt;='Gastos Gerais'!$D$4:$D$1003),-(Analítico!AA$3&lt;='Gastos Gerais'!$E$4:$E$1003),-('Gastos Gerais'!$C$4:$C$1003))</f>
        <v>0</v>
      </c>
      <c r="AB87" s="71">
        <f>SUMPRODUCT(-('Gastos Gerais'!$B$4:$B$1003=Analítico!$B87),-(Analítico!AB$3&gt;='Gastos Gerais'!$D$4:$D$1003),-(Analítico!AB$3&lt;='Gastos Gerais'!$E$4:$E$1003),-('Gastos Gerais'!$C$4:$C$1003))</f>
        <v>0</v>
      </c>
      <c r="AC87" s="71">
        <f>SUMPRODUCT(-('Gastos Gerais'!$B$4:$B$1003=Analítico!$B87),-(Analítico!AC$3&gt;='Gastos Gerais'!$D$4:$D$1003),-(Analítico!AC$3&lt;='Gastos Gerais'!$E$4:$E$1003),-('Gastos Gerais'!$C$4:$C$1003))</f>
        <v>0</v>
      </c>
      <c r="AD87" s="71">
        <f>SUMPRODUCT(-('Gastos Gerais'!$B$4:$B$1003=Analítico!$B87),-(Analítico!AD$3&gt;='Gastos Gerais'!$D$4:$D$1003),-(Analítico!AD$3&lt;='Gastos Gerais'!$E$4:$E$1003),-('Gastos Gerais'!$C$4:$C$1003))</f>
        <v>0</v>
      </c>
      <c r="AE87" s="71">
        <f>SUMPRODUCT(-('Gastos Gerais'!$B$4:$B$1003=Analítico!$B87),-(Analítico!AE$3&gt;='Gastos Gerais'!$D$4:$D$1003),-(Analítico!AE$3&lt;='Gastos Gerais'!$E$4:$E$1003),-('Gastos Gerais'!$C$4:$C$1003))</f>
        <v>0</v>
      </c>
      <c r="AF87" s="71">
        <f>SUMPRODUCT(-('Gastos Gerais'!$B$4:$B$1003=Analítico!$B87),-(Analítico!AF$3&gt;='Gastos Gerais'!$D$4:$D$1003),-(Analítico!AF$3&lt;='Gastos Gerais'!$E$4:$E$1003),-('Gastos Gerais'!$C$4:$C$1003))</f>
        <v>0</v>
      </c>
      <c r="AG87" s="71">
        <f>SUMPRODUCT(-('Gastos Gerais'!$B$4:$B$1003=Analítico!$B87),-(Analítico!AG$3&gt;='Gastos Gerais'!$D$4:$D$1003),-(Analítico!AG$3&lt;='Gastos Gerais'!$E$4:$E$1003),-('Gastos Gerais'!$C$4:$C$1003))</f>
        <v>0</v>
      </c>
      <c r="AH87" s="71">
        <f>SUMPRODUCT(-('Gastos Gerais'!$B$4:$B$1003=Analítico!$B87),-(Analítico!AH$3&gt;='Gastos Gerais'!$D$4:$D$1003),-(Analítico!AH$3&lt;='Gastos Gerais'!$E$4:$E$1003),-('Gastos Gerais'!$C$4:$C$1003))</f>
        <v>0</v>
      </c>
      <c r="AI87" s="71">
        <f>SUMPRODUCT(-('Gastos Gerais'!$B$4:$B$1003=Analítico!$B87),-(Analítico!AI$3&gt;='Gastos Gerais'!$D$4:$D$1003),-(Analítico!AI$3&lt;='Gastos Gerais'!$E$4:$E$1003),-('Gastos Gerais'!$C$4:$C$1003))</f>
        <v>0</v>
      </c>
      <c r="AJ87" s="71">
        <f>SUMPRODUCT(-('Gastos Gerais'!$B$4:$B$1003=Analítico!$B87),-(Analítico!AJ$3&gt;='Gastos Gerais'!$D$4:$D$1003),-(Analítico!AJ$3&lt;='Gastos Gerais'!$E$4:$E$1003),-('Gastos Gerais'!$C$4:$C$1003))</f>
        <v>0</v>
      </c>
      <c r="AK87" s="71">
        <f>SUMPRODUCT(-('Gastos Gerais'!$B$4:$B$1003=Analítico!$B87),-(Analítico!AK$3&gt;='Gastos Gerais'!$D$4:$D$1003),-(Analítico!AK$3&lt;='Gastos Gerais'!$E$4:$E$1003),-('Gastos Gerais'!$C$4:$C$1003))</f>
        <v>0</v>
      </c>
      <c r="AL87" s="71">
        <f>SUMPRODUCT(-('Gastos Gerais'!$B$4:$B$1003=Analítico!$B87),-(Analítico!AL$3&gt;='Gastos Gerais'!$D$4:$D$1003),-(Analítico!AL$3&lt;='Gastos Gerais'!$E$4:$E$1003),-('Gastos Gerais'!$C$4:$C$1003))</f>
        <v>0</v>
      </c>
      <c r="AM87" s="71">
        <f>SUMPRODUCT(-('Gastos Gerais'!$B$4:$B$1003=Analítico!$B87),-(Analítico!AM$3&gt;='Gastos Gerais'!$D$4:$D$1003),-(Analítico!AM$3&lt;='Gastos Gerais'!$E$4:$E$1003),-('Gastos Gerais'!$C$4:$C$1003))</f>
        <v>0</v>
      </c>
      <c r="AN87" s="71">
        <f>SUMPRODUCT(-('Gastos Gerais'!$B$4:$B$1003=Analítico!$B87),-(Analítico!AN$3&gt;='Gastos Gerais'!$D$4:$D$1003),-(Analítico!AN$3&lt;='Gastos Gerais'!$E$4:$E$1003),-('Gastos Gerais'!$C$4:$C$1003))</f>
        <v>0</v>
      </c>
      <c r="AO87" s="71">
        <f>SUMPRODUCT(-('Gastos Gerais'!$B$4:$B$1003=Analítico!$B87),-(Analítico!AO$3&gt;='Gastos Gerais'!$D$4:$D$1003),-(Analítico!AO$3&lt;='Gastos Gerais'!$E$4:$E$1003),-('Gastos Gerais'!$C$4:$C$1003))</f>
        <v>0</v>
      </c>
      <c r="AP87" s="71">
        <f>SUMPRODUCT(-('Gastos Gerais'!$B$4:$B$1003=Analítico!$B87),-(Analítico!AP$3&gt;='Gastos Gerais'!$D$4:$D$1003),-(Analítico!AP$3&lt;='Gastos Gerais'!$E$4:$E$1003),-('Gastos Gerais'!$C$4:$C$1003))</f>
        <v>0</v>
      </c>
      <c r="AQ87" s="71">
        <f>SUMPRODUCT(-('Gastos Gerais'!$B$4:$B$1003=Analítico!$B87),-(Analítico!AQ$3&gt;='Gastos Gerais'!$D$4:$D$1003),-(Analítico!AQ$3&lt;='Gastos Gerais'!$E$4:$E$1003),-('Gastos Gerais'!$C$4:$C$1003))</f>
        <v>0</v>
      </c>
      <c r="AR87" s="71">
        <f>SUMPRODUCT(-('Gastos Gerais'!$B$4:$B$1003=Analítico!$B87),-(Analítico!AR$3&gt;='Gastos Gerais'!$D$4:$D$1003),-(Analítico!AR$3&lt;='Gastos Gerais'!$E$4:$E$1003),-('Gastos Gerais'!$C$4:$C$1003))</f>
        <v>0</v>
      </c>
      <c r="AS87" s="71">
        <f>SUMPRODUCT(-('Gastos Gerais'!$B$4:$B$1003=Analítico!$B87),-(Analítico!AS$3&gt;='Gastos Gerais'!$D$4:$D$1003),-(Analítico!AS$3&lt;='Gastos Gerais'!$E$4:$E$1003),-('Gastos Gerais'!$C$4:$C$1003))</f>
        <v>0</v>
      </c>
      <c r="AT87" s="71">
        <f>SUMPRODUCT(-('Gastos Gerais'!$B$4:$B$1003=Analítico!$B87),-(Analítico!AT$3&gt;='Gastos Gerais'!$D$4:$D$1003),-(Analítico!AT$3&lt;='Gastos Gerais'!$E$4:$E$1003),-('Gastos Gerais'!$C$4:$C$1003))</f>
        <v>0</v>
      </c>
      <c r="AU87" s="71">
        <f>SUMPRODUCT(-('Gastos Gerais'!$B$4:$B$1003=Analítico!$B87),-(Analítico!AU$3&gt;='Gastos Gerais'!$D$4:$D$1003),-(Analítico!AU$3&lt;='Gastos Gerais'!$E$4:$E$1003),-('Gastos Gerais'!$C$4:$C$1003))</f>
        <v>0</v>
      </c>
      <c r="AV87" s="71">
        <f>SUMPRODUCT(-('Gastos Gerais'!$B$4:$B$1003=Analítico!$B87),-(Analítico!AV$3&gt;='Gastos Gerais'!$D$4:$D$1003),-(Analítico!AV$3&lt;='Gastos Gerais'!$E$4:$E$1003),-('Gastos Gerais'!$C$4:$C$1003))</f>
        <v>0</v>
      </c>
      <c r="AW87" s="71">
        <f>SUMPRODUCT(-('Gastos Gerais'!$B$4:$B$1003=Analítico!$B87),-(Analítico!AW$3&gt;='Gastos Gerais'!$D$4:$D$1003),-(Analítico!AW$3&lt;='Gastos Gerais'!$E$4:$E$1003),-('Gastos Gerais'!$C$4:$C$1003))</f>
        <v>0</v>
      </c>
      <c r="AX87" s="71">
        <f>SUMPRODUCT(-('Gastos Gerais'!$B$4:$B$1003=Analítico!$B87),-(Analítico!AX$3&gt;='Gastos Gerais'!$D$4:$D$1003),-(Analítico!AX$3&lt;='Gastos Gerais'!$E$4:$E$1003),-('Gastos Gerais'!$C$4:$C$1003))</f>
        <v>0</v>
      </c>
      <c r="AY87" s="71">
        <f>SUMPRODUCT(-('Gastos Gerais'!$B$4:$B$1003=Analítico!$B87),-(Analítico!AY$3&gt;='Gastos Gerais'!$D$4:$D$1003),-(Analítico!AY$3&lt;='Gastos Gerais'!$E$4:$E$1003),-('Gastos Gerais'!$C$4:$C$1003))</f>
        <v>0</v>
      </c>
      <c r="AZ87" s="71">
        <f>SUMPRODUCT(-('Gastos Gerais'!$B$4:$B$1003=Analítico!$B87),-(Analítico!AZ$3&gt;='Gastos Gerais'!$D$4:$D$1003),-(Analítico!AZ$3&lt;='Gastos Gerais'!$E$4:$E$1003),-('Gastos Gerais'!$C$4:$C$1003))</f>
        <v>0</v>
      </c>
      <c r="BA87" s="71">
        <f>SUMPRODUCT(-('Gastos Gerais'!$B$4:$B$1003=Analítico!$B87),-(Analítico!BA$3&gt;='Gastos Gerais'!$D$4:$D$1003),-(Analítico!BA$3&lt;='Gastos Gerais'!$E$4:$E$1003),-('Gastos Gerais'!$C$4:$C$1003))</f>
        <v>0</v>
      </c>
      <c r="BB87" s="71">
        <f>SUMPRODUCT(-('Gastos Gerais'!$B$4:$B$1003=Analítico!$B87),-(Analítico!BB$3&gt;='Gastos Gerais'!$D$4:$D$1003),-(Analítico!BB$3&lt;='Gastos Gerais'!$E$4:$E$1003),-('Gastos Gerais'!$C$4:$C$1003))</f>
        <v>0</v>
      </c>
      <c r="BC87" s="71">
        <f>SUMPRODUCT(-('Gastos Gerais'!$B$4:$B$1003=Analítico!$B87),-(Analítico!BC$3&gt;='Gastos Gerais'!$D$4:$D$1003),-(Analítico!BC$3&lt;='Gastos Gerais'!$E$4:$E$1003),-('Gastos Gerais'!$C$4:$C$1003))</f>
        <v>0</v>
      </c>
      <c r="BD87" s="71">
        <f>SUMPRODUCT(-('Gastos Gerais'!$B$4:$B$1003=Analítico!$B87),-(Analítico!BD$3&gt;='Gastos Gerais'!$D$4:$D$1003),-(Analítico!BD$3&lt;='Gastos Gerais'!$E$4:$E$1003),-('Gastos Gerais'!$C$4:$C$1003))</f>
        <v>0</v>
      </c>
      <c r="BE87" s="71">
        <f>SUMPRODUCT(-('Gastos Gerais'!$B$4:$B$1003=Analítico!$B87),-(Analítico!BE$3&gt;='Gastos Gerais'!$D$4:$D$1003),-(Analítico!BE$3&lt;='Gastos Gerais'!$E$4:$E$1003),-('Gastos Gerais'!$C$4:$C$1003))</f>
        <v>0</v>
      </c>
      <c r="BF87" s="71">
        <f>SUMPRODUCT(-('Gastos Gerais'!$B$4:$B$1003=Analítico!$B87),-(Analítico!BF$3&gt;='Gastos Gerais'!$D$4:$D$1003),-(Analítico!BF$3&lt;='Gastos Gerais'!$E$4:$E$1003),-('Gastos Gerais'!$C$4:$C$1003))</f>
        <v>0</v>
      </c>
      <c r="BG87" s="71">
        <f>SUMPRODUCT(-('Gastos Gerais'!$B$4:$B$1003=Analítico!$B87),-(Analítico!BG$3&gt;='Gastos Gerais'!$D$4:$D$1003),-(Analítico!BG$3&lt;='Gastos Gerais'!$E$4:$E$1003),-('Gastos Gerais'!$C$4:$C$1003))</f>
        <v>0</v>
      </c>
      <c r="BH87" s="71">
        <f>SUMPRODUCT(-('Gastos Gerais'!$B$4:$B$1003=Analítico!$B87),-(Analítico!BH$3&gt;='Gastos Gerais'!$D$4:$D$1003),-(Analítico!BH$3&lt;='Gastos Gerais'!$E$4:$E$1003),-('Gastos Gerais'!$C$4:$C$1003))</f>
        <v>0</v>
      </c>
      <c r="BI87" s="71">
        <f>SUMPRODUCT(-('Gastos Gerais'!$B$4:$B$1003=Analítico!$B87),-(Analítico!BI$3&gt;='Gastos Gerais'!$D$4:$D$1003),-(Analítico!BI$3&lt;='Gastos Gerais'!$E$4:$E$1003),-('Gastos Gerais'!$C$4:$C$1003))</f>
        <v>0</v>
      </c>
      <c r="BJ87" s="71">
        <f>SUMPRODUCT(-('Gastos Gerais'!$B$4:$B$1003=Analítico!$B87),-(Analítico!BJ$3&gt;='Gastos Gerais'!$D$4:$D$1003),-(Analítico!BJ$3&lt;='Gastos Gerais'!$E$4:$E$1003),-('Gastos Gerais'!$C$4:$C$1003))</f>
        <v>0</v>
      </c>
      <c r="BK87" s="69">
        <f t="shared" si="36"/>
        <v>0</v>
      </c>
      <c r="BL87" s="74">
        <f t="shared" ca="1" si="37"/>
        <v>0</v>
      </c>
    </row>
    <row r="88" spans="1:64" s="49" customFormat="1" ht="23.25" customHeight="1" x14ac:dyDescent="0.2">
      <c r="A88" s="19" t="s">
        <v>233</v>
      </c>
      <c r="B88" s="352" t="s">
        <v>234</v>
      </c>
      <c r="C88" s="71">
        <f>SUMPRODUCT(-('Gastos Gerais'!$B$4:$B$1003=Analítico!$B88),-(Analítico!C$3&gt;='Gastos Gerais'!$D$4:$D$1003),-(Analítico!C$3&lt;='Gastos Gerais'!$E$4:$E$1003),-('Gastos Gerais'!$C$4:$C$1003))</f>
        <v>0</v>
      </c>
      <c r="D88" s="71">
        <f>SUMPRODUCT(-('Gastos Gerais'!$B$4:$B$1003=Analítico!$B88),-(Analítico!D$3&gt;='Gastos Gerais'!$D$4:$D$1003),-(Analítico!D$3&lt;='Gastos Gerais'!$E$4:$E$1003),-('Gastos Gerais'!$C$4:$C$1003))</f>
        <v>0</v>
      </c>
      <c r="E88" s="71">
        <f>SUMPRODUCT(-('Gastos Gerais'!$B$4:$B$1003=Analítico!$B88),-(Analítico!E$3&gt;='Gastos Gerais'!$D$4:$D$1003),-(Analítico!E$3&lt;='Gastos Gerais'!$E$4:$E$1003),-('Gastos Gerais'!$C$4:$C$1003))</f>
        <v>0</v>
      </c>
      <c r="F88" s="71">
        <f>SUMPRODUCT(-('Gastos Gerais'!$B$4:$B$1003=Analítico!$B88),-(Analítico!F$3&gt;='Gastos Gerais'!$D$4:$D$1003),-(Analítico!F$3&lt;='Gastos Gerais'!$E$4:$E$1003),-('Gastos Gerais'!$C$4:$C$1003))</f>
        <v>0</v>
      </c>
      <c r="G88" s="71">
        <f>SUMPRODUCT(-('Gastos Gerais'!$B$4:$B$1003=Analítico!$B88),-(Analítico!G$3&gt;='Gastos Gerais'!$D$4:$D$1003),-(Analítico!G$3&lt;='Gastos Gerais'!$E$4:$E$1003),-('Gastos Gerais'!$C$4:$C$1003))</f>
        <v>0</v>
      </c>
      <c r="H88" s="71">
        <f>SUMPRODUCT(-('Gastos Gerais'!$B$4:$B$1003=Analítico!$B88),-(Analítico!H$3&gt;='Gastos Gerais'!$D$4:$D$1003),-(Analítico!H$3&lt;='Gastos Gerais'!$E$4:$E$1003),-('Gastos Gerais'!$C$4:$C$1003))</f>
        <v>0</v>
      </c>
      <c r="I88" s="71">
        <f>SUMPRODUCT(-('Gastos Gerais'!$B$4:$B$1003=Analítico!$B88),-(Analítico!I$3&gt;='Gastos Gerais'!$D$4:$D$1003),-(Analítico!I$3&lt;='Gastos Gerais'!$E$4:$E$1003),-('Gastos Gerais'!$C$4:$C$1003))</f>
        <v>0</v>
      </c>
      <c r="J88" s="71">
        <f>SUMPRODUCT(-('Gastos Gerais'!$B$4:$B$1003=Analítico!$B88),-(Analítico!J$3&gt;='Gastos Gerais'!$D$4:$D$1003),-(Analítico!J$3&lt;='Gastos Gerais'!$E$4:$E$1003),-('Gastos Gerais'!$C$4:$C$1003))</f>
        <v>0</v>
      </c>
      <c r="K88" s="71">
        <f>SUMPRODUCT(-('Gastos Gerais'!$B$4:$B$1003=Analítico!$B88),-(Analítico!K$3&gt;='Gastos Gerais'!$D$4:$D$1003),-(Analítico!K$3&lt;='Gastos Gerais'!$E$4:$E$1003),-('Gastos Gerais'!$C$4:$C$1003))</f>
        <v>0</v>
      </c>
      <c r="L88" s="71">
        <f>SUMPRODUCT(-('Gastos Gerais'!$B$4:$B$1003=Analítico!$B88),-(Analítico!L$3&gt;='Gastos Gerais'!$D$4:$D$1003),-(Analítico!L$3&lt;='Gastos Gerais'!$E$4:$E$1003),-('Gastos Gerais'!$C$4:$C$1003))</f>
        <v>0</v>
      </c>
      <c r="M88" s="71">
        <f>SUMPRODUCT(-('Gastos Gerais'!$B$4:$B$1003=Analítico!$B88),-(Analítico!M$3&gt;='Gastos Gerais'!$D$4:$D$1003),-(Analítico!M$3&lt;='Gastos Gerais'!$E$4:$E$1003),-('Gastos Gerais'!$C$4:$C$1003))</f>
        <v>0</v>
      </c>
      <c r="N88" s="71">
        <f>SUMPRODUCT(-('Gastos Gerais'!$B$4:$B$1003=Analítico!$B88),-(Analítico!N$3&gt;='Gastos Gerais'!$D$4:$D$1003),-(Analítico!N$3&lt;='Gastos Gerais'!$E$4:$E$1003),-('Gastos Gerais'!$C$4:$C$1003))</f>
        <v>0</v>
      </c>
      <c r="O88" s="71">
        <f>SUMPRODUCT(-('Gastos Gerais'!$B$4:$B$1003=Analítico!$B88),-(Analítico!O$3&gt;='Gastos Gerais'!$D$4:$D$1003),-(Analítico!O$3&lt;='Gastos Gerais'!$E$4:$E$1003),-('Gastos Gerais'!$C$4:$C$1003))</f>
        <v>0</v>
      </c>
      <c r="P88" s="71">
        <f>SUMPRODUCT(-('Gastos Gerais'!$B$4:$B$1003=Analítico!$B88),-(Analítico!P$3&gt;='Gastos Gerais'!$D$4:$D$1003),-(Analítico!P$3&lt;='Gastos Gerais'!$E$4:$E$1003),-('Gastos Gerais'!$C$4:$C$1003))</f>
        <v>0</v>
      </c>
      <c r="Q88" s="71">
        <f>SUMPRODUCT(-('Gastos Gerais'!$B$4:$B$1003=Analítico!$B88),-(Analítico!Q$3&gt;='Gastos Gerais'!$D$4:$D$1003),-(Analítico!Q$3&lt;='Gastos Gerais'!$E$4:$E$1003),-('Gastos Gerais'!$C$4:$C$1003))</f>
        <v>0</v>
      </c>
      <c r="R88" s="71">
        <f>SUMPRODUCT(-('Gastos Gerais'!$B$4:$B$1003=Analítico!$B88),-(Analítico!R$3&gt;='Gastos Gerais'!$D$4:$D$1003),-(Analítico!R$3&lt;='Gastos Gerais'!$E$4:$E$1003),-('Gastos Gerais'!$C$4:$C$1003))</f>
        <v>0</v>
      </c>
      <c r="S88" s="71">
        <f>SUMPRODUCT(-('Gastos Gerais'!$B$4:$B$1003=Analítico!$B88),-(Analítico!S$3&gt;='Gastos Gerais'!$D$4:$D$1003),-(Analítico!S$3&lt;='Gastos Gerais'!$E$4:$E$1003),-('Gastos Gerais'!$C$4:$C$1003))</f>
        <v>0</v>
      </c>
      <c r="T88" s="71">
        <f>SUMPRODUCT(-('Gastos Gerais'!$B$4:$B$1003=Analítico!$B88),-(Analítico!T$3&gt;='Gastos Gerais'!$D$4:$D$1003),-(Analítico!T$3&lt;='Gastos Gerais'!$E$4:$E$1003),-('Gastos Gerais'!$C$4:$C$1003))</f>
        <v>0</v>
      </c>
      <c r="U88" s="71">
        <f>SUMPRODUCT(-('Gastos Gerais'!$B$4:$B$1003=Analítico!$B88),-(Analítico!U$3&gt;='Gastos Gerais'!$D$4:$D$1003),-(Analítico!U$3&lt;='Gastos Gerais'!$E$4:$E$1003),-('Gastos Gerais'!$C$4:$C$1003))</f>
        <v>0</v>
      </c>
      <c r="V88" s="71">
        <f>SUMPRODUCT(-('Gastos Gerais'!$B$4:$B$1003=Analítico!$B88),-(Analítico!V$3&gt;='Gastos Gerais'!$D$4:$D$1003),-(Analítico!V$3&lt;='Gastos Gerais'!$E$4:$E$1003),-('Gastos Gerais'!$C$4:$C$1003))</f>
        <v>0</v>
      </c>
      <c r="W88" s="71">
        <f>SUMPRODUCT(-('Gastos Gerais'!$B$4:$B$1003=Analítico!$B88),-(Analítico!W$3&gt;='Gastos Gerais'!$D$4:$D$1003),-(Analítico!W$3&lt;='Gastos Gerais'!$E$4:$E$1003),-('Gastos Gerais'!$C$4:$C$1003))</f>
        <v>0</v>
      </c>
      <c r="X88" s="71">
        <f>SUMPRODUCT(-('Gastos Gerais'!$B$4:$B$1003=Analítico!$B88),-(Analítico!X$3&gt;='Gastos Gerais'!$D$4:$D$1003),-(Analítico!X$3&lt;='Gastos Gerais'!$E$4:$E$1003),-('Gastos Gerais'!$C$4:$C$1003))</f>
        <v>0</v>
      </c>
      <c r="Y88" s="71">
        <f>SUMPRODUCT(-('Gastos Gerais'!$B$4:$B$1003=Analítico!$B88),-(Analítico!Y$3&gt;='Gastos Gerais'!$D$4:$D$1003),-(Analítico!Y$3&lt;='Gastos Gerais'!$E$4:$E$1003),-('Gastos Gerais'!$C$4:$C$1003))</f>
        <v>0</v>
      </c>
      <c r="Z88" s="71">
        <f>SUMPRODUCT(-('Gastos Gerais'!$B$4:$B$1003=Analítico!$B88),-(Analítico!Z$3&gt;='Gastos Gerais'!$D$4:$D$1003),-(Analítico!Z$3&lt;='Gastos Gerais'!$E$4:$E$1003),-('Gastos Gerais'!$C$4:$C$1003))</f>
        <v>0</v>
      </c>
      <c r="AA88" s="71">
        <f>SUMPRODUCT(-('Gastos Gerais'!$B$4:$B$1003=Analítico!$B88),-(Analítico!AA$3&gt;='Gastos Gerais'!$D$4:$D$1003),-(Analítico!AA$3&lt;='Gastos Gerais'!$E$4:$E$1003),-('Gastos Gerais'!$C$4:$C$1003))</f>
        <v>0</v>
      </c>
      <c r="AB88" s="71">
        <f>SUMPRODUCT(-('Gastos Gerais'!$B$4:$B$1003=Analítico!$B88),-(Analítico!AB$3&gt;='Gastos Gerais'!$D$4:$D$1003),-(Analítico!AB$3&lt;='Gastos Gerais'!$E$4:$E$1003),-('Gastos Gerais'!$C$4:$C$1003))</f>
        <v>0</v>
      </c>
      <c r="AC88" s="71">
        <f>SUMPRODUCT(-('Gastos Gerais'!$B$4:$B$1003=Analítico!$B88),-(Analítico!AC$3&gt;='Gastos Gerais'!$D$4:$D$1003),-(Analítico!AC$3&lt;='Gastos Gerais'!$E$4:$E$1003),-('Gastos Gerais'!$C$4:$C$1003))</f>
        <v>0</v>
      </c>
      <c r="AD88" s="71">
        <f>SUMPRODUCT(-('Gastos Gerais'!$B$4:$B$1003=Analítico!$B88),-(Analítico!AD$3&gt;='Gastos Gerais'!$D$4:$D$1003),-(Analítico!AD$3&lt;='Gastos Gerais'!$E$4:$E$1003),-('Gastos Gerais'!$C$4:$C$1003))</f>
        <v>0</v>
      </c>
      <c r="AE88" s="71">
        <f>SUMPRODUCT(-('Gastos Gerais'!$B$4:$B$1003=Analítico!$B88),-(Analítico!AE$3&gt;='Gastos Gerais'!$D$4:$D$1003),-(Analítico!AE$3&lt;='Gastos Gerais'!$E$4:$E$1003),-('Gastos Gerais'!$C$4:$C$1003))</f>
        <v>0</v>
      </c>
      <c r="AF88" s="71">
        <f>SUMPRODUCT(-('Gastos Gerais'!$B$4:$B$1003=Analítico!$B88),-(Analítico!AF$3&gt;='Gastos Gerais'!$D$4:$D$1003),-(Analítico!AF$3&lt;='Gastos Gerais'!$E$4:$E$1003),-('Gastos Gerais'!$C$4:$C$1003))</f>
        <v>0</v>
      </c>
      <c r="AG88" s="71">
        <f>SUMPRODUCT(-('Gastos Gerais'!$B$4:$B$1003=Analítico!$B88),-(Analítico!AG$3&gt;='Gastos Gerais'!$D$4:$D$1003),-(Analítico!AG$3&lt;='Gastos Gerais'!$E$4:$E$1003),-('Gastos Gerais'!$C$4:$C$1003))</f>
        <v>0</v>
      </c>
      <c r="AH88" s="71">
        <f>SUMPRODUCT(-('Gastos Gerais'!$B$4:$B$1003=Analítico!$B88),-(Analítico!AH$3&gt;='Gastos Gerais'!$D$4:$D$1003),-(Analítico!AH$3&lt;='Gastos Gerais'!$E$4:$E$1003),-('Gastos Gerais'!$C$4:$C$1003))</f>
        <v>0</v>
      </c>
      <c r="AI88" s="71">
        <f>SUMPRODUCT(-('Gastos Gerais'!$B$4:$B$1003=Analítico!$B88),-(Analítico!AI$3&gt;='Gastos Gerais'!$D$4:$D$1003),-(Analítico!AI$3&lt;='Gastos Gerais'!$E$4:$E$1003),-('Gastos Gerais'!$C$4:$C$1003))</f>
        <v>0</v>
      </c>
      <c r="AJ88" s="71">
        <f>SUMPRODUCT(-('Gastos Gerais'!$B$4:$B$1003=Analítico!$B88),-(Analítico!AJ$3&gt;='Gastos Gerais'!$D$4:$D$1003),-(Analítico!AJ$3&lt;='Gastos Gerais'!$E$4:$E$1003),-('Gastos Gerais'!$C$4:$C$1003))</f>
        <v>0</v>
      </c>
      <c r="AK88" s="71">
        <f>SUMPRODUCT(-('Gastos Gerais'!$B$4:$B$1003=Analítico!$B88),-(Analítico!AK$3&gt;='Gastos Gerais'!$D$4:$D$1003),-(Analítico!AK$3&lt;='Gastos Gerais'!$E$4:$E$1003),-('Gastos Gerais'!$C$4:$C$1003))</f>
        <v>0</v>
      </c>
      <c r="AL88" s="71">
        <f>SUMPRODUCT(-('Gastos Gerais'!$B$4:$B$1003=Analítico!$B88),-(Analítico!AL$3&gt;='Gastos Gerais'!$D$4:$D$1003),-(Analítico!AL$3&lt;='Gastos Gerais'!$E$4:$E$1003),-('Gastos Gerais'!$C$4:$C$1003))</f>
        <v>0</v>
      </c>
      <c r="AM88" s="71">
        <f>SUMPRODUCT(-('Gastos Gerais'!$B$4:$B$1003=Analítico!$B88),-(Analítico!AM$3&gt;='Gastos Gerais'!$D$4:$D$1003),-(Analítico!AM$3&lt;='Gastos Gerais'!$E$4:$E$1003),-('Gastos Gerais'!$C$4:$C$1003))</f>
        <v>0</v>
      </c>
      <c r="AN88" s="71">
        <f>SUMPRODUCT(-('Gastos Gerais'!$B$4:$B$1003=Analítico!$B88),-(Analítico!AN$3&gt;='Gastos Gerais'!$D$4:$D$1003),-(Analítico!AN$3&lt;='Gastos Gerais'!$E$4:$E$1003),-('Gastos Gerais'!$C$4:$C$1003))</f>
        <v>0</v>
      </c>
      <c r="AO88" s="71">
        <f>SUMPRODUCT(-('Gastos Gerais'!$B$4:$B$1003=Analítico!$B88),-(Analítico!AO$3&gt;='Gastos Gerais'!$D$4:$D$1003),-(Analítico!AO$3&lt;='Gastos Gerais'!$E$4:$E$1003),-('Gastos Gerais'!$C$4:$C$1003))</f>
        <v>0</v>
      </c>
      <c r="AP88" s="71">
        <f>SUMPRODUCT(-('Gastos Gerais'!$B$4:$B$1003=Analítico!$B88),-(Analítico!AP$3&gt;='Gastos Gerais'!$D$4:$D$1003),-(Analítico!AP$3&lt;='Gastos Gerais'!$E$4:$E$1003),-('Gastos Gerais'!$C$4:$C$1003))</f>
        <v>0</v>
      </c>
      <c r="AQ88" s="71">
        <f>SUMPRODUCT(-('Gastos Gerais'!$B$4:$B$1003=Analítico!$B88),-(Analítico!AQ$3&gt;='Gastos Gerais'!$D$4:$D$1003),-(Analítico!AQ$3&lt;='Gastos Gerais'!$E$4:$E$1003),-('Gastos Gerais'!$C$4:$C$1003))</f>
        <v>0</v>
      </c>
      <c r="AR88" s="71">
        <f>SUMPRODUCT(-('Gastos Gerais'!$B$4:$B$1003=Analítico!$B88),-(Analítico!AR$3&gt;='Gastos Gerais'!$D$4:$D$1003),-(Analítico!AR$3&lt;='Gastos Gerais'!$E$4:$E$1003),-('Gastos Gerais'!$C$4:$C$1003))</f>
        <v>0</v>
      </c>
      <c r="AS88" s="71">
        <f>SUMPRODUCT(-('Gastos Gerais'!$B$4:$B$1003=Analítico!$B88),-(Analítico!AS$3&gt;='Gastos Gerais'!$D$4:$D$1003),-(Analítico!AS$3&lt;='Gastos Gerais'!$E$4:$E$1003),-('Gastos Gerais'!$C$4:$C$1003))</f>
        <v>0</v>
      </c>
      <c r="AT88" s="71">
        <f>SUMPRODUCT(-('Gastos Gerais'!$B$4:$B$1003=Analítico!$B88),-(Analítico!AT$3&gt;='Gastos Gerais'!$D$4:$D$1003),-(Analítico!AT$3&lt;='Gastos Gerais'!$E$4:$E$1003),-('Gastos Gerais'!$C$4:$C$1003))</f>
        <v>0</v>
      </c>
      <c r="AU88" s="71">
        <f>SUMPRODUCT(-('Gastos Gerais'!$B$4:$B$1003=Analítico!$B88),-(Analítico!AU$3&gt;='Gastos Gerais'!$D$4:$D$1003),-(Analítico!AU$3&lt;='Gastos Gerais'!$E$4:$E$1003),-('Gastos Gerais'!$C$4:$C$1003))</f>
        <v>0</v>
      </c>
      <c r="AV88" s="71">
        <f>SUMPRODUCT(-('Gastos Gerais'!$B$4:$B$1003=Analítico!$B88),-(Analítico!AV$3&gt;='Gastos Gerais'!$D$4:$D$1003),-(Analítico!AV$3&lt;='Gastos Gerais'!$E$4:$E$1003),-('Gastos Gerais'!$C$4:$C$1003))</f>
        <v>0</v>
      </c>
      <c r="AW88" s="71">
        <f>SUMPRODUCT(-('Gastos Gerais'!$B$4:$B$1003=Analítico!$B88),-(Analítico!AW$3&gt;='Gastos Gerais'!$D$4:$D$1003),-(Analítico!AW$3&lt;='Gastos Gerais'!$E$4:$E$1003),-('Gastos Gerais'!$C$4:$C$1003))</f>
        <v>0</v>
      </c>
      <c r="AX88" s="71">
        <f>SUMPRODUCT(-('Gastos Gerais'!$B$4:$B$1003=Analítico!$B88),-(Analítico!AX$3&gt;='Gastos Gerais'!$D$4:$D$1003),-(Analítico!AX$3&lt;='Gastos Gerais'!$E$4:$E$1003),-('Gastos Gerais'!$C$4:$C$1003))</f>
        <v>0</v>
      </c>
      <c r="AY88" s="71">
        <f>SUMPRODUCT(-('Gastos Gerais'!$B$4:$B$1003=Analítico!$B88),-(Analítico!AY$3&gt;='Gastos Gerais'!$D$4:$D$1003),-(Analítico!AY$3&lt;='Gastos Gerais'!$E$4:$E$1003),-('Gastos Gerais'!$C$4:$C$1003))</f>
        <v>0</v>
      </c>
      <c r="AZ88" s="71">
        <f>SUMPRODUCT(-('Gastos Gerais'!$B$4:$B$1003=Analítico!$B88),-(Analítico!AZ$3&gt;='Gastos Gerais'!$D$4:$D$1003),-(Analítico!AZ$3&lt;='Gastos Gerais'!$E$4:$E$1003),-('Gastos Gerais'!$C$4:$C$1003))</f>
        <v>0</v>
      </c>
      <c r="BA88" s="71">
        <f>SUMPRODUCT(-('Gastos Gerais'!$B$4:$B$1003=Analítico!$B88),-(Analítico!BA$3&gt;='Gastos Gerais'!$D$4:$D$1003),-(Analítico!BA$3&lt;='Gastos Gerais'!$E$4:$E$1003),-('Gastos Gerais'!$C$4:$C$1003))</f>
        <v>0</v>
      </c>
      <c r="BB88" s="71">
        <f>SUMPRODUCT(-('Gastos Gerais'!$B$4:$B$1003=Analítico!$B88),-(Analítico!BB$3&gt;='Gastos Gerais'!$D$4:$D$1003),-(Analítico!BB$3&lt;='Gastos Gerais'!$E$4:$E$1003),-('Gastos Gerais'!$C$4:$C$1003))</f>
        <v>0</v>
      </c>
      <c r="BC88" s="71">
        <f>SUMPRODUCT(-('Gastos Gerais'!$B$4:$B$1003=Analítico!$B88),-(Analítico!BC$3&gt;='Gastos Gerais'!$D$4:$D$1003),-(Analítico!BC$3&lt;='Gastos Gerais'!$E$4:$E$1003),-('Gastos Gerais'!$C$4:$C$1003))</f>
        <v>0</v>
      </c>
      <c r="BD88" s="71">
        <f>SUMPRODUCT(-('Gastos Gerais'!$B$4:$B$1003=Analítico!$B88),-(Analítico!BD$3&gt;='Gastos Gerais'!$D$4:$D$1003),-(Analítico!BD$3&lt;='Gastos Gerais'!$E$4:$E$1003),-('Gastos Gerais'!$C$4:$C$1003))</f>
        <v>0</v>
      </c>
      <c r="BE88" s="71">
        <f>SUMPRODUCT(-('Gastos Gerais'!$B$4:$B$1003=Analítico!$B88),-(Analítico!BE$3&gt;='Gastos Gerais'!$D$4:$D$1003),-(Analítico!BE$3&lt;='Gastos Gerais'!$E$4:$E$1003),-('Gastos Gerais'!$C$4:$C$1003))</f>
        <v>0</v>
      </c>
      <c r="BF88" s="71">
        <f>SUMPRODUCT(-('Gastos Gerais'!$B$4:$B$1003=Analítico!$B88),-(Analítico!BF$3&gt;='Gastos Gerais'!$D$4:$D$1003),-(Analítico!BF$3&lt;='Gastos Gerais'!$E$4:$E$1003),-('Gastos Gerais'!$C$4:$C$1003))</f>
        <v>0</v>
      </c>
      <c r="BG88" s="71">
        <f>SUMPRODUCT(-('Gastos Gerais'!$B$4:$B$1003=Analítico!$B88),-(Analítico!BG$3&gt;='Gastos Gerais'!$D$4:$D$1003),-(Analítico!BG$3&lt;='Gastos Gerais'!$E$4:$E$1003),-('Gastos Gerais'!$C$4:$C$1003))</f>
        <v>0</v>
      </c>
      <c r="BH88" s="71">
        <f>SUMPRODUCT(-('Gastos Gerais'!$B$4:$B$1003=Analítico!$B88),-(Analítico!BH$3&gt;='Gastos Gerais'!$D$4:$D$1003),-(Analítico!BH$3&lt;='Gastos Gerais'!$E$4:$E$1003),-('Gastos Gerais'!$C$4:$C$1003))</f>
        <v>0</v>
      </c>
      <c r="BI88" s="71">
        <f>SUMPRODUCT(-('Gastos Gerais'!$B$4:$B$1003=Analítico!$B88),-(Analítico!BI$3&gt;='Gastos Gerais'!$D$4:$D$1003),-(Analítico!BI$3&lt;='Gastos Gerais'!$E$4:$E$1003),-('Gastos Gerais'!$C$4:$C$1003))</f>
        <v>0</v>
      </c>
      <c r="BJ88" s="71">
        <f>SUMPRODUCT(-('Gastos Gerais'!$B$4:$B$1003=Analítico!$B88),-(Analítico!BJ$3&gt;='Gastos Gerais'!$D$4:$D$1003),-(Analítico!BJ$3&lt;='Gastos Gerais'!$E$4:$E$1003),-('Gastos Gerais'!$C$4:$C$1003))</f>
        <v>0</v>
      </c>
      <c r="BK88" s="69">
        <f t="shared" si="36"/>
        <v>0</v>
      </c>
      <c r="BL88" s="74">
        <f t="shared" ca="1" si="37"/>
        <v>0</v>
      </c>
    </row>
    <row r="89" spans="1:64" s="49" customFormat="1" ht="23.25" customHeight="1" x14ac:dyDescent="0.2">
      <c r="A89" s="19" t="s">
        <v>235</v>
      </c>
      <c r="B89" s="352" t="s">
        <v>236</v>
      </c>
      <c r="C89" s="71">
        <f>SUMPRODUCT(-('Gastos Gerais'!$B$4:$B$1003=Analítico!$B89),-(Analítico!C$3&gt;='Gastos Gerais'!$D$4:$D$1003),-(Analítico!C$3&lt;='Gastos Gerais'!$E$4:$E$1003),-('Gastos Gerais'!$C$4:$C$1003))</f>
        <v>0</v>
      </c>
      <c r="D89" s="71">
        <f>SUMPRODUCT(-('Gastos Gerais'!$B$4:$B$1003=Analítico!$B89),-(Analítico!D$3&gt;='Gastos Gerais'!$D$4:$D$1003),-(Analítico!D$3&lt;='Gastos Gerais'!$E$4:$E$1003),-('Gastos Gerais'!$C$4:$C$1003))</f>
        <v>0</v>
      </c>
      <c r="E89" s="71">
        <f>SUMPRODUCT(-('Gastos Gerais'!$B$4:$B$1003=Analítico!$B89),-(Analítico!E$3&gt;='Gastos Gerais'!$D$4:$D$1003),-(Analítico!E$3&lt;='Gastos Gerais'!$E$4:$E$1003),-('Gastos Gerais'!$C$4:$C$1003))</f>
        <v>0</v>
      </c>
      <c r="F89" s="71">
        <f>SUMPRODUCT(-('Gastos Gerais'!$B$4:$B$1003=Analítico!$B89),-(Analítico!F$3&gt;='Gastos Gerais'!$D$4:$D$1003),-(Analítico!F$3&lt;='Gastos Gerais'!$E$4:$E$1003),-('Gastos Gerais'!$C$4:$C$1003))</f>
        <v>0</v>
      </c>
      <c r="G89" s="71">
        <f>SUMPRODUCT(-('Gastos Gerais'!$B$4:$B$1003=Analítico!$B89),-(Analítico!G$3&gt;='Gastos Gerais'!$D$4:$D$1003),-(Analítico!G$3&lt;='Gastos Gerais'!$E$4:$E$1003),-('Gastos Gerais'!$C$4:$C$1003))</f>
        <v>0</v>
      </c>
      <c r="H89" s="71">
        <f>SUMPRODUCT(-('Gastos Gerais'!$B$4:$B$1003=Analítico!$B89),-(Analítico!H$3&gt;='Gastos Gerais'!$D$4:$D$1003),-(Analítico!H$3&lt;='Gastos Gerais'!$E$4:$E$1003),-('Gastos Gerais'!$C$4:$C$1003))</f>
        <v>0</v>
      </c>
      <c r="I89" s="71">
        <f>SUMPRODUCT(-('Gastos Gerais'!$B$4:$B$1003=Analítico!$B89),-(Analítico!I$3&gt;='Gastos Gerais'!$D$4:$D$1003),-(Analítico!I$3&lt;='Gastos Gerais'!$E$4:$E$1003),-('Gastos Gerais'!$C$4:$C$1003))</f>
        <v>0</v>
      </c>
      <c r="J89" s="71">
        <f>SUMPRODUCT(-('Gastos Gerais'!$B$4:$B$1003=Analítico!$B89),-(Analítico!J$3&gt;='Gastos Gerais'!$D$4:$D$1003),-(Analítico!J$3&lt;='Gastos Gerais'!$E$4:$E$1003),-('Gastos Gerais'!$C$4:$C$1003))</f>
        <v>0</v>
      </c>
      <c r="K89" s="71">
        <f>SUMPRODUCT(-('Gastos Gerais'!$B$4:$B$1003=Analítico!$B89),-(Analítico!K$3&gt;='Gastos Gerais'!$D$4:$D$1003),-(Analítico!K$3&lt;='Gastos Gerais'!$E$4:$E$1003),-('Gastos Gerais'!$C$4:$C$1003))</f>
        <v>0</v>
      </c>
      <c r="L89" s="71">
        <f>SUMPRODUCT(-('Gastos Gerais'!$B$4:$B$1003=Analítico!$B89),-(Analítico!L$3&gt;='Gastos Gerais'!$D$4:$D$1003),-(Analítico!L$3&lt;='Gastos Gerais'!$E$4:$E$1003),-('Gastos Gerais'!$C$4:$C$1003))</f>
        <v>0</v>
      </c>
      <c r="M89" s="71">
        <f>SUMPRODUCT(-('Gastos Gerais'!$B$4:$B$1003=Analítico!$B89),-(Analítico!M$3&gt;='Gastos Gerais'!$D$4:$D$1003),-(Analítico!M$3&lt;='Gastos Gerais'!$E$4:$E$1003),-('Gastos Gerais'!$C$4:$C$1003))</f>
        <v>0</v>
      </c>
      <c r="N89" s="71">
        <f>SUMPRODUCT(-('Gastos Gerais'!$B$4:$B$1003=Analítico!$B89),-(Analítico!N$3&gt;='Gastos Gerais'!$D$4:$D$1003),-(Analítico!N$3&lt;='Gastos Gerais'!$E$4:$E$1003),-('Gastos Gerais'!$C$4:$C$1003))</f>
        <v>0</v>
      </c>
      <c r="O89" s="71">
        <f>SUMPRODUCT(-('Gastos Gerais'!$B$4:$B$1003=Analítico!$B89),-(Analítico!O$3&gt;='Gastos Gerais'!$D$4:$D$1003),-(Analítico!O$3&lt;='Gastos Gerais'!$E$4:$E$1003),-('Gastos Gerais'!$C$4:$C$1003))</f>
        <v>0</v>
      </c>
      <c r="P89" s="71">
        <f>SUMPRODUCT(-('Gastos Gerais'!$B$4:$B$1003=Analítico!$B89),-(Analítico!P$3&gt;='Gastos Gerais'!$D$4:$D$1003),-(Analítico!P$3&lt;='Gastos Gerais'!$E$4:$E$1003),-('Gastos Gerais'!$C$4:$C$1003))</f>
        <v>0</v>
      </c>
      <c r="Q89" s="71">
        <f>SUMPRODUCT(-('Gastos Gerais'!$B$4:$B$1003=Analítico!$B89),-(Analítico!Q$3&gt;='Gastos Gerais'!$D$4:$D$1003),-(Analítico!Q$3&lt;='Gastos Gerais'!$E$4:$E$1003),-('Gastos Gerais'!$C$4:$C$1003))</f>
        <v>0</v>
      </c>
      <c r="R89" s="71">
        <f>SUMPRODUCT(-('Gastos Gerais'!$B$4:$B$1003=Analítico!$B89),-(Analítico!R$3&gt;='Gastos Gerais'!$D$4:$D$1003),-(Analítico!R$3&lt;='Gastos Gerais'!$E$4:$E$1003),-('Gastos Gerais'!$C$4:$C$1003))</f>
        <v>0</v>
      </c>
      <c r="S89" s="71">
        <f>SUMPRODUCT(-('Gastos Gerais'!$B$4:$B$1003=Analítico!$B89),-(Analítico!S$3&gt;='Gastos Gerais'!$D$4:$D$1003),-(Analítico!S$3&lt;='Gastos Gerais'!$E$4:$E$1003),-('Gastos Gerais'!$C$4:$C$1003))</f>
        <v>0</v>
      </c>
      <c r="T89" s="71">
        <f>SUMPRODUCT(-('Gastos Gerais'!$B$4:$B$1003=Analítico!$B89),-(Analítico!T$3&gt;='Gastos Gerais'!$D$4:$D$1003),-(Analítico!T$3&lt;='Gastos Gerais'!$E$4:$E$1003),-('Gastos Gerais'!$C$4:$C$1003))</f>
        <v>0</v>
      </c>
      <c r="U89" s="71">
        <f>SUMPRODUCT(-('Gastos Gerais'!$B$4:$B$1003=Analítico!$B89),-(Analítico!U$3&gt;='Gastos Gerais'!$D$4:$D$1003),-(Analítico!U$3&lt;='Gastos Gerais'!$E$4:$E$1003),-('Gastos Gerais'!$C$4:$C$1003))</f>
        <v>0</v>
      </c>
      <c r="V89" s="71">
        <f>SUMPRODUCT(-('Gastos Gerais'!$B$4:$B$1003=Analítico!$B89),-(Analítico!V$3&gt;='Gastos Gerais'!$D$4:$D$1003),-(Analítico!V$3&lt;='Gastos Gerais'!$E$4:$E$1003),-('Gastos Gerais'!$C$4:$C$1003))</f>
        <v>0</v>
      </c>
      <c r="W89" s="71">
        <f>SUMPRODUCT(-('Gastos Gerais'!$B$4:$B$1003=Analítico!$B89),-(Analítico!W$3&gt;='Gastos Gerais'!$D$4:$D$1003),-(Analítico!W$3&lt;='Gastos Gerais'!$E$4:$E$1003),-('Gastos Gerais'!$C$4:$C$1003))</f>
        <v>0</v>
      </c>
      <c r="X89" s="71">
        <f>SUMPRODUCT(-('Gastos Gerais'!$B$4:$B$1003=Analítico!$B89),-(Analítico!X$3&gt;='Gastos Gerais'!$D$4:$D$1003),-(Analítico!X$3&lt;='Gastos Gerais'!$E$4:$E$1003),-('Gastos Gerais'!$C$4:$C$1003))</f>
        <v>0</v>
      </c>
      <c r="Y89" s="71">
        <f>SUMPRODUCT(-('Gastos Gerais'!$B$4:$B$1003=Analítico!$B89),-(Analítico!Y$3&gt;='Gastos Gerais'!$D$4:$D$1003),-(Analítico!Y$3&lt;='Gastos Gerais'!$E$4:$E$1003),-('Gastos Gerais'!$C$4:$C$1003))</f>
        <v>0</v>
      </c>
      <c r="Z89" s="71">
        <f>SUMPRODUCT(-('Gastos Gerais'!$B$4:$B$1003=Analítico!$B89),-(Analítico!Z$3&gt;='Gastos Gerais'!$D$4:$D$1003),-(Analítico!Z$3&lt;='Gastos Gerais'!$E$4:$E$1003),-('Gastos Gerais'!$C$4:$C$1003))</f>
        <v>0</v>
      </c>
      <c r="AA89" s="71">
        <f>SUMPRODUCT(-('Gastos Gerais'!$B$4:$B$1003=Analítico!$B89),-(Analítico!AA$3&gt;='Gastos Gerais'!$D$4:$D$1003),-(Analítico!AA$3&lt;='Gastos Gerais'!$E$4:$E$1003),-('Gastos Gerais'!$C$4:$C$1003))</f>
        <v>0</v>
      </c>
      <c r="AB89" s="71">
        <f>SUMPRODUCT(-('Gastos Gerais'!$B$4:$B$1003=Analítico!$B89),-(Analítico!AB$3&gt;='Gastos Gerais'!$D$4:$D$1003),-(Analítico!AB$3&lt;='Gastos Gerais'!$E$4:$E$1003),-('Gastos Gerais'!$C$4:$C$1003))</f>
        <v>0</v>
      </c>
      <c r="AC89" s="71">
        <f>SUMPRODUCT(-('Gastos Gerais'!$B$4:$B$1003=Analítico!$B89),-(Analítico!AC$3&gt;='Gastos Gerais'!$D$4:$D$1003),-(Analítico!AC$3&lt;='Gastos Gerais'!$E$4:$E$1003),-('Gastos Gerais'!$C$4:$C$1003))</f>
        <v>0</v>
      </c>
      <c r="AD89" s="71">
        <f>SUMPRODUCT(-('Gastos Gerais'!$B$4:$B$1003=Analítico!$B89),-(Analítico!AD$3&gt;='Gastos Gerais'!$D$4:$D$1003),-(Analítico!AD$3&lt;='Gastos Gerais'!$E$4:$E$1003),-('Gastos Gerais'!$C$4:$C$1003))</f>
        <v>0</v>
      </c>
      <c r="AE89" s="71">
        <f>SUMPRODUCT(-('Gastos Gerais'!$B$4:$B$1003=Analítico!$B89),-(Analítico!AE$3&gt;='Gastos Gerais'!$D$4:$D$1003),-(Analítico!AE$3&lt;='Gastos Gerais'!$E$4:$E$1003),-('Gastos Gerais'!$C$4:$C$1003))</f>
        <v>0</v>
      </c>
      <c r="AF89" s="71">
        <f>SUMPRODUCT(-('Gastos Gerais'!$B$4:$B$1003=Analítico!$B89),-(Analítico!AF$3&gt;='Gastos Gerais'!$D$4:$D$1003),-(Analítico!AF$3&lt;='Gastos Gerais'!$E$4:$E$1003),-('Gastos Gerais'!$C$4:$C$1003))</f>
        <v>0</v>
      </c>
      <c r="AG89" s="71">
        <f>SUMPRODUCT(-('Gastos Gerais'!$B$4:$B$1003=Analítico!$B89),-(Analítico!AG$3&gt;='Gastos Gerais'!$D$4:$D$1003),-(Analítico!AG$3&lt;='Gastos Gerais'!$E$4:$E$1003),-('Gastos Gerais'!$C$4:$C$1003))</f>
        <v>0</v>
      </c>
      <c r="AH89" s="71">
        <f>SUMPRODUCT(-('Gastos Gerais'!$B$4:$B$1003=Analítico!$B89),-(Analítico!AH$3&gt;='Gastos Gerais'!$D$4:$D$1003),-(Analítico!AH$3&lt;='Gastos Gerais'!$E$4:$E$1003),-('Gastos Gerais'!$C$4:$C$1003))</f>
        <v>0</v>
      </c>
      <c r="AI89" s="71">
        <f>SUMPRODUCT(-('Gastos Gerais'!$B$4:$B$1003=Analítico!$B89),-(Analítico!AI$3&gt;='Gastos Gerais'!$D$4:$D$1003),-(Analítico!AI$3&lt;='Gastos Gerais'!$E$4:$E$1003),-('Gastos Gerais'!$C$4:$C$1003))</f>
        <v>0</v>
      </c>
      <c r="AJ89" s="71">
        <f>SUMPRODUCT(-('Gastos Gerais'!$B$4:$B$1003=Analítico!$B89),-(Analítico!AJ$3&gt;='Gastos Gerais'!$D$4:$D$1003),-(Analítico!AJ$3&lt;='Gastos Gerais'!$E$4:$E$1003),-('Gastos Gerais'!$C$4:$C$1003))</f>
        <v>0</v>
      </c>
      <c r="AK89" s="71">
        <f>SUMPRODUCT(-('Gastos Gerais'!$B$4:$B$1003=Analítico!$B89),-(Analítico!AK$3&gt;='Gastos Gerais'!$D$4:$D$1003),-(Analítico!AK$3&lt;='Gastos Gerais'!$E$4:$E$1003),-('Gastos Gerais'!$C$4:$C$1003))</f>
        <v>0</v>
      </c>
      <c r="AL89" s="71">
        <f>SUMPRODUCT(-('Gastos Gerais'!$B$4:$B$1003=Analítico!$B89),-(Analítico!AL$3&gt;='Gastos Gerais'!$D$4:$D$1003),-(Analítico!AL$3&lt;='Gastos Gerais'!$E$4:$E$1003),-('Gastos Gerais'!$C$4:$C$1003))</f>
        <v>0</v>
      </c>
      <c r="AM89" s="71">
        <f>SUMPRODUCT(-('Gastos Gerais'!$B$4:$B$1003=Analítico!$B89),-(Analítico!AM$3&gt;='Gastos Gerais'!$D$4:$D$1003),-(Analítico!AM$3&lt;='Gastos Gerais'!$E$4:$E$1003),-('Gastos Gerais'!$C$4:$C$1003))</f>
        <v>0</v>
      </c>
      <c r="AN89" s="71">
        <f>SUMPRODUCT(-('Gastos Gerais'!$B$4:$B$1003=Analítico!$B89),-(Analítico!AN$3&gt;='Gastos Gerais'!$D$4:$D$1003),-(Analítico!AN$3&lt;='Gastos Gerais'!$E$4:$E$1003),-('Gastos Gerais'!$C$4:$C$1003))</f>
        <v>0</v>
      </c>
      <c r="AO89" s="71">
        <f>SUMPRODUCT(-('Gastos Gerais'!$B$4:$B$1003=Analítico!$B89),-(Analítico!AO$3&gt;='Gastos Gerais'!$D$4:$D$1003),-(Analítico!AO$3&lt;='Gastos Gerais'!$E$4:$E$1003),-('Gastos Gerais'!$C$4:$C$1003))</f>
        <v>0</v>
      </c>
      <c r="AP89" s="71">
        <f>SUMPRODUCT(-('Gastos Gerais'!$B$4:$B$1003=Analítico!$B89),-(Analítico!AP$3&gt;='Gastos Gerais'!$D$4:$D$1003),-(Analítico!AP$3&lt;='Gastos Gerais'!$E$4:$E$1003),-('Gastos Gerais'!$C$4:$C$1003))</f>
        <v>0</v>
      </c>
      <c r="AQ89" s="71">
        <f>SUMPRODUCT(-('Gastos Gerais'!$B$4:$B$1003=Analítico!$B89),-(Analítico!AQ$3&gt;='Gastos Gerais'!$D$4:$D$1003),-(Analítico!AQ$3&lt;='Gastos Gerais'!$E$4:$E$1003),-('Gastos Gerais'!$C$4:$C$1003))</f>
        <v>0</v>
      </c>
      <c r="AR89" s="71">
        <f>SUMPRODUCT(-('Gastos Gerais'!$B$4:$B$1003=Analítico!$B89),-(Analítico!AR$3&gt;='Gastos Gerais'!$D$4:$D$1003),-(Analítico!AR$3&lt;='Gastos Gerais'!$E$4:$E$1003),-('Gastos Gerais'!$C$4:$C$1003))</f>
        <v>0</v>
      </c>
      <c r="AS89" s="71">
        <f>SUMPRODUCT(-('Gastos Gerais'!$B$4:$B$1003=Analítico!$B89),-(Analítico!AS$3&gt;='Gastos Gerais'!$D$4:$D$1003),-(Analítico!AS$3&lt;='Gastos Gerais'!$E$4:$E$1003),-('Gastos Gerais'!$C$4:$C$1003))</f>
        <v>0</v>
      </c>
      <c r="AT89" s="71">
        <f>SUMPRODUCT(-('Gastos Gerais'!$B$4:$B$1003=Analítico!$B89),-(Analítico!AT$3&gt;='Gastos Gerais'!$D$4:$D$1003),-(Analítico!AT$3&lt;='Gastos Gerais'!$E$4:$E$1003),-('Gastos Gerais'!$C$4:$C$1003))</f>
        <v>0</v>
      </c>
      <c r="AU89" s="71">
        <f>SUMPRODUCT(-('Gastos Gerais'!$B$4:$B$1003=Analítico!$B89),-(Analítico!AU$3&gt;='Gastos Gerais'!$D$4:$D$1003),-(Analítico!AU$3&lt;='Gastos Gerais'!$E$4:$E$1003),-('Gastos Gerais'!$C$4:$C$1003))</f>
        <v>0</v>
      </c>
      <c r="AV89" s="71">
        <f>SUMPRODUCT(-('Gastos Gerais'!$B$4:$B$1003=Analítico!$B89),-(Analítico!AV$3&gt;='Gastos Gerais'!$D$4:$D$1003),-(Analítico!AV$3&lt;='Gastos Gerais'!$E$4:$E$1003),-('Gastos Gerais'!$C$4:$C$1003))</f>
        <v>0</v>
      </c>
      <c r="AW89" s="71">
        <f>SUMPRODUCT(-('Gastos Gerais'!$B$4:$B$1003=Analítico!$B89),-(Analítico!AW$3&gt;='Gastos Gerais'!$D$4:$D$1003),-(Analítico!AW$3&lt;='Gastos Gerais'!$E$4:$E$1003),-('Gastos Gerais'!$C$4:$C$1003))</f>
        <v>0</v>
      </c>
      <c r="AX89" s="71">
        <f>SUMPRODUCT(-('Gastos Gerais'!$B$4:$B$1003=Analítico!$B89),-(Analítico!AX$3&gt;='Gastos Gerais'!$D$4:$D$1003),-(Analítico!AX$3&lt;='Gastos Gerais'!$E$4:$E$1003),-('Gastos Gerais'!$C$4:$C$1003))</f>
        <v>0</v>
      </c>
      <c r="AY89" s="71">
        <f>SUMPRODUCT(-('Gastos Gerais'!$B$4:$B$1003=Analítico!$B89),-(Analítico!AY$3&gt;='Gastos Gerais'!$D$4:$D$1003),-(Analítico!AY$3&lt;='Gastos Gerais'!$E$4:$E$1003),-('Gastos Gerais'!$C$4:$C$1003))</f>
        <v>0</v>
      </c>
      <c r="AZ89" s="71">
        <f>SUMPRODUCT(-('Gastos Gerais'!$B$4:$B$1003=Analítico!$B89),-(Analítico!AZ$3&gt;='Gastos Gerais'!$D$4:$D$1003),-(Analítico!AZ$3&lt;='Gastos Gerais'!$E$4:$E$1003),-('Gastos Gerais'!$C$4:$C$1003))</f>
        <v>0</v>
      </c>
      <c r="BA89" s="71">
        <f>SUMPRODUCT(-('Gastos Gerais'!$B$4:$B$1003=Analítico!$B89),-(Analítico!BA$3&gt;='Gastos Gerais'!$D$4:$D$1003),-(Analítico!BA$3&lt;='Gastos Gerais'!$E$4:$E$1003),-('Gastos Gerais'!$C$4:$C$1003))</f>
        <v>0</v>
      </c>
      <c r="BB89" s="71">
        <f>SUMPRODUCT(-('Gastos Gerais'!$B$4:$B$1003=Analítico!$B89),-(Analítico!BB$3&gt;='Gastos Gerais'!$D$4:$D$1003),-(Analítico!BB$3&lt;='Gastos Gerais'!$E$4:$E$1003),-('Gastos Gerais'!$C$4:$C$1003))</f>
        <v>0</v>
      </c>
      <c r="BC89" s="71">
        <f>SUMPRODUCT(-('Gastos Gerais'!$B$4:$B$1003=Analítico!$B89),-(Analítico!BC$3&gt;='Gastos Gerais'!$D$4:$D$1003),-(Analítico!BC$3&lt;='Gastos Gerais'!$E$4:$E$1003),-('Gastos Gerais'!$C$4:$C$1003))</f>
        <v>0</v>
      </c>
      <c r="BD89" s="71">
        <f>SUMPRODUCT(-('Gastos Gerais'!$B$4:$B$1003=Analítico!$B89),-(Analítico!BD$3&gt;='Gastos Gerais'!$D$4:$D$1003),-(Analítico!BD$3&lt;='Gastos Gerais'!$E$4:$E$1003),-('Gastos Gerais'!$C$4:$C$1003))</f>
        <v>0</v>
      </c>
      <c r="BE89" s="71">
        <f>SUMPRODUCT(-('Gastos Gerais'!$B$4:$B$1003=Analítico!$B89),-(Analítico!BE$3&gt;='Gastos Gerais'!$D$4:$D$1003),-(Analítico!BE$3&lt;='Gastos Gerais'!$E$4:$E$1003),-('Gastos Gerais'!$C$4:$C$1003))</f>
        <v>0</v>
      </c>
      <c r="BF89" s="71">
        <f>SUMPRODUCT(-('Gastos Gerais'!$B$4:$B$1003=Analítico!$B89),-(Analítico!BF$3&gt;='Gastos Gerais'!$D$4:$D$1003),-(Analítico!BF$3&lt;='Gastos Gerais'!$E$4:$E$1003),-('Gastos Gerais'!$C$4:$C$1003))</f>
        <v>0</v>
      </c>
      <c r="BG89" s="71">
        <f>SUMPRODUCT(-('Gastos Gerais'!$B$4:$B$1003=Analítico!$B89),-(Analítico!BG$3&gt;='Gastos Gerais'!$D$4:$D$1003),-(Analítico!BG$3&lt;='Gastos Gerais'!$E$4:$E$1003),-('Gastos Gerais'!$C$4:$C$1003))</f>
        <v>0</v>
      </c>
      <c r="BH89" s="71">
        <f>SUMPRODUCT(-('Gastos Gerais'!$B$4:$B$1003=Analítico!$B89),-(Analítico!BH$3&gt;='Gastos Gerais'!$D$4:$D$1003),-(Analítico!BH$3&lt;='Gastos Gerais'!$E$4:$E$1003),-('Gastos Gerais'!$C$4:$C$1003))</f>
        <v>0</v>
      </c>
      <c r="BI89" s="71">
        <f>SUMPRODUCT(-('Gastos Gerais'!$B$4:$B$1003=Analítico!$B89),-(Analítico!BI$3&gt;='Gastos Gerais'!$D$4:$D$1003),-(Analítico!BI$3&lt;='Gastos Gerais'!$E$4:$E$1003),-('Gastos Gerais'!$C$4:$C$1003))</f>
        <v>0</v>
      </c>
      <c r="BJ89" s="71">
        <f>SUMPRODUCT(-('Gastos Gerais'!$B$4:$B$1003=Analítico!$B89),-(Analítico!BJ$3&gt;='Gastos Gerais'!$D$4:$D$1003),-(Analítico!BJ$3&lt;='Gastos Gerais'!$E$4:$E$1003),-('Gastos Gerais'!$C$4:$C$1003))</f>
        <v>0</v>
      </c>
      <c r="BK89" s="69">
        <f t="shared" si="36"/>
        <v>0</v>
      </c>
      <c r="BL89" s="74">
        <f t="shared" ca="1" si="37"/>
        <v>0</v>
      </c>
    </row>
    <row r="90" spans="1:64" s="49" customFormat="1" ht="23.25" customHeight="1" x14ac:dyDescent="0.2">
      <c r="A90" s="19" t="s">
        <v>237</v>
      </c>
      <c r="B90" s="352" t="s">
        <v>238</v>
      </c>
      <c r="C90" s="71">
        <f>SUMPRODUCT(-('Gastos Gerais'!$B$4:$B$1003=Analítico!$B90),-(Analítico!C$3&gt;='Gastos Gerais'!$D$4:$D$1003),-(Analítico!C$3&lt;='Gastos Gerais'!$E$4:$E$1003),-('Gastos Gerais'!$C$4:$C$1003))</f>
        <v>7600</v>
      </c>
      <c r="D90" s="71">
        <f>SUMPRODUCT(-('Gastos Gerais'!$B$4:$B$1003=Analítico!$B90),-(Analítico!D$3&gt;='Gastos Gerais'!$D$4:$D$1003),-(Analítico!D$3&lt;='Gastos Gerais'!$E$4:$E$1003),-('Gastos Gerais'!$C$4:$C$1003))</f>
        <v>7600</v>
      </c>
      <c r="E90" s="71">
        <f>SUMPRODUCT(-('Gastos Gerais'!$B$4:$B$1003=Analítico!$B90),-(Analítico!E$3&gt;='Gastos Gerais'!$D$4:$D$1003),-(Analítico!E$3&lt;='Gastos Gerais'!$E$4:$E$1003),-('Gastos Gerais'!$C$4:$C$1003))</f>
        <v>7600</v>
      </c>
      <c r="F90" s="71">
        <f>SUMPRODUCT(-('Gastos Gerais'!$B$4:$B$1003=Analítico!$B90),-(Analítico!F$3&gt;='Gastos Gerais'!$D$4:$D$1003),-(Analítico!F$3&lt;='Gastos Gerais'!$E$4:$E$1003),-('Gastos Gerais'!$C$4:$C$1003))</f>
        <v>7600</v>
      </c>
      <c r="G90" s="71">
        <f>SUMPRODUCT(-('Gastos Gerais'!$B$4:$B$1003=Analítico!$B90),-(Analítico!G$3&gt;='Gastos Gerais'!$D$4:$D$1003),-(Analítico!G$3&lt;='Gastos Gerais'!$E$4:$E$1003),-('Gastos Gerais'!$C$4:$C$1003))</f>
        <v>7600</v>
      </c>
      <c r="H90" s="71">
        <f>SUMPRODUCT(-('Gastos Gerais'!$B$4:$B$1003=Analítico!$B90),-(Analítico!H$3&gt;='Gastos Gerais'!$D$4:$D$1003),-(Analítico!H$3&lt;='Gastos Gerais'!$E$4:$E$1003),-('Gastos Gerais'!$C$4:$C$1003))</f>
        <v>7600</v>
      </c>
      <c r="I90" s="71">
        <f>SUMPRODUCT(-('Gastos Gerais'!$B$4:$B$1003=Analítico!$B90),-(Analítico!I$3&gt;='Gastos Gerais'!$D$4:$D$1003),-(Analítico!I$3&lt;='Gastos Gerais'!$E$4:$E$1003),-('Gastos Gerais'!$C$4:$C$1003))</f>
        <v>7600</v>
      </c>
      <c r="J90" s="71">
        <f>SUMPRODUCT(-('Gastos Gerais'!$B$4:$B$1003=Analítico!$B90),-(Analítico!J$3&gt;='Gastos Gerais'!$D$4:$D$1003),-(Analítico!J$3&lt;='Gastos Gerais'!$E$4:$E$1003),-('Gastos Gerais'!$C$4:$C$1003))</f>
        <v>7600</v>
      </c>
      <c r="K90" s="71">
        <f>SUMPRODUCT(-('Gastos Gerais'!$B$4:$B$1003=Analítico!$B90),-(Analítico!K$3&gt;='Gastos Gerais'!$D$4:$D$1003),-(Analítico!K$3&lt;='Gastos Gerais'!$E$4:$E$1003),-('Gastos Gerais'!$C$4:$C$1003))</f>
        <v>7600</v>
      </c>
      <c r="L90" s="71">
        <f>SUMPRODUCT(-('Gastos Gerais'!$B$4:$B$1003=Analítico!$B90),-(Analítico!L$3&gt;='Gastos Gerais'!$D$4:$D$1003),-(Analítico!L$3&lt;='Gastos Gerais'!$E$4:$E$1003),-('Gastos Gerais'!$C$4:$C$1003))</f>
        <v>7600</v>
      </c>
      <c r="M90" s="71">
        <f>SUMPRODUCT(-('Gastos Gerais'!$B$4:$B$1003=Analítico!$B90),-(Analítico!M$3&gt;='Gastos Gerais'!$D$4:$D$1003),-(Analítico!M$3&lt;='Gastos Gerais'!$E$4:$E$1003),-('Gastos Gerais'!$C$4:$C$1003))</f>
        <v>7600</v>
      </c>
      <c r="N90" s="71">
        <f>SUMPRODUCT(-('Gastos Gerais'!$B$4:$B$1003=Analítico!$B90),-(Analítico!N$3&gt;='Gastos Gerais'!$D$4:$D$1003),-(Analítico!N$3&lt;='Gastos Gerais'!$E$4:$E$1003),-('Gastos Gerais'!$C$4:$C$1003))</f>
        <v>7600</v>
      </c>
      <c r="O90" s="71">
        <f>SUMPRODUCT(-('Gastos Gerais'!$B$4:$B$1003=Analítico!$B90),-(Analítico!O$3&gt;='Gastos Gerais'!$D$4:$D$1003),-(Analítico!O$3&lt;='Gastos Gerais'!$E$4:$E$1003),-('Gastos Gerais'!$C$4:$C$1003))</f>
        <v>7600</v>
      </c>
      <c r="P90" s="71">
        <f>SUMPRODUCT(-('Gastos Gerais'!$B$4:$B$1003=Analítico!$B90),-(Analítico!P$3&gt;='Gastos Gerais'!$D$4:$D$1003),-(Analítico!P$3&lt;='Gastos Gerais'!$E$4:$E$1003),-('Gastos Gerais'!$C$4:$C$1003))</f>
        <v>0</v>
      </c>
      <c r="Q90" s="71">
        <f>SUMPRODUCT(-('Gastos Gerais'!$B$4:$B$1003=Analítico!$B90),-(Analítico!Q$3&gt;='Gastos Gerais'!$D$4:$D$1003),-(Analítico!Q$3&lt;='Gastos Gerais'!$E$4:$E$1003),-('Gastos Gerais'!$C$4:$C$1003))</f>
        <v>0</v>
      </c>
      <c r="R90" s="71">
        <f>SUMPRODUCT(-('Gastos Gerais'!$B$4:$B$1003=Analítico!$B90),-(Analítico!R$3&gt;='Gastos Gerais'!$D$4:$D$1003),-(Analítico!R$3&lt;='Gastos Gerais'!$E$4:$E$1003),-('Gastos Gerais'!$C$4:$C$1003))</f>
        <v>0</v>
      </c>
      <c r="S90" s="71">
        <f>SUMPRODUCT(-('Gastos Gerais'!$B$4:$B$1003=Analítico!$B90),-(Analítico!S$3&gt;='Gastos Gerais'!$D$4:$D$1003),-(Analítico!S$3&lt;='Gastos Gerais'!$E$4:$E$1003),-('Gastos Gerais'!$C$4:$C$1003))</f>
        <v>0</v>
      </c>
      <c r="T90" s="71">
        <f>SUMPRODUCT(-('Gastos Gerais'!$B$4:$B$1003=Analítico!$B90),-(Analítico!T$3&gt;='Gastos Gerais'!$D$4:$D$1003),-(Analítico!T$3&lt;='Gastos Gerais'!$E$4:$E$1003),-('Gastos Gerais'!$C$4:$C$1003))</f>
        <v>0</v>
      </c>
      <c r="U90" s="71">
        <f>SUMPRODUCT(-('Gastos Gerais'!$B$4:$B$1003=Analítico!$B90),-(Analítico!U$3&gt;='Gastos Gerais'!$D$4:$D$1003),-(Analítico!U$3&lt;='Gastos Gerais'!$E$4:$E$1003),-('Gastos Gerais'!$C$4:$C$1003))</f>
        <v>0</v>
      </c>
      <c r="V90" s="71">
        <f>SUMPRODUCT(-('Gastos Gerais'!$B$4:$B$1003=Analítico!$B90),-(Analítico!V$3&gt;='Gastos Gerais'!$D$4:$D$1003),-(Analítico!V$3&lt;='Gastos Gerais'!$E$4:$E$1003),-('Gastos Gerais'!$C$4:$C$1003))</f>
        <v>0</v>
      </c>
      <c r="W90" s="71">
        <f>SUMPRODUCT(-('Gastos Gerais'!$B$4:$B$1003=Analítico!$B90),-(Analítico!W$3&gt;='Gastos Gerais'!$D$4:$D$1003),-(Analítico!W$3&lt;='Gastos Gerais'!$E$4:$E$1003),-('Gastos Gerais'!$C$4:$C$1003))</f>
        <v>0</v>
      </c>
      <c r="X90" s="71">
        <f>SUMPRODUCT(-('Gastos Gerais'!$B$4:$B$1003=Analítico!$B90),-(Analítico!X$3&gt;='Gastos Gerais'!$D$4:$D$1003),-(Analítico!X$3&lt;='Gastos Gerais'!$E$4:$E$1003),-('Gastos Gerais'!$C$4:$C$1003))</f>
        <v>0</v>
      </c>
      <c r="Y90" s="71">
        <f>SUMPRODUCT(-('Gastos Gerais'!$B$4:$B$1003=Analítico!$B90),-(Analítico!Y$3&gt;='Gastos Gerais'!$D$4:$D$1003),-(Analítico!Y$3&lt;='Gastos Gerais'!$E$4:$E$1003),-('Gastos Gerais'!$C$4:$C$1003))</f>
        <v>0</v>
      </c>
      <c r="Z90" s="71">
        <f>SUMPRODUCT(-('Gastos Gerais'!$B$4:$B$1003=Analítico!$B90),-(Analítico!Z$3&gt;='Gastos Gerais'!$D$4:$D$1003),-(Analítico!Z$3&lt;='Gastos Gerais'!$E$4:$E$1003),-('Gastos Gerais'!$C$4:$C$1003))</f>
        <v>0</v>
      </c>
      <c r="AA90" s="71">
        <f>SUMPRODUCT(-('Gastos Gerais'!$B$4:$B$1003=Analítico!$B90),-(Analítico!AA$3&gt;='Gastos Gerais'!$D$4:$D$1003),-(Analítico!AA$3&lt;='Gastos Gerais'!$E$4:$E$1003),-('Gastos Gerais'!$C$4:$C$1003))</f>
        <v>0</v>
      </c>
      <c r="AB90" s="71">
        <f>SUMPRODUCT(-('Gastos Gerais'!$B$4:$B$1003=Analítico!$B90),-(Analítico!AB$3&gt;='Gastos Gerais'!$D$4:$D$1003),-(Analítico!AB$3&lt;='Gastos Gerais'!$E$4:$E$1003),-('Gastos Gerais'!$C$4:$C$1003))</f>
        <v>0</v>
      </c>
      <c r="AC90" s="71">
        <f>SUMPRODUCT(-('Gastos Gerais'!$B$4:$B$1003=Analítico!$B90),-(Analítico!AC$3&gt;='Gastos Gerais'!$D$4:$D$1003),-(Analítico!AC$3&lt;='Gastos Gerais'!$E$4:$E$1003),-('Gastos Gerais'!$C$4:$C$1003))</f>
        <v>0</v>
      </c>
      <c r="AD90" s="71">
        <f>SUMPRODUCT(-('Gastos Gerais'!$B$4:$B$1003=Analítico!$B90),-(Analítico!AD$3&gt;='Gastos Gerais'!$D$4:$D$1003),-(Analítico!AD$3&lt;='Gastos Gerais'!$E$4:$E$1003),-('Gastos Gerais'!$C$4:$C$1003))</f>
        <v>0</v>
      </c>
      <c r="AE90" s="71">
        <f>SUMPRODUCT(-('Gastos Gerais'!$B$4:$B$1003=Analítico!$B90),-(Analítico!AE$3&gt;='Gastos Gerais'!$D$4:$D$1003),-(Analítico!AE$3&lt;='Gastos Gerais'!$E$4:$E$1003),-('Gastos Gerais'!$C$4:$C$1003))</f>
        <v>0</v>
      </c>
      <c r="AF90" s="71">
        <f>SUMPRODUCT(-('Gastos Gerais'!$B$4:$B$1003=Analítico!$B90),-(Analítico!AF$3&gt;='Gastos Gerais'!$D$4:$D$1003),-(Analítico!AF$3&lt;='Gastos Gerais'!$E$4:$E$1003),-('Gastos Gerais'!$C$4:$C$1003))</f>
        <v>0</v>
      </c>
      <c r="AG90" s="71">
        <f>SUMPRODUCT(-('Gastos Gerais'!$B$4:$B$1003=Analítico!$B90),-(Analítico!AG$3&gt;='Gastos Gerais'!$D$4:$D$1003),-(Analítico!AG$3&lt;='Gastos Gerais'!$E$4:$E$1003),-('Gastos Gerais'!$C$4:$C$1003))</f>
        <v>0</v>
      </c>
      <c r="AH90" s="71">
        <f>SUMPRODUCT(-('Gastos Gerais'!$B$4:$B$1003=Analítico!$B90),-(Analítico!AH$3&gt;='Gastos Gerais'!$D$4:$D$1003),-(Analítico!AH$3&lt;='Gastos Gerais'!$E$4:$E$1003),-('Gastos Gerais'!$C$4:$C$1003))</f>
        <v>0</v>
      </c>
      <c r="AI90" s="71">
        <f>SUMPRODUCT(-('Gastos Gerais'!$B$4:$B$1003=Analítico!$B90),-(Analítico!AI$3&gt;='Gastos Gerais'!$D$4:$D$1003),-(Analítico!AI$3&lt;='Gastos Gerais'!$E$4:$E$1003),-('Gastos Gerais'!$C$4:$C$1003))</f>
        <v>0</v>
      </c>
      <c r="AJ90" s="71">
        <f>SUMPRODUCT(-('Gastos Gerais'!$B$4:$B$1003=Analítico!$B90),-(Analítico!AJ$3&gt;='Gastos Gerais'!$D$4:$D$1003),-(Analítico!AJ$3&lt;='Gastos Gerais'!$E$4:$E$1003),-('Gastos Gerais'!$C$4:$C$1003))</f>
        <v>0</v>
      </c>
      <c r="AK90" s="71">
        <f>SUMPRODUCT(-('Gastos Gerais'!$B$4:$B$1003=Analítico!$B90),-(Analítico!AK$3&gt;='Gastos Gerais'!$D$4:$D$1003),-(Analítico!AK$3&lt;='Gastos Gerais'!$E$4:$E$1003),-('Gastos Gerais'!$C$4:$C$1003))</f>
        <v>0</v>
      </c>
      <c r="AL90" s="71">
        <f>SUMPRODUCT(-('Gastos Gerais'!$B$4:$B$1003=Analítico!$B90),-(Analítico!AL$3&gt;='Gastos Gerais'!$D$4:$D$1003),-(Analítico!AL$3&lt;='Gastos Gerais'!$E$4:$E$1003),-('Gastos Gerais'!$C$4:$C$1003))</f>
        <v>0</v>
      </c>
      <c r="AM90" s="71">
        <f>SUMPRODUCT(-('Gastos Gerais'!$B$4:$B$1003=Analítico!$B90),-(Analítico!AM$3&gt;='Gastos Gerais'!$D$4:$D$1003),-(Analítico!AM$3&lt;='Gastos Gerais'!$E$4:$E$1003),-('Gastos Gerais'!$C$4:$C$1003))</f>
        <v>0</v>
      </c>
      <c r="AN90" s="71">
        <f>SUMPRODUCT(-('Gastos Gerais'!$B$4:$B$1003=Analítico!$B90),-(Analítico!AN$3&gt;='Gastos Gerais'!$D$4:$D$1003),-(Analítico!AN$3&lt;='Gastos Gerais'!$E$4:$E$1003),-('Gastos Gerais'!$C$4:$C$1003))</f>
        <v>0</v>
      </c>
      <c r="AO90" s="71">
        <f>SUMPRODUCT(-('Gastos Gerais'!$B$4:$B$1003=Analítico!$B90),-(Analítico!AO$3&gt;='Gastos Gerais'!$D$4:$D$1003),-(Analítico!AO$3&lt;='Gastos Gerais'!$E$4:$E$1003),-('Gastos Gerais'!$C$4:$C$1003))</f>
        <v>0</v>
      </c>
      <c r="AP90" s="71">
        <f>SUMPRODUCT(-('Gastos Gerais'!$B$4:$B$1003=Analítico!$B90),-(Analítico!AP$3&gt;='Gastos Gerais'!$D$4:$D$1003),-(Analítico!AP$3&lt;='Gastos Gerais'!$E$4:$E$1003),-('Gastos Gerais'!$C$4:$C$1003))</f>
        <v>0</v>
      </c>
      <c r="AQ90" s="71">
        <f>SUMPRODUCT(-('Gastos Gerais'!$B$4:$B$1003=Analítico!$B90),-(Analítico!AQ$3&gt;='Gastos Gerais'!$D$4:$D$1003),-(Analítico!AQ$3&lt;='Gastos Gerais'!$E$4:$E$1003),-('Gastos Gerais'!$C$4:$C$1003))</f>
        <v>0</v>
      </c>
      <c r="AR90" s="71">
        <f>SUMPRODUCT(-('Gastos Gerais'!$B$4:$B$1003=Analítico!$B90),-(Analítico!AR$3&gt;='Gastos Gerais'!$D$4:$D$1003),-(Analítico!AR$3&lt;='Gastos Gerais'!$E$4:$E$1003),-('Gastos Gerais'!$C$4:$C$1003))</f>
        <v>0</v>
      </c>
      <c r="AS90" s="71">
        <f>SUMPRODUCT(-('Gastos Gerais'!$B$4:$B$1003=Analítico!$B90),-(Analítico!AS$3&gt;='Gastos Gerais'!$D$4:$D$1003),-(Analítico!AS$3&lt;='Gastos Gerais'!$E$4:$E$1003),-('Gastos Gerais'!$C$4:$C$1003))</f>
        <v>0</v>
      </c>
      <c r="AT90" s="71">
        <f>SUMPRODUCT(-('Gastos Gerais'!$B$4:$B$1003=Analítico!$B90),-(Analítico!AT$3&gt;='Gastos Gerais'!$D$4:$D$1003),-(Analítico!AT$3&lt;='Gastos Gerais'!$E$4:$E$1003),-('Gastos Gerais'!$C$4:$C$1003))</f>
        <v>0</v>
      </c>
      <c r="AU90" s="71">
        <f>SUMPRODUCT(-('Gastos Gerais'!$B$4:$B$1003=Analítico!$B90),-(Analítico!AU$3&gt;='Gastos Gerais'!$D$4:$D$1003),-(Analítico!AU$3&lt;='Gastos Gerais'!$E$4:$E$1003),-('Gastos Gerais'!$C$4:$C$1003))</f>
        <v>0</v>
      </c>
      <c r="AV90" s="71">
        <f>SUMPRODUCT(-('Gastos Gerais'!$B$4:$B$1003=Analítico!$B90),-(Analítico!AV$3&gt;='Gastos Gerais'!$D$4:$D$1003),-(Analítico!AV$3&lt;='Gastos Gerais'!$E$4:$E$1003),-('Gastos Gerais'!$C$4:$C$1003))</f>
        <v>0</v>
      </c>
      <c r="AW90" s="71">
        <f>SUMPRODUCT(-('Gastos Gerais'!$B$4:$B$1003=Analítico!$B90),-(Analítico!AW$3&gt;='Gastos Gerais'!$D$4:$D$1003),-(Analítico!AW$3&lt;='Gastos Gerais'!$E$4:$E$1003),-('Gastos Gerais'!$C$4:$C$1003))</f>
        <v>0</v>
      </c>
      <c r="AX90" s="71">
        <f>SUMPRODUCT(-('Gastos Gerais'!$B$4:$B$1003=Analítico!$B90),-(Analítico!AX$3&gt;='Gastos Gerais'!$D$4:$D$1003),-(Analítico!AX$3&lt;='Gastos Gerais'!$E$4:$E$1003),-('Gastos Gerais'!$C$4:$C$1003))</f>
        <v>0</v>
      </c>
      <c r="AY90" s="71">
        <f>SUMPRODUCT(-('Gastos Gerais'!$B$4:$B$1003=Analítico!$B90),-(Analítico!AY$3&gt;='Gastos Gerais'!$D$4:$D$1003),-(Analítico!AY$3&lt;='Gastos Gerais'!$E$4:$E$1003),-('Gastos Gerais'!$C$4:$C$1003))</f>
        <v>0</v>
      </c>
      <c r="AZ90" s="71">
        <f>SUMPRODUCT(-('Gastos Gerais'!$B$4:$B$1003=Analítico!$B90),-(Analítico!AZ$3&gt;='Gastos Gerais'!$D$4:$D$1003),-(Analítico!AZ$3&lt;='Gastos Gerais'!$E$4:$E$1003),-('Gastos Gerais'!$C$4:$C$1003))</f>
        <v>0</v>
      </c>
      <c r="BA90" s="71">
        <f>SUMPRODUCT(-('Gastos Gerais'!$B$4:$B$1003=Analítico!$B90),-(Analítico!BA$3&gt;='Gastos Gerais'!$D$4:$D$1003),-(Analítico!BA$3&lt;='Gastos Gerais'!$E$4:$E$1003),-('Gastos Gerais'!$C$4:$C$1003))</f>
        <v>0</v>
      </c>
      <c r="BB90" s="71">
        <f>SUMPRODUCT(-('Gastos Gerais'!$B$4:$B$1003=Analítico!$B90),-(Analítico!BB$3&gt;='Gastos Gerais'!$D$4:$D$1003),-(Analítico!BB$3&lt;='Gastos Gerais'!$E$4:$E$1003),-('Gastos Gerais'!$C$4:$C$1003))</f>
        <v>0</v>
      </c>
      <c r="BC90" s="71">
        <f>SUMPRODUCT(-('Gastos Gerais'!$B$4:$B$1003=Analítico!$B90),-(Analítico!BC$3&gt;='Gastos Gerais'!$D$4:$D$1003),-(Analítico!BC$3&lt;='Gastos Gerais'!$E$4:$E$1003),-('Gastos Gerais'!$C$4:$C$1003))</f>
        <v>0</v>
      </c>
      <c r="BD90" s="71">
        <f>SUMPRODUCT(-('Gastos Gerais'!$B$4:$B$1003=Analítico!$B90),-(Analítico!BD$3&gt;='Gastos Gerais'!$D$4:$D$1003),-(Analítico!BD$3&lt;='Gastos Gerais'!$E$4:$E$1003),-('Gastos Gerais'!$C$4:$C$1003))</f>
        <v>0</v>
      </c>
      <c r="BE90" s="71">
        <f>SUMPRODUCT(-('Gastos Gerais'!$B$4:$B$1003=Analítico!$B90),-(Analítico!BE$3&gt;='Gastos Gerais'!$D$4:$D$1003),-(Analítico!BE$3&lt;='Gastos Gerais'!$E$4:$E$1003),-('Gastos Gerais'!$C$4:$C$1003))</f>
        <v>0</v>
      </c>
      <c r="BF90" s="71">
        <f>SUMPRODUCT(-('Gastos Gerais'!$B$4:$B$1003=Analítico!$B90),-(Analítico!BF$3&gt;='Gastos Gerais'!$D$4:$D$1003),-(Analítico!BF$3&lt;='Gastos Gerais'!$E$4:$E$1003),-('Gastos Gerais'!$C$4:$C$1003))</f>
        <v>0</v>
      </c>
      <c r="BG90" s="71">
        <f>SUMPRODUCT(-('Gastos Gerais'!$B$4:$B$1003=Analítico!$B90),-(Analítico!BG$3&gt;='Gastos Gerais'!$D$4:$D$1003),-(Analítico!BG$3&lt;='Gastos Gerais'!$E$4:$E$1003),-('Gastos Gerais'!$C$4:$C$1003))</f>
        <v>0</v>
      </c>
      <c r="BH90" s="71">
        <f>SUMPRODUCT(-('Gastos Gerais'!$B$4:$B$1003=Analítico!$B90),-(Analítico!BH$3&gt;='Gastos Gerais'!$D$4:$D$1003),-(Analítico!BH$3&lt;='Gastos Gerais'!$E$4:$E$1003),-('Gastos Gerais'!$C$4:$C$1003))</f>
        <v>0</v>
      </c>
      <c r="BI90" s="71">
        <f>SUMPRODUCT(-('Gastos Gerais'!$B$4:$B$1003=Analítico!$B90),-(Analítico!BI$3&gt;='Gastos Gerais'!$D$4:$D$1003),-(Analítico!BI$3&lt;='Gastos Gerais'!$E$4:$E$1003),-('Gastos Gerais'!$C$4:$C$1003))</f>
        <v>0</v>
      </c>
      <c r="BJ90" s="71">
        <f>SUMPRODUCT(-('Gastos Gerais'!$B$4:$B$1003=Analítico!$B90),-(Analítico!BJ$3&gt;='Gastos Gerais'!$D$4:$D$1003),-(Analítico!BJ$3&lt;='Gastos Gerais'!$E$4:$E$1003),-('Gastos Gerais'!$C$4:$C$1003))</f>
        <v>0</v>
      </c>
      <c r="BK90" s="69">
        <f t="shared" si="36"/>
        <v>98800</v>
      </c>
      <c r="BL90" s="74">
        <f t="shared" ca="1" si="37"/>
        <v>1.7219623318758305E-3</v>
      </c>
    </row>
    <row r="91" spans="1:64" s="49" customFormat="1" ht="23.25" customHeight="1" x14ac:dyDescent="0.2">
      <c r="A91" s="19" t="s">
        <v>239</v>
      </c>
      <c r="B91" s="352" t="s">
        <v>240</v>
      </c>
      <c r="C91" s="71">
        <f>SUMPRODUCT(-('Gastos Gerais'!$B$4:$B$1003=Analítico!$B91),-(Analítico!C$3&gt;='Gastos Gerais'!$D$4:$D$1003),-(Analítico!C$3&lt;='Gastos Gerais'!$E$4:$E$1003),-('Gastos Gerais'!$C$4:$C$1003))</f>
        <v>0</v>
      </c>
      <c r="D91" s="71">
        <f>SUMPRODUCT(-('Gastos Gerais'!$B$4:$B$1003=Analítico!$B91),-(Analítico!D$3&gt;='Gastos Gerais'!$D$4:$D$1003),-(Analítico!D$3&lt;='Gastos Gerais'!$E$4:$E$1003),-('Gastos Gerais'!$C$4:$C$1003))</f>
        <v>0</v>
      </c>
      <c r="E91" s="71">
        <f>SUMPRODUCT(-('Gastos Gerais'!$B$4:$B$1003=Analítico!$B91),-(Analítico!E$3&gt;='Gastos Gerais'!$D$4:$D$1003),-(Analítico!E$3&lt;='Gastos Gerais'!$E$4:$E$1003),-('Gastos Gerais'!$C$4:$C$1003))</f>
        <v>0</v>
      </c>
      <c r="F91" s="71">
        <f>SUMPRODUCT(-('Gastos Gerais'!$B$4:$B$1003=Analítico!$B91),-(Analítico!F$3&gt;='Gastos Gerais'!$D$4:$D$1003),-(Analítico!F$3&lt;='Gastos Gerais'!$E$4:$E$1003),-('Gastos Gerais'!$C$4:$C$1003))</f>
        <v>0</v>
      </c>
      <c r="G91" s="71">
        <f>SUMPRODUCT(-('Gastos Gerais'!$B$4:$B$1003=Analítico!$B91),-(Analítico!G$3&gt;='Gastos Gerais'!$D$4:$D$1003),-(Analítico!G$3&lt;='Gastos Gerais'!$E$4:$E$1003),-('Gastos Gerais'!$C$4:$C$1003))</f>
        <v>0</v>
      </c>
      <c r="H91" s="71">
        <f>SUMPRODUCT(-('Gastos Gerais'!$B$4:$B$1003=Analítico!$B91),-(Analítico!H$3&gt;='Gastos Gerais'!$D$4:$D$1003),-(Analítico!H$3&lt;='Gastos Gerais'!$E$4:$E$1003),-('Gastos Gerais'!$C$4:$C$1003))</f>
        <v>0</v>
      </c>
      <c r="I91" s="71">
        <f>SUMPRODUCT(-('Gastos Gerais'!$B$4:$B$1003=Analítico!$B91),-(Analítico!I$3&gt;='Gastos Gerais'!$D$4:$D$1003),-(Analítico!I$3&lt;='Gastos Gerais'!$E$4:$E$1003),-('Gastos Gerais'!$C$4:$C$1003))</f>
        <v>0</v>
      </c>
      <c r="J91" s="71">
        <f>SUMPRODUCT(-('Gastos Gerais'!$B$4:$B$1003=Analítico!$B91),-(Analítico!J$3&gt;='Gastos Gerais'!$D$4:$D$1003),-(Analítico!J$3&lt;='Gastos Gerais'!$E$4:$E$1003),-('Gastos Gerais'!$C$4:$C$1003))</f>
        <v>0</v>
      </c>
      <c r="K91" s="71">
        <f>SUMPRODUCT(-('Gastos Gerais'!$B$4:$B$1003=Analítico!$B91),-(Analítico!K$3&gt;='Gastos Gerais'!$D$4:$D$1003),-(Analítico!K$3&lt;='Gastos Gerais'!$E$4:$E$1003),-('Gastos Gerais'!$C$4:$C$1003))</f>
        <v>0</v>
      </c>
      <c r="L91" s="71">
        <f>SUMPRODUCT(-('Gastos Gerais'!$B$4:$B$1003=Analítico!$B91),-(Analítico!L$3&gt;='Gastos Gerais'!$D$4:$D$1003),-(Analítico!L$3&lt;='Gastos Gerais'!$E$4:$E$1003),-('Gastos Gerais'!$C$4:$C$1003))</f>
        <v>0</v>
      </c>
      <c r="M91" s="71">
        <f>SUMPRODUCT(-('Gastos Gerais'!$B$4:$B$1003=Analítico!$B91),-(Analítico!M$3&gt;='Gastos Gerais'!$D$4:$D$1003),-(Analítico!M$3&lt;='Gastos Gerais'!$E$4:$E$1003),-('Gastos Gerais'!$C$4:$C$1003))</f>
        <v>0</v>
      </c>
      <c r="N91" s="71">
        <f>SUMPRODUCT(-('Gastos Gerais'!$B$4:$B$1003=Analítico!$B91),-(Analítico!N$3&gt;='Gastos Gerais'!$D$4:$D$1003),-(Analítico!N$3&lt;='Gastos Gerais'!$E$4:$E$1003),-('Gastos Gerais'!$C$4:$C$1003))</f>
        <v>0</v>
      </c>
      <c r="O91" s="71">
        <f>SUMPRODUCT(-('Gastos Gerais'!$B$4:$B$1003=Analítico!$B91),-(Analítico!O$3&gt;='Gastos Gerais'!$D$4:$D$1003),-(Analítico!O$3&lt;='Gastos Gerais'!$E$4:$E$1003),-('Gastos Gerais'!$C$4:$C$1003))</f>
        <v>0</v>
      </c>
      <c r="P91" s="71">
        <f>SUMPRODUCT(-('Gastos Gerais'!$B$4:$B$1003=Analítico!$B91),-(Analítico!P$3&gt;='Gastos Gerais'!$D$4:$D$1003),-(Analítico!P$3&lt;='Gastos Gerais'!$E$4:$E$1003),-('Gastos Gerais'!$C$4:$C$1003))</f>
        <v>0</v>
      </c>
      <c r="Q91" s="71">
        <f>SUMPRODUCT(-('Gastos Gerais'!$B$4:$B$1003=Analítico!$B91),-(Analítico!Q$3&gt;='Gastos Gerais'!$D$4:$D$1003),-(Analítico!Q$3&lt;='Gastos Gerais'!$E$4:$E$1003),-('Gastos Gerais'!$C$4:$C$1003))</f>
        <v>0</v>
      </c>
      <c r="R91" s="71">
        <f>SUMPRODUCT(-('Gastos Gerais'!$B$4:$B$1003=Analítico!$B91),-(Analítico!R$3&gt;='Gastos Gerais'!$D$4:$D$1003),-(Analítico!R$3&lt;='Gastos Gerais'!$E$4:$E$1003),-('Gastos Gerais'!$C$4:$C$1003))</f>
        <v>0</v>
      </c>
      <c r="S91" s="71">
        <f>SUMPRODUCT(-('Gastos Gerais'!$B$4:$B$1003=Analítico!$B91),-(Analítico!S$3&gt;='Gastos Gerais'!$D$4:$D$1003),-(Analítico!S$3&lt;='Gastos Gerais'!$E$4:$E$1003),-('Gastos Gerais'!$C$4:$C$1003))</f>
        <v>0</v>
      </c>
      <c r="T91" s="71">
        <f>SUMPRODUCT(-('Gastos Gerais'!$B$4:$B$1003=Analítico!$B91),-(Analítico!T$3&gt;='Gastos Gerais'!$D$4:$D$1003),-(Analítico!T$3&lt;='Gastos Gerais'!$E$4:$E$1003),-('Gastos Gerais'!$C$4:$C$1003))</f>
        <v>0</v>
      </c>
      <c r="U91" s="71">
        <f>SUMPRODUCT(-('Gastos Gerais'!$B$4:$B$1003=Analítico!$B91),-(Analítico!U$3&gt;='Gastos Gerais'!$D$4:$D$1003),-(Analítico!U$3&lt;='Gastos Gerais'!$E$4:$E$1003),-('Gastos Gerais'!$C$4:$C$1003))</f>
        <v>0</v>
      </c>
      <c r="V91" s="71">
        <f>SUMPRODUCT(-('Gastos Gerais'!$B$4:$B$1003=Analítico!$B91),-(Analítico!V$3&gt;='Gastos Gerais'!$D$4:$D$1003),-(Analítico!V$3&lt;='Gastos Gerais'!$E$4:$E$1003),-('Gastos Gerais'!$C$4:$C$1003))</f>
        <v>0</v>
      </c>
      <c r="W91" s="71">
        <f>SUMPRODUCT(-('Gastos Gerais'!$B$4:$B$1003=Analítico!$B91),-(Analítico!W$3&gt;='Gastos Gerais'!$D$4:$D$1003),-(Analítico!W$3&lt;='Gastos Gerais'!$E$4:$E$1003),-('Gastos Gerais'!$C$4:$C$1003))</f>
        <v>0</v>
      </c>
      <c r="X91" s="71">
        <f>SUMPRODUCT(-('Gastos Gerais'!$B$4:$B$1003=Analítico!$B91),-(Analítico!X$3&gt;='Gastos Gerais'!$D$4:$D$1003),-(Analítico!X$3&lt;='Gastos Gerais'!$E$4:$E$1003),-('Gastos Gerais'!$C$4:$C$1003))</f>
        <v>0</v>
      </c>
      <c r="Y91" s="71">
        <f>SUMPRODUCT(-('Gastos Gerais'!$B$4:$B$1003=Analítico!$B91),-(Analítico!Y$3&gt;='Gastos Gerais'!$D$4:$D$1003),-(Analítico!Y$3&lt;='Gastos Gerais'!$E$4:$E$1003),-('Gastos Gerais'!$C$4:$C$1003))</f>
        <v>0</v>
      </c>
      <c r="Z91" s="71">
        <f>SUMPRODUCT(-('Gastos Gerais'!$B$4:$B$1003=Analítico!$B91),-(Analítico!Z$3&gt;='Gastos Gerais'!$D$4:$D$1003),-(Analítico!Z$3&lt;='Gastos Gerais'!$E$4:$E$1003),-('Gastos Gerais'!$C$4:$C$1003))</f>
        <v>0</v>
      </c>
      <c r="AA91" s="71">
        <f>SUMPRODUCT(-('Gastos Gerais'!$B$4:$B$1003=Analítico!$B91),-(Analítico!AA$3&gt;='Gastos Gerais'!$D$4:$D$1003),-(Analítico!AA$3&lt;='Gastos Gerais'!$E$4:$E$1003),-('Gastos Gerais'!$C$4:$C$1003))</f>
        <v>0</v>
      </c>
      <c r="AB91" s="71">
        <f>SUMPRODUCT(-('Gastos Gerais'!$B$4:$B$1003=Analítico!$B91),-(Analítico!AB$3&gt;='Gastos Gerais'!$D$4:$D$1003),-(Analítico!AB$3&lt;='Gastos Gerais'!$E$4:$E$1003),-('Gastos Gerais'!$C$4:$C$1003))</f>
        <v>0</v>
      </c>
      <c r="AC91" s="71">
        <f>SUMPRODUCT(-('Gastos Gerais'!$B$4:$B$1003=Analítico!$B91),-(Analítico!AC$3&gt;='Gastos Gerais'!$D$4:$D$1003),-(Analítico!AC$3&lt;='Gastos Gerais'!$E$4:$E$1003),-('Gastos Gerais'!$C$4:$C$1003))</f>
        <v>0</v>
      </c>
      <c r="AD91" s="71">
        <f>SUMPRODUCT(-('Gastos Gerais'!$B$4:$B$1003=Analítico!$B91),-(Analítico!AD$3&gt;='Gastos Gerais'!$D$4:$D$1003),-(Analítico!AD$3&lt;='Gastos Gerais'!$E$4:$E$1003),-('Gastos Gerais'!$C$4:$C$1003))</f>
        <v>0</v>
      </c>
      <c r="AE91" s="71">
        <f>SUMPRODUCT(-('Gastos Gerais'!$B$4:$B$1003=Analítico!$B91),-(Analítico!AE$3&gt;='Gastos Gerais'!$D$4:$D$1003),-(Analítico!AE$3&lt;='Gastos Gerais'!$E$4:$E$1003),-('Gastos Gerais'!$C$4:$C$1003))</f>
        <v>0</v>
      </c>
      <c r="AF91" s="71">
        <f>SUMPRODUCT(-('Gastos Gerais'!$B$4:$B$1003=Analítico!$B91),-(Analítico!AF$3&gt;='Gastos Gerais'!$D$4:$D$1003),-(Analítico!AF$3&lt;='Gastos Gerais'!$E$4:$E$1003),-('Gastos Gerais'!$C$4:$C$1003))</f>
        <v>0</v>
      </c>
      <c r="AG91" s="71">
        <f>SUMPRODUCT(-('Gastos Gerais'!$B$4:$B$1003=Analítico!$B91),-(Analítico!AG$3&gt;='Gastos Gerais'!$D$4:$D$1003),-(Analítico!AG$3&lt;='Gastos Gerais'!$E$4:$E$1003),-('Gastos Gerais'!$C$4:$C$1003))</f>
        <v>0</v>
      </c>
      <c r="AH91" s="71">
        <f>SUMPRODUCT(-('Gastos Gerais'!$B$4:$B$1003=Analítico!$B91),-(Analítico!AH$3&gt;='Gastos Gerais'!$D$4:$D$1003),-(Analítico!AH$3&lt;='Gastos Gerais'!$E$4:$E$1003),-('Gastos Gerais'!$C$4:$C$1003))</f>
        <v>0</v>
      </c>
      <c r="AI91" s="71">
        <f>SUMPRODUCT(-('Gastos Gerais'!$B$4:$B$1003=Analítico!$B91),-(Analítico!AI$3&gt;='Gastos Gerais'!$D$4:$D$1003),-(Analítico!AI$3&lt;='Gastos Gerais'!$E$4:$E$1003),-('Gastos Gerais'!$C$4:$C$1003))</f>
        <v>0</v>
      </c>
      <c r="AJ91" s="71">
        <f>SUMPRODUCT(-('Gastos Gerais'!$B$4:$B$1003=Analítico!$B91),-(Analítico!AJ$3&gt;='Gastos Gerais'!$D$4:$D$1003),-(Analítico!AJ$3&lt;='Gastos Gerais'!$E$4:$E$1003),-('Gastos Gerais'!$C$4:$C$1003))</f>
        <v>0</v>
      </c>
      <c r="AK91" s="71">
        <f>SUMPRODUCT(-('Gastos Gerais'!$B$4:$B$1003=Analítico!$B91),-(Analítico!AK$3&gt;='Gastos Gerais'!$D$4:$D$1003),-(Analítico!AK$3&lt;='Gastos Gerais'!$E$4:$E$1003),-('Gastos Gerais'!$C$4:$C$1003))</f>
        <v>0</v>
      </c>
      <c r="AL91" s="71">
        <f>SUMPRODUCT(-('Gastos Gerais'!$B$4:$B$1003=Analítico!$B91),-(Analítico!AL$3&gt;='Gastos Gerais'!$D$4:$D$1003),-(Analítico!AL$3&lt;='Gastos Gerais'!$E$4:$E$1003),-('Gastos Gerais'!$C$4:$C$1003))</f>
        <v>0</v>
      </c>
      <c r="AM91" s="71">
        <f>SUMPRODUCT(-('Gastos Gerais'!$B$4:$B$1003=Analítico!$B91),-(Analítico!AM$3&gt;='Gastos Gerais'!$D$4:$D$1003),-(Analítico!AM$3&lt;='Gastos Gerais'!$E$4:$E$1003),-('Gastos Gerais'!$C$4:$C$1003))</f>
        <v>0</v>
      </c>
      <c r="AN91" s="71">
        <f>SUMPRODUCT(-('Gastos Gerais'!$B$4:$B$1003=Analítico!$B91),-(Analítico!AN$3&gt;='Gastos Gerais'!$D$4:$D$1003),-(Analítico!AN$3&lt;='Gastos Gerais'!$E$4:$E$1003),-('Gastos Gerais'!$C$4:$C$1003))</f>
        <v>0</v>
      </c>
      <c r="AO91" s="71">
        <f>SUMPRODUCT(-('Gastos Gerais'!$B$4:$B$1003=Analítico!$B91),-(Analítico!AO$3&gt;='Gastos Gerais'!$D$4:$D$1003),-(Analítico!AO$3&lt;='Gastos Gerais'!$E$4:$E$1003),-('Gastos Gerais'!$C$4:$C$1003))</f>
        <v>0</v>
      </c>
      <c r="AP91" s="71">
        <f>SUMPRODUCT(-('Gastos Gerais'!$B$4:$B$1003=Analítico!$B91),-(Analítico!AP$3&gt;='Gastos Gerais'!$D$4:$D$1003),-(Analítico!AP$3&lt;='Gastos Gerais'!$E$4:$E$1003),-('Gastos Gerais'!$C$4:$C$1003))</f>
        <v>0</v>
      </c>
      <c r="AQ91" s="71">
        <f>SUMPRODUCT(-('Gastos Gerais'!$B$4:$B$1003=Analítico!$B91),-(Analítico!AQ$3&gt;='Gastos Gerais'!$D$4:$D$1003),-(Analítico!AQ$3&lt;='Gastos Gerais'!$E$4:$E$1003),-('Gastos Gerais'!$C$4:$C$1003))</f>
        <v>0</v>
      </c>
      <c r="AR91" s="71">
        <f>SUMPRODUCT(-('Gastos Gerais'!$B$4:$B$1003=Analítico!$B91),-(Analítico!AR$3&gt;='Gastos Gerais'!$D$4:$D$1003),-(Analítico!AR$3&lt;='Gastos Gerais'!$E$4:$E$1003),-('Gastos Gerais'!$C$4:$C$1003))</f>
        <v>0</v>
      </c>
      <c r="AS91" s="71">
        <f>SUMPRODUCT(-('Gastos Gerais'!$B$4:$B$1003=Analítico!$B91),-(Analítico!AS$3&gt;='Gastos Gerais'!$D$4:$D$1003),-(Analítico!AS$3&lt;='Gastos Gerais'!$E$4:$E$1003),-('Gastos Gerais'!$C$4:$C$1003))</f>
        <v>0</v>
      </c>
      <c r="AT91" s="71">
        <f>SUMPRODUCT(-('Gastos Gerais'!$B$4:$B$1003=Analítico!$B91),-(Analítico!AT$3&gt;='Gastos Gerais'!$D$4:$D$1003),-(Analítico!AT$3&lt;='Gastos Gerais'!$E$4:$E$1003),-('Gastos Gerais'!$C$4:$C$1003))</f>
        <v>0</v>
      </c>
      <c r="AU91" s="71">
        <f>SUMPRODUCT(-('Gastos Gerais'!$B$4:$B$1003=Analítico!$B91),-(Analítico!AU$3&gt;='Gastos Gerais'!$D$4:$D$1003),-(Analítico!AU$3&lt;='Gastos Gerais'!$E$4:$E$1003),-('Gastos Gerais'!$C$4:$C$1003))</f>
        <v>0</v>
      </c>
      <c r="AV91" s="71">
        <f>SUMPRODUCT(-('Gastos Gerais'!$B$4:$B$1003=Analítico!$B91),-(Analítico!AV$3&gt;='Gastos Gerais'!$D$4:$D$1003),-(Analítico!AV$3&lt;='Gastos Gerais'!$E$4:$E$1003),-('Gastos Gerais'!$C$4:$C$1003))</f>
        <v>0</v>
      </c>
      <c r="AW91" s="71">
        <f>SUMPRODUCT(-('Gastos Gerais'!$B$4:$B$1003=Analítico!$B91),-(Analítico!AW$3&gt;='Gastos Gerais'!$D$4:$D$1003),-(Analítico!AW$3&lt;='Gastos Gerais'!$E$4:$E$1003),-('Gastos Gerais'!$C$4:$C$1003))</f>
        <v>0</v>
      </c>
      <c r="AX91" s="71">
        <f>SUMPRODUCT(-('Gastos Gerais'!$B$4:$B$1003=Analítico!$B91),-(Analítico!AX$3&gt;='Gastos Gerais'!$D$4:$D$1003),-(Analítico!AX$3&lt;='Gastos Gerais'!$E$4:$E$1003),-('Gastos Gerais'!$C$4:$C$1003))</f>
        <v>0</v>
      </c>
      <c r="AY91" s="71">
        <f>SUMPRODUCT(-('Gastos Gerais'!$B$4:$B$1003=Analítico!$B91),-(Analítico!AY$3&gt;='Gastos Gerais'!$D$4:$D$1003),-(Analítico!AY$3&lt;='Gastos Gerais'!$E$4:$E$1003),-('Gastos Gerais'!$C$4:$C$1003))</f>
        <v>0</v>
      </c>
      <c r="AZ91" s="71">
        <f>SUMPRODUCT(-('Gastos Gerais'!$B$4:$B$1003=Analítico!$B91),-(Analítico!AZ$3&gt;='Gastos Gerais'!$D$4:$D$1003),-(Analítico!AZ$3&lt;='Gastos Gerais'!$E$4:$E$1003),-('Gastos Gerais'!$C$4:$C$1003))</f>
        <v>0</v>
      </c>
      <c r="BA91" s="71">
        <f>SUMPRODUCT(-('Gastos Gerais'!$B$4:$B$1003=Analítico!$B91),-(Analítico!BA$3&gt;='Gastos Gerais'!$D$4:$D$1003),-(Analítico!BA$3&lt;='Gastos Gerais'!$E$4:$E$1003),-('Gastos Gerais'!$C$4:$C$1003))</f>
        <v>0</v>
      </c>
      <c r="BB91" s="71">
        <f>SUMPRODUCT(-('Gastos Gerais'!$B$4:$B$1003=Analítico!$B91),-(Analítico!BB$3&gt;='Gastos Gerais'!$D$4:$D$1003),-(Analítico!BB$3&lt;='Gastos Gerais'!$E$4:$E$1003),-('Gastos Gerais'!$C$4:$C$1003))</f>
        <v>0</v>
      </c>
      <c r="BC91" s="71">
        <f>SUMPRODUCT(-('Gastos Gerais'!$B$4:$B$1003=Analítico!$B91),-(Analítico!BC$3&gt;='Gastos Gerais'!$D$4:$D$1003),-(Analítico!BC$3&lt;='Gastos Gerais'!$E$4:$E$1003),-('Gastos Gerais'!$C$4:$C$1003))</f>
        <v>0</v>
      </c>
      <c r="BD91" s="71">
        <f>SUMPRODUCT(-('Gastos Gerais'!$B$4:$B$1003=Analítico!$B91),-(Analítico!BD$3&gt;='Gastos Gerais'!$D$4:$D$1003),-(Analítico!BD$3&lt;='Gastos Gerais'!$E$4:$E$1003),-('Gastos Gerais'!$C$4:$C$1003))</f>
        <v>0</v>
      </c>
      <c r="BE91" s="71">
        <f>SUMPRODUCT(-('Gastos Gerais'!$B$4:$B$1003=Analítico!$B91),-(Analítico!BE$3&gt;='Gastos Gerais'!$D$4:$D$1003),-(Analítico!BE$3&lt;='Gastos Gerais'!$E$4:$E$1003),-('Gastos Gerais'!$C$4:$C$1003))</f>
        <v>0</v>
      </c>
      <c r="BF91" s="71">
        <f>SUMPRODUCT(-('Gastos Gerais'!$B$4:$B$1003=Analítico!$B91),-(Analítico!BF$3&gt;='Gastos Gerais'!$D$4:$D$1003),-(Analítico!BF$3&lt;='Gastos Gerais'!$E$4:$E$1003),-('Gastos Gerais'!$C$4:$C$1003))</f>
        <v>0</v>
      </c>
      <c r="BG91" s="71">
        <f>SUMPRODUCT(-('Gastos Gerais'!$B$4:$B$1003=Analítico!$B91),-(Analítico!BG$3&gt;='Gastos Gerais'!$D$4:$D$1003),-(Analítico!BG$3&lt;='Gastos Gerais'!$E$4:$E$1003),-('Gastos Gerais'!$C$4:$C$1003))</f>
        <v>0</v>
      </c>
      <c r="BH91" s="71">
        <f>SUMPRODUCT(-('Gastos Gerais'!$B$4:$B$1003=Analítico!$B91),-(Analítico!BH$3&gt;='Gastos Gerais'!$D$4:$D$1003),-(Analítico!BH$3&lt;='Gastos Gerais'!$E$4:$E$1003),-('Gastos Gerais'!$C$4:$C$1003))</f>
        <v>0</v>
      </c>
      <c r="BI91" s="71">
        <f>SUMPRODUCT(-('Gastos Gerais'!$B$4:$B$1003=Analítico!$B91),-(Analítico!BI$3&gt;='Gastos Gerais'!$D$4:$D$1003),-(Analítico!BI$3&lt;='Gastos Gerais'!$E$4:$E$1003),-('Gastos Gerais'!$C$4:$C$1003))</f>
        <v>0</v>
      </c>
      <c r="BJ91" s="71">
        <f>SUMPRODUCT(-('Gastos Gerais'!$B$4:$B$1003=Analítico!$B91),-(Analítico!BJ$3&gt;='Gastos Gerais'!$D$4:$D$1003),-(Analítico!BJ$3&lt;='Gastos Gerais'!$E$4:$E$1003),-('Gastos Gerais'!$C$4:$C$1003))</f>
        <v>0</v>
      </c>
      <c r="BK91" s="69">
        <f t="shared" si="36"/>
        <v>0</v>
      </c>
      <c r="BL91" s="74">
        <f t="shared" ca="1" si="37"/>
        <v>0</v>
      </c>
    </row>
    <row r="92" spans="1:64" s="49" customFormat="1" ht="23.25" customHeight="1" x14ac:dyDescent="0.2">
      <c r="A92" s="19" t="s">
        <v>241</v>
      </c>
      <c r="B92" s="352" t="s">
        <v>242</v>
      </c>
      <c r="C92" s="71">
        <f>SUMPRODUCT(-('Gastos Gerais'!$B$4:$B$1003=Analítico!$B92),-(Analítico!C$3&gt;='Gastos Gerais'!$D$4:$D$1003),-(Analítico!C$3&lt;='Gastos Gerais'!$E$4:$E$1003),-('Gastos Gerais'!$C$4:$C$1003))</f>
        <v>0</v>
      </c>
      <c r="D92" s="71">
        <f>SUMPRODUCT(-('Gastos Gerais'!$B$4:$B$1003=Analítico!$B92),-(Analítico!D$3&gt;='Gastos Gerais'!$D$4:$D$1003),-(Analítico!D$3&lt;='Gastos Gerais'!$E$4:$E$1003),-('Gastos Gerais'!$C$4:$C$1003))</f>
        <v>0</v>
      </c>
      <c r="E92" s="71">
        <f>SUMPRODUCT(-('Gastos Gerais'!$B$4:$B$1003=Analítico!$B92),-(Analítico!E$3&gt;='Gastos Gerais'!$D$4:$D$1003),-(Analítico!E$3&lt;='Gastos Gerais'!$E$4:$E$1003),-('Gastos Gerais'!$C$4:$C$1003))</f>
        <v>0</v>
      </c>
      <c r="F92" s="71">
        <f>SUMPRODUCT(-('Gastos Gerais'!$B$4:$B$1003=Analítico!$B92),-(Analítico!F$3&gt;='Gastos Gerais'!$D$4:$D$1003),-(Analítico!F$3&lt;='Gastos Gerais'!$E$4:$E$1003),-('Gastos Gerais'!$C$4:$C$1003))</f>
        <v>0</v>
      </c>
      <c r="G92" s="71">
        <f>SUMPRODUCT(-('Gastos Gerais'!$B$4:$B$1003=Analítico!$B92),-(Analítico!G$3&gt;='Gastos Gerais'!$D$4:$D$1003),-(Analítico!G$3&lt;='Gastos Gerais'!$E$4:$E$1003),-('Gastos Gerais'!$C$4:$C$1003))</f>
        <v>0</v>
      </c>
      <c r="H92" s="71">
        <f>SUMPRODUCT(-('Gastos Gerais'!$B$4:$B$1003=Analítico!$B92),-(Analítico!H$3&gt;='Gastos Gerais'!$D$4:$D$1003),-(Analítico!H$3&lt;='Gastos Gerais'!$E$4:$E$1003),-('Gastos Gerais'!$C$4:$C$1003))</f>
        <v>0</v>
      </c>
      <c r="I92" s="71">
        <f>SUMPRODUCT(-('Gastos Gerais'!$B$4:$B$1003=Analítico!$B92),-(Analítico!I$3&gt;='Gastos Gerais'!$D$4:$D$1003),-(Analítico!I$3&lt;='Gastos Gerais'!$E$4:$E$1003),-('Gastos Gerais'!$C$4:$C$1003))</f>
        <v>0</v>
      </c>
      <c r="J92" s="71">
        <f>SUMPRODUCT(-('Gastos Gerais'!$B$4:$B$1003=Analítico!$B92),-(Analítico!J$3&gt;='Gastos Gerais'!$D$4:$D$1003),-(Analítico!J$3&lt;='Gastos Gerais'!$E$4:$E$1003),-('Gastos Gerais'!$C$4:$C$1003))</f>
        <v>0</v>
      </c>
      <c r="K92" s="71">
        <f>SUMPRODUCT(-('Gastos Gerais'!$B$4:$B$1003=Analítico!$B92),-(Analítico!K$3&gt;='Gastos Gerais'!$D$4:$D$1003),-(Analítico!K$3&lt;='Gastos Gerais'!$E$4:$E$1003),-('Gastos Gerais'!$C$4:$C$1003))</f>
        <v>0</v>
      </c>
      <c r="L92" s="71">
        <f>SUMPRODUCT(-('Gastos Gerais'!$B$4:$B$1003=Analítico!$B92),-(Analítico!L$3&gt;='Gastos Gerais'!$D$4:$D$1003),-(Analítico!L$3&lt;='Gastos Gerais'!$E$4:$E$1003),-('Gastos Gerais'!$C$4:$C$1003))</f>
        <v>0</v>
      </c>
      <c r="M92" s="71">
        <f>SUMPRODUCT(-('Gastos Gerais'!$B$4:$B$1003=Analítico!$B92),-(Analítico!M$3&gt;='Gastos Gerais'!$D$4:$D$1003),-(Analítico!M$3&lt;='Gastos Gerais'!$E$4:$E$1003),-('Gastos Gerais'!$C$4:$C$1003))</f>
        <v>0</v>
      </c>
      <c r="N92" s="71">
        <f>SUMPRODUCT(-('Gastos Gerais'!$B$4:$B$1003=Analítico!$B92),-(Analítico!N$3&gt;='Gastos Gerais'!$D$4:$D$1003),-(Analítico!N$3&lt;='Gastos Gerais'!$E$4:$E$1003),-('Gastos Gerais'!$C$4:$C$1003))</f>
        <v>0</v>
      </c>
      <c r="O92" s="71">
        <f>SUMPRODUCT(-('Gastos Gerais'!$B$4:$B$1003=Analítico!$B92),-(Analítico!O$3&gt;='Gastos Gerais'!$D$4:$D$1003),-(Analítico!O$3&lt;='Gastos Gerais'!$E$4:$E$1003),-('Gastos Gerais'!$C$4:$C$1003))</f>
        <v>0</v>
      </c>
      <c r="P92" s="71">
        <f>SUMPRODUCT(-('Gastos Gerais'!$B$4:$B$1003=Analítico!$B92),-(Analítico!P$3&gt;='Gastos Gerais'!$D$4:$D$1003),-(Analítico!P$3&lt;='Gastos Gerais'!$E$4:$E$1003),-('Gastos Gerais'!$C$4:$C$1003))</f>
        <v>0</v>
      </c>
      <c r="Q92" s="71">
        <f>SUMPRODUCT(-('Gastos Gerais'!$B$4:$B$1003=Analítico!$B92),-(Analítico!Q$3&gt;='Gastos Gerais'!$D$4:$D$1003),-(Analítico!Q$3&lt;='Gastos Gerais'!$E$4:$E$1003),-('Gastos Gerais'!$C$4:$C$1003))</f>
        <v>0</v>
      </c>
      <c r="R92" s="71">
        <f>SUMPRODUCT(-('Gastos Gerais'!$B$4:$B$1003=Analítico!$B92),-(Analítico!R$3&gt;='Gastos Gerais'!$D$4:$D$1003),-(Analítico!R$3&lt;='Gastos Gerais'!$E$4:$E$1003),-('Gastos Gerais'!$C$4:$C$1003))</f>
        <v>0</v>
      </c>
      <c r="S92" s="71">
        <f>SUMPRODUCT(-('Gastos Gerais'!$B$4:$B$1003=Analítico!$B92),-(Analítico!S$3&gt;='Gastos Gerais'!$D$4:$D$1003),-(Analítico!S$3&lt;='Gastos Gerais'!$E$4:$E$1003),-('Gastos Gerais'!$C$4:$C$1003))</f>
        <v>0</v>
      </c>
      <c r="T92" s="71">
        <f>SUMPRODUCT(-('Gastos Gerais'!$B$4:$B$1003=Analítico!$B92),-(Analítico!T$3&gt;='Gastos Gerais'!$D$4:$D$1003),-(Analítico!T$3&lt;='Gastos Gerais'!$E$4:$E$1003),-('Gastos Gerais'!$C$4:$C$1003))</f>
        <v>0</v>
      </c>
      <c r="U92" s="71">
        <f>SUMPRODUCT(-('Gastos Gerais'!$B$4:$B$1003=Analítico!$B92),-(Analítico!U$3&gt;='Gastos Gerais'!$D$4:$D$1003),-(Analítico!U$3&lt;='Gastos Gerais'!$E$4:$E$1003),-('Gastos Gerais'!$C$4:$C$1003))</f>
        <v>0</v>
      </c>
      <c r="V92" s="71">
        <f>SUMPRODUCT(-('Gastos Gerais'!$B$4:$B$1003=Analítico!$B92),-(Analítico!V$3&gt;='Gastos Gerais'!$D$4:$D$1003),-(Analítico!V$3&lt;='Gastos Gerais'!$E$4:$E$1003),-('Gastos Gerais'!$C$4:$C$1003))</f>
        <v>0</v>
      </c>
      <c r="W92" s="71">
        <f>SUMPRODUCT(-('Gastos Gerais'!$B$4:$B$1003=Analítico!$B92),-(Analítico!W$3&gt;='Gastos Gerais'!$D$4:$D$1003),-(Analítico!W$3&lt;='Gastos Gerais'!$E$4:$E$1003),-('Gastos Gerais'!$C$4:$C$1003))</f>
        <v>0</v>
      </c>
      <c r="X92" s="71">
        <f>SUMPRODUCT(-('Gastos Gerais'!$B$4:$B$1003=Analítico!$B92),-(Analítico!X$3&gt;='Gastos Gerais'!$D$4:$D$1003),-(Analítico!X$3&lt;='Gastos Gerais'!$E$4:$E$1003),-('Gastos Gerais'!$C$4:$C$1003))</f>
        <v>0</v>
      </c>
      <c r="Y92" s="71">
        <f>SUMPRODUCT(-('Gastos Gerais'!$B$4:$B$1003=Analítico!$B92),-(Analítico!Y$3&gt;='Gastos Gerais'!$D$4:$D$1003),-(Analítico!Y$3&lt;='Gastos Gerais'!$E$4:$E$1003),-('Gastos Gerais'!$C$4:$C$1003))</f>
        <v>0</v>
      </c>
      <c r="Z92" s="71">
        <f>SUMPRODUCT(-('Gastos Gerais'!$B$4:$B$1003=Analítico!$B92),-(Analítico!Z$3&gt;='Gastos Gerais'!$D$4:$D$1003),-(Analítico!Z$3&lt;='Gastos Gerais'!$E$4:$E$1003),-('Gastos Gerais'!$C$4:$C$1003))</f>
        <v>0</v>
      </c>
      <c r="AA92" s="71">
        <f>SUMPRODUCT(-('Gastos Gerais'!$B$4:$B$1003=Analítico!$B92),-(Analítico!AA$3&gt;='Gastos Gerais'!$D$4:$D$1003),-(Analítico!AA$3&lt;='Gastos Gerais'!$E$4:$E$1003),-('Gastos Gerais'!$C$4:$C$1003))</f>
        <v>0</v>
      </c>
      <c r="AB92" s="71">
        <f>SUMPRODUCT(-('Gastos Gerais'!$B$4:$B$1003=Analítico!$B92),-(Analítico!AB$3&gt;='Gastos Gerais'!$D$4:$D$1003),-(Analítico!AB$3&lt;='Gastos Gerais'!$E$4:$E$1003),-('Gastos Gerais'!$C$4:$C$1003))</f>
        <v>0</v>
      </c>
      <c r="AC92" s="71">
        <f>SUMPRODUCT(-('Gastos Gerais'!$B$4:$B$1003=Analítico!$B92),-(Analítico!AC$3&gt;='Gastos Gerais'!$D$4:$D$1003),-(Analítico!AC$3&lt;='Gastos Gerais'!$E$4:$E$1003),-('Gastos Gerais'!$C$4:$C$1003))</f>
        <v>0</v>
      </c>
      <c r="AD92" s="71">
        <f>SUMPRODUCT(-('Gastos Gerais'!$B$4:$B$1003=Analítico!$B92),-(Analítico!AD$3&gt;='Gastos Gerais'!$D$4:$D$1003),-(Analítico!AD$3&lt;='Gastos Gerais'!$E$4:$E$1003),-('Gastos Gerais'!$C$4:$C$1003))</f>
        <v>0</v>
      </c>
      <c r="AE92" s="71">
        <f>SUMPRODUCT(-('Gastos Gerais'!$B$4:$B$1003=Analítico!$B92),-(Analítico!AE$3&gt;='Gastos Gerais'!$D$4:$D$1003),-(Analítico!AE$3&lt;='Gastos Gerais'!$E$4:$E$1003),-('Gastos Gerais'!$C$4:$C$1003))</f>
        <v>0</v>
      </c>
      <c r="AF92" s="71">
        <f>SUMPRODUCT(-('Gastos Gerais'!$B$4:$B$1003=Analítico!$B92),-(Analítico!AF$3&gt;='Gastos Gerais'!$D$4:$D$1003),-(Analítico!AF$3&lt;='Gastos Gerais'!$E$4:$E$1003),-('Gastos Gerais'!$C$4:$C$1003))</f>
        <v>0</v>
      </c>
      <c r="AG92" s="71">
        <f>SUMPRODUCT(-('Gastos Gerais'!$B$4:$B$1003=Analítico!$B92),-(Analítico!AG$3&gt;='Gastos Gerais'!$D$4:$D$1003),-(Analítico!AG$3&lt;='Gastos Gerais'!$E$4:$E$1003),-('Gastos Gerais'!$C$4:$C$1003))</f>
        <v>0</v>
      </c>
      <c r="AH92" s="71">
        <f>SUMPRODUCT(-('Gastos Gerais'!$B$4:$B$1003=Analítico!$B92),-(Analítico!AH$3&gt;='Gastos Gerais'!$D$4:$D$1003),-(Analítico!AH$3&lt;='Gastos Gerais'!$E$4:$E$1003),-('Gastos Gerais'!$C$4:$C$1003))</f>
        <v>0</v>
      </c>
      <c r="AI92" s="71">
        <f>SUMPRODUCT(-('Gastos Gerais'!$B$4:$B$1003=Analítico!$B92),-(Analítico!AI$3&gt;='Gastos Gerais'!$D$4:$D$1003),-(Analítico!AI$3&lt;='Gastos Gerais'!$E$4:$E$1003),-('Gastos Gerais'!$C$4:$C$1003))</f>
        <v>0</v>
      </c>
      <c r="AJ92" s="71">
        <f>SUMPRODUCT(-('Gastos Gerais'!$B$4:$B$1003=Analítico!$B92),-(Analítico!AJ$3&gt;='Gastos Gerais'!$D$4:$D$1003),-(Analítico!AJ$3&lt;='Gastos Gerais'!$E$4:$E$1003),-('Gastos Gerais'!$C$4:$C$1003))</f>
        <v>0</v>
      </c>
      <c r="AK92" s="71">
        <f>SUMPRODUCT(-('Gastos Gerais'!$B$4:$B$1003=Analítico!$B92),-(Analítico!AK$3&gt;='Gastos Gerais'!$D$4:$D$1003),-(Analítico!AK$3&lt;='Gastos Gerais'!$E$4:$E$1003),-('Gastos Gerais'!$C$4:$C$1003))</f>
        <v>0</v>
      </c>
      <c r="AL92" s="71">
        <f>SUMPRODUCT(-('Gastos Gerais'!$B$4:$B$1003=Analítico!$B92),-(Analítico!AL$3&gt;='Gastos Gerais'!$D$4:$D$1003),-(Analítico!AL$3&lt;='Gastos Gerais'!$E$4:$E$1003),-('Gastos Gerais'!$C$4:$C$1003))</f>
        <v>0</v>
      </c>
      <c r="AM92" s="71">
        <f>SUMPRODUCT(-('Gastos Gerais'!$B$4:$B$1003=Analítico!$B92),-(Analítico!AM$3&gt;='Gastos Gerais'!$D$4:$D$1003),-(Analítico!AM$3&lt;='Gastos Gerais'!$E$4:$E$1003),-('Gastos Gerais'!$C$4:$C$1003))</f>
        <v>0</v>
      </c>
      <c r="AN92" s="71">
        <f>SUMPRODUCT(-('Gastos Gerais'!$B$4:$B$1003=Analítico!$B92),-(Analítico!AN$3&gt;='Gastos Gerais'!$D$4:$D$1003),-(Analítico!AN$3&lt;='Gastos Gerais'!$E$4:$E$1003),-('Gastos Gerais'!$C$4:$C$1003))</f>
        <v>0</v>
      </c>
      <c r="AO92" s="71">
        <f>SUMPRODUCT(-('Gastos Gerais'!$B$4:$B$1003=Analítico!$B92),-(Analítico!AO$3&gt;='Gastos Gerais'!$D$4:$D$1003),-(Analítico!AO$3&lt;='Gastos Gerais'!$E$4:$E$1003),-('Gastos Gerais'!$C$4:$C$1003))</f>
        <v>0</v>
      </c>
      <c r="AP92" s="71">
        <f>SUMPRODUCT(-('Gastos Gerais'!$B$4:$B$1003=Analítico!$B92),-(Analítico!AP$3&gt;='Gastos Gerais'!$D$4:$D$1003),-(Analítico!AP$3&lt;='Gastos Gerais'!$E$4:$E$1003),-('Gastos Gerais'!$C$4:$C$1003))</f>
        <v>0</v>
      </c>
      <c r="AQ92" s="71">
        <f>SUMPRODUCT(-('Gastos Gerais'!$B$4:$B$1003=Analítico!$B92),-(Analítico!AQ$3&gt;='Gastos Gerais'!$D$4:$D$1003),-(Analítico!AQ$3&lt;='Gastos Gerais'!$E$4:$E$1003),-('Gastos Gerais'!$C$4:$C$1003))</f>
        <v>0</v>
      </c>
      <c r="AR92" s="71">
        <f>SUMPRODUCT(-('Gastos Gerais'!$B$4:$B$1003=Analítico!$B92),-(Analítico!AR$3&gt;='Gastos Gerais'!$D$4:$D$1003),-(Analítico!AR$3&lt;='Gastos Gerais'!$E$4:$E$1003),-('Gastos Gerais'!$C$4:$C$1003))</f>
        <v>0</v>
      </c>
      <c r="AS92" s="71">
        <f>SUMPRODUCT(-('Gastos Gerais'!$B$4:$B$1003=Analítico!$B92),-(Analítico!AS$3&gt;='Gastos Gerais'!$D$4:$D$1003),-(Analítico!AS$3&lt;='Gastos Gerais'!$E$4:$E$1003),-('Gastos Gerais'!$C$4:$C$1003))</f>
        <v>0</v>
      </c>
      <c r="AT92" s="71">
        <f>SUMPRODUCT(-('Gastos Gerais'!$B$4:$B$1003=Analítico!$B92),-(Analítico!AT$3&gt;='Gastos Gerais'!$D$4:$D$1003),-(Analítico!AT$3&lt;='Gastos Gerais'!$E$4:$E$1003),-('Gastos Gerais'!$C$4:$C$1003))</f>
        <v>0</v>
      </c>
      <c r="AU92" s="71">
        <f>SUMPRODUCT(-('Gastos Gerais'!$B$4:$B$1003=Analítico!$B92),-(Analítico!AU$3&gt;='Gastos Gerais'!$D$4:$D$1003),-(Analítico!AU$3&lt;='Gastos Gerais'!$E$4:$E$1003),-('Gastos Gerais'!$C$4:$C$1003))</f>
        <v>0</v>
      </c>
      <c r="AV92" s="71">
        <f>SUMPRODUCT(-('Gastos Gerais'!$B$4:$B$1003=Analítico!$B92),-(Analítico!AV$3&gt;='Gastos Gerais'!$D$4:$D$1003),-(Analítico!AV$3&lt;='Gastos Gerais'!$E$4:$E$1003),-('Gastos Gerais'!$C$4:$C$1003))</f>
        <v>0</v>
      </c>
      <c r="AW92" s="71">
        <f>SUMPRODUCT(-('Gastos Gerais'!$B$4:$B$1003=Analítico!$B92),-(Analítico!AW$3&gt;='Gastos Gerais'!$D$4:$D$1003),-(Analítico!AW$3&lt;='Gastos Gerais'!$E$4:$E$1003),-('Gastos Gerais'!$C$4:$C$1003))</f>
        <v>0</v>
      </c>
      <c r="AX92" s="71">
        <f>SUMPRODUCT(-('Gastos Gerais'!$B$4:$B$1003=Analítico!$B92),-(Analítico!AX$3&gt;='Gastos Gerais'!$D$4:$D$1003),-(Analítico!AX$3&lt;='Gastos Gerais'!$E$4:$E$1003),-('Gastos Gerais'!$C$4:$C$1003))</f>
        <v>0</v>
      </c>
      <c r="AY92" s="71">
        <f>SUMPRODUCT(-('Gastos Gerais'!$B$4:$B$1003=Analítico!$B92),-(Analítico!AY$3&gt;='Gastos Gerais'!$D$4:$D$1003),-(Analítico!AY$3&lt;='Gastos Gerais'!$E$4:$E$1003),-('Gastos Gerais'!$C$4:$C$1003))</f>
        <v>0</v>
      </c>
      <c r="AZ92" s="71">
        <f>SUMPRODUCT(-('Gastos Gerais'!$B$4:$B$1003=Analítico!$B92),-(Analítico!AZ$3&gt;='Gastos Gerais'!$D$4:$D$1003),-(Analítico!AZ$3&lt;='Gastos Gerais'!$E$4:$E$1003),-('Gastos Gerais'!$C$4:$C$1003))</f>
        <v>0</v>
      </c>
      <c r="BA92" s="71">
        <f>SUMPRODUCT(-('Gastos Gerais'!$B$4:$B$1003=Analítico!$B92),-(Analítico!BA$3&gt;='Gastos Gerais'!$D$4:$D$1003),-(Analítico!BA$3&lt;='Gastos Gerais'!$E$4:$E$1003),-('Gastos Gerais'!$C$4:$C$1003))</f>
        <v>0</v>
      </c>
      <c r="BB92" s="71">
        <f>SUMPRODUCT(-('Gastos Gerais'!$B$4:$B$1003=Analítico!$B92),-(Analítico!BB$3&gt;='Gastos Gerais'!$D$4:$D$1003),-(Analítico!BB$3&lt;='Gastos Gerais'!$E$4:$E$1003),-('Gastos Gerais'!$C$4:$C$1003))</f>
        <v>0</v>
      </c>
      <c r="BC92" s="71">
        <f>SUMPRODUCT(-('Gastos Gerais'!$B$4:$B$1003=Analítico!$B92),-(Analítico!BC$3&gt;='Gastos Gerais'!$D$4:$D$1003),-(Analítico!BC$3&lt;='Gastos Gerais'!$E$4:$E$1003),-('Gastos Gerais'!$C$4:$C$1003))</f>
        <v>0</v>
      </c>
      <c r="BD92" s="71">
        <f>SUMPRODUCT(-('Gastos Gerais'!$B$4:$B$1003=Analítico!$B92),-(Analítico!BD$3&gt;='Gastos Gerais'!$D$4:$D$1003),-(Analítico!BD$3&lt;='Gastos Gerais'!$E$4:$E$1003),-('Gastos Gerais'!$C$4:$C$1003))</f>
        <v>0</v>
      </c>
      <c r="BE92" s="71">
        <f>SUMPRODUCT(-('Gastos Gerais'!$B$4:$B$1003=Analítico!$B92),-(Analítico!BE$3&gt;='Gastos Gerais'!$D$4:$D$1003),-(Analítico!BE$3&lt;='Gastos Gerais'!$E$4:$E$1003),-('Gastos Gerais'!$C$4:$C$1003))</f>
        <v>0</v>
      </c>
      <c r="BF92" s="71">
        <f>SUMPRODUCT(-('Gastos Gerais'!$B$4:$B$1003=Analítico!$B92),-(Analítico!BF$3&gt;='Gastos Gerais'!$D$4:$D$1003),-(Analítico!BF$3&lt;='Gastos Gerais'!$E$4:$E$1003),-('Gastos Gerais'!$C$4:$C$1003))</f>
        <v>0</v>
      </c>
      <c r="BG92" s="71">
        <f>SUMPRODUCT(-('Gastos Gerais'!$B$4:$B$1003=Analítico!$B92),-(Analítico!BG$3&gt;='Gastos Gerais'!$D$4:$D$1003),-(Analítico!BG$3&lt;='Gastos Gerais'!$E$4:$E$1003),-('Gastos Gerais'!$C$4:$C$1003))</f>
        <v>0</v>
      </c>
      <c r="BH92" s="71">
        <f>SUMPRODUCT(-('Gastos Gerais'!$B$4:$B$1003=Analítico!$B92),-(Analítico!BH$3&gt;='Gastos Gerais'!$D$4:$D$1003),-(Analítico!BH$3&lt;='Gastos Gerais'!$E$4:$E$1003),-('Gastos Gerais'!$C$4:$C$1003))</f>
        <v>0</v>
      </c>
      <c r="BI92" s="71">
        <f>SUMPRODUCT(-('Gastos Gerais'!$B$4:$B$1003=Analítico!$B92),-(Analítico!BI$3&gt;='Gastos Gerais'!$D$4:$D$1003),-(Analítico!BI$3&lt;='Gastos Gerais'!$E$4:$E$1003),-('Gastos Gerais'!$C$4:$C$1003))</f>
        <v>0</v>
      </c>
      <c r="BJ92" s="71">
        <f>SUMPRODUCT(-('Gastos Gerais'!$B$4:$B$1003=Analítico!$B92),-(Analítico!BJ$3&gt;='Gastos Gerais'!$D$4:$D$1003),-(Analítico!BJ$3&lt;='Gastos Gerais'!$E$4:$E$1003),-('Gastos Gerais'!$C$4:$C$1003))</f>
        <v>0</v>
      </c>
      <c r="BK92" s="69">
        <f t="shared" ref="BK92:BK120" si="38">SUM(C92:BJ92)</f>
        <v>0</v>
      </c>
      <c r="BL92" s="74">
        <f t="shared" ref="BL92:BL123" ca="1" si="39">IF($BK$144=0,0,BK92/$BK$144)</f>
        <v>0</v>
      </c>
    </row>
    <row r="93" spans="1:64" s="49" customFormat="1" ht="23.25" customHeight="1" x14ac:dyDescent="0.2">
      <c r="A93" s="19" t="s">
        <v>243</v>
      </c>
      <c r="B93" s="352" t="s">
        <v>244</v>
      </c>
      <c r="C93" s="71">
        <f>SUMPRODUCT(-('Gastos Gerais'!$B$4:$B$1003=Analítico!$B93),-(Analítico!C$3&gt;='Gastos Gerais'!$D$4:$D$1003),-(Analítico!C$3&lt;='Gastos Gerais'!$E$4:$E$1003),-('Gastos Gerais'!$C$4:$C$1003))</f>
        <v>0</v>
      </c>
      <c r="D93" s="71">
        <f>SUMPRODUCT(-('Gastos Gerais'!$B$4:$B$1003=Analítico!$B93),-(Analítico!D$3&gt;='Gastos Gerais'!$D$4:$D$1003),-(Analítico!D$3&lt;='Gastos Gerais'!$E$4:$E$1003),-('Gastos Gerais'!$C$4:$C$1003))</f>
        <v>0</v>
      </c>
      <c r="E93" s="71">
        <f>SUMPRODUCT(-('Gastos Gerais'!$B$4:$B$1003=Analítico!$B93),-(Analítico!E$3&gt;='Gastos Gerais'!$D$4:$D$1003),-(Analítico!E$3&lt;='Gastos Gerais'!$E$4:$E$1003),-('Gastos Gerais'!$C$4:$C$1003))</f>
        <v>0</v>
      </c>
      <c r="F93" s="71">
        <f>SUMPRODUCT(-('Gastos Gerais'!$B$4:$B$1003=Analítico!$B93),-(Analítico!F$3&gt;='Gastos Gerais'!$D$4:$D$1003),-(Analítico!F$3&lt;='Gastos Gerais'!$E$4:$E$1003),-('Gastos Gerais'!$C$4:$C$1003))</f>
        <v>0</v>
      </c>
      <c r="G93" s="71">
        <f>SUMPRODUCT(-('Gastos Gerais'!$B$4:$B$1003=Analítico!$B93),-(Analítico!G$3&gt;='Gastos Gerais'!$D$4:$D$1003),-(Analítico!G$3&lt;='Gastos Gerais'!$E$4:$E$1003),-('Gastos Gerais'!$C$4:$C$1003))</f>
        <v>0</v>
      </c>
      <c r="H93" s="71">
        <f>SUMPRODUCT(-('Gastos Gerais'!$B$4:$B$1003=Analítico!$B93),-(Analítico!H$3&gt;='Gastos Gerais'!$D$4:$D$1003),-(Analítico!H$3&lt;='Gastos Gerais'!$E$4:$E$1003),-('Gastos Gerais'!$C$4:$C$1003))</f>
        <v>0</v>
      </c>
      <c r="I93" s="71">
        <f>SUMPRODUCT(-('Gastos Gerais'!$B$4:$B$1003=Analítico!$B93),-(Analítico!I$3&gt;='Gastos Gerais'!$D$4:$D$1003),-(Analítico!I$3&lt;='Gastos Gerais'!$E$4:$E$1003),-('Gastos Gerais'!$C$4:$C$1003))</f>
        <v>0</v>
      </c>
      <c r="J93" s="71">
        <f>SUMPRODUCT(-('Gastos Gerais'!$B$4:$B$1003=Analítico!$B93),-(Analítico!J$3&gt;='Gastos Gerais'!$D$4:$D$1003),-(Analítico!J$3&lt;='Gastos Gerais'!$E$4:$E$1003),-('Gastos Gerais'!$C$4:$C$1003))</f>
        <v>0</v>
      </c>
      <c r="K93" s="71">
        <f>SUMPRODUCT(-('Gastos Gerais'!$B$4:$B$1003=Analítico!$B93),-(Analítico!K$3&gt;='Gastos Gerais'!$D$4:$D$1003),-(Analítico!K$3&lt;='Gastos Gerais'!$E$4:$E$1003),-('Gastos Gerais'!$C$4:$C$1003))</f>
        <v>0</v>
      </c>
      <c r="L93" s="71">
        <f>SUMPRODUCT(-('Gastos Gerais'!$B$4:$B$1003=Analítico!$B93),-(Analítico!L$3&gt;='Gastos Gerais'!$D$4:$D$1003),-(Analítico!L$3&lt;='Gastos Gerais'!$E$4:$E$1003),-('Gastos Gerais'!$C$4:$C$1003))</f>
        <v>0</v>
      </c>
      <c r="M93" s="71">
        <f>SUMPRODUCT(-('Gastos Gerais'!$B$4:$B$1003=Analítico!$B93),-(Analítico!M$3&gt;='Gastos Gerais'!$D$4:$D$1003),-(Analítico!M$3&lt;='Gastos Gerais'!$E$4:$E$1003),-('Gastos Gerais'!$C$4:$C$1003))</f>
        <v>0</v>
      </c>
      <c r="N93" s="71">
        <f>SUMPRODUCT(-('Gastos Gerais'!$B$4:$B$1003=Analítico!$B93),-(Analítico!N$3&gt;='Gastos Gerais'!$D$4:$D$1003),-(Analítico!N$3&lt;='Gastos Gerais'!$E$4:$E$1003),-('Gastos Gerais'!$C$4:$C$1003))</f>
        <v>0</v>
      </c>
      <c r="O93" s="71">
        <f>SUMPRODUCT(-('Gastos Gerais'!$B$4:$B$1003=Analítico!$B93),-(Analítico!O$3&gt;='Gastos Gerais'!$D$4:$D$1003),-(Analítico!O$3&lt;='Gastos Gerais'!$E$4:$E$1003),-('Gastos Gerais'!$C$4:$C$1003))</f>
        <v>0</v>
      </c>
      <c r="P93" s="71">
        <f>SUMPRODUCT(-('Gastos Gerais'!$B$4:$B$1003=Analítico!$B93),-(Analítico!P$3&gt;='Gastos Gerais'!$D$4:$D$1003),-(Analítico!P$3&lt;='Gastos Gerais'!$E$4:$E$1003),-('Gastos Gerais'!$C$4:$C$1003))</f>
        <v>0</v>
      </c>
      <c r="Q93" s="71">
        <f>SUMPRODUCT(-('Gastos Gerais'!$B$4:$B$1003=Analítico!$B93),-(Analítico!Q$3&gt;='Gastos Gerais'!$D$4:$D$1003),-(Analítico!Q$3&lt;='Gastos Gerais'!$E$4:$E$1003),-('Gastos Gerais'!$C$4:$C$1003))</f>
        <v>0</v>
      </c>
      <c r="R93" s="71">
        <f>SUMPRODUCT(-('Gastos Gerais'!$B$4:$B$1003=Analítico!$B93),-(Analítico!R$3&gt;='Gastos Gerais'!$D$4:$D$1003),-(Analítico!R$3&lt;='Gastos Gerais'!$E$4:$E$1003),-('Gastos Gerais'!$C$4:$C$1003))</f>
        <v>0</v>
      </c>
      <c r="S93" s="71">
        <f>SUMPRODUCT(-('Gastos Gerais'!$B$4:$B$1003=Analítico!$B93),-(Analítico!S$3&gt;='Gastos Gerais'!$D$4:$D$1003),-(Analítico!S$3&lt;='Gastos Gerais'!$E$4:$E$1003),-('Gastos Gerais'!$C$4:$C$1003))</f>
        <v>0</v>
      </c>
      <c r="T93" s="71">
        <f>SUMPRODUCT(-('Gastos Gerais'!$B$4:$B$1003=Analítico!$B93),-(Analítico!T$3&gt;='Gastos Gerais'!$D$4:$D$1003),-(Analítico!T$3&lt;='Gastos Gerais'!$E$4:$E$1003),-('Gastos Gerais'!$C$4:$C$1003))</f>
        <v>0</v>
      </c>
      <c r="U93" s="71">
        <f>SUMPRODUCT(-('Gastos Gerais'!$B$4:$B$1003=Analítico!$B93),-(Analítico!U$3&gt;='Gastos Gerais'!$D$4:$D$1003),-(Analítico!U$3&lt;='Gastos Gerais'!$E$4:$E$1003),-('Gastos Gerais'!$C$4:$C$1003))</f>
        <v>0</v>
      </c>
      <c r="V93" s="71">
        <f>SUMPRODUCT(-('Gastos Gerais'!$B$4:$B$1003=Analítico!$B93),-(Analítico!V$3&gt;='Gastos Gerais'!$D$4:$D$1003),-(Analítico!V$3&lt;='Gastos Gerais'!$E$4:$E$1003),-('Gastos Gerais'!$C$4:$C$1003))</f>
        <v>0</v>
      </c>
      <c r="W93" s="71">
        <f>SUMPRODUCT(-('Gastos Gerais'!$B$4:$B$1003=Analítico!$B93),-(Analítico!W$3&gt;='Gastos Gerais'!$D$4:$D$1003),-(Analítico!W$3&lt;='Gastos Gerais'!$E$4:$E$1003),-('Gastos Gerais'!$C$4:$C$1003))</f>
        <v>0</v>
      </c>
      <c r="X93" s="71">
        <f>SUMPRODUCT(-('Gastos Gerais'!$B$4:$B$1003=Analítico!$B93),-(Analítico!X$3&gt;='Gastos Gerais'!$D$4:$D$1003),-(Analítico!X$3&lt;='Gastos Gerais'!$E$4:$E$1003),-('Gastos Gerais'!$C$4:$C$1003))</f>
        <v>0</v>
      </c>
      <c r="Y93" s="71">
        <f>SUMPRODUCT(-('Gastos Gerais'!$B$4:$B$1003=Analítico!$B93),-(Analítico!Y$3&gt;='Gastos Gerais'!$D$4:$D$1003),-(Analítico!Y$3&lt;='Gastos Gerais'!$E$4:$E$1003),-('Gastos Gerais'!$C$4:$C$1003))</f>
        <v>0</v>
      </c>
      <c r="Z93" s="71">
        <f>SUMPRODUCT(-('Gastos Gerais'!$B$4:$B$1003=Analítico!$B93),-(Analítico!Z$3&gt;='Gastos Gerais'!$D$4:$D$1003),-(Analítico!Z$3&lt;='Gastos Gerais'!$E$4:$E$1003),-('Gastos Gerais'!$C$4:$C$1003))</f>
        <v>0</v>
      </c>
      <c r="AA93" s="71">
        <f>SUMPRODUCT(-('Gastos Gerais'!$B$4:$B$1003=Analítico!$B93),-(Analítico!AA$3&gt;='Gastos Gerais'!$D$4:$D$1003),-(Analítico!AA$3&lt;='Gastos Gerais'!$E$4:$E$1003),-('Gastos Gerais'!$C$4:$C$1003))</f>
        <v>0</v>
      </c>
      <c r="AB93" s="71">
        <f>SUMPRODUCT(-('Gastos Gerais'!$B$4:$B$1003=Analítico!$B93),-(Analítico!AB$3&gt;='Gastos Gerais'!$D$4:$D$1003),-(Analítico!AB$3&lt;='Gastos Gerais'!$E$4:$E$1003),-('Gastos Gerais'!$C$4:$C$1003))</f>
        <v>0</v>
      </c>
      <c r="AC93" s="71">
        <f>SUMPRODUCT(-('Gastos Gerais'!$B$4:$B$1003=Analítico!$B93),-(Analítico!AC$3&gt;='Gastos Gerais'!$D$4:$D$1003),-(Analítico!AC$3&lt;='Gastos Gerais'!$E$4:$E$1003),-('Gastos Gerais'!$C$4:$C$1003))</f>
        <v>0</v>
      </c>
      <c r="AD93" s="71">
        <f>SUMPRODUCT(-('Gastos Gerais'!$B$4:$B$1003=Analítico!$B93),-(Analítico!AD$3&gt;='Gastos Gerais'!$D$4:$D$1003),-(Analítico!AD$3&lt;='Gastos Gerais'!$E$4:$E$1003),-('Gastos Gerais'!$C$4:$C$1003))</f>
        <v>0</v>
      </c>
      <c r="AE93" s="71">
        <f>SUMPRODUCT(-('Gastos Gerais'!$B$4:$B$1003=Analítico!$B93),-(Analítico!AE$3&gt;='Gastos Gerais'!$D$4:$D$1003),-(Analítico!AE$3&lt;='Gastos Gerais'!$E$4:$E$1003),-('Gastos Gerais'!$C$4:$C$1003))</f>
        <v>0</v>
      </c>
      <c r="AF93" s="71">
        <f>SUMPRODUCT(-('Gastos Gerais'!$B$4:$B$1003=Analítico!$B93),-(Analítico!AF$3&gt;='Gastos Gerais'!$D$4:$D$1003),-(Analítico!AF$3&lt;='Gastos Gerais'!$E$4:$E$1003),-('Gastos Gerais'!$C$4:$C$1003))</f>
        <v>0</v>
      </c>
      <c r="AG93" s="71">
        <f>SUMPRODUCT(-('Gastos Gerais'!$B$4:$B$1003=Analítico!$B93),-(Analítico!AG$3&gt;='Gastos Gerais'!$D$4:$D$1003),-(Analítico!AG$3&lt;='Gastos Gerais'!$E$4:$E$1003),-('Gastos Gerais'!$C$4:$C$1003))</f>
        <v>0</v>
      </c>
      <c r="AH93" s="71">
        <f>SUMPRODUCT(-('Gastos Gerais'!$B$4:$B$1003=Analítico!$B93),-(Analítico!AH$3&gt;='Gastos Gerais'!$D$4:$D$1003),-(Analítico!AH$3&lt;='Gastos Gerais'!$E$4:$E$1003),-('Gastos Gerais'!$C$4:$C$1003))</f>
        <v>0</v>
      </c>
      <c r="AI93" s="71">
        <f>SUMPRODUCT(-('Gastos Gerais'!$B$4:$B$1003=Analítico!$B93),-(Analítico!AI$3&gt;='Gastos Gerais'!$D$4:$D$1003),-(Analítico!AI$3&lt;='Gastos Gerais'!$E$4:$E$1003),-('Gastos Gerais'!$C$4:$C$1003))</f>
        <v>0</v>
      </c>
      <c r="AJ93" s="71">
        <f>SUMPRODUCT(-('Gastos Gerais'!$B$4:$B$1003=Analítico!$B93),-(Analítico!AJ$3&gt;='Gastos Gerais'!$D$4:$D$1003),-(Analítico!AJ$3&lt;='Gastos Gerais'!$E$4:$E$1003),-('Gastos Gerais'!$C$4:$C$1003))</f>
        <v>0</v>
      </c>
      <c r="AK93" s="71">
        <f>SUMPRODUCT(-('Gastos Gerais'!$B$4:$B$1003=Analítico!$B93),-(Analítico!AK$3&gt;='Gastos Gerais'!$D$4:$D$1003),-(Analítico!AK$3&lt;='Gastos Gerais'!$E$4:$E$1003),-('Gastos Gerais'!$C$4:$C$1003))</f>
        <v>0</v>
      </c>
      <c r="AL93" s="71">
        <f>SUMPRODUCT(-('Gastos Gerais'!$B$4:$B$1003=Analítico!$B93),-(Analítico!AL$3&gt;='Gastos Gerais'!$D$4:$D$1003),-(Analítico!AL$3&lt;='Gastos Gerais'!$E$4:$E$1003),-('Gastos Gerais'!$C$4:$C$1003))</f>
        <v>0</v>
      </c>
      <c r="AM93" s="71">
        <f>SUMPRODUCT(-('Gastos Gerais'!$B$4:$B$1003=Analítico!$B93),-(Analítico!AM$3&gt;='Gastos Gerais'!$D$4:$D$1003),-(Analítico!AM$3&lt;='Gastos Gerais'!$E$4:$E$1003),-('Gastos Gerais'!$C$4:$C$1003))</f>
        <v>0</v>
      </c>
      <c r="AN93" s="71">
        <f>SUMPRODUCT(-('Gastos Gerais'!$B$4:$B$1003=Analítico!$B93),-(Analítico!AN$3&gt;='Gastos Gerais'!$D$4:$D$1003),-(Analítico!AN$3&lt;='Gastos Gerais'!$E$4:$E$1003),-('Gastos Gerais'!$C$4:$C$1003))</f>
        <v>0</v>
      </c>
      <c r="AO93" s="71">
        <f>SUMPRODUCT(-('Gastos Gerais'!$B$4:$B$1003=Analítico!$B93),-(Analítico!AO$3&gt;='Gastos Gerais'!$D$4:$D$1003),-(Analítico!AO$3&lt;='Gastos Gerais'!$E$4:$E$1003),-('Gastos Gerais'!$C$4:$C$1003))</f>
        <v>0</v>
      </c>
      <c r="AP93" s="71">
        <f>SUMPRODUCT(-('Gastos Gerais'!$B$4:$B$1003=Analítico!$B93),-(Analítico!AP$3&gt;='Gastos Gerais'!$D$4:$D$1003),-(Analítico!AP$3&lt;='Gastos Gerais'!$E$4:$E$1003),-('Gastos Gerais'!$C$4:$C$1003))</f>
        <v>0</v>
      </c>
      <c r="AQ93" s="71">
        <f>SUMPRODUCT(-('Gastos Gerais'!$B$4:$B$1003=Analítico!$B93),-(Analítico!AQ$3&gt;='Gastos Gerais'!$D$4:$D$1003),-(Analítico!AQ$3&lt;='Gastos Gerais'!$E$4:$E$1003),-('Gastos Gerais'!$C$4:$C$1003))</f>
        <v>0</v>
      </c>
      <c r="AR93" s="71">
        <f>SUMPRODUCT(-('Gastos Gerais'!$B$4:$B$1003=Analítico!$B93),-(Analítico!AR$3&gt;='Gastos Gerais'!$D$4:$D$1003),-(Analítico!AR$3&lt;='Gastos Gerais'!$E$4:$E$1003),-('Gastos Gerais'!$C$4:$C$1003))</f>
        <v>0</v>
      </c>
      <c r="AS93" s="71">
        <f>SUMPRODUCT(-('Gastos Gerais'!$B$4:$B$1003=Analítico!$B93),-(Analítico!AS$3&gt;='Gastos Gerais'!$D$4:$D$1003),-(Analítico!AS$3&lt;='Gastos Gerais'!$E$4:$E$1003),-('Gastos Gerais'!$C$4:$C$1003))</f>
        <v>0</v>
      </c>
      <c r="AT93" s="71">
        <f>SUMPRODUCT(-('Gastos Gerais'!$B$4:$B$1003=Analítico!$B93),-(Analítico!AT$3&gt;='Gastos Gerais'!$D$4:$D$1003),-(Analítico!AT$3&lt;='Gastos Gerais'!$E$4:$E$1003),-('Gastos Gerais'!$C$4:$C$1003))</f>
        <v>0</v>
      </c>
      <c r="AU93" s="71">
        <f>SUMPRODUCT(-('Gastos Gerais'!$B$4:$B$1003=Analítico!$B93),-(Analítico!AU$3&gt;='Gastos Gerais'!$D$4:$D$1003),-(Analítico!AU$3&lt;='Gastos Gerais'!$E$4:$E$1003),-('Gastos Gerais'!$C$4:$C$1003))</f>
        <v>0</v>
      </c>
      <c r="AV93" s="71">
        <f>SUMPRODUCT(-('Gastos Gerais'!$B$4:$B$1003=Analítico!$B93),-(Analítico!AV$3&gt;='Gastos Gerais'!$D$4:$D$1003),-(Analítico!AV$3&lt;='Gastos Gerais'!$E$4:$E$1003),-('Gastos Gerais'!$C$4:$C$1003))</f>
        <v>0</v>
      </c>
      <c r="AW93" s="71">
        <f>SUMPRODUCT(-('Gastos Gerais'!$B$4:$B$1003=Analítico!$B93),-(Analítico!AW$3&gt;='Gastos Gerais'!$D$4:$D$1003),-(Analítico!AW$3&lt;='Gastos Gerais'!$E$4:$E$1003),-('Gastos Gerais'!$C$4:$C$1003))</f>
        <v>0</v>
      </c>
      <c r="AX93" s="71">
        <f>SUMPRODUCT(-('Gastos Gerais'!$B$4:$B$1003=Analítico!$B93),-(Analítico!AX$3&gt;='Gastos Gerais'!$D$4:$D$1003),-(Analítico!AX$3&lt;='Gastos Gerais'!$E$4:$E$1003),-('Gastos Gerais'!$C$4:$C$1003))</f>
        <v>0</v>
      </c>
      <c r="AY93" s="71">
        <f>SUMPRODUCT(-('Gastos Gerais'!$B$4:$B$1003=Analítico!$B93),-(Analítico!AY$3&gt;='Gastos Gerais'!$D$4:$D$1003),-(Analítico!AY$3&lt;='Gastos Gerais'!$E$4:$E$1003),-('Gastos Gerais'!$C$4:$C$1003))</f>
        <v>0</v>
      </c>
      <c r="AZ93" s="71">
        <f>SUMPRODUCT(-('Gastos Gerais'!$B$4:$B$1003=Analítico!$B93),-(Analítico!AZ$3&gt;='Gastos Gerais'!$D$4:$D$1003),-(Analítico!AZ$3&lt;='Gastos Gerais'!$E$4:$E$1003),-('Gastos Gerais'!$C$4:$C$1003))</f>
        <v>0</v>
      </c>
      <c r="BA93" s="71">
        <f>SUMPRODUCT(-('Gastos Gerais'!$B$4:$B$1003=Analítico!$B93),-(Analítico!BA$3&gt;='Gastos Gerais'!$D$4:$D$1003),-(Analítico!BA$3&lt;='Gastos Gerais'!$E$4:$E$1003),-('Gastos Gerais'!$C$4:$C$1003))</f>
        <v>0</v>
      </c>
      <c r="BB93" s="71">
        <f>SUMPRODUCT(-('Gastos Gerais'!$B$4:$B$1003=Analítico!$B93),-(Analítico!BB$3&gt;='Gastos Gerais'!$D$4:$D$1003),-(Analítico!BB$3&lt;='Gastos Gerais'!$E$4:$E$1003),-('Gastos Gerais'!$C$4:$C$1003))</f>
        <v>0</v>
      </c>
      <c r="BC93" s="71">
        <f>SUMPRODUCT(-('Gastos Gerais'!$B$4:$B$1003=Analítico!$B93),-(Analítico!BC$3&gt;='Gastos Gerais'!$D$4:$D$1003),-(Analítico!BC$3&lt;='Gastos Gerais'!$E$4:$E$1003),-('Gastos Gerais'!$C$4:$C$1003))</f>
        <v>0</v>
      </c>
      <c r="BD93" s="71">
        <f>SUMPRODUCT(-('Gastos Gerais'!$B$4:$B$1003=Analítico!$B93),-(Analítico!BD$3&gt;='Gastos Gerais'!$D$4:$D$1003),-(Analítico!BD$3&lt;='Gastos Gerais'!$E$4:$E$1003),-('Gastos Gerais'!$C$4:$C$1003))</f>
        <v>0</v>
      </c>
      <c r="BE93" s="71">
        <f>SUMPRODUCT(-('Gastos Gerais'!$B$4:$B$1003=Analítico!$B93),-(Analítico!BE$3&gt;='Gastos Gerais'!$D$4:$D$1003),-(Analítico!BE$3&lt;='Gastos Gerais'!$E$4:$E$1003),-('Gastos Gerais'!$C$4:$C$1003))</f>
        <v>0</v>
      </c>
      <c r="BF93" s="71">
        <f>SUMPRODUCT(-('Gastos Gerais'!$B$4:$B$1003=Analítico!$B93),-(Analítico!BF$3&gt;='Gastos Gerais'!$D$4:$D$1003),-(Analítico!BF$3&lt;='Gastos Gerais'!$E$4:$E$1003),-('Gastos Gerais'!$C$4:$C$1003))</f>
        <v>0</v>
      </c>
      <c r="BG93" s="71">
        <f>SUMPRODUCT(-('Gastos Gerais'!$B$4:$B$1003=Analítico!$B93),-(Analítico!BG$3&gt;='Gastos Gerais'!$D$4:$D$1003),-(Analítico!BG$3&lt;='Gastos Gerais'!$E$4:$E$1003),-('Gastos Gerais'!$C$4:$C$1003))</f>
        <v>0</v>
      </c>
      <c r="BH93" s="71">
        <f>SUMPRODUCT(-('Gastos Gerais'!$B$4:$B$1003=Analítico!$B93),-(Analítico!BH$3&gt;='Gastos Gerais'!$D$4:$D$1003),-(Analítico!BH$3&lt;='Gastos Gerais'!$E$4:$E$1003),-('Gastos Gerais'!$C$4:$C$1003))</f>
        <v>0</v>
      </c>
      <c r="BI93" s="71">
        <f>SUMPRODUCT(-('Gastos Gerais'!$B$4:$B$1003=Analítico!$B93),-(Analítico!BI$3&gt;='Gastos Gerais'!$D$4:$D$1003),-(Analítico!BI$3&lt;='Gastos Gerais'!$E$4:$E$1003),-('Gastos Gerais'!$C$4:$C$1003))</f>
        <v>0</v>
      </c>
      <c r="BJ93" s="71">
        <f>SUMPRODUCT(-('Gastos Gerais'!$B$4:$B$1003=Analítico!$B93),-(Analítico!BJ$3&gt;='Gastos Gerais'!$D$4:$D$1003),-(Analítico!BJ$3&lt;='Gastos Gerais'!$E$4:$E$1003),-('Gastos Gerais'!$C$4:$C$1003))</f>
        <v>0</v>
      </c>
      <c r="BK93" s="69">
        <f t="shared" si="38"/>
        <v>0</v>
      </c>
      <c r="BL93" s="74">
        <f t="shared" ca="1" si="39"/>
        <v>0</v>
      </c>
    </row>
    <row r="94" spans="1:64" s="49" customFormat="1" ht="23.25" customHeight="1" x14ac:dyDescent="0.2">
      <c r="A94" s="19" t="s">
        <v>245</v>
      </c>
      <c r="B94" s="352" t="s">
        <v>246</v>
      </c>
      <c r="C94" s="71">
        <f>SUMPRODUCT(-('Gastos Gerais'!$B$4:$B$1003=Analítico!$B94),-(Analítico!C$3&gt;='Gastos Gerais'!$D$4:$D$1003),-(Analítico!C$3&lt;='Gastos Gerais'!$E$4:$E$1003),-('Gastos Gerais'!$C$4:$C$1003))</f>
        <v>0</v>
      </c>
      <c r="D94" s="71">
        <f>SUMPRODUCT(-('Gastos Gerais'!$B$4:$B$1003=Analítico!$B94),-(Analítico!D$3&gt;='Gastos Gerais'!$D$4:$D$1003),-(Analítico!D$3&lt;='Gastos Gerais'!$E$4:$E$1003),-('Gastos Gerais'!$C$4:$C$1003))</f>
        <v>0</v>
      </c>
      <c r="E94" s="71">
        <f>SUMPRODUCT(-('Gastos Gerais'!$B$4:$B$1003=Analítico!$B94),-(Analítico!E$3&gt;='Gastos Gerais'!$D$4:$D$1003),-(Analítico!E$3&lt;='Gastos Gerais'!$E$4:$E$1003),-('Gastos Gerais'!$C$4:$C$1003))</f>
        <v>0</v>
      </c>
      <c r="F94" s="71">
        <f>SUMPRODUCT(-('Gastos Gerais'!$B$4:$B$1003=Analítico!$B94),-(Analítico!F$3&gt;='Gastos Gerais'!$D$4:$D$1003),-(Analítico!F$3&lt;='Gastos Gerais'!$E$4:$E$1003),-('Gastos Gerais'!$C$4:$C$1003))</f>
        <v>0</v>
      </c>
      <c r="G94" s="71">
        <f>SUMPRODUCT(-('Gastos Gerais'!$B$4:$B$1003=Analítico!$B94),-(Analítico!G$3&gt;='Gastos Gerais'!$D$4:$D$1003),-(Analítico!G$3&lt;='Gastos Gerais'!$E$4:$E$1003),-('Gastos Gerais'!$C$4:$C$1003))</f>
        <v>0</v>
      </c>
      <c r="H94" s="71">
        <f>SUMPRODUCT(-('Gastos Gerais'!$B$4:$B$1003=Analítico!$B94),-(Analítico!H$3&gt;='Gastos Gerais'!$D$4:$D$1003),-(Analítico!H$3&lt;='Gastos Gerais'!$E$4:$E$1003),-('Gastos Gerais'!$C$4:$C$1003))</f>
        <v>0</v>
      </c>
      <c r="I94" s="71">
        <f>SUMPRODUCT(-('Gastos Gerais'!$B$4:$B$1003=Analítico!$B94),-(Analítico!I$3&gt;='Gastos Gerais'!$D$4:$D$1003),-(Analítico!I$3&lt;='Gastos Gerais'!$E$4:$E$1003),-('Gastos Gerais'!$C$4:$C$1003))</f>
        <v>0</v>
      </c>
      <c r="J94" s="71">
        <f>SUMPRODUCT(-('Gastos Gerais'!$B$4:$B$1003=Analítico!$B94),-(Analítico!J$3&gt;='Gastos Gerais'!$D$4:$D$1003),-(Analítico!J$3&lt;='Gastos Gerais'!$E$4:$E$1003),-('Gastos Gerais'!$C$4:$C$1003))</f>
        <v>0</v>
      </c>
      <c r="K94" s="71">
        <f>SUMPRODUCT(-('Gastos Gerais'!$B$4:$B$1003=Analítico!$B94),-(Analítico!K$3&gt;='Gastos Gerais'!$D$4:$D$1003),-(Analítico!K$3&lt;='Gastos Gerais'!$E$4:$E$1003),-('Gastos Gerais'!$C$4:$C$1003))</f>
        <v>0</v>
      </c>
      <c r="L94" s="71">
        <f>SUMPRODUCT(-('Gastos Gerais'!$B$4:$B$1003=Analítico!$B94),-(Analítico!L$3&gt;='Gastos Gerais'!$D$4:$D$1003),-(Analítico!L$3&lt;='Gastos Gerais'!$E$4:$E$1003),-('Gastos Gerais'!$C$4:$C$1003))</f>
        <v>0</v>
      </c>
      <c r="M94" s="71">
        <f>SUMPRODUCT(-('Gastos Gerais'!$B$4:$B$1003=Analítico!$B94),-(Analítico!M$3&gt;='Gastos Gerais'!$D$4:$D$1003),-(Analítico!M$3&lt;='Gastos Gerais'!$E$4:$E$1003),-('Gastos Gerais'!$C$4:$C$1003))</f>
        <v>0</v>
      </c>
      <c r="N94" s="71">
        <f>SUMPRODUCT(-('Gastos Gerais'!$B$4:$B$1003=Analítico!$B94),-(Analítico!N$3&gt;='Gastos Gerais'!$D$4:$D$1003),-(Analítico!N$3&lt;='Gastos Gerais'!$E$4:$E$1003),-('Gastos Gerais'!$C$4:$C$1003))</f>
        <v>0</v>
      </c>
      <c r="O94" s="71">
        <f>SUMPRODUCT(-('Gastos Gerais'!$B$4:$B$1003=Analítico!$B94),-(Analítico!O$3&gt;='Gastos Gerais'!$D$4:$D$1003),-(Analítico!O$3&lt;='Gastos Gerais'!$E$4:$E$1003),-('Gastos Gerais'!$C$4:$C$1003))</f>
        <v>0</v>
      </c>
      <c r="P94" s="71">
        <f>SUMPRODUCT(-('Gastos Gerais'!$B$4:$B$1003=Analítico!$B94),-(Analítico!P$3&gt;='Gastos Gerais'!$D$4:$D$1003),-(Analítico!P$3&lt;='Gastos Gerais'!$E$4:$E$1003),-('Gastos Gerais'!$C$4:$C$1003))</f>
        <v>0</v>
      </c>
      <c r="Q94" s="71">
        <f>SUMPRODUCT(-('Gastos Gerais'!$B$4:$B$1003=Analítico!$B94),-(Analítico!Q$3&gt;='Gastos Gerais'!$D$4:$D$1003),-(Analítico!Q$3&lt;='Gastos Gerais'!$E$4:$E$1003),-('Gastos Gerais'!$C$4:$C$1003))</f>
        <v>0</v>
      </c>
      <c r="R94" s="71">
        <f>SUMPRODUCT(-('Gastos Gerais'!$B$4:$B$1003=Analítico!$B94),-(Analítico!R$3&gt;='Gastos Gerais'!$D$4:$D$1003),-(Analítico!R$3&lt;='Gastos Gerais'!$E$4:$E$1003),-('Gastos Gerais'!$C$4:$C$1003))</f>
        <v>0</v>
      </c>
      <c r="S94" s="71">
        <f>SUMPRODUCT(-('Gastos Gerais'!$B$4:$B$1003=Analítico!$B94),-(Analítico!S$3&gt;='Gastos Gerais'!$D$4:$D$1003),-(Analítico!S$3&lt;='Gastos Gerais'!$E$4:$E$1003),-('Gastos Gerais'!$C$4:$C$1003))</f>
        <v>0</v>
      </c>
      <c r="T94" s="71">
        <f>SUMPRODUCT(-('Gastos Gerais'!$B$4:$B$1003=Analítico!$B94),-(Analítico!T$3&gt;='Gastos Gerais'!$D$4:$D$1003),-(Analítico!T$3&lt;='Gastos Gerais'!$E$4:$E$1003),-('Gastos Gerais'!$C$4:$C$1003))</f>
        <v>0</v>
      </c>
      <c r="U94" s="71">
        <f>SUMPRODUCT(-('Gastos Gerais'!$B$4:$B$1003=Analítico!$B94),-(Analítico!U$3&gt;='Gastos Gerais'!$D$4:$D$1003),-(Analítico!U$3&lt;='Gastos Gerais'!$E$4:$E$1003),-('Gastos Gerais'!$C$4:$C$1003))</f>
        <v>0</v>
      </c>
      <c r="V94" s="71">
        <f>SUMPRODUCT(-('Gastos Gerais'!$B$4:$B$1003=Analítico!$B94),-(Analítico!V$3&gt;='Gastos Gerais'!$D$4:$D$1003),-(Analítico!V$3&lt;='Gastos Gerais'!$E$4:$E$1003),-('Gastos Gerais'!$C$4:$C$1003))</f>
        <v>0</v>
      </c>
      <c r="W94" s="71">
        <f>SUMPRODUCT(-('Gastos Gerais'!$B$4:$B$1003=Analítico!$B94),-(Analítico!W$3&gt;='Gastos Gerais'!$D$4:$D$1003),-(Analítico!W$3&lt;='Gastos Gerais'!$E$4:$E$1003),-('Gastos Gerais'!$C$4:$C$1003))</f>
        <v>0</v>
      </c>
      <c r="X94" s="71">
        <f>SUMPRODUCT(-('Gastos Gerais'!$B$4:$B$1003=Analítico!$B94),-(Analítico!X$3&gt;='Gastos Gerais'!$D$4:$D$1003),-(Analítico!X$3&lt;='Gastos Gerais'!$E$4:$E$1003),-('Gastos Gerais'!$C$4:$C$1003))</f>
        <v>0</v>
      </c>
      <c r="Y94" s="71">
        <f>SUMPRODUCT(-('Gastos Gerais'!$B$4:$B$1003=Analítico!$B94),-(Analítico!Y$3&gt;='Gastos Gerais'!$D$4:$D$1003),-(Analítico!Y$3&lt;='Gastos Gerais'!$E$4:$E$1003),-('Gastos Gerais'!$C$4:$C$1003))</f>
        <v>0</v>
      </c>
      <c r="Z94" s="71">
        <f>SUMPRODUCT(-('Gastos Gerais'!$B$4:$B$1003=Analítico!$B94),-(Analítico!Z$3&gt;='Gastos Gerais'!$D$4:$D$1003),-(Analítico!Z$3&lt;='Gastos Gerais'!$E$4:$E$1003),-('Gastos Gerais'!$C$4:$C$1003))</f>
        <v>0</v>
      </c>
      <c r="AA94" s="71">
        <f>SUMPRODUCT(-('Gastos Gerais'!$B$4:$B$1003=Analítico!$B94),-(Analítico!AA$3&gt;='Gastos Gerais'!$D$4:$D$1003),-(Analítico!AA$3&lt;='Gastos Gerais'!$E$4:$E$1003),-('Gastos Gerais'!$C$4:$C$1003))</f>
        <v>0</v>
      </c>
      <c r="AB94" s="71">
        <f>SUMPRODUCT(-('Gastos Gerais'!$B$4:$B$1003=Analítico!$B94),-(Analítico!AB$3&gt;='Gastos Gerais'!$D$4:$D$1003),-(Analítico!AB$3&lt;='Gastos Gerais'!$E$4:$E$1003),-('Gastos Gerais'!$C$4:$C$1003))</f>
        <v>0</v>
      </c>
      <c r="AC94" s="71">
        <f>SUMPRODUCT(-('Gastos Gerais'!$B$4:$B$1003=Analítico!$B94),-(Analítico!AC$3&gt;='Gastos Gerais'!$D$4:$D$1003),-(Analítico!AC$3&lt;='Gastos Gerais'!$E$4:$E$1003),-('Gastos Gerais'!$C$4:$C$1003))</f>
        <v>0</v>
      </c>
      <c r="AD94" s="71">
        <f>SUMPRODUCT(-('Gastos Gerais'!$B$4:$B$1003=Analítico!$B94),-(Analítico!AD$3&gt;='Gastos Gerais'!$D$4:$D$1003),-(Analítico!AD$3&lt;='Gastos Gerais'!$E$4:$E$1003),-('Gastos Gerais'!$C$4:$C$1003))</f>
        <v>0</v>
      </c>
      <c r="AE94" s="71">
        <f>SUMPRODUCT(-('Gastos Gerais'!$B$4:$B$1003=Analítico!$B94),-(Analítico!AE$3&gt;='Gastos Gerais'!$D$4:$D$1003),-(Analítico!AE$3&lt;='Gastos Gerais'!$E$4:$E$1003),-('Gastos Gerais'!$C$4:$C$1003))</f>
        <v>0</v>
      </c>
      <c r="AF94" s="71">
        <f>SUMPRODUCT(-('Gastos Gerais'!$B$4:$B$1003=Analítico!$B94),-(Analítico!AF$3&gt;='Gastos Gerais'!$D$4:$D$1003),-(Analítico!AF$3&lt;='Gastos Gerais'!$E$4:$E$1003),-('Gastos Gerais'!$C$4:$C$1003))</f>
        <v>0</v>
      </c>
      <c r="AG94" s="71">
        <f>SUMPRODUCT(-('Gastos Gerais'!$B$4:$B$1003=Analítico!$B94),-(Analítico!AG$3&gt;='Gastos Gerais'!$D$4:$D$1003),-(Analítico!AG$3&lt;='Gastos Gerais'!$E$4:$E$1003),-('Gastos Gerais'!$C$4:$C$1003))</f>
        <v>0</v>
      </c>
      <c r="AH94" s="71">
        <f>SUMPRODUCT(-('Gastos Gerais'!$B$4:$B$1003=Analítico!$B94),-(Analítico!AH$3&gt;='Gastos Gerais'!$D$4:$D$1003),-(Analítico!AH$3&lt;='Gastos Gerais'!$E$4:$E$1003),-('Gastos Gerais'!$C$4:$C$1003))</f>
        <v>0</v>
      </c>
      <c r="AI94" s="71">
        <f>SUMPRODUCT(-('Gastos Gerais'!$B$4:$B$1003=Analítico!$B94),-(Analítico!AI$3&gt;='Gastos Gerais'!$D$4:$D$1003),-(Analítico!AI$3&lt;='Gastos Gerais'!$E$4:$E$1003),-('Gastos Gerais'!$C$4:$C$1003))</f>
        <v>0</v>
      </c>
      <c r="AJ94" s="71">
        <f>SUMPRODUCT(-('Gastos Gerais'!$B$4:$B$1003=Analítico!$B94),-(Analítico!AJ$3&gt;='Gastos Gerais'!$D$4:$D$1003),-(Analítico!AJ$3&lt;='Gastos Gerais'!$E$4:$E$1003),-('Gastos Gerais'!$C$4:$C$1003))</f>
        <v>0</v>
      </c>
      <c r="AK94" s="71">
        <f>SUMPRODUCT(-('Gastos Gerais'!$B$4:$B$1003=Analítico!$B94),-(Analítico!AK$3&gt;='Gastos Gerais'!$D$4:$D$1003),-(Analítico!AK$3&lt;='Gastos Gerais'!$E$4:$E$1003),-('Gastos Gerais'!$C$4:$C$1003))</f>
        <v>0</v>
      </c>
      <c r="AL94" s="71">
        <f>SUMPRODUCT(-('Gastos Gerais'!$B$4:$B$1003=Analítico!$B94),-(Analítico!AL$3&gt;='Gastos Gerais'!$D$4:$D$1003),-(Analítico!AL$3&lt;='Gastos Gerais'!$E$4:$E$1003),-('Gastos Gerais'!$C$4:$C$1003))</f>
        <v>0</v>
      </c>
      <c r="AM94" s="71">
        <f>SUMPRODUCT(-('Gastos Gerais'!$B$4:$B$1003=Analítico!$B94),-(Analítico!AM$3&gt;='Gastos Gerais'!$D$4:$D$1003),-(Analítico!AM$3&lt;='Gastos Gerais'!$E$4:$E$1003),-('Gastos Gerais'!$C$4:$C$1003))</f>
        <v>0</v>
      </c>
      <c r="AN94" s="71">
        <f>SUMPRODUCT(-('Gastos Gerais'!$B$4:$B$1003=Analítico!$B94),-(Analítico!AN$3&gt;='Gastos Gerais'!$D$4:$D$1003),-(Analítico!AN$3&lt;='Gastos Gerais'!$E$4:$E$1003),-('Gastos Gerais'!$C$4:$C$1003))</f>
        <v>0</v>
      </c>
      <c r="AO94" s="71">
        <f>SUMPRODUCT(-('Gastos Gerais'!$B$4:$B$1003=Analítico!$B94),-(Analítico!AO$3&gt;='Gastos Gerais'!$D$4:$D$1003),-(Analítico!AO$3&lt;='Gastos Gerais'!$E$4:$E$1003),-('Gastos Gerais'!$C$4:$C$1003))</f>
        <v>0</v>
      </c>
      <c r="AP94" s="71">
        <f>SUMPRODUCT(-('Gastos Gerais'!$B$4:$B$1003=Analítico!$B94),-(Analítico!AP$3&gt;='Gastos Gerais'!$D$4:$D$1003),-(Analítico!AP$3&lt;='Gastos Gerais'!$E$4:$E$1003),-('Gastos Gerais'!$C$4:$C$1003))</f>
        <v>0</v>
      </c>
      <c r="AQ94" s="71">
        <f>SUMPRODUCT(-('Gastos Gerais'!$B$4:$B$1003=Analítico!$B94),-(Analítico!AQ$3&gt;='Gastos Gerais'!$D$4:$D$1003),-(Analítico!AQ$3&lt;='Gastos Gerais'!$E$4:$E$1003),-('Gastos Gerais'!$C$4:$C$1003))</f>
        <v>0</v>
      </c>
      <c r="AR94" s="71">
        <f>SUMPRODUCT(-('Gastos Gerais'!$B$4:$B$1003=Analítico!$B94),-(Analítico!AR$3&gt;='Gastos Gerais'!$D$4:$D$1003),-(Analítico!AR$3&lt;='Gastos Gerais'!$E$4:$E$1003),-('Gastos Gerais'!$C$4:$C$1003))</f>
        <v>0</v>
      </c>
      <c r="AS94" s="71">
        <f>SUMPRODUCT(-('Gastos Gerais'!$B$4:$B$1003=Analítico!$B94),-(Analítico!AS$3&gt;='Gastos Gerais'!$D$4:$D$1003),-(Analítico!AS$3&lt;='Gastos Gerais'!$E$4:$E$1003),-('Gastos Gerais'!$C$4:$C$1003))</f>
        <v>0</v>
      </c>
      <c r="AT94" s="71">
        <f>SUMPRODUCT(-('Gastos Gerais'!$B$4:$B$1003=Analítico!$B94),-(Analítico!AT$3&gt;='Gastos Gerais'!$D$4:$D$1003),-(Analítico!AT$3&lt;='Gastos Gerais'!$E$4:$E$1003),-('Gastos Gerais'!$C$4:$C$1003))</f>
        <v>0</v>
      </c>
      <c r="AU94" s="71">
        <f>SUMPRODUCT(-('Gastos Gerais'!$B$4:$B$1003=Analítico!$B94),-(Analítico!AU$3&gt;='Gastos Gerais'!$D$4:$D$1003),-(Analítico!AU$3&lt;='Gastos Gerais'!$E$4:$E$1003),-('Gastos Gerais'!$C$4:$C$1003))</f>
        <v>0</v>
      </c>
      <c r="AV94" s="71">
        <f>SUMPRODUCT(-('Gastos Gerais'!$B$4:$B$1003=Analítico!$B94),-(Analítico!AV$3&gt;='Gastos Gerais'!$D$4:$D$1003),-(Analítico!AV$3&lt;='Gastos Gerais'!$E$4:$E$1003),-('Gastos Gerais'!$C$4:$C$1003))</f>
        <v>0</v>
      </c>
      <c r="AW94" s="71">
        <f>SUMPRODUCT(-('Gastos Gerais'!$B$4:$B$1003=Analítico!$B94),-(Analítico!AW$3&gt;='Gastos Gerais'!$D$4:$D$1003),-(Analítico!AW$3&lt;='Gastos Gerais'!$E$4:$E$1003),-('Gastos Gerais'!$C$4:$C$1003))</f>
        <v>0</v>
      </c>
      <c r="AX94" s="71">
        <f>SUMPRODUCT(-('Gastos Gerais'!$B$4:$B$1003=Analítico!$B94),-(Analítico!AX$3&gt;='Gastos Gerais'!$D$4:$D$1003),-(Analítico!AX$3&lt;='Gastos Gerais'!$E$4:$E$1003),-('Gastos Gerais'!$C$4:$C$1003))</f>
        <v>0</v>
      </c>
      <c r="AY94" s="71">
        <f>SUMPRODUCT(-('Gastos Gerais'!$B$4:$B$1003=Analítico!$B94),-(Analítico!AY$3&gt;='Gastos Gerais'!$D$4:$D$1003),-(Analítico!AY$3&lt;='Gastos Gerais'!$E$4:$E$1003),-('Gastos Gerais'!$C$4:$C$1003))</f>
        <v>0</v>
      </c>
      <c r="AZ94" s="71">
        <f>SUMPRODUCT(-('Gastos Gerais'!$B$4:$B$1003=Analítico!$B94),-(Analítico!AZ$3&gt;='Gastos Gerais'!$D$4:$D$1003),-(Analítico!AZ$3&lt;='Gastos Gerais'!$E$4:$E$1003),-('Gastos Gerais'!$C$4:$C$1003))</f>
        <v>0</v>
      </c>
      <c r="BA94" s="71">
        <f>SUMPRODUCT(-('Gastos Gerais'!$B$4:$B$1003=Analítico!$B94),-(Analítico!BA$3&gt;='Gastos Gerais'!$D$4:$D$1003),-(Analítico!BA$3&lt;='Gastos Gerais'!$E$4:$E$1003),-('Gastos Gerais'!$C$4:$C$1003))</f>
        <v>0</v>
      </c>
      <c r="BB94" s="71">
        <f>SUMPRODUCT(-('Gastos Gerais'!$B$4:$B$1003=Analítico!$B94),-(Analítico!BB$3&gt;='Gastos Gerais'!$D$4:$D$1003),-(Analítico!BB$3&lt;='Gastos Gerais'!$E$4:$E$1003),-('Gastos Gerais'!$C$4:$C$1003))</f>
        <v>0</v>
      </c>
      <c r="BC94" s="71">
        <f>SUMPRODUCT(-('Gastos Gerais'!$B$4:$B$1003=Analítico!$B94),-(Analítico!BC$3&gt;='Gastos Gerais'!$D$4:$D$1003),-(Analítico!BC$3&lt;='Gastos Gerais'!$E$4:$E$1003),-('Gastos Gerais'!$C$4:$C$1003))</f>
        <v>0</v>
      </c>
      <c r="BD94" s="71">
        <f>SUMPRODUCT(-('Gastos Gerais'!$B$4:$B$1003=Analítico!$B94),-(Analítico!BD$3&gt;='Gastos Gerais'!$D$4:$D$1003),-(Analítico!BD$3&lt;='Gastos Gerais'!$E$4:$E$1003),-('Gastos Gerais'!$C$4:$C$1003))</f>
        <v>0</v>
      </c>
      <c r="BE94" s="71">
        <f>SUMPRODUCT(-('Gastos Gerais'!$B$4:$B$1003=Analítico!$B94),-(Analítico!BE$3&gt;='Gastos Gerais'!$D$4:$D$1003),-(Analítico!BE$3&lt;='Gastos Gerais'!$E$4:$E$1003),-('Gastos Gerais'!$C$4:$C$1003))</f>
        <v>0</v>
      </c>
      <c r="BF94" s="71">
        <f>SUMPRODUCT(-('Gastos Gerais'!$B$4:$B$1003=Analítico!$B94),-(Analítico!BF$3&gt;='Gastos Gerais'!$D$4:$D$1003),-(Analítico!BF$3&lt;='Gastos Gerais'!$E$4:$E$1003),-('Gastos Gerais'!$C$4:$C$1003))</f>
        <v>0</v>
      </c>
      <c r="BG94" s="71">
        <f>SUMPRODUCT(-('Gastos Gerais'!$B$4:$B$1003=Analítico!$B94),-(Analítico!BG$3&gt;='Gastos Gerais'!$D$4:$D$1003),-(Analítico!BG$3&lt;='Gastos Gerais'!$E$4:$E$1003),-('Gastos Gerais'!$C$4:$C$1003))</f>
        <v>0</v>
      </c>
      <c r="BH94" s="71">
        <f>SUMPRODUCT(-('Gastos Gerais'!$B$4:$B$1003=Analítico!$B94),-(Analítico!BH$3&gt;='Gastos Gerais'!$D$4:$D$1003),-(Analítico!BH$3&lt;='Gastos Gerais'!$E$4:$E$1003),-('Gastos Gerais'!$C$4:$C$1003))</f>
        <v>0</v>
      </c>
      <c r="BI94" s="71">
        <f>SUMPRODUCT(-('Gastos Gerais'!$B$4:$B$1003=Analítico!$B94),-(Analítico!BI$3&gt;='Gastos Gerais'!$D$4:$D$1003),-(Analítico!BI$3&lt;='Gastos Gerais'!$E$4:$E$1003),-('Gastos Gerais'!$C$4:$C$1003))</f>
        <v>0</v>
      </c>
      <c r="BJ94" s="71">
        <f>SUMPRODUCT(-('Gastos Gerais'!$B$4:$B$1003=Analítico!$B94),-(Analítico!BJ$3&gt;='Gastos Gerais'!$D$4:$D$1003),-(Analítico!BJ$3&lt;='Gastos Gerais'!$E$4:$E$1003),-('Gastos Gerais'!$C$4:$C$1003))</f>
        <v>0</v>
      </c>
      <c r="BK94" s="69">
        <f t="shared" si="38"/>
        <v>0</v>
      </c>
      <c r="BL94" s="74">
        <f t="shared" ca="1" si="39"/>
        <v>0</v>
      </c>
    </row>
    <row r="95" spans="1:64" s="49" customFormat="1" ht="23.25" customHeight="1" x14ac:dyDescent="0.2">
      <c r="A95" s="19" t="s">
        <v>247</v>
      </c>
      <c r="B95" s="352" t="s">
        <v>248</v>
      </c>
      <c r="C95" s="71">
        <f>SUMPRODUCT(-('Gastos Gerais'!$B$4:$B$1003=Analítico!$B95),-(Analítico!C$3&gt;='Gastos Gerais'!$D$4:$D$1003),-(Analítico!C$3&lt;='Gastos Gerais'!$E$4:$E$1003),-('Gastos Gerais'!$C$4:$C$1003))</f>
        <v>0</v>
      </c>
      <c r="D95" s="71">
        <f>SUMPRODUCT(-('Gastos Gerais'!$B$4:$B$1003=Analítico!$B95),-(Analítico!D$3&gt;='Gastos Gerais'!$D$4:$D$1003),-(Analítico!D$3&lt;='Gastos Gerais'!$E$4:$E$1003),-('Gastos Gerais'!$C$4:$C$1003))</f>
        <v>0</v>
      </c>
      <c r="E95" s="71">
        <f>SUMPRODUCT(-('Gastos Gerais'!$B$4:$B$1003=Analítico!$B95),-(Analítico!E$3&gt;='Gastos Gerais'!$D$4:$D$1003),-(Analítico!E$3&lt;='Gastos Gerais'!$E$4:$E$1003),-('Gastos Gerais'!$C$4:$C$1003))</f>
        <v>0</v>
      </c>
      <c r="F95" s="71">
        <f>SUMPRODUCT(-('Gastos Gerais'!$B$4:$B$1003=Analítico!$B95),-(Analítico!F$3&gt;='Gastos Gerais'!$D$4:$D$1003),-(Analítico!F$3&lt;='Gastos Gerais'!$E$4:$E$1003),-('Gastos Gerais'!$C$4:$C$1003))</f>
        <v>0</v>
      </c>
      <c r="G95" s="71">
        <f>SUMPRODUCT(-('Gastos Gerais'!$B$4:$B$1003=Analítico!$B95),-(Analítico!G$3&gt;='Gastos Gerais'!$D$4:$D$1003),-(Analítico!G$3&lt;='Gastos Gerais'!$E$4:$E$1003),-('Gastos Gerais'!$C$4:$C$1003))</f>
        <v>0</v>
      </c>
      <c r="H95" s="71">
        <f>SUMPRODUCT(-('Gastos Gerais'!$B$4:$B$1003=Analítico!$B95),-(Analítico!H$3&gt;='Gastos Gerais'!$D$4:$D$1003),-(Analítico!H$3&lt;='Gastos Gerais'!$E$4:$E$1003),-('Gastos Gerais'!$C$4:$C$1003))</f>
        <v>0</v>
      </c>
      <c r="I95" s="71">
        <f>SUMPRODUCT(-('Gastos Gerais'!$B$4:$B$1003=Analítico!$B95),-(Analítico!I$3&gt;='Gastos Gerais'!$D$4:$D$1003),-(Analítico!I$3&lt;='Gastos Gerais'!$E$4:$E$1003),-('Gastos Gerais'!$C$4:$C$1003))</f>
        <v>0</v>
      </c>
      <c r="J95" s="71">
        <f>SUMPRODUCT(-('Gastos Gerais'!$B$4:$B$1003=Analítico!$B95),-(Analítico!J$3&gt;='Gastos Gerais'!$D$4:$D$1003),-(Analítico!J$3&lt;='Gastos Gerais'!$E$4:$E$1003),-('Gastos Gerais'!$C$4:$C$1003))</f>
        <v>0</v>
      </c>
      <c r="K95" s="71">
        <f>SUMPRODUCT(-('Gastos Gerais'!$B$4:$B$1003=Analítico!$B95),-(Analítico!K$3&gt;='Gastos Gerais'!$D$4:$D$1003),-(Analítico!K$3&lt;='Gastos Gerais'!$E$4:$E$1003),-('Gastos Gerais'!$C$4:$C$1003))</f>
        <v>0</v>
      </c>
      <c r="L95" s="71">
        <f>SUMPRODUCT(-('Gastos Gerais'!$B$4:$B$1003=Analítico!$B95),-(Analítico!L$3&gt;='Gastos Gerais'!$D$4:$D$1003),-(Analítico!L$3&lt;='Gastos Gerais'!$E$4:$E$1003),-('Gastos Gerais'!$C$4:$C$1003))</f>
        <v>0</v>
      </c>
      <c r="M95" s="71">
        <f>SUMPRODUCT(-('Gastos Gerais'!$B$4:$B$1003=Analítico!$B95),-(Analítico!M$3&gt;='Gastos Gerais'!$D$4:$D$1003),-(Analítico!M$3&lt;='Gastos Gerais'!$E$4:$E$1003),-('Gastos Gerais'!$C$4:$C$1003))</f>
        <v>0</v>
      </c>
      <c r="N95" s="71">
        <f>SUMPRODUCT(-('Gastos Gerais'!$B$4:$B$1003=Analítico!$B95),-(Analítico!N$3&gt;='Gastos Gerais'!$D$4:$D$1003),-(Analítico!N$3&lt;='Gastos Gerais'!$E$4:$E$1003),-('Gastos Gerais'!$C$4:$C$1003))</f>
        <v>0</v>
      </c>
      <c r="O95" s="71">
        <f>SUMPRODUCT(-('Gastos Gerais'!$B$4:$B$1003=Analítico!$B95),-(Analítico!O$3&gt;='Gastos Gerais'!$D$4:$D$1003),-(Analítico!O$3&lt;='Gastos Gerais'!$E$4:$E$1003),-('Gastos Gerais'!$C$4:$C$1003))</f>
        <v>0</v>
      </c>
      <c r="P95" s="71">
        <f>SUMPRODUCT(-('Gastos Gerais'!$B$4:$B$1003=Analítico!$B95),-(Analítico!P$3&gt;='Gastos Gerais'!$D$4:$D$1003),-(Analítico!P$3&lt;='Gastos Gerais'!$E$4:$E$1003),-('Gastos Gerais'!$C$4:$C$1003))</f>
        <v>0</v>
      </c>
      <c r="Q95" s="71">
        <f>SUMPRODUCT(-('Gastos Gerais'!$B$4:$B$1003=Analítico!$B95),-(Analítico!Q$3&gt;='Gastos Gerais'!$D$4:$D$1003),-(Analítico!Q$3&lt;='Gastos Gerais'!$E$4:$E$1003),-('Gastos Gerais'!$C$4:$C$1003))</f>
        <v>0</v>
      </c>
      <c r="R95" s="71">
        <f>SUMPRODUCT(-('Gastos Gerais'!$B$4:$B$1003=Analítico!$B95),-(Analítico!R$3&gt;='Gastos Gerais'!$D$4:$D$1003),-(Analítico!R$3&lt;='Gastos Gerais'!$E$4:$E$1003),-('Gastos Gerais'!$C$4:$C$1003))</f>
        <v>0</v>
      </c>
      <c r="S95" s="71">
        <f>SUMPRODUCT(-('Gastos Gerais'!$B$4:$B$1003=Analítico!$B95),-(Analítico!S$3&gt;='Gastos Gerais'!$D$4:$D$1003),-(Analítico!S$3&lt;='Gastos Gerais'!$E$4:$E$1003),-('Gastos Gerais'!$C$4:$C$1003))</f>
        <v>0</v>
      </c>
      <c r="T95" s="71">
        <f>SUMPRODUCT(-('Gastos Gerais'!$B$4:$B$1003=Analítico!$B95),-(Analítico!T$3&gt;='Gastos Gerais'!$D$4:$D$1003),-(Analítico!T$3&lt;='Gastos Gerais'!$E$4:$E$1003),-('Gastos Gerais'!$C$4:$C$1003))</f>
        <v>0</v>
      </c>
      <c r="U95" s="71">
        <f>SUMPRODUCT(-('Gastos Gerais'!$B$4:$B$1003=Analítico!$B95),-(Analítico!U$3&gt;='Gastos Gerais'!$D$4:$D$1003),-(Analítico!U$3&lt;='Gastos Gerais'!$E$4:$E$1003),-('Gastos Gerais'!$C$4:$C$1003))</f>
        <v>0</v>
      </c>
      <c r="V95" s="71">
        <f>SUMPRODUCT(-('Gastos Gerais'!$B$4:$B$1003=Analítico!$B95),-(Analítico!V$3&gt;='Gastos Gerais'!$D$4:$D$1003),-(Analítico!V$3&lt;='Gastos Gerais'!$E$4:$E$1003),-('Gastos Gerais'!$C$4:$C$1003))</f>
        <v>0</v>
      </c>
      <c r="W95" s="71">
        <f>SUMPRODUCT(-('Gastos Gerais'!$B$4:$B$1003=Analítico!$B95),-(Analítico!W$3&gt;='Gastos Gerais'!$D$4:$D$1003),-(Analítico!W$3&lt;='Gastos Gerais'!$E$4:$E$1003),-('Gastos Gerais'!$C$4:$C$1003))</f>
        <v>0</v>
      </c>
      <c r="X95" s="71">
        <f>SUMPRODUCT(-('Gastos Gerais'!$B$4:$B$1003=Analítico!$B95),-(Analítico!X$3&gt;='Gastos Gerais'!$D$4:$D$1003),-(Analítico!X$3&lt;='Gastos Gerais'!$E$4:$E$1003),-('Gastos Gerais'!$C$4:$C$1003))</f>
        <v>0</v>
      </c>
      <c r="Y95" s="71">
        <f>SUMPRODUCT(-('Gastos Gerais'!$B$4:$B$1003=Analítico!$B95),-(Analítico!Y$3&gt;='Gastos Gerais'!$D$4:$D$1003),-(Analítico!Y$3&lt;='Gastos Gerais'!$E$4:$E$1003),-('Gastos Gerais'!$C$4:$C$1003))</f>
        <v>0</v>
      </c>
      <c r="Z95" s="71">
        <f>SUMPRODUCT(-('Gastos Gerais'!$B$4:$B$1003=Analítico!$B95),-(Analítico!Z$3&gt;='Gastos Gerais'!$D$4:$D$1003),-(Analítico!Z$3&lt;='Gastos Gerais'!$E$4:$E$1003),-('Gastos Gerais'!$C$4:$C$1003))</f>
        <v>0</v>
      </c>
      <c r="AA95" s="71">
        <f>SUMPRODUCT(-('Gastos Gerais'!$B$4:$B$1003=Analítico!$B95),-(Analítico!AA$3&gt;='Gastos Gerais'!$D$4:$D$1003),-(Analítico!AA$3&lt;='Gastos Gerais'!$E$4:$E$1003),-('Gastos Gerais'!$C$4:$C$1003))</f>
        <v>0</v>
      </c>
      <c r="AB95" s="71">
        <f>SUMPRODUCT(-('Gastos Gerais'!$B$4:$B$1003=Analítico!$B95),-(Analítico!AB$3&gt;='Gastos Gerais'!$D$4:$D$1003),-(Analítico!AB$3&lt;='Gastos Gerais'!$E$4:$E$1003),-('Gastos Gerais'!$C$4:$C$1003))</f>
        <v>0</v>
      </c>
      <c r="AC95" s="71">
        <f>SUMPRODUCT(-('Gastos Gerais'!$B$4:$B$1003=Analítico!$B95),-(Analítico!AC$3&gt;='Gastos Gerais'!$D$4:$D$1003),-(Analítico!AC$3&lt;='Gastos Gerais'!$E$4:$E$1003),-('Gastos Gerais'!$C$4:$C$1003))</f>
        <v>0</v>
      </c>
      <c r="AD95" s="71">
        <f>SUMPRODUCT(-('Gastos Gerais'!$B$4:$B$1003=Analítico!$B95),-(Analítico!AD$3&gt;='Gastos Gerais'!$D$4:$D$1003),-(Analítico!AD$3&lt;='Gastos Gerais'!$E$4:$E$1003),-('Gastos Gerais'!$C$4:$C$1003))</f>
        <v>0</v>
      </c>
      <c r="AE95" s="71">
        <f>SUMPRODUCT(-('Gastos Gerais'!$B$4:$B$1003=Analítico!$B95),-(Analítico!AE$3&gt;='Gastos Gerais'!$D$4:$D$1003),-(Analítico!AE$3&lt;='Gastos Gerais'!$E$4:$E$1003),-('Gastos Gerais'!$C$4:$C$1003))</f>
        <v>0</v>
      </c>
      <c r="AF95" s="71">
        <f>SUMPRODUCT(-('Gastos Gerais'!$B$4:$B$1003=Analítico!$B95),-(Analítico!AF$3&gt;='Gastos Gerais'!$D$4:$D$1003),-(Analítico!AF$3&lt;='Gastos Gerais'!$E$4:$E$1003),-('Gastos Gerais'!$C$4:$C$1003))</f>
        <v>0</v>
      </c>
      <c r="AG95" s="71">
        <f>SUMPRODUCT(-('Gastos Gerais'!$B$4:$B$1003=Analítico!$B95),-(Analítico!AG$3&gt;='Gastos Gerais'!$D$4:$D$1003),-(Analítico!AG$3&lt;='Gastos Gerais'!$E$4:$E$1003),-('Gastos Gerais'!$C$4:$C$1003))</f>
        <v>0</v>
      </c>
      <c r="AH95" s="71">
        <f>SUMPRODUCT(-('Gastos Gerais'!$B$4:$B$1003=Analítico!$B95),-(Analítico!AH$3&gt;='Gastos Gerais'!$D$4:$D$1003),-(Analítico!AH$3&lt;='Gastos Gerais'!$E$4:$E$1003),-('Gastos Gerais'!$C$4:$C$1003))</f>
        <v>0</v>
      </c>
      <c r="AI95" s="71">
        <f>SUMPRODUCT(-('Gastos Gerais'!$B$4:$B$1003=Analítico!$B95),-(Analítico!AI$3&gt;='Gastos Gerais'!$D$4:$D$1003),-(Analítico!AI$3&lt;='Gastos Gerais'!$E$4:$E$1003),-('Gastos Gerais'!$C$4:$C$1003))</f>
        <v>0</v>
      </c>
      <c r="AJ95" s="71">
        <f>SUMPRODUCT(-('Gastos Gerais'!$B$4:$B$1003=Analítico!$B95),-(Analítico!AJ$3&gt;='Gastos Gerais'!$D$4:$D$1003),-(Analítico!AJ$3&lt;='Gastos Gerais'!$E$4:$E$1003),-('Gastos Gerais'!$C$4:$C$1003))</f>
        <v>0</v>
      </c>
      <c r="AK95" s="71">
        <f>SUMPRODUCT(-('Gastos Gerais'!$B$4:$B$1003=Analítico!$B95),-(Analítico!AK$3&gt;='Gastos Gerais'!$D$4:$D$1003),-(Analítico!AK$3&lt;='Gastos Gerais'!$E$4:$E$1003),-('Gastos Gerais'!$C$4:$C$1003))</f>
        <v>0</v>
      </c>
      <c r="AL95" s="71">
        <f>SUMPRODUCT(-('Gastos Gerais'!$B$4:$B$1003=Analítico!$B95),-(Analítico!AL$3&gt;='Gastos Gerais'!$D$4:$D$1003),-(Analítico!AL$3&lt;='Gastos Gerais'!$E$4:$E$1003),-('Gastos Gerais'!$C$4:$C$1003))</f>
        <v>0</v>
      </c>
      <c r="AM95" s="71">
        <f>SUMPRODUCT(-('Gastos Gerais'!$B$4:$B$1003=Analítico!$B95),-(Analítico!AM$3&gt;='Gastos Gerais'!$D$4:$D$1003),-(Analítico!AM$3&lt;='Gastos Gerais'!$E$4:$E$1003),-('Gastos Gerais'!$C$4:$C$1003))</f>
        <v>0</v>
      </c>
      <c r="AN95" s="71">
        <f>SUMPRODUCT(-('Gastos Gerais'!$B$4:$B$1003=Analítico!$B95),-(Analítico!AN$3&gt;='Gastos Gerais'!$D$4:$D$1003),-(Analítico!AN$3&lt;='Gastos Gerais'!$E$4:$E$1003),-('Gastos Gerais'!$C$4:$C$1003))</f>
        <v>0</v>
      </c>
      <c r="AO95" s="71">
        <f>SUMPRODUCT(-('Gastos Gerais'!$B$4:$B$1003=Analítico!$B95),-(Analítico!AO$3&gt;='Gastos Gerais'!$D$4:$D$1003),-(Analítico!AO$3&lt;='Gastos Gerais'!$E$4:$E$1003),-('Gastos Gerais'!$C$4:$C$1003))</f>
        <v>0</v>
      </c>
      <c r="AP95" s="71">
        <f>SUMPRODUCT(-('Gastos Gerais'!$B$4:$B$1003=Analítico!$B95),-(Analítico!AP$3&gt;='Gastos Gerais'!$D$4:$D$1003),-(Analítico!AP$3&lt;='Gastos Gerais'!$E$4:$E$1003),-('Gastos Gerais'!$C$4:$C$1003))</f>
        <v>0</v>
      </c>
      <c r="AQ95" s="71">
        <f>SUMPRODUCT(-('Gastos Gerais'!$B$4:$B$1003=Analítico!$B95),-(Analítico!AQ$3&gt;='Gastos Gerais'!$D$4:$D$1003),-(Analítico!AQ$3&lt;='Gastos Gerais'!$E$4:$E$1003),-('Gastos Gerais'!$C$4:$C$1003))</f>
        <v>0</v>
      </c>
      <c r="AR95" s="71">
        <f>SUMPRODUCT(-('Gastos Gerais'!$B$4:$B$1003=Analítico!$B95),-(Analítico!AR$3&gt;='Gastos Gerais'!$D$4:$D$1003),-(Analítico!AR$3&lt;='Gastos Gerais'!$E$4:$E$1003),-('Gastos Gerais'!$C$4:$C$1003))</f>
        <v>0</v>
      </c>
      <c r="AS95" s="71">
        <f>SUMPRODUCT(-('Gastos Gerais'!$B$4:$B$1003=Analítico!$B95),-(Analítico!AS$3&gt;='Gastos Gerais'!$D$4:$D$1003),-(Analítico!AS$3&lt;='Gastos Gerais'!$E$4:$E$1003),-('Gastos Gerais'!$C$4:$C$1003))</f>
        <v>0</v>
      </c>
      <c r="AT95" s="71">
        <f>SUMPRODUCT(-('Gastos Gerais'!$B$4:$B$1003=Analítico!$B95),-(Analítico!AT$3&gt;='Gastos Gerais'!$D$4:$D$1003),-(Analítico!AT$3&lt;='Gastos Gerais'!$E$4:$E$1003),-('Gastos Gerais'!$C$4:$C$1003))</f>
        <v>0</v>
      </c>
      <c r="AU95" s="71">
        <f>SUMPRODUCT(-('Gastos Gerais'!$B$4:$B$1003=Analítico!$B95),-(Analítico!AU$3&gt;='Gastos Gerais'!$D$4:$D$1003),-(Analítico!AU$3&lt;='Gastos Gerais'!$E$4:$E$1003),-('Gastos Gerais'!$C$4:$C$1003))</f>
        <v>0</v>
      </c>
      <c r="AV95" s="71">
        <f>SUMPRODUCT(-('Gastos Gerais'!$B$4:$B$1003=Analítico!$B95),-(Analítico!AV$3&gt;='Gastos Gerais'!$D$4:$D$1003),-(Analítico!AV$3&lt;='Gastos Gerais'!$E$4:$E$1003),-('Gastos Gerais'!$C$4:$C$1003))</f>
        <v>0</v>
      </c>
      <c r="AW95" s="71">
        <f>SUMPRODUCT(-('Gastos Gerais'!$B$4:$B$1003=Analítico!$B95),-(Analítico!AW$3&gt;='Gastos Gerais'!$D$4:$D$1003),-(Analítico!AW$3&lt;='Gastos Gerais'!$E$4:$E$1003),-('Gastos Gerais'!$C$4:$C$1003))</f>
        <v>0</v>
      </c>
      <c r="AX95" s="71">
        <f>SUMPRODUCT(-('Gastos Gerais'!$B$4:$B$1003=Analítico!$B95),-(Analítico!AX$3&gt;='Gastos Gerais'!$D$4:$D$1003),-(Analítico!AX$3&lt;='Gastos Gerais'!$E$4:$E$1003),-('Gastos Gerais'!$C$4:$C$1003))</f>
        <v>0</v>
      </c>
      <c r="AY95" s="71">
        <f>SUMPRODUCT(-('Gastos Gerais'!$B$4:$B$1003=Analítico!$B95),-(Analítico!AY$3&gt;='Gastos Gerais'!$D$4:$D$1003),-(Analítico!AY$3&lt;='Gastos Gerais'!$E$4:$E$1003),-('Gastos Gerais'!$C$4:$C$1003))</f>
        <v>0</v>
      </c>
      <c r="AZ95" s="71">
        <f>SUMPRODUCT(-('Gastos Gerais'!$B$4:$B$1003=Analítico!$B95),-(Analítico!AZ$3&gt;='Gastos Gerais'!$D$4:$D$1003),-(Analítico!AZ$3&lt;='Gastos Gerais'!$E$4:$E$1003),-('Gastos Gerais'!$C$4:$C$1003))</f>
        <v>0</v>
      </c>
      <c r="BA95" s="71">
        <f>SUMPRODUCT(-('Gastos Gerais'!$B$4:$B$1003=Analítico!$B95),-(Analítico!BA$3&gt;='Gastos Gerais'!$D$4:$D$1003),-(Analítico!BA$3&lt;='Gastos Gerais'!$E$4:$E$1003),-('Gastos Gerais'!$C$4:$C$1003))</f>
        <v>0</v>
      </c>
      <c r="BB95" s="71">
        <f>SUMPRODUCT(-('Gastos Gerais'!$B$4:$B$1003=Analítico!$B95),-(Analítico!BB$3&gt;='Gastos Gerais'!$D$4:$D$1003),-(Analítico!BB$3&lt;='Gastos Gerais'!$E$4:$E$1003),-('Gastos Gerais'!$C$4:$C$1003))</f>
        <v>0</v>
      </c>
      <c r="BC95" s="71">
        <f>SUMPRODUCT(-('Gastos Gerais'!$B$4:$B$1003=Analítico!$B95),-(Analítico!BC$3&gt;='Gastos Gerais'!$D$4:$D$1003),-(Analítico!BC$3&lt;='Gastos Gerais'!$E$4:$E$1003),-('Gastos Gerais'!$C$4:$C$1003))</f>
        <v>0</v>
      </c>
      <c r="BD95" s="71">
        <f>SUMPRODUCT(-('Gastos Gerais'!$B$4:$B$1003=Analítico!$B95),-(Analítico!BD$3&gt;='Gastos Gerais'!$D$4:$D$1003),-(Analítico!BD$3&lt;='Gastos Gerais'!$E$4:$E$1003),-('Gastos Gerais'!$C$4:$C$1003))</f>
        <v>0</v>
      </c>
      <c r="BE95" s="71">
        <f>SUMPRODUCT(-('Gastos Gerais'!$B$4:$B$1003=Analítico!$B95),-(Analítico!BE$3&gt;='Gastos Gerais'!$D$4:$D$1003),-(Analítico!BE$3&lt;='Gastos Gerais'!$E$4:$E$1003),-('Gastos Gerais'!$C$4:$C$1003))</f>
        <v>0</v>
      </c>
      <c r="BF95" s="71">
        <f>SUMPRODUCT(-('Gastos Gerais'!$B$4:$B$1003=Analítico!$B95),-(Analítico!BF$3&gt;='Gastos Gerais'!$D$4:$D$1003),-(Analítico!BF$3&lt;='Gastos Gerais'!$E$4:$E$1003),-('Gastos Gerais'!$C$4:$C$1003))</f>
        <v>0</v>
      </c>
      <c r="BG95" s="71">
        <f>SUMPRODUCT(-('Gastos Gerais'!$B$4:$B$1003=Analítico!$B95),-(Analítico!BG$3&gt;='Gastos Gerais'!$D$4:$D$1003),-(Analítico!BG$3&lt;='Gastos Gerais'!$E$4:$E$1003),-('Gastos Gerais'!$C$4:$C$1003))</f>
        <v>0</v>
      </c>
      <c r="BH95" s="71">
        <f>SUMPRODUCT(-('Gastos Gerais'!$B$4:$B$1003=Analítico!$B95),-(Analítico!BH$3&gt;='Gastos Gerais'!$D$4:$D$1003),-(Analítico!BH$3&lt;='Gastos Gerais'!$E$4:$E$1003),-('Gastos Gerais'!$C$4:$C$1003))</f>
        <v>0</v>
      </c>
      <c r="BI95" s="71">
        <f>SUMPRODUCT(-('Gastos Gerais'!$B$4:$B$1003=Analítico!$B95),-(Analítico!BI$3&gt;='Gastos Gerais'!$D$4:$D$1003),-(Analítico!BI$3&lt;='Gastos Gerais'!$E$4:$E$1003),-('Gastos Gerais'!$C$4:$C$1003))</f>
        <v>0</v>
      </c>
      <c r="BJ95" s="71">
        <f>SUMPRODUCT(-('Gastos Gerais'!$B$4:$B$1003=Analítico!$B95),-(Analítico!BJ$3&gt;='Gastos Gerais'!$D$4:$D$1003),-(Analítico!BJ$3&lt;='Gastos Gerais'!$E$4:$E$1003),-('Gastos Gerais'!$C$4:$C$1003))</f>
        <v>0</v>
      </c>
      <c r="BK95" s="69">
        <f t="shared" si="38"/>
        <v>0</v>
      </c>
      <c r="BL95" s="74">
        <f t="shared" ca="1" si="39"/>
        <v>0</v>
      </c>
    </row>
    <row r="96" spans="1:64" s="49" customFormat="1" ht="23.25" customHeight="1" x14ac:dyDescent="0.2">
      <c r="A96" s="19" t="s">
        <v>249</v>
      </c>
      <c r="B96" s="352" t="s">
        <v>250</v>
      </c>
      <c r="C96" s="71">
        <f>SUMPRODUCT(-('Gastos Gerais'!$B$4:$B$1003=Analítico!$B96),-(Analítico!C$3&gt;='Gastos Gerais'!$D$4:$D$1003),-(Analítico!C$3&lt;='Gastos Gerais'!$E$4:$E$1003),-('Gastos Gerais'!$C$4:$C$1003))</f>
        <v>0</v>
      </c>
      <c r="D96" s="71">
        <f>SUMPRODUCT(-('Gastos Gerais'!$B$4:$B$1003=Analítico!$B96),-(Analítico!D$3&gt;='Gastos Gerais'!$D$4:$D$1003),-(Analítico!D$3&lt;='Gastos Gerais'!$E$4:$E$1003),-('Gastos Gerais'!$C$4:$C$1003))</f>
        <v>0</v>
      </c>
      <c r="E96" s="71">
        <f>SUMPRODUCT(-('Gastos Gerais'!$B$4:$B$1003=Analítico!$B96),-(Analítico!E$3&gt;='Gastos Gerais'!$D$4:$D$1003),-(Analítico!E$3&lt;='Gastos Gerais'!$E$4:$E$1003),-('Gastos Gerais'!$C$4:$C$1003))</f>
        <v>0</v>
      </c>
      <c r="F96" s="71">
        <f>SUMPRODUCT(-('Gastos Gerais'!$B$4:$B$1003=Analítico!$B96),-(Analítico!F$3&gt;='Gastos Gerais'!$D$4:$D$1003),-(Analítico!F$3&lt;='Gastos Gerais'!$E$4:$E$1003),-('Gastos Gerais'!$C$4:$C$1003))</f>
        <v>0</v>
      </c>
      <c r="G96" s="71">
        <f>SUMPRODUCT(-('Gastos Gerais'!$B$4:$B$1003=Analítico!$B96),-(Analítico!G$3&gt;='Gastos Gerais'!$D$4:$D$1003),-(Analítico!G$3&lt;='Gastos Gerais'!$E$4:$E$1003),-('Gastos Gerais'!$C$4:$C$1003))</f>
        <v>0</v>
      </c>
      <c r="H96" s="71">
        <f>SUMPRODUCT(-('Gastos Gerais'!$B$4:$B$1003=Analítico!$B96),-(Analítico!H$3&gt;='Gastos Gerais'!$D$4:$D$1003),-(Analítico!H$3&lt;='Gastos Gerais'!$E$4:$E$1003),-('Gastos Gerais'!$C$4:$C$1003))</f>
        <v>0</v>
      </c>
      <c r="I96" s="71">
        <f>SUMPRODUCT(-('Gastos Gerais'!$B$4:$B$1003=Analítico!$B96),-(Analítico!I$3&gt;='Gastos Gerais'!$D$4:$D$1003),-(Analítico!I$3&lt;='Gastos Gerais'!$E$4:$E$1003),-('Gastos Gerais'!$C$4:$C$1003))</f>
        <v>0</v>
      </c>
      <c r="J96" s="71">
        <f>SUMPRODUCT(-('Gastos Gerais'!$B$4:$B$1003=Analítico!$B96),-(Analítico!J$3&gt;='Gastos Gerais'!$D$4:$D$1003),-(Analítico!J$3&lt;='Gastos Gerais'!$E$4:$E$1003),-('Gastos Gerais'!$C$4:$C$1003))</f>
        <v>0</v>
      </c>
      <c r="K96" s="71">
        <f>SUMPRODUCT(-('Gastos Gerais'!$B$4:$B$1003=Analítico!$B96),-(Analítico!K$3&gt;='Gastos Gerais'!$D$4:$D$1003),-(Analítico!K$3&lt;='Gastos Gerais'!$E$4:$E$1003),-('Gastos Gerais'!$C$4:$C$1003))</f>
        <v>0</v>
      </c>
      <c r="L96" s="71">
        <f>SUMPRODUCT(-('Gastos Gerais'!$B$4:$B$1003=Analítico!$B96),-(Analítico!L$3&gt;='Gastos Gerais'!$D$4:$D$1003),-(Analítico!L$3&lt;='Gastos Gerais'!$E$4:$E$1003),-('Gastos Gerais'!$C$4:$C$1003))</f>
        <v>0</v>
      </c>
      <c r="M96" s="71">
        <f>SUMPRODUCT(-('Gastos Gerais'!$B$4:$B$1003=Analítico!$B96),-(Analítico!M$3&gt;='Gastos Gerais'!$D$4:$D$1003),-(Analítico!M$3&lt;='Gastos Gerais'!$E$4:$E$1003),-('Gastos Gerais'!$C$4:$C$1003))</f>
        <v>0</v>
      </c>
      <c r="N96" s="71">
        <f>SUMPRODUCT(-('Gastos Gerais'!$B$4:$B$1003=Analítico!$B96),-(Analítico!N$3&gt;='Gastos Gerais'!$D$4:$D$1003),-(Analítico!N$3&lt;='Gastos Gerais'!$E$4:$E$1003),-('Gastos Gerais'!$C$4:$C$1003))</f>
        <v>0</v>
      </c>
      <c r="O96" s="71">
        <f>SUMPRODUCT(-('Gastos Gerais'!$B$4:$B$1003=Analítico!$B96),-(Analítico!O$3&gt;='Gastos Gerais'!$D$4:$D$1003),-(Analítico!O$3&lt;='Gastos Gerais'!$E$4:$E$1003),-('Gastos Gerais'!$C$4:$C$1003))</f>
        <v>0</v>
      </c>
      <c r="P96" s="71">
        <f>SUMPRODUCT(-('Gastos Gerais'!$B$4:$B$1003=Analítico!$B96),-(Analítico!P$3&gt;='Gastos Gerais'!$D$4:$D$1003),-(Analítico!P$3&lt;='Gastos Gerais'!$E$4:$E$1003),-('Gastos Gerais'!$C$4:$C$1003))</f>
        <v>0</v>
      </c>
      <c r="Q96" s="71">
        <f>SUMPRODUCT(-('Gastos Gerais'!$B$4:$B$1003=Analítico!$B96),-(Analítico!Q$3&gt;='Gastos Gerais'!$D$4:$D$1003),-(Analítico!Q$3&lt;='Gastos Gerais'!$E$4:$E$1003),-('Gastos Gerais'!$C$4:$C$1003))</f>
        <v>0</v>
      </c>
      <c r="R96" s="71">
        <f>SUMPRODUCT(-('Gastos Gerais'!$B$4:$B$1003=Analítico!$B96),-(Analítico!R$3&gt;='Gastos Gerais'!$D$4:$D$1003),-(Analítico!R$3&lt;='Gastos Gerais'!$E$4:$E$1003),-('Gastos Gerais'!$C$4:$C$1003))</f>
        <v>0</v>
      </c>
      <c r="S96" s="71">
        <f>SUMPRODUCT(-('Gastos Gerais'!$B$4:$B$1003=Analítico!$B96),-(Analítico!S$3&gt;='Gastos Gerais'!$D$4:$D$1003),-(Analítico!S$3&lt;='Gastos Gerais'!$E$4:$E$1003),-('Gastos Gerais'!$C$4:$C$1003))</f>
        <v>0</v>
      </c>
      <c r="T96" s="71">
        <f>SUMPRODUCT(-('Gastos Gerais'!$B$4:$B$1003=Analítico!$B96),-(Analítico!T$3&gt;='Gastos Gerais'!$D$4:$D$1003),-(Analítico!T$3&lt;='Gastos Gerais'!$E$4:$E$1003),-('Gastos Gerais'!$C$4:$C$1003))</f>
        <v>0</v>
      </c>
      <c r="U96" s="71">
        <f>SUMPRODUCT(-('Gastos Gerais'!$B$4:$B$1003=Analítico!$B96),-(Analítico!U$3&gt;='Gastos Gerais'!$D$4:$D$1003),-(Analítico!U$3&lt;='Gastos Gerais'!$E$4:$E$1003),-('Gastos Gerais'!$C$4:$C$1003))</f>
        <v>0</v>
      </c>
      <c r="V96" s="71">
        <f>SUMPRODUCT(-('Gastos Gerais'!$B$4:$B$1003=Analítico!$B96),-(Analítico!V$3&gt;='Gastos Gerais'!$D$4:$D$1003),-(Analítico!V$3&lt;='Gastos Gerais'!$E$4:$E$1003),-('Gastos Gerais'!$C$4:$C$1003))</f>
        <v>0</v>
      </c>
      <c r="W96" s="71">
        <f>SUMPRODUCT(-('Gastos Gerais'!$B$4:$B$1003=Analítico!$B96),-(Analítico!W$3&gt;='Gastos Gerais'!$D$4:$D$1003),-(Analítico!W$3&lt;='Gastos Gerais'!$E$4:$E$1003),-('Gastos Gerais'!$C$4:$C$1003))</f>
        <v>0</v>
      </c>
      <c r="X96" s="71">
        <f>SUMPRODUCT(-('Gastos Gerais'!$B$4:$B$1003=Analítico!$B96),-(Analítico!X$3&gt;='Gastos Gerais'!$D$4:$D$1003),-(Analítico!X$3&lt;='Gastos Gerais'!$E$4:$E$1003),-('Gastos Gerais'!$C$4:$C$1003))</f>
        <v>0</v>
      </c>
      <c r="Y96" s="71">
        <f>SUMPRODUCT(-('Gastos Gerais'!$B$4:$B$1003=Analítico!$B96),-(Analítico!Y$3&gt;='Gastos Gerais'!$D$4:$D$1003),-(Analítico!Y$3&lt;='Gastos Gerais'!$E$4:$E$1003),-('Gastos Gerais'!$C$4:$C$1003))</f>
        <v>0</v>
      </c>
      <c r="Z96" s="71">
        <f>SUMPRODUCT(-('Gastos Gerais'!$B$4:$B$1003=Analítico!$B96),-(Analítico!Z$3&gt;='Gastos Gerais'!$D$4:$D$1003),-(Analítico!Z$3&lt;='Gastos Gerais'!$E$4:$E$1003),-('Gastos Gerais'!$C$4:$C$1003))</f>
        <v>0</v>
      </c>
      <c r="AA96" s="71">
        <f>SUMPRODUCT(-('Gastos Gerais'!$B$4:$B$1003=Analítico!$B96),-(Analítico!AA$3&gt;='Gastos Gerais'!$D$4:$D$1003),-(Analítico!AA$3&lt;='Gastos Gerais'!$E$4:$E$1003),-('Gastos Gerais'!$C$4:$C$1003))</f>
        <v>0</v>
      </c>
      <c r="AB96" s="71">
        <f>SUMPRODUCT(-('Gastos Gerais'!$B$4:$B$1003=Analítico!$B96),-(Analítico!AB$3&gt;='Gastos Gerais'!$D$4:$D$1003),-(Analítico!AB$3&lt;='Gastos Gerais'!$E$4:$E$1003),-('Gastos Gerais'!$C$4:$C$1003))</f>
        <v>0</v>
      </c>
      <c r="AC96" s="71">
        <f>SUMPRODUCT(-('Gastos Gerais'!$B$4:$B$1003=Analítico!$B96),-(Analítico!AC$3&gt;='Gastos Gerais'!$D$4:$D$1003),-(Analítico!AC$3&lt;='Gastos Gerais'!$E$4:$E$1003),-('Gastos Gerais'!$C$4:$C$1003))</f>
        <v>0</v>
      </c>
      <c r="AD96" s="71">
        <f>SUMPRODUCT(-('Gastos Gerais'!$B$4:$B$1003=Analítico!$B96),-(Analítico!AD$3&gt;='Gastos Gerais'!$D$4:$D$1003),-(Analítico!AD$3&lt;='Gastos Gerais'!$E$4:$E$1003),-('Gastos Gerais'!$C$4:$C$1003))</f>
        <v>0</v>
      </c>
      <c r="AE96" s="71">
        <f>SUMPRODUCT(-('Gastos Gerais'!$B$4:$B$1003=Analítico!$B96),-(Analítico!AE$3&gt;='Gastos Gerais'!$D$4:$D$1003),-(Analítico!AE$3&lt;='Gastos Gerais'!$E$4:$E$1003),-('Gastos Gerais'!$C$4:$C$1003))</f>
        <v>0</v>
      </c>
      <c r="AF96" s="71">
        <f>SUMPRODUCT(-('Gastos Gerais'!$B$4:$B$1003=Analítico!$B96),-(Analítico!AF$3&gt;='Gastos Gerais'!$D$4:$D$1003),-(Analítico!AF$3&lt;='Gastos Gerais'!$E$4:$E$1003),-('Gastos Gerais'!$C$4:$C$1003))</f>
        <v>0</v>
      </c>
      <c r="AG96" s="71">
        <f>SUMPRODUCT(-('Gastos Gerais'!$B$4:$B$1003=Analítico!$B96),-(Analítico!AG$3&gt;='Gastos Gerais'!$D$4:$D$1003),-(Analítico!AG$3&lt;='Gastos Gerais'!$E$4:$E$1003),-('Gastos Gerais'!$C$4:$C$1003))</f>
        <v>0</v>
      </c>
      <c r="AH96" s="71">
        <f>SUMPRODUCT(-('Gastos Gerais'!$B$4:$B$1003=Analítico!$B96),-(Analítico!AH$3&gt;='Gastos Gerais'!$D$4:$D$1003),-(Analítico!AH$3&lt;='Gastos Gerais'!$E$4:$E$1003),-('Gastos Gerais'!$C$4:$C$1003))</f>
        <v>0</v>
      </c>
      <c r="AI96" s="71">
        <f>SUMPRODUCT(-('Gastos Gerais'!$B$4:$B$1003=Analítico!$B96),-(Analítico!AI$3&gt;='Gastos Gerais'!$D$4:$D$1003),-(Analítico!AI$3&lt;='Gastos Gerais'!$E$4:$E$1003),-('Gastos Gerais'!$C$4:$C$1003))</f>
        <v>0</v>
      </c>
      <c r="AJ96" s="71">
        <f>SUMPRODUCT(-('Gastos Gerais'!$B$4:$B$1003=Analítico!$B96),-(Analítico!AJ$3&gt;='Gastos Gerais'!$D$4:$D$1003),-(Analítico!AJ$3&lt;='Gastos Gerais'!$E$4:$E$1003),-('Gastos Gerais'!$C$4:$C$1003))</f>
        <v>0</v>
      </c>
      <c r="AK96" s="71">
        <f>SUMPRODUCT(-('Gastos Gerais'!$B$4:$B$1003=Analítico!$B96),-(Analítico!AK$3&gt;='Gastos Gerais'!$D$4:$D$1003),-(Analítico!AK$3&lt;='Gastos Gerais'!$E$4:$E$1003),-('Gastos Gerais'!$C$4:$C$1003))</f>
        <v>0</v>
      </c>
      <c r="AL96" s="71">
        <f>SUMPRODUCT(-('Gastos Gerais'!$B$4:$B$1003=Analítico!$B96),-(Analítico!AL$3&gt;='Gastos Gerais'!$D$4:$D$1003),-(Analítico!AL$3&lt;='Gastos Gerais'!$E$4:$E$1003),-('Gastos Gerais'!$C$4:$C$1003))</f>
        <v>0</v>
      </c>
      <c r="AM96" s="71">
        <f>SUMPRODUCT(-('Gastos Gerais'!$B$4:$B$1003=Analítico!$B96),-(Analítico!AM$3&gt;='Gastos Gerais'!$D$4:$D$1003),-(Analítico!AM$3&lt;='Gastos Gerais'!$E$4:$E$1003),-('Gastos Gerais'!$C$4:$C$1003))</f>
        <v>0</v>
      </c>
      <c r="AN96" s="71">
        <f>SUMPRODUCT(-('Gastos Gerais'!$B$4:$B$1003=Analítico!$B96),-(Analítico!AN$3&gt;='Gastos Gerais'!$D$4:$D$1003),-(Analítico!AN$3&lt;='Gastos Gerais'!$E$4:$E$1003),-('Gastos Gerais'!$C$4:$C$1003))</f>
        <v>0</v>
      </c>
      <c r="AO96" s="71">
        <f>SUMPRODUCT(-('Gastos Gerais'!$B$4:$B$1003=Analítico!$B96),-(Analítico!AO$3&gt;='Gastos Gerais'!$D$4:$D$1003),-(Analítico!AO$3&lt;='Gastos Gerais'!$E$4:$E$1003),-('Gastos Gerais'!$C$4:$C$1003))</f>
        <v>0</v>
      </c>
      <c r="AP96" s="71">
        <f>SUMPRODUCT(-('Gastos Gerais'!$B$4:$B$1003=Analítico!$B96),-(Analítico!AP$3&gt;='Gastos Gerais'!$D$4:$D$1003),-(Analítico!AP$3&lt;='Gastos Gerais'!$E$4:$E$1003),-('Gastos Gerais'!$C$4:$C$1003))</f>
        <v>0</v>
      </c>
      <c r="AQ96" s="71">
        <f>SUMPRODUCT(-('Gastos Gerais'!$B$4:$B$1003=Analítico!$B96),-(Analítico!AQ$3&gt;='Gastos Gerais'!$D$4:$D$1003),-(Analítico!AQ$3&lt;='Gastos Gerais'!$E$4:$E$1003),-('Gastos Gerais'!$C$4:$C$1003))</f>
        <v>0</v>
      </c>
      <c r="AR96" s="71">
        <f>SUMPRODUCT(-('Gastos Gerais'!$B$4:$B$1003=Analítico!$B96),-(Analítico!AR$3&gt;='Gastos Gerais'!$D$4:$D$1003),-(Analítico!AR$3&lt;='Gastos Gerais'!$E$4:$E$1003),-('Gastos Gerais'!$C$4:$C$1003))</f>
        <v>0</v>
      </c>
      <c r="AS96" s="71">
        <f>SUMPRODUCT(-('Gastos Gerais'!$B$4:$B$1003=Analítico!$B96),-(Analítico!AS$3&gt;='Gastos Gerais'!$D$4:$D$1003),-(Analítico!AS$3&lt;='Gastos Gerais'!$E$4:$E$1003),-('Gastos Gerais'!$C$4:$C$1003))</f>
        <v>0</v>
      </c>
      <c r="AT96" s="71">
        <f>SUMPRODUCT(-('Gastos Gerais'!$B$4:$B$1003=Analítico!$B96),-(Analítico!AT$3&gt;='Gastos Gerais'!$D$4:$D$1003),-(Analítico!AT$3&lt;='Gastos Gerais'!$E$4:$E$1003),-('Gastos Gerais'!$C$4:$C$1003))</f>
        <v>0</v>
      </c>
      <c r="AU96" s="71">
        <f>SUMPRODUCT(-('Gastos Gerais'!$B$4:$B$1003=Analítico!$B96),-(Analítico!AU$3&gt;='Gastos Gerais'!$D$4:$D$1003),-(Analítico!AU$3&lt;='Gastos Gerais'!$E$4:$E$1003),-('Gastos Gerais'!$C$4:$C$1003))</f>
        <v>0</v>
      </c>
      <c r="AV96" s="71">
        <f>SUMPRODUCT(-('Gastos Gerais'!$B$4:$B$1003=Analítico!$B96),-(Analítico!AV$3&gt;='Gastos Gerais'!$D$4:$D$1003),-(Analítico!AV$3&lt;='Gastos Gerais'!$E$4:$E$1003),-('Gastos Gerais'!$C$4:$C$1003))</f>
        <v>0</v>
      </c>
      <c r="AW96" s="71">
        <f>SUMPRODUCT(-('Gastos Gerais'!$B$4:$B$1003=Analítico!$B96),-(Analítico!AW$3&gt;='Gastos Gerais'!$D$4:$D$1003),-(Analítico!AW$3&lt;='Gastos Gerais'!$E$4:$E$1003),-('Gastos Gerais'!$C$4:$C$1003))</f>
        <v>0</v>
      </c>
      <c r="AX96" s="71">
        <f>SUMPRODUCT(-('Gastos Gerais'!$B$4:$B$1003=Analítico!$B96),-(Analítico!AX$3&gt;='Gastos Gerais'!$D$4:$D$1003),-(Analítico!AX$3&lt;='Gastos Gerais'!$E$4:$E$1003),-('Gastos Gerais'!$C$4:$C$1003))</f>
        <v>0</v>
      </c>
      <c r="AY96" s="71">
        <f>SUMPRODUCT(-('Gastos Gerais'!$B$4:$B$1003=Analítico!$B96),-(Analítico!AY$3&gt;='Gastos Gerais'!$D$4:$D$1003),-(Analítico!AY$3&lt;='Gastos Gerais'!$E$4:$E$1003),-('Gastos Gerais'!$C$4:$C$1003))</f>
        <v>0</v>
      </c>
      <c r="AZ96" s="71">
        <f>SUMPRODUCT(-('Gastos Gerais'!$B$4:$B$1003=Analítico!$B96),-(Analítico!AZ$3&gt;='Gastos Gerais'!$D$4:$D$1003),-(Analítico!AZ$3&lt;='Gastos Gerais'!$E$4:$E$1003),-('Gastos Gerais'!$C$4:$C$1003))</f>
        <v>0</v>
      </c>
      <c r="BA96" s="71">
        <f>SUMPRODUCT(-('Gastos Gerais'!$B$4:$B$1003=Analítico!$B96),-(Analítico!BA$3&gt;='Gastos Gerais'!$D$4:$D$1003),-(Analítico!BA$3&lt;='Gastos Gerais'!$E$4:$E$1003),-('Gastos Gerais'!$C$4:$C$1003))</f>
        <v>0</v>
      </c>
      <c r="BB96" s="71">
        <f>SUMPRODUCT(-('Gastos Gerais'!$B$4:$B$1003=Analítico!$B96),-(Analítico!BB$3&gt;='Gastos Gerais'!$D$4:$D$1003),-(Analítico!BB$3&lt;='Gastos Gerais'!$E$4:$E$1003),-('Gastos Gerais'!$C$4:$C$1003))</f>
        <v>0</v>
      </c>
      <c r="BC96" s="71">
        <f>SUMPRODUCT(-('Gastos Gerais'!$B$4:$B$1003=Analítico!$B96),-(Analítico!BC$3&gt;='Gastos Gerais'!$D$4:$D$1003),-(Analítico!BC$3&lt;='Gastos Gerais'!$E$4:$E$1003),-('Gastos Gerais'!$C$4:$C$1003))</f>
        <v>0</v>
      </c>
      <c r="BD96" s="71">
        <f>SUMPRODUCT(-('Gastos Gerais'!$B$4:$B$1003=Analítico!$B96),-(Analítico!BD$3&gt;='Gastos Gerais'!$D$4:$D$1003),-(Analítico!BD$3&lt;='Gastos Gerais'!$E$4:$E$1003),-('Gastos Gerais'!$C$4:$C$1003))</f>
        <v>0</v>
      </c>
      <c r="BE96" s="71">
        <f>SUMPRODUCT(-('Gastos Gerais'!$B$4:$B$1003=Analítico!$B96),-(Analítico!BE$3&gt;='Gastos Gerais'!$D$4:$D$1003),-(Analítico!BE$3&lt;='Gastos Gerais'!$E$4:$E$1003),-('Gastos Gerais'!$C$4:$C$1003))</f>
        <v>0</v>
      </c>
      <c r="BF96" s="71">
        <f>SUMPRODUCT(-('Gastos Gerais'!$B$4:$B$1003=Analítico!$B96),-(Analítico!BF$3&gt;='Gastos Gerais'!$D$4:$D$1003),-(Analítico!BF$3&lt;='Gastos Gerais'!$E$4:$E$1003),-('Gastos Gerais'!$C$4:$C$1003))</f>
        <v>0</v>
      </c>
      <c r="BG96" s="71">
        <f>SUMPRODUCT(-('Gastos Gerais'!$B$4:$B$1003=Analítico!$B96),-(Analítico!BG$3&gt;='Gastos Gerais'!$D$4:$D$1003),-(Analítico!BG$3&lt;='Gastos Gerais'!$E$4:$E$1003),-('Gastos Gerais'!$C$4:$C$1003))</f>
        <v>0</v>
      </c>
      <c r="BH96" s="71">
        <f>SUMPRODUCT(-('Gastos Gerais'!$B$4:$B$1003=Analítico!$B96),-(Analítico!BH$3&gt;='Gastos Gerais'!$D$4:$D$1003),-(Analítico!BH$3&lt;='Gastos Gerais'!$E$4:$E$1003),-('Gastos Gerais'!$C$4:$C$1003))</f>
        <v>0</v>
      </c>
      <c r="BI96" s="71">
        <f>SUMPRODUCT(-('Gastos Gerais'!$B$4:$B$1003=Analítico!$B96),-(Analítico!BI$3&gt;='Gastos Gerais'!$D$4:$D$1003),-(Analítico!BI$3&lt;='Gastos Gerais'!$E$4:$E$1003),-('Gastos Gerais'!$C$4:$C$1003))</f>
        <v>0</v>
      </c>
      <c r="BJ96" s="71">
        <f>SUMPRODUCT(-('Gastos Gerais'!$B$4:$B$1003=Analítico!$B96),-(Analítico!BJ$3&gt;='Gastos Gerais'!$D$4:$D$1003),-(Analítico!BJ$3&lt;='Gastos Gerais'!$E$4:$E$1003),-('Gastos Gerais'!$C$4:$C$1003))</f>
        <v>0</v>
      </c>
      <c r="BK96" s="69">
        <f t="shared" si="38"/>
        <v>0</v>
      </c>
      <c r="BL96" s="74">
        <f t="shared" ca="1" si="39"/>
        <v>0</v>
      </c>
    </row>
    <row r="97" spans="1:64" s="49" customFormat="1" ht="23.25" customHeight="1" x14ac:dyDescent="0.2">
      <c r="A97" s="19" t="s">
        <v>251</v>
      </c>
      <c r="B97" s="352" t="s">
        <v>252</v>
      </c>
      <c r="C97" s="71">
        <f>SUMPRODUCT(-('Gastos Gerais'!$B$4:$B$1003=Analítico!$B97),-(Analítico!C$3&gt;='Gastos Gerais'!$D$4:$D$1003),-(Analítico!C$3&lt;='Gastos Gerais'!$E$4:$E$1003),-('Gastos Gerais'!$C$4:$C$1003))</f>
        <v>0</v>
      </c>
      <c r="D97" s="71">
        <f>SUMPRODUCT(-('Gastos Gerais'!$B$4:$B$1003=Analítico!$B97),-(Analítico!D$3&gt;='Gastos Gerais'!$D$4:$D$1003),-(Analítico!D$3&lt;='Gastos Gerais'!$E$4:$E$1003),-('Gastos Gerais'!$C$4:$C$1003))</f>
        <v>0</v>
      </c>
      <c r="E97" s="71">
        <f>SUMPRODUCT(-('Gastos Gerais'!$B$4:$B$1003=Analítico!$B97),-(Analítico!E$3&gt;='Gastos Gerais'!$D$4:$D$1003),-(Analítico!E$3&lt;='Gastos Gerais'!$E$4:$E$1003),-('Gastos Gerais'!$C$4:$C$1003))</f>
        <v>0</v>
      </c>
      <c r="F97" s="71">
        <f>SUMPRODUCT(-('Gastos Gerais'!$B$4:$B$1003=Analítico!$B97),-(Analítico!F$3&gt;='Gastos Gerais'!$D$4:$D$1003),-(Analítico!F$3&lt;='Gastos Gerais'!$E$4:$E$1003),-('Gastos Gerais'!$C$4:$C$1003))</f>
        <v>0</v>
      </c>
      <c r="G97" s="71">
        <f>SUMPRODUCT(-('Gastos Gerais'!$B$4:$B$1003=Analítico!$B97),-(Analítico!G$3&gt;='Gastos Gerais'!$D$4:$D$1003),-(Analítico!G$3&lt;='Gastos Gerais'!$E$4:$E$1003),-('Gastos Gerais'!$C$4:$C$1003))</f>
        <v>0</v>
      </c>
      <c r="H97" s="71">
        <f>SUMPRODUCT(-('Gastos Gerais'!$B$4:$B$1003=Analítico!$B97),-(Analítico!H$3&gt;='Gastos Gerais'!$D$4:$D$1003),-(Analítico!H$3&lt;='Gastos Gerais'!$E$4:$E$1003),-('Gastos Gerais'!$C$4:$C$1003))</f>
        <v>0</v>
      </c>
      <c r="I97" s="71">
        <f>SUMPRODUCT(-('Gastos Gerais'!$B$4:$B$1003=Analítico!$B97),-(Analítico!I$3&gt;='Gastos Gerais'!$D$4:$D$1003),-(Analítico!I$3&lt;='Gastos Gerais'!$E$4:$E$1003),-('Gastos Gerais'!$C$4:$C$1003))</f>
        <v>0</v>
      </c>
      <c r="J97" s="71">
        <f>SUMPRODUCT(-('Gastos Gerais'!$B$4:$B$1003=Analítico!$B97),-(Analítico!J$3&gt;='Gastos Gerais'!$D$4:$D$1003),-(Analítico!J$3&lt;='Gastos Gerais'!$E$4:$E$1003),-('Gastos Gerais'!$C$4:$C$1003))</f>
        <v>0</v>
      </c>
      <c r="K97" s="71">
        <f>SUMPRODUCT(-('Gastos Gerais'!$B$4:$B$1003=Analítico!$B97),-(Analítico!K$3&gt;='Gastos Gerais'!$D$4:$D$1003),-(Analítico!K$3&lt;='Gastos Gerais'!$E$4:$E$1003),-('Gastos Gerais'!$C$4:$C$1003))</f>
        <v>0</v>
      </c>
      <c r="L97" s="71">
        <f>SUMPRODUCT(-('Gastos Gerais'!$B$4:$B$1003=Analítico!$B97),-(Analítico!L$3&gt;='Gastos Gerais'!$D$4:$D$1003),-(Analítico!L$3&lt;='Gastos Gerais'!$E$4:$E$1003),-('Gastos Gerais'!$C$4:$C$1003))</f>
        <v>0</v>
      </c>
      <c r="M97" s="71">
        <f>SUMPRODUCT(-('Gastos Gerais'!$B$4:$B$1003=Analítico!$B97),-(Analítico!M$3&gt;='Gastos Gerais'!$D$4:$D$1003),-(Analítico!M$3&lt;='Gastos Gerais'!$E$4:$E$1003),-('Gastos Gerais'!$C$4:$C$1003))</f>
        <v>0</v>
      </c>
      <c r="N97" s="71">
        <f>SUMPRODUCT(-('Gastos Gerais'!$B$4:$B$1003=Analítico!$B97),-(Analítico!N$3&gt;='Gastos Gerais'!$D$4:$D$1003),-(Analítico!N$3&lt;='Gastos Gerais'!$E$4:$E$1003),-('Gastos Gerais'!$C$4:$C$1003))</f>
        <v>0</v>
      </c>
      <c r="O97" s="71">
        <f>SUMPRODUCT(-('Gastos Gerais'!$B$4:$B$1003=Analítico!$B97),-(Analítico!O$3&gt;='Gastos Gerais'!$D$4:$D$1003),-(Analítico!O$3&lt;='Gastos Gerais'!$E$4:$E$1003),-('Gastos Gerais'!$C$4:$C$1003))</f>
        <v>0</v>
      </c>
      <c r="P97" s="71">
        <f>SUMPRODUCT(-('Gastos Gerais'!$B$4:$B$1003=Analítico!$B97),-(Analítico!P$3&gt;='Gastos Gerais'!$D$4:$D$1003),-(Analítico!P$3&lt;='Gastos Gerais'!$E$4:$E$1003),-('Gastos Gerais'!$C$4:$C$1003))</f>
        <v>0</v>
      </c>
      <c r="Q97" s="71">
        <f>SUMPRODUCT(-('Gastos Gerais'!$B$4:$B$1003=Analítico!$B97),-(Analítico!Q$3&gt;='Gastos Gerais'!$D$4:$D$1003),-(Analítico!Q$3&lt;='Gastos Gerais'!$E$4:$E$1003),-('Gastos Gerais'!$C$4:$C$1003))</f>
        <v>0</v>
      </c>
      <c r="R97" s="71">
        <f>SUMPRODUCT(-('Gastos Gerais'!$B$4:$B$1003=Analítico!$B97),-(Analítico!R$3&gt;='Gastos Gerais'!$D$4:$D$1003),-(Analítico!R$3&lt;='Gastos Gerais'!$E$4:$E$1003),-('Gastos Gerais'!$C$4:$C$1003))</f>
        <v>0</v>
      </c>
      <c r="S97" s="71">
        <f>SUMPRODUCT(-('Gastos Gerais'!$B$4:$B$1003=Analítico!$B97),-(Analítico!S$3&gt;='Gastos Gerais'!$D$4:$D$1003),-(Analítico!S$3&lt;='Gastos Gerais'!$E$4:$E$1003),-('Gastos Gerais'!$C$4:$C$1003))</f>
        <v>0</v>
      </c>
      <c r="T97" s="71">
        <f>SUMPRODUCT(-('Gastos Gerais'!$B$4:$B$1003=Analítico!$B97),-(Analítico!T$3&gt;='Gastos Gerais'!$D$4:$D$1003),-(Analítico!T$3&lt;='Gastos Gerais'!$E$4:$E$1003),-('Gastos Gerais'!$C$4:$C$1003))</f>
        <v>0</v>
      </c>
      <c r="U97" s="71">
        <f>SUMPRODUCT(-('Gastos Gerais'!$B$4:$B$1003=Analítico!$B97),-(Analítico!U$3&gt;='Gastos Gerais'!$D$4:$D$1003),-(Analítico!U$3&lt;='Gastos Gerais'!$E$4:$E$1003),-('Gastos Gerais'!$C$4:$C$1003))</f>
        <v>0</v>
      </c>
      <c r="V97" s="71">
        <f>SUMPRODUCT(-('Gastos Gerais'!$B$4:$B$1003=Analítico!$B97),-(Analítico!V$3&gt;='Gastos Gerais'!$D$4:$D$1003),-(Analítico!V$3&lt;='Gastos Gerais'!$E$4:$E$1003),-('Gastos Gerais'!$C$4:$C$1003))</f>
        <v>0</v>
      </c>
      <c r="W97" s="71">
        <f>SUMPRODUCT(-('Gastos Gerais'!$B$4:$B$1003=Analítico!$B97),-(Analítico!W$3&gt;='Gastos Gerais'!$D$4:$D$1003),-(Analítico!W$3&lt;='Gastos Gerais'!$E$4:$E$1003),-('Gastos Gerais'!$C$4:$C$1003))</f>
        <v>0</v>
      </c>
      <c r="X97" s="71">
        <f>SUMPRODUCT(-('Gastos Gerais'!$B$4:$B$1003=Analítico!$B97),-(Analítico!X$3&gt;='Gastos Gerais'!$D$4:$D$1003),-(Analítico!X$3&lt;='Gastos Gerais'!$E$4:$E$1003),-('Gastos Gerais'!$C$4:$C$1003))</f>
        <v>0</v>
      </c>
      <c r="Y97" s="71">
        <f>SUMPRODUCT(-('Gastos Gerais'!$B$4:$B$1003=Analítico!$B97),-(Analítico!Y$3&gt;='Gastos Gerais'!$D$4:$D$1003),-(Analítico!Y$3&lt;='Gastos Gerais'!$E$4:$E$1003),-('Gastos Gerais'!$C$4:$C$1003))</f>
        <v>0</v>
      </c>
      <c r="Z97" s="71">
        <f>SUMPRODUCT(-('Gastos Gerais'!$B$4:$B$1003=Analítico!$B97),-(Analítico!Z$3&gt;='Gastos Gerais'!$D$4:$D$1003),-(Analítico!Z$3&lt;='Gastos Gerais'!$E$4:$E$1003),-('Gastos Gerais'!$C$4:$C$1003))</f>
        <v>0</v>
      </c>
      <c r="AA97" s="71">
        <f>SUMPRODUCT(-('Gastos Gerais'!$B$4:$B$1003=Analítico!$B97),-(Analítico!AA$3&gt;='Gastos Gerais'!$D$4:$D$1003),-(Analítico!AA$3&lt;='Gastos Gerais'!$E$4:$E$1003),-('Gastos Gerais'!$C$4:$C$1003))</f>
        <v>0</v>
      </c>
      <c r="AB97" s="71">
        <f>SUMPRODUCT(-('Gastos Gerais'!$B$4:$B$1003=Analítico!$B97),-(Analítico!AB$3&gt;='Gastos Gerais'!$D$4:$D$1003),-(Analítico!AB$3&lt;='Gastos Gerais'!$E$4:$E$1003),-('Gastos Gerais'!$C$4:$C$1003))</f>
        <v>0</v>
      </c>
      <c r="AC97" s="71">
        <f>SUMPRODUCT(-('Gastos Gerais'!$B$4:$B$1003=Analítico!$B97),-(Analítico!AC$3&gt;='Gastos Gerais'!$D$4:$D$1003),-(Analítico!AC$3&lt;='Gastos Gerais'!$E$4:$E$1003),-('Gastos Gerais'!$C$4:$C$1003))</f>
        <v>0</v>
      </c>
      <c r="AD97" s="71">
        <f>SUMPRODUCT(-('Gastos Gerais'!$B$4:$B$1003=Analítico!$B97),-(Analítico!AD$3&gt;='Gastos Gerais'!$D$4:$D$1003),-(Analítico!AD$3&lt;='Gastos Gerais'!$E$4:$E$1003),-('Gastos Gerais'!$C$4:$C$1003))</f>
        <v>0</v>
      </c>
      <c r="AE97" s="71">
        <f>SUMPRODUCT(-('Gastos Gerais'!$B$4:$B$1003=Analítico!$B97),-(Analítico!AE$3&gt;='Gastos Gerais'!$D$4:$D$1003),-(Analítico!AE$3&lt;='Gastos Gerais'!$E$4:$E$1003),-('Gastos Gerais'!$C$4:$C$1003))</f>
        <v>0</v>
      </c>
      <c r="AF97" s="71">
        <f>SUMPRODUCT(-('Gastos Gerais'!$B$4:$B$1003=Analítico!$B97),-(Analítico!AF$3&gt;='Gastos Gerais'!$D$4:$D$1003),-(Analítico!AF$3&lt;='Gastos Gerais'!$E$4:$E$1003),-('Gastos Gerais'!$C$4:$C$1003))</f>
        <v>0</v>
      </c>
      <c r="AG97" s="71">
        <f>SUMPRODUCT(-('Gastos Gerais'!$B$4:$B$1003=Analítico!$B97),-(Analítico!AG$3&gt;='Gastos Gerais'!$D$4:$D$1003),-(Analítico!AG$3&lt;='Gastos Gerais'!$E$4:$E$1003),-('Gastos Gerais'!$C$4:$C$1003))</f>
        <v>0</v>
      </c>
      <c r="AH97" s="71">
        <f>SUMPRODUCT(-('Gastos Gerais'!$B$4:$B$1003=Analítico!$B97),-(Analítico!AH$3&gt;='Gastos Gerais'!$D$4:$D$1003),-(Analítico!AH$3&lt;='Gastos Gerais'!$E$4:$E$1003),-('Gastos Gerais'!$C$4:$C$1003))</f>
        <v>0</v>
      </c>
      <c r="AI97" s="71">
        <f>SUMPRODUCT(-('Gastos Gerais'!$B$4:$B$1003=Analítico!$B97),-(Analítico!AI$3&gt;='Gastos Gerais'!$D$4:$D$1003),-(Analítico!AI$3&lt;='Gastos Gerais'!$E$4:$E$1003),-('Gastos Gerais'!$C$4:$C$1003))</f>
        <v>0</v>
      </c>
      <c r="AJ97" s="71">
        <f>SUMPRODUCT(-('Gastos Gerais'!$B$4:$B$1003=Analítico!$B97),-(Analítico!AJ$3&gt;='Gastos Gerais'!$D$4:$D$1003),-(Analítico!AJ$3&lt;='Gastos Gerais'!$E$4:$E$1003),-('Gastos Gerais'!$C$4:$C$1003))</f>
        <v>0</v>
      </c>
      <c r="AK97" s="71">
        <f>SUMPRODUCT(-('Gastos Gerais'!$B$4:$B$1003=Analítico!$B97),-(Analítico!AK$3&gt;='Gastos Gerais'!$D$4:$D$1003),-(Analítico!AK$3&lt;='Gastos Gerais'!$E$4:$E$1003),-('Gastos Gerais'!$C$4:$C$1003))</f>
        <v>0</v>
      </c>
      <c r="AL97" s="71">
        <f>SUMPRODUCT(-('Gastos Gerais'!$B$4:$B$1003=Analítico!$B97),-(Analítico!AL$3&gt;='Gastos Gerais'!$D$4:$D$1003),-(Analítico!AL$3&lt;='Gastos Gerais'!$E$4:$E$1003),-('Gastos Gerais'!$C$4:$C$1003))</f>
        <v>0</v>
      </c>
      <c r="AM97" s="71">
        <f>SUMPRODUCT(-('Gastos Gerais'!$B$4:$B$1003=Analítico!$B97),-(Analítico!AM$3&gt;='Gastos Gerais'!$D$4:$D$1003),-(Analítico!AM$3&lt;='Gastos Gerais'!$E$4:$E$1003),-('Gastos Gerais'!$C$4:$C$1003))</f>
        <v>0</v>
      </c>
      <c r="AN97" s="71">
        <f>SUMPRODUCT(-('Gastos Gerais'!$B$4:$B$1003=Analítico!$B97),-(Analítico!AN$3&gt;='Gastos Gerais'!$D$4:$D$1003),-(Analítico!AN$3&lt;='Gastos Gerais'!$E$4:$E$1003),-('Gastos Gerais'!$C$4:$C$1003))</f>
        <v>0</v>
      </c>
      <c r="AO97" s="71">
        <f>SUMPRODUCT(-('Gastos Gerais'!$B$4:$B$1003=Analítico!$B97),-(Analítico!AO$3&gt;='Gastos Gerais'!$D$4:$D$1003),-(Analítico!AO$3&lt;='Gastos Gerais'!$E$4:$E$1003),-('Gastos Gerais'!$C$4:$C$1003))</f>
        <v>0</v>
      </c>
      <c r="AP97" s="71">
        <f>SUMPRODUCT(-('Gastos Gerais'!$B$4:$B$1003=Analítico!$B97),-(Analítico!AP$3&gt;='Gastos Gerais'!$D$4:$D$1003),-(Analítico!AP$3&lt;='Gastos Gerais'!$E$4:$E$1003),-('Gastos Gerais'!$C$4:$C$1003))</f>
        <v>0</v>
      </c>
      <c r="AQ97" s="71">
        <f>SUMPRODUCT(-('Gastos Gerais'!$B$4:$B$1003=Analítico!$B97),-(Analítico!AQ$3&gt;='Gastos Gerais'!$D$4:$D$1003),-(Analítico!AQ$3&lt;='Gastos Gerais'!$E$4:$E$1003),-('Gastos Gerais'!$C$4:$C$1003))</f>
        <v>0</v>
      </c>
      <c r="AR97" s="71">
        <f>SUMPRODUCT(-('Gastos Gerais'!$B$4:$B$1003=Analítico!$B97),-(Analítico!AR$3&gt;='Gastos Gerais'!$D$4:$D$1003),-(Analítico!AR$3&lt;='Gastos Gerais'!$E$4:$E$1003),-('Gastos Gerais'!$C$4:$C$1003))</f>
        <v>0</v>
      </c>
      <c r="AS97" s="71">
        <f>SUMPRODUCT(-('Gastos Gerais'!$B$4:$B$1003=Analítico!$B97),-(Analítico!AS$3&gt;='Gastos Gerais'!$D$4:$D$1003),-(Analítico!AS$3&lt;='Gastos Gerais'!$E$4:$E$1003),-('Gastos Gerais'!$C$4:$C$1003))</f>
        <v>0</v>
      </c>
      <c r="AT97" s="71">
        <f>SUMPRODUCT(-('Gastos Gerais'!$B$4:$B$1003=Analítico!$B97),-(Analítico!AT$3&gt;='Gastos Gerais'!$D$4:$D$1003),-(Analítico!AT$3&lt;='Gastos Gerais'!$E$4:$E$1003),-('Gastos Gerais'!$C$4:$C$1003))</f>
        <v>0</v>
      </c>
      <c r="AU97" s="71">
        <f>SUMPRODUCT(-('Gastos Gerais'!$B$4:$B$1003=Analítico!$B97),-(Analítico!AU$3&gt;='Gastos Gerais'!$D$4:$D$1003),-(Analítico!AU$3&lt;='Gastos Gerais'!$E$4:$E$1003),-('Gastos Gerais'!$C$4:$C$1003))</f>
        <v>0</v>
      </c>
      <c r="AV97" s="71">
        <f>SUMPRODUCT(-('Gastos Gerais'!$B$4:$B$1003=Analítico!$B97),-(Analítico!AV$3&gt;='Gastos Gerais'!$D$4:$D$1003),-(Analítico!AV$3&lt;='Gastos Gerais'!$E$4:$E$1003),-('Gastos Gerais'!$C$4:$C$1003))</f>
        <v>0</v>
      </c>
      <c r="AW97" s="71">
        <f>SUMPRODUCT(-('Gastos Gerais'!$B$4:$B$1003=Analítico!$B97),-(Analítico!AW$3&gt;='Gastos Gerais'!$D$4:$D$1003),-(Analítico!AW$3&lt;='Gastos Gerais'!$E$4:$E$1003),-('Gastos Gerais'!$C$4:$C$1003))</f>
        <v>0</v>
      </c>
      <c r="AX97" s="71">
        <f>SUMPRODUCT(-('Gastos Gerais'!$B$4:$B$1003=Analítico!$B97),-(Analítico!AX$3&gt;='Gastos Gerais'!$D$4:$D$1003),-(Analítico!AX$3&lt;='Gastos Gerais'!$E$4:$E$1003),-('Gastos Gerais'!$C$4:$C$1003))</f>
        <v>0</v>
      </c>
      <c r="AY97" s="71">
        <f>SUMPRODUCT(-('Gastos Gerais'!$B$4:$B$1003=Analítico!$B97),-(Analítico!AY$3&gt;='Gastos Gerais'!$D$4:$D$1003),-(Analítico!AY$3&lt;='Gastos Gerais'!$E$4:$E$1003),-('Gastos Gerais'!$C$4:$C$1003))</f>
        <v>0</v>
      </c>
      <c r="AZ97" s="71">
        <f>SUMPRODUCT(-('Gastos Gerais'!$B$4:$B$1003=Analítico!$B97),-(Analítico!AZ$3&gt;='Gastos Gerais'!$D$4:$D$1003),-(Analítico!AZ$3&lt;='Gastos Gerais'!$E$4:$E$1003),-('Gastos Gerais'!$C$4:$C$1003))</f>
        <v>0</v>
      </c>
      <c r="BA97" s="71">
        <f>SUMPRODUCT(-('Gastos Gerais'!$B$4:$B$1003=Analítico!$B97),-(Analítico!BA$3&gt;='Gastos Gerais'!$D$4:$D$1003),-(Analítico!BA$3&lt;='Gastos Gerais'!$E$4:$E$1003),-('Gastos Gerais'!$C$4:$C$1003))</f>
        <v>0</v>
      </c>
      <c r="BB97" s="71">
        <f>SUMPRODUCT(-('Gastos Gerais'!$B$4:$B$1003=Analítico!$B97),-(Analítico!BB$3&gt;='Gastos Gerais'!$D$4:$D$1003),-(Analítico!BB$3&lt;='Gastos Gerais'!$E$4:$E$1003),-('Gastos Gerais'!$C$4:$C$1003))</f>
        <v>0</v>
      </c>
      <c r="BC97" s="71">
        <f>SUMPRODUCT(-('Gastos Gerais'!$B$4:$B$1003=Analítico!$B97),-(Analítico!BC$3&gt;='Gastos Gerais'!$D$4:$D$1003),-(Analítico!BC$3&lt;='Gastos Gerais'!$E$4:$E$1003),-('Gastos Gerais'!$C$4:$C$1003))</f>
        <v>0</v>
      </c>
      <c r="BD97" s="71">
        <f>SUMPRODUCT(-('Gastos Gerais'!$B$4:$B$1003=Analítico!$B97),-(Analítico!BD$3&gt;='Gastos Gerais'!$D$4:$D$1003),-(Analítico!BD$3&lt;='Gastos Gerais'!$E$4:$E$1003),-('Gastos Gerais'!$C$4:$C$1003))</f>
        <v>0</v>
      </c>
      <c r="BE97" s="71">
        <f>SUMPRODUCT(-('Gastos Gerais'!$B$4:$B$1003=Analítico!$B97),-(Analítico!BE$3&gt;='Gastos Gerais'!$D$4:$D$1003),-(Analítico!BE$3&lt;='Gastos Gerais'!$E$4:$E$1003),-('Gastos Gerais'!$C$4:$C$1003))</f>
        <v>0</v>
      </c>
      <c r="BF97" s="71">
        <f>SUMPRODUCT(-('Gastos Gerais'!$B$4:$B$1003=Analítico!$B97),-(Analítico!BF$3&gt;='Gastos Gerais'!$D$4:$D$1003),-(Analítico!BF$3&lt;='Gastos Gerais'!$E$4:$E$1003),-('Gastos Gerais'!$C$4:$C$1003))</f>
        <v>0</v>
      </c>
      <c r="BG97" s="71">
        <f>SUMPRODUCT(-('Gastos Gerais'!$B$4:$B$1003=Analítico!$B97),-(Analítico!BG$3&gt;='Gastos Gerais'!$D$4:$D$1003),-(Analítico!BG$3&lt;='Gastos Gerais'!$E$4:$E$1003),-('Gastos Gerais'!$C$4:$C$1003))</f>
        <v>0</v>
      </c>
      <c r="BH97" s="71">
        <f>SUMPRODUCT(-('Gastos Gerais'!$B$4:$B$1003=Analítico!$B97),-(Analítico!BH$3&gt;='Gastos Gerais'!$D$4:$D$1003),-(Analítico!BH$3&lt;='Gastos Gerais'!$E$4:$E$1003),-('Gastos Gerais'!$C$4:$C$1003))</f>
        <v>0</v>
      </c>
      <c r="BI97" s="71">
        <f>SUMPRODUCT(-('Gastos Gerais'!$B$4:$B$1003=Analítico!$B97),-(Analítico!BI$3&gt;='Gastos Gerais'!$D$4:$D$1003),-(Analítico!BI$3&lt;='Gastos Gerais'!$E$4:$E$1003),-('Gastos Gerais'!$C$4:$C$1003))</f>
        <v>0</v>
      </c>
      <c r="BJ97" s="71">
        <f>SUMPRODUCT(-('Gastos Gerais'!$B$4:$B$1003=Analítico!$B97),-(Analítico!BJ$3&gt;='Gastos Gerais'!$D$4:$D$1003),-(Analítico!BJ$3&lt;='Gastos Gerais'!$E$4:$E$1003),-('Gastos Gerais'!$C$4:$C$1003))</f>
        <v>0</v>
      </c>
      <c r="BK97" s="69">
        <f t="shared" si="38"/>
        <v>0</v>
      </c>
      <c r="BL97" s="74">
        <f t="shared" ca="1" si="39"/>
        <v>0</v>
      </c>
    </row>
    <row r="98" spans="1:64" s="49" customFormat="1" ht="23.25" customHeight="1" x14ac:dyDescent="0.2">
      <c r="A98" s="19" t="s">
        <v>253</v>
      </c>
      <c r="B98" s="352" t="s">
        <v>254</v>
      </c>
      <c r="C98" s="71">
        <f>SUMPRODUCT(-('Gastos Gerais'!$B$4:$B$1003=Analítico!$B98),-(Analítico!C$3&gt;='Gastos Gerais'!$D$4:$D$1003),-(Analítico!C$3&lt;='Gastos Gerais'!$E$4:$E$1003),-('Gastos Gerais'!$C$4:$C$1003))</f>
        <v>900</v>
      </c>
      <c r="D98" s="71">
        <f>SUMPRODUCT(-('Gastos Gerais'!$B$4:$B$1003=Analítico!$B98),-(Analítico!D$3&gt;='Gastos Gerais'!$D$4:$D$1003),-(Analítico!D$3&lt;='Gastos Gerais'!$E$4:$E$1003),-('Gastos Gerais'!$C$4:$C$1003))</f>
        <v>900</v>
      </c>
      <c r="E98" s="71">
        <f>SUMPRODUCT(-('Gastos Gerais'!$B$4:$B$1003=Analítico!$B98),-(Analítico!E$3&gt;='Gastos Gerais'!$D$4:$D$1003),-(Analítico!E$3&lt;='Gastos Gerais'!$E$4:$E$1003),-('Gastos Gerais'!$C$4:$C$1003))</f>
        <v>900</v>
      </c>
      <c r="F98" s="71">
        <f>SUMPRODUCT(-('Gastos Gerais'!$B$4:$B$1003=Analítico!$B98),-(Analítico!F$3&gt;='Gastos Gerais'!$D$4:$D$1003),-(Analítico!F$3&lt;='Gastos Gerais'!$E$4:$E$1003),-('Gastos Gerais'!$C$4:$C$1003))</f>
        <v>900</v>
      </c>
      <c r="G98" s="71">
        <f>SUMPRODUCT(-('Gastos Gerais'!$B$4:$B$1003=Analítico!$B98),-(Analítico!G$3&gt;='Gastos Gerais'!$D$4:$D$1003),-(Analítico!G$3&lt;='Gastos Gerais'!$E$4:$E$1003),-('Gastos Gerais'!$C$4:$C$1003))</f>
        <v>900</v>
      </c>
      <c r="H98" s="71">
        <f>SUMPRODUCT(-('Gastos Gerais'!$B$4:$B$1003=Analítico!$B98),-(Analítico!H$3&gt;='Gastos Gerais'!$D$4:$D$1003),-(Analítico!H$3&lt;='Gastos Gerais'!$E$4:$E$1003),-('Gastos Gerais'!$C$4:$C$1003))</f>
        <v>900</v>
      </c>
      <c r="I98" s="71">
        <f>SUMPRODUCT(-('Gastos Gerais'!$B$4:$B$1003=Analítico!$B98),-(Analítico!I$3&gt;='Gastos Gerais'!$D$4:$D$1003),-(Analítico!I$3&lt;='Gastos Gerais'!$E$4:$E$1003),-('Gastos Gerais'!$C$4:$C$1003))</f>
        <v>900</v>
      </c>
      <c r="J98" s="71">
        <f>SUMPRODUCT(-('Gastos Gerais'!$B$4:$B$1003=Analítico!$B98),-(Analítico!J$3&gt;='Gastos Gerais'!$D$4:$D$1003),-(Analítico!J$3&lt;='Gastos Gerais'!$E$4:$E$1003),-('Gastos Gerais'!$C$4:$C$1003))</f>
        <v>900</v>
      </c>
      <c r="K98" s="71">
        <f>SUMPRODUCT(-('Gastos Gerais'!$B$4:$B$1003=Analítico!$B98),-(Analítico!K$3&gt;='Gastos Gerais'!$D$4:$D$1003),-(Analítico!K$3&lt;='Gastos Gerais'!$E$4:$E$1003),-('Gastos Gerais'!$C$4:$C$1003))</f>
        <v>900</v>
      </c>
      <c r="L98" s="71">
        <f>SUMPRODUCT(-('Gastos Gerais'!$B$4:$B$1003=Analítico!$B98),-(Analítico!L$3&gt;='Gastos Gerais'!$D$4:$D$1003),-(Analítico!L$3&lt;='Gastos Gerais'!$E$4:$E$1003),-('Gastos Gerais'!$C$4:$C$1003))</f>
        <v>900</v>
      </c>
      <c r="M98" s="71">
        <f>SUMPRODUCT(-('Gastos Gerais'!$B$4:$B$1003=Analítico!$B98),-(Analítico!M$3&gt;='Gastos Gerais'!$D$4:$D$1003),-(Analítico!M$3&lt;='Gastos Gerais'!$E$4:$E$1003),-('Gastos Gerais'!$C$4:$C$1003))</f>
        <v>900</v>
      </c>
      <c r="N98" s="71">
        <f>SUMPRODUCT(-('Gastos Gerais'!$B$4:$B$1003=Analítico!$B98),-(Analítico!N$3&gt;='Gastos Gerais'!$D$4:$D$1003),-(Analítico!N$3&lt;='Gastos Gerais'!$E$4:$E$1003),-('Gastos Gerais'!$C$4:$C$1003))</f>
        <v>900</v>
      </c>
      <c r="O98" s="71">
        <f>SUMPRODUCT(-('Gastos Gerais'!$B$4:$B$1003=Analítico!$B98),-(Analítico!O$3&gt;='Gastos Gerais'!$D$4:$D$1003),-(Analítico!O$3&lt;='Gastos Gerais'!$E$4:$E$1003),-('Gastos Gerais'!$C$4:$C$1003))</f>
        <v>900</v>
      </c>
      <c r="P98" s="71">
        <f>SUMPRODUCT(-('Gastos Gerais'!$B$4:$B$1003=Analítico!$B98),-(Analítico!P$3&gt;='Gastos Gerais'!$D$4:$D$1003),-(Analítico!P$3&lt;='Gastos Gerais'!$E$4:$E$1003),-('Gastos Gerais'!$C$4:$C$1003))</f>
        <v>0</v>
      </c>
      <c r="Q98" s="71">
        <f>SUMPRODUCT(-('Gastos Gerais'!$B$4:$B$1003=Analítico!$B98),-(Analítico!Q$3&gt;='Gastos Gerais'!$D$4:$D$1003),-(Analítico!Q$3&lt;='Gastos Gerais'!$E$4:$E$1003),-('Gastos Gerais'!$C$4:$C$1003))</f>
        <v>0</v>
      </c>
      <c r="R98" s="71">
        <f>SUMPRODUCT(-('Gastos Gerais'!$B$4:$B$1003=Analítico!$B98),-(Analítico!R$3&gt;='Gastos Gerais'!$D$4:$D$1003),-(Analítico!R$3&lt;='Gastos Gerais'!$E$4:$E$1003),-('Gastos Gerais'!$C$4:$C$1003))</f>
        <v>0</v>
      </c>
      <c r="S98" s="71">
        <f>SUMPRODUCT(-('Gastos Gerais'!$B$4:$B$1003=Analítico!$B98),-(Analítico!S$3&gt;='Gastos Gerais'!$D$4:$D$1003),-(Analítico!S$3&lt;='Gastos Gerais'!$E$4:$E$1003),-('Gastos Gerais'!$C$4:$C$1003))</f>
        <v>0</v>
      </c>
      <c r="T98" s="71">
        <f>SUMPRODUCT(-('Gastos Gerais'!$B$4:$B$1003=Analítico!$B98),-(Analítico!T$3&gt;='Gastos Gerais'!$D$4:$D$1003),-(Analítico!T$3&lt;='Gastos Gerais'!$E$4:$E$1003),-('Gastos Gerais'!$C$4:$C$1003))</f>
        <v>0</v>
      </c>
      <c r="U98" s="71">
        <f>SUMPRODUCT(-('Gastos Gerais'!$B$4:$B$1003=Analítico!$B98),-(Analítico!U$3&gt;='Gastos Gerais'!$D$4:$D$1003),-(Analítico!U$3&lt;='Gastos Gerais'!$E$4:$E$1003),-('Gastos Gerais'!$C$4:$C$1003))</f>
        <v>0</v>
      </c>
      <c r="V98" s="71">
        <f>SUMPRODUCT(-('Gastos Gerais'!$B$4:$B$1003=Analítico!$B98),-(Analítico!V$3&gt;='Gastos Gerais'!$D$4:$D$1003),-(Analítico!V$3&lt;='Gastos Gerais'!$E$4:$E$1003),-('Gastos Gerais'!$C$4:$C$1003))</f>
        <v>0</v>
      </c>
      <c r="W98" s="71">
        <f>SUMPRODUCT(-('Gastos Gerais'!$B$4:$B$1003=Analítico!$B98),-(Analítico!W$3&gt;='Gastos Gerais'!$D$4:$D$1003),-(Analítico!W$3&lt;='Gastos Gerais'!$E$4:$E$1003),-('Gastos Gerais'!$C$4:$C$1003))</f>
        <v>0</v>
      </c>
      <c r="X98" s="71">
        <f>SUMPRODUCT(-('Gastos Gerais'!$B$4:$B$1003=Analítico!$B98),-(Analítico!X$3&gt;='Gastos Gerais'!$D$4:$D$1003),-(Analítico!X$3&lt;='Gastos Gerais'!$E$4:$E$1003),-('Gastos Gerais'!$C$4:$C$1003))</f>
        <v>0</v>
      </c>
      <c r="Y98" s="71">
        <f>SUMPRODUCT(-('Gastos Gerais'!$B$4:$B$1003=Analítico!$B98),-(Analítico!Y$3&gt;='Gastos Gerais'!$D$4:$D$1003),-(Analítico!Y$3&lt;='Gastos Gerais'!$E$4:$E$1003),-('Gastos Gerais'!$C$4:$C$1003))</f>
        <v>0</v>
      </c>
      <c r="Z98" s="71">
        <f>SUMPRODUCT(-('Gastos Gerais'!$B$4:$B$1003=Analítico!$B98),-(Analítico!Z$3&gt;='Gastos Gerais'!$D$4:$D$1003),-(Analítico!Z$3&lt;='Gastos Gerais'!$E$4:$E$1003),-('Gastos Gerais'!$C$4:$C$1003))</f>
        <v>0</v>
      </c>
      <c r="AA98" s="71">
        <f>SUMPRODUCT(-('Gastos Gerais'!$B$4:$B$1003=Analítico!$B98),-(Analítico!AA$3&gt;='Gastos Gerais'!$D$4:$D$1003),-(Analítico!AA$3&lt;='Gastos Gerais'!$E$4:$E$1003),-('Gastos Gerais'!$C$4:$C$1003))</f>
        <v>0</v>
      </c>
      <c r="AB98" s="71">
        <f>SUMPRODUCT(-('Gastos Gerais'!$B$4:$B$1003=Analítico!$B98),-(Analítico!AB$3&gt;='Gastos Gerais'!$D$4:$D$1003),-(Analítico!AB$3&lt;='Gastos Gerais'!$E$4:$E$1003),-('Gastos Gerais'!$C$4:$C$1003))</f>
        <v>0</v>
      </c>
      <c r="AC98" s="71">
        <f>SUMPRODUCT(-('Gastos Gerais'!$B$4:$B$1003=Analítico!$B98),-(Analítico!AC$3&gt;='Gastos Gerais'!$D$4:$D$1003),-(Analítico!AC$3&lt;='Gastos Gerais'!$E$4:$E$1003),-('Gastos Gerais'!$C$4:$C$1003))</f>
        <v>0</v>
      </c>
      <c r="AD98" s="71">
        <f>SUMPRODUCT(-('Gastos Gerais'!$B$4:$B$1003=Analítico!$B98),-(Analítico!AD$3&gt;='Gastos Gerais'!$D$4:$D$1003),-(Analítico!AD$3&lt;='Gastos Gerais'!$E$4:$E$1003),-('Gastos Gerais'!$C$4:$C$1003))</f>
        <v>0</v>
      </c>
      <c r="AE98" s="71">
        <f>SUMPRODUCT(-('Gastos Gerais'!$B$4:$B$1003=Analítico!$B98),-(Analítico!AE$3&gt;='Gastos Gerais'!$D$4:$D$1003),-(Analítico!AE$3&lt;='Gastos Gerais'!$E$4:$E$1003),-('Gastos Gerais'!$C$4:$C$1003))</f>
        <v>0</v>
      </c>
      <c r="AF98" s="71">
        <f>SUMPRODUCT(-('Gastos Gerais'!$B$4:$B$1003=Analítico!$B98),-(Analítico!AF$3&gt;='Gastos Gerais'!$D$4:$D$1003),-(Analítico!AF$3&lt;='Gastos Gerais'!$E$4:$E$1003),-('Gastos Gerais'!$C$4:$C$1003))</f>
        <v>0</v>
      </c>
      <c r="AG98" s="71">
        <f>SUMPRODUCT(-('Gastos Gerais'!$B$4:$B$1003=Analítico!$B98),-(Analítico!AG$3&gt;='Gastos Gerais'!$D$4:$D$1003),-(Analítico!AG$3&lt;='Gastos Gerais'!$E$4:$E$1003),-('Gastos Gerais'!$C$4:$C$1003))</f>
        <v>0</v>
      </c>
      <c r="AH98" s="71">
        <f>SUMPRODUCT(-('Gastos Gerais'!$B$4:$B$1003=Analítico!$B98),-(Analítico!AH$3&gt;='Gastos Gerais'!$D$4:$D$1003),-(Analítico!AH$3&lt;='Gastos Gerais'!$E$4:$E$1003),-('Gastos Gerais'!$C$4:$C$1003))</f>
        <v>0</v>
      </c>
      <c r="AI98" s="71">
        <f>SUMPRODUCT(-('Gastos Gerais'!$B$4:$B$1003=Analítico!$B98),-(Analítico!AI$3&gt;='Gastos Gerais'!$D$4:$D$1003),-(Analítico!AI$3&lt;='Gastos Gerais'!$E$4:$E$1003),-('Gastos Gerais'!$C$4:$C$1003))</f>
        <v>0</v>
      </c>
      <c r="AJ98" s="71">
        <f>SUMPRODUCT(-('Gastos Gerais'!$B$4:$B$1003=Analítico!$B98),-(Analítico!AJ$3&gt;='Gastos Gerais'!$D$4:$D$1003),-(Analítico!AJ$3&lt;='Gastos Gerais'!$E$4:$E$1003),-('Gastos Gerais'!$C$4:$C$1003))</f>
        <v>0</v>
      </c>
      <c r="AK98" s="71">
        <f>SUMPRODUCT(-('Gastos Gerais'!$B$4:$B$1003=Analítico!$B98),-(Analítico!AK$3&gt;='Gastos Gerais'!$D$4:$D$1003),-(Analítico!AK$3&lt;='Gastos Gerais'!$E$4:$E$1003),-('Gastos Gerais'!$C$4:$C$1003))</f>
        <v>0</v>
      </c>
      <c r="AL98" s="71">
        <f>SUMPRODUCT(-('Gastos Gerais'!$B$4:$B$1003=Analítico!$B98),-(Analítico!AL$3&gt;='Gastos Gerais'!$D$4:$D$1003),-(Analítico!AL$3&lt;='Gastos Gerais'!$E$4:$E$1003),-('Gastos Gerais'!$C$4:$C$1003))</f>
        <v>0</v>
      </c>
      <c r="AM98" s="71">
        <f>SUMPRODUCT(-('Gastos Gerais'!$B$4:$B$1003=Analítico!$B98),-(Analítico!AM$3&gt;='Gastos Gerais'!$D$4:$D$1003),-(Analítico!AM$3&lt;='Gastos Gerais'!$E$4:$E$1003),-('Gastos Gerais'!$C$4:$C$1003))</f>
        <v>0</v>
      </c>
      <c r="AN98" s="71">
        <f>SUMPRODUCT(-('Gastos Gerais'!$B$4:$B$1003=Analítico!$B98),-(Analítico!AN$3&gt;='Gastos Gerais'!$D$4:$D$1003),-(Analítico!AN$3&lt;='Gastos Gerais'!$E$4:$E$1003),-('Gastos Gerais'!$C$4:$C$1003))</f>
        <v>0</v>
      </c>
      <c r="AO98" s="71">
        <f>SUMPRODUCT(-('Gastos Gerais'!$B$4:$B$1003=Analítico!$B98),-(Analítico!AO$3&gt;='Gastos Gerais'!$D$4:$D$1003),-(Analítico!AO$3&lt;='Gastos Gerais'!$E$4:$E$1003),-('Gastos Gerais'!$C$4:$C$1003))</f>
        <v>0</v>
      </c>
      <c r="AP98" s="71">
        <f>SUMPRODUCT(-('Gastos Gerais'!$B$4:$B$1003=Analítico!$B98),-(Analítico!AP$3&gt;='Gastos Gerais'!$D$4:$D$1003),-(Analítico!AP$3&lt;='Gastos Gerais'!$E$4:$E$1003),-('Gastos Gerais'!$C$4:$C$1003))</f>
        <v>0</v>
      </c>
      <c r="AQ98" s="71">
        <f>SUMPRODUCT(-('Gastos Gerais'!$B$4:$B$1003=Analítico!$B98),-(Analítico!AQ$3&gt;='Gastos Gerais'!$D$4:$D$1003),-(Analítico!AQ$3&lt;='Gastos Gerais'!$E$4:$E$1003),-('Gastos Gerais'!$C$4:$C$1003))</f>
        <v>0</v>
      </c>
      <c r="AR98" s="71">
        <f>SUMPRODUCT(-('Gastos Gerais'!$B$4:$B$1003=Analítico!$B98),-(Analítico!AR$3&gt;='Gastos Gerais'!$D$4:$D$1003),-(Analítico!AR$3&lt;='Gastos Gerais'!$E$4:$E$1003),-('Gastos Gerais'!$C$4:$C$1003))</f>
        <v>0</v>
      </c>
      <c r="AS98" s="71">
        <f>SUMPRODUCT(-('Gastos Gerais'!$B$4:$B$1003=Analítico!$B98),-(Analítico!AS$3&gt;='Gastos Gerais'!$D$4:$D$1003),-(Analítico!AS$3&lt;='Gastos Gerais'!$E$4:$E$1003),-('Gastos Gerais'!$C$4:$C$1003))</f>
        <v>0</v>
      </c>
      <c r="AT98" s="71">
        <f>SUMPRODUCT(-('Gastos Gerais'!$B$4:$B$1003=Analítico!$B98),-(Analítico!AT$3&gt;='Gastos Gerais'!$D$4:$D$1003),-(Analítico!AT$3&lt;='Gastos Gerais'!$E$4:$E$1003),-('Gastos Gerais'!$C$4:$C$1003))</f>
        <v>0</v>
      </c>
      <c r="AU98" s="71">
        <f>SUMPRODUCT(-('Gastos Gerais'!$B$4:$B$1003=Analítico!$B98),-(Analítico!AU$3&gt;='Gastos Gerais'!$D$4:$D$1003),-(Analítico!AU$3&lt;='Gastos Gerais'!$E$4:$E$1003),-('Gastos Gerais'!$C$4:$C$1003))</f>
        <v>0</v>
      </c>
      <c r="AV98" s="71">
        <f>SUMPRODUCT(-('Gastos Gerais'!$B$4:$B$1003=Analítico!$B98),-(Analítico!AV$3&gt;='Gastos Gerais'!$D$4:$D$1003),-(Analítico!AV$3&lt;='Gastos Gerais'!$E$4:$E$1003),-('Gastos Gerais'!$C$4:$C$1003))</f>
        <v>0</v>
      </c>
      <c r="AW98" s="71">
        <f>SUMPRODUCT(-('Gastos Gerais'!$B$4:$B$1003=Analítico!$B98),-(Analítico!AW$3&gt;='Gastos Gerais'!$D$4:$D$1003),-(Analítico!AW$3&lt;='Gastos Gerais'!$E$4:$E$1003),-('Gastos Gerais'!$C$4:$C$1003))</f>
        <v>0</v>
      </c>
      <c r="AX98" s="71">
        <f>SUMPRODUCT(-('Gastos Gerais'!$B$4:$B$1003=Analítico!$B98),-(Analítico!AX$3&gt;='Gastos Gerais'!$D$4:$D$1003),-(Analítico!AX$3&lt;='Gastos Gerais'!$E$4:$E$1003),-('Gastos Gerais'!$C$4:$C$1003))</f>
        <v>0</v>
      </c>
      <c r="AY98" s="71">
        <f>SUMPRODUCT(-('Gastos Gerais'!$B$4:$B$1003=Analítico!$B98),-(Analítico!AY$3&gt;='Gastos Gerais'!$D$4:$D$1003),-(Analítico!AY$3&lt;='Gastos Gerais'!$E$4:$E$1003),-('Gastos Gerais'!$C$4:$C$1003))</f>
        <v>0</v>
      </c>
      <c r="AZ98" s="71">
        <f>SUMPRODUCT(-('Gastos Gerais'!$B$4:$B$1003=Analítico!$B98),-(Analítico!AZ$3&gt;='Gastos Gerais'!$D$4:$D$1003),-(Analítico!AZ$3&lt;='Gastos Gerais'!$E$4:$E$1003),-('Gastos Gerais'!$C$4:$C$1003))</f>
        <v>0</v>
      </c>
      <c r="BA98" s="71">
        <f>SUMPRODUCT(-('Gastos Gerais'!$B$4:$B$1003=Analítico!$B98),-(Analítico!BA$3&gt;='Gastos Gerais'!$D$4:$D$1003),-(Analítico!BA$3&lt;='Gastos Gerais'!$E$4:$E$1003),-('Gastos Gerais'!$C$4:$C$1003))</f>
        <v>0</v>
      </c>
      <c r="BB98" s="71">
        <f>SUMPRODUCT(-('Gastos Gerais'!$B$4:$B$1003=Analítico!$B98),-(Analítico!BB$3&gt;='Gastos Gerais'!$D$4:$D$1003),-(Analítico!BB$3&lt;='Gastos Gerais'!$E$4:$E$1003),-('Gastos Gerais'!$C$4:$C$1003))</f>
        <v>0</v>
      </c>
      <c r="BC98" s="71">
        <f>SUMPRODUCT(-('Gastos Gerais'!$B$4:$B$1003=Analítico!$B98),-(Analítico!BC$3&gt;='Gastos Gerais'!$D$4:$D$1003),-(Analítico!BC$3&lt;='Gastos Gerais'!$E$4:$E$1003),-('Gastos Gerais'!$C$4:$C$1003))</f>
        <v>0</v>
      </c>
      <c r="BD98" s="71">
        <f>SUMPRODUCT(-('Gastos Gerais'!$B$4:$B$1003=Analítico!$B98),-(Analítico!BD$3&gt;='Gastos Gerais'!$D$4:$D$1003),-(Analítico!BD$3&lt;='Gastos Gerais'!$E$4:$E$1003),-('Gastos Gerais'!$C$4:$C$1003))</f>
        <v>0</v>
      </c>
      <c r="BE98" s="71">
        <f>SUMPRODUCT(-('Gastos Gerais'!$B$4:$B$1003=Analítico!$B98),-(Analítico!BE$3&gt;='Gastos Gerais'!$D$4:$D$1003),-(Analítico!BE$3&lt;='Gastos Gerais'!$E$4:$E$1003),-('Gastos Gerais'!$C$4:$C$1003))</f>
        <v>0</v>
      </c>
      <c r="BF98" s="71">
        <f>SUMPRODUCT(-('Gastos Gerais'!$B$4:$B$1003=Analítico!$B98),-(Analítico!BF$3&gt;='Gastos Gerais'!$D$4:$D$1003),-(Analítico!BF$3&lt;='Gastos Gerais'!$E$4:$E$1003),-('Gastos Gerais'!$C$4:$C$1003))</f>
        <v>0</v>
      </c>
      <c r="BG98" s="71">
        <f>SUMPRODUCT(-('Gastos Gerais'!$B$4:$B$1003=Analítico!$B98),-(Analítico!BG$3&gt;='Gastos Gerais'!$D$4:$D$1003),-(Analítico!BG$3&lt;='Gastos Gerais'!$E$4:$E$1003),-('Gastos Gerais'!$C$4:$C$1003))</f>
        <v>0</v>
      </c>
      <c r="BH98" s="71">
        <f>SUMPRODUCT(-('Gastos Gerais'!$B$4:$B$1003=Analítico!$B98),-(Analítico!BH$3&gt;='Gastos Gerais'!$D$4:$D$1003),-(Analítico!BH$3&lt;='Gastos Gerais'!$E$4:$E$1003),-('Gastos Gerais'!$C$4:$C$1003))</f>
        <v>0</v>
      </c>
      <c r="BI98" s="71">
        <f>SUMPRODUCT(-('Gastos Gerais'!$B$4:$B$1003=Analítico!$B98),-(Analítico!BI$3&gt;='Gastos Gerais'!$D$4:$D$1003),-(Analítico!BI$3&lt;='Gastos Gerais'!$E$4:$E$1003),-('Gastos Gerais'!$C$4:$C$1003))</f>
        <v>0</v>
      </c>
      <c r="BJ98" s="71">
        <f>SUMPRODUCT(-('Gastos Gerais'!$B$4:$B$1003=Analítico!$B98),-(Analítico!BJ$3&gt;='Gastos Gerais'!$D$4:$D$1003),-(Analítico!BJ$3&lt;='Gastos Gerais'!$E$4:$E$1003),-('Gastos Gerais'!$C$4:$C$1003))</f>
        <v>0</v>
      </c>
      <c r="BK98" s="69">
        <f t="shared" si="38"/>
        <v>11700</v>
      </c>
      <c r="BL98" s="74">
        <f t="shared" ca="1" si="39"/>
        <v>2.0391659193266416E-4</v>
      </c>
    </row>
    <row r="99" spans="1:64" s="49" customFormat="1" ht="23.25" customHeight="1" x14ac:dyDescent="0.2">
      <c r="A99" s="19" t="s">
        <v>255</v>
      </c>
      <c r="B99" s="352" t="s">
        <v>256</v>
      </c>
      <c r="C99" s="71">
        <f>SUMPRODUCT(-('Gastos Gerais'!$B$4:$B$1003=Analítico!$B99),-(Analítico!C$3&gt;='Gastos Gerais'!$D$4:$D$1003),-(Analítico!C$3&lt;='Gastos Gerais'!$E$4:$E$1003),-('Gastos Gerais'!$C$4:$C$1003))</f>
        <v>0</v>
      </c>
      <c r="D99" s="71">
        <f>SUMPRODUCT(-('Gastos Gerais'!$B$4:$B$1003=Analítico!$B99),-(Analítico!D$3&gt;='Gastos Gerais'!$D$4:$D$1003),-(Analítico!D$3&lt;='Gastos Gerais'!$E$4:$E$1003),-('Gastos Gerais'!$C$4:$C$1003))</f>
        <v>0</v>
      </c>
      <c r="E99" s="71">
        <f>SUMPRODUCT(-('Gastos Gerais'!$B$4:$B$1003=Analítico!$B99),-(Analítico!E$3&gt;='Gastos Gerais'!$D$4:$D$1003),-(Analítico!E$3&lt;='Gastos Gerais'!$E$4:$E$1003),-('Gastos Gerais'!$C$4:$C$1003))</f>
        <v>0</v>
      </c>
      <c r="F99" s="71">
        <f>SUMPRODUCT(-('Gastos Gerais'!$B$4:$B$1003=Analítico!$B99),-(Analítico!F$3&gt;='Gastos Gerais'!$D$4:$D$1003),-(Analítico!F$3&lt;='Gastos Gerais'!$E$4:$E$1003),-('Gastos Gerais'!$C$4:$C$1003))</f>
        <v>0</v>
      </c>
      <c r="G99" s="71">
        <f>SUMPRODUCT(-('Gastos Gerais'!$B$4:$B$1003=Analítico!$B99),-(Analítico!G$3&gt;='Gastos Gerais'!$D$4:$D$1003),-(Analítico!G$3&lt;='Gastos Gerais'!$E$4:$E$1003),-('Gastos Gerais'!$C$4:$C$1003))</f>
        <v>0</v>
      </c>
      <c r="H99" s="71">
        <f>SUMPRODUCT(-('Gastos Gerais'!$B$4:$B$1003=Analítico!$B99),-(Analítico!H$3&gt;='Gastos Gerais'!$D$4:$D$1003),-(Analítico!H$3&lt;='Gastos Gerais'!$E$4:$E$1003),-('Gastos Gerais'!$C$4:$C$1003))</f>
        <v>0</v>
      </c>
      <c r="I99" s="71">
        <f>SUMPRODUCT(-('Gastos Gerais'!$B$4:$B$1003=Analítico!$B99),-(Analítico!I$3&gt;='Gastos Gerais'!$D$4:$D$1003),-(Analítico!I$3&lt;='Gastos Gerais'!$E$4:$E$1003),-('Gastos Gerais'!$C$4:$C$1003))</f>
        <v>0</v>
      </c>
      <c r="J99" s="71">
        <f>SUMPRODUCT(-('Gastos Gerais'!$B$4:$B$1003=Analítico!$B99),-(Analítico!J$3&gt;='Gastos Gerais'!$D$4:$D$1003),-(Analítico!J$3&lt;='Gastos Gerais'!$E$4:$E$1003),-('Gastos Gerais'!$C$4:$C$1003))</f>
        <v>0</v>
      </c>
      <c r="K99" s="71">
        <f>SUMPRODUCT(-('Gastos Gerais'!$B$4:$B$1003=Analítico!$B99),-(Analítico!K$3&gt;='Gastos Gerais'!$D$4:$D$1003),-(Analítico!K$3&lt;='Gastos Gerais'!$E$4:$E$1003),-('Gastos Gerais'!$C$4:$C$1003))</f>
        <v>0</v>
      </c>
      <c r="L99" s="71">
        <f>SUMPRODUCT(-('Gastos Gerais'!$B$4:$B$1003=Analítico!$B99),-(Analítico!L$3&gt;='Gastos Gerais'!$D$4:$D$1003),-(Analítico!L$3&lt;='Gastos Gerais'!$E$4:$E$1003),-('Gastos Gerais'!$C$4:$C$1003))</f>
        <v>0</v>
      </c>
      <c r="M99" s="71">
        <f>SUMPRODUCT(-('Gastos Gerais'!$B$4:$B$1003=Analítico!$B99),-(Analítico!M$3&gt;='Gastos Gerais'!$D$4:$D$1003),-(Analítico!M$3&lt;='Gastos Gerais'!$E$4:$E$1003),-('Gastos Gerais'!$C$4:$C$1003))</f>
        <v>0</v>
      </c>
      <c r="N99" s="71">
        <f>SUMPRODUCT(-('Gastos Gerais'!$B$4:$B$1003=Analítico!$B99),-(Analítico!N$3&gt;='Gastos Gerais'!$D$4:$D$1003),-(Analítico!N$3&lt;='Gastos Gerais'!$E$4:$E$1003),-('Gastos Gerais'!$C$4:$C$1003))</f>
        <v>0</v>
      </c>
      <c r="O99" s="71">
        <f>SUMPRODUCT(-('Gastos Gerais'!$B$4:$B$1003=Analítico!$B99),-(Analítico!O$3&gt;='Gastos Gerais'!$D$4:$D$1003),-(Analítico!O$3&lt;='Gastos Gerais'!$E$4:$E$1003),-('Gastos Gerais'!$C$4:$C$1003))</f>
        <v>0</v>
      </c>
      <c r="P99" s="71">
        <f>SUMPRODUCT(-('Gastos Gerais'!$B$4:$B$1003=Analítico!$B99),-(Analítico!P$3&gt;='Gastos Gerais'!$D$4:$D$1003),-(Analítico!P$3&lt;='Gastos Gerais'!$E$4:$E$1003),-('Gastos Gerais'!$C$4:$C$1003))</f>
        <v>0</v>
      </c>
      <c r="Q99" s="71">
        <f>SUMPRODUCT(-('Gastos Gerais'!$B$4:$B$1003=Analítico!$B99),-(Analítico!Q$3&gt;='Gastos Gerais'!$D$4:$D$1003),-(Analítico!Q$3&lt;='Gastos Gerais'!$E$4:$E$1003),-('Gastos Gerais'!$C$4:$C$1003))</f>
        <v>0</v>
      </c>
      <c r="R99" s="71">
        <f>SUMPRODUCT(-('Gastos Gerais'!$B$4:$B$1003=Analítico!$B99),-(Analítico!R$3&gt;='Gastos Gerais'!$D$4:$D$1003),-(Analítico!R$3&lt;='Gastos Gerais'!$E$4:$E$1003),-('Gastos Gerais'!$C$4:$C$1003))</f>
        <v>0</v>
      </c>
      <c r="S99" s="71">
        <f>SUMPRODUCT(-('Gastos Gerais'!$B$4:$B$1003=Analítico!$B99),-(Analítico!S$3&gt;='Gastos Gerais'!$D$4:$D$1003),-(Analítico!S$3&lt;='Gastos Gerais'!$E$4:$E$1003),-('Gastos Gerais'!$C$4:$C$1003))</f>
        <v>0</v>
      </c>
      <c r="T99" s="71">
        <f>SUMPRODUCT(-('Gastos Gerais'!$B$4:$B$1003=Analítico!$B99),-(Analítico!T$3&gt;='Gastos Gerais'!$D$4:$D$1003),-(Analítico!T$3&lt;='Gastos Gerais'!$E$4:$E$1003),-('Gastos Gerais'!$C$4:$C$1003))</f>
        <v>0</v>
      </c>
      <c r="U99" s="71">
        <f>SUMPRODUCT(-('Gastos Gerais'!$B$4:$B$1003=Analítico!$B99),-(Analítico!U$3&gt;='Gastos Gerais'!$D$4:$D$1003),-(Analítico!U$3&lt;='Gastos Gerais'!$E$4:$E$1003),-('Gastos Gerais'!$C$4:$C$1003))</f>
        <v>0</v>
      </c>
      <c r="V99" s="71">
        <f>SUMPRODUCT(-('Gastos Gerais'!$B$4:$B$1003=Analítico!$B99),-(Analítico!V$3&gt;='Gastos Gerais'!$D$4:$D$1003),-(Analítico!V$3&lt;='Gastos Gerais'!$E$4:$E$1003),-('Gastos Gerais'!$C$4:$C$1003))</f>
        <v>0</v>
      </c>
      <c r="W99" s="71">
        <f>SUMPRODUCT(-('Gastos Gerais'!$B$4:$B$1003=Analítico!$B99),-(Analítico!W$3&gt;='Gastos Gerais'!$D$4:$D$1003),-(Analítico!W$3&lt;='Gastos Gerais'!$E$4:$E$1003),-('Gastos Gerais'!$C$4:$C$1003))</f>
        <v>0</v>
      </c>
      <c r="X99" s="71">
        <f>SUMPRODUCT(-('Gastos Gerais'!$B$4:$B$1003=Analítico!$B99),-(Analítico!X$3&gt;='Gastos Gerais'!$D$4:$D$1003),-(Analítico!X$3&lt;='Gastos Gerais'!$E$4:$E$1003),-('Gastos Gerais'!$C$4:$C$1003))</f>
        <v>0</v>
      </c>
      <c r="Y99" s="71">
        <f>SUMPRODUCT(-('Gastos Gerais'!$B$4:$B$1003=Analítico!$B99),-(Analítico!Y$3&gt;='Gastos Gerais'!$D$4:$D$1003),-(Analítico!Y$3&lt;='Gastos Gerais'!$E$4:$E$1003),-('Gastos Gerais'!$C$4:$C$1003))</f>
        <v>0</v>
      </c>
      <c r="Z99" s="71">
        <f>SUMPRODUCT(-('Gastos Gerais'!$B$4:$B$1003=Analítico!$B99),-(Analítico!Z$3&gt;='Gastos Gerais'!$D$4:$D$1003),-(Analítico!Z$3&lt;='Gastos Gerais'!$E$4:$E$1003),-('Gastos Gerais'!$C$4:$C$1003))</f>
        <v>0</v>
      </c>
      <c r="AA99" s="71">
        <f>SUMPRODUCT(-('Gastos Gerais'!$B$4:$B$1003=Analítico!$B99),-(Analítico!AA$3&gt;='Gastos Gerais'!$D$4:$D$1003),-(Analítico!AA$3&lt;='Gastos Gerais'!$E$4:$E$1003),-('Gastos Gerais'!$C$4:$C$1003))</f>
        <v>0</v>
      </c>
      <c r="AB99" s="71">
        <f>SUMPRODUCT(-('Gastos Gerais'!$B$4:$B$1003=Analítico!$B99),-(Analítico!AB$3&gt;='Gastos Gerais'!$D$4:$D$1003),-(Analítico!AB$3&lt;='Gastos Gerais'!$E$4:$E$1003),-('Gastos Gerais'!$C$4:$C$1003))</f>
        <v>0</v>
      </c>
      <c r="AC99" s="71">
        <f>SUMPRODUCT(-('Gastos Gerais'!$B$4:$B$1003=Analítico!$B99),-(Analítico!AC$3&gt;='Gastos Gerais'!$D$4:$D$1003),-(Analítico!AC$3&lt;='Gastos Gerais'!$E$4:$E$1003),-('Gastos Gerais'!$C$4:$C$1003))</f>
        <v>0</v>
      </c>
      <c r="AD99" s="71">
        <f>SUMPRODUCT(-('Gastos Gerais'!$B$4:$B$1003=Analítico!$B99),-(Analítico!AD$3&gt;='Gastos Gerais'!$D$4:$D$1003),-(Analítico!AD$3&lt;='Gastos Gerais'!$E$4:$E$1003),-('Gastos Gerais'!$C$4:$C$1003))</f>
        <v>0</v>
      </c>
      <c r="AE99" s="71">
        <f>SUMPRODUCT(-('Gastos Gerais'!$B$4:$B$1003=Analítico!$B99),-(Analítico!AE$3&gt;='Gastos Gerais'!$D$4:$D$1003),-(Analítico!AE$3&lt;='Gastos Gerais'!$E$4:$E$1003),-('Gastos Gerais'!$C$4:$C$1003))</f>
        <v>0</v>
      </c>
      <c r="AF99" s="71">
        <f>SUMPRODUCT(-('Gastos Gerais'!$B$4:$B$1003=Analítico!$B99),-(Analítico!AF$3&gt;='Gastos Gerais'!$D$4:$D$1003),-(Analítico!AF$3&lt;='Gastos Gerais'!$E$4:$E$1003),-('Gastos Gerais'!$C$4:$C$1003))</f>
        <v>0</v>
      </c>
      <c r="AG99" s="71">
        <f>SUMPRODUCT(-('Gastos Gerais'!$B$4:$B$1003=Analítico!$B99),-(Analítico!AG$3&gt;='Gastos Gerais'!$D$4:$D$1003),-(Analítico!AG$3&lt;='Gastos Gerais'!$E$4:$E$1003),-('Gastos Gerais'!$C$4:$C$1003))</f>
        <v>0</v>
      </c>
      <c r="AH99" s="71">
        <f>SUMPRODUCT(-('Gastos Gerais'!$B$4:$B$1003=Analítico!$B99),-(Analítico!AH$3&gt;='Gastos Gerais'!$D$4:$D$1003),-(Analítico!AH$3&lt;='Gastos Gerais'!$E$4:$E$1003),-('Gastos Gerais'!$C$4:$C$1003))</f>
        <v>0</v>
      </c>
      <c r="AI99" s="71">
        <f>SUMPRODUCT(-('Gastos Gerais'!$B$4:$B$1003=Analítico!$B99),-(Analítico!AI$3&gt;='Gastos Gerais'!$D$4:$D$1003),-(Analítico!AI$3&lt;='Gastos Gerais'!$E$4:$E$1003),-('Gastos Gerais'!$C$4:$C$1003))</f>
        <v>0</v>
      </c>
      <c r="AJ99" s="71">
        <f>SUMPRODUCT(-('Gastos Gerais'!$B$4:$B$1003=Analítico!$B99),-(Analítico!AJ$3&gt;='Gastos Gerais'!$D$4:$D$1003),-(Analítico!AJ$3&lt;='Gastos Gerais'!$E$4:$E$1003),-('Gastos Gerais'!$C$4:$C$1003))</f>
        <v>0</v>
      </c>
      <c r="AK99" s="71">
        <f>SUMPRODUCT(-('Gastos Gerais'!$B$4:$B$1003=Analítico!$B99),-(Analítico!AK$3&gt;='Gastos Gerais'!$D$4:$D$1003),-(Analítico!AK$3&lt;='Gastos Gerais'!$E$4:$E$1003),-('Gastos Gerais'!$C$4:$C$1003))</f>
        <v>0</v>
      </c>
      <c r="AL99" s="71">
        <f>SUMPRODUCT(-('Gastos Gerais'!$B$4:$B$1003=Analítico!$B99),-(Analítico!AL$3&gt;='Gastos Gerais'!$D$4:$D$1003),-(Analítico!AL$3&lt;='Gastos Gerais'!$E$4:$E$1003),-('Gastos Gerais'!$C$4:$C$1003))</f>
        <v>0</v>
      </c>
      <c r="AM99" s="71">
        <f>SUMPRODUCT(-('Gastos Gerais'!$B$4:$B$1003=Analítico!$B99),-(Analítico!AM$3&gt;='Gastos Gerais'!$D$4:$D$1003),-(Analítico!AM$3&lt;='Gastos Gerais'!$E$4:$E$1003),-('Gastos Gerais'!$C$4:$C$1003))</f>
        <v>0</v>
      </c>
      <c r="AN99" s="71">
        <f>SUMPRODUCT(-('Gastos Gerais'!$B$4:$B$1003=Analítico!$B99),-(Analítico!AN$3&gt;='Gastos Gerais'!$D$4:$D$1003),-(Analítico!AN$3&lt;='Gastos Gerais'!$E$4:$E$1003),-('Gastos Gerais'!$C$4:$C$1003))</f>
        <v>0</v>
      </c>
      <c r="AO99" s="71">
        <f>SUMPRODUCT(-('Gastos Gerais'!$B$4:$B$1003=Analítico!$B99),-(Analítico!AO$3&gt;='Gastos Gerais'!$D$4:$D$1003),-(Analítico!AO$3&lt;='Gastos Gerais'!$E$4:$E$1003),-('Gastos Gerais'!$C$4:$C$1003))</f>
        <v>0</v>
      </c>
      <c r="AP99" s="71">
        <f>SUMPRODUCT(-('Gastos Gerais'!$B$4:$B$1003=Analítico!$B99),-(Analítico!AP$3&gt;='Gastos Gerais'!$D$4:$D$1003),-(Analítico!AP$3&lt;='Gastos Gerais'!$E$4:$E$1003),-('Gastos Gerais'!$C$4:$C$1003))</f>
        <v>0</v>
      </c>
      <c r="AQ99" s="71">
        <f>SUMPRODUCT(-('Gastos Gerais'!$B$4:$B$1003=Analítico!$B99),-(Analítico!AQ$3&gt;='Gastos Gerais'!$D$4:$D$1003),-(Analítico!AQ$3&lt;='Gastos Gerais'!$E$4:$E$1003),-('Gastos Gerais'!$C$4:$C$1003))</f>
        <v>0</v>
      </c>
      <c r="AR99" s="71">
        <f>SUMPRODUCT(-('Gastos Gerais'!$B$4:$B$1003=Analítico!$B99),-(Analítico!AR$3&gt;='Gastos Gerais'!$D$4:$D$1003),-(Analítico!AR$3&lt;='Gastos Gerais'!$E$4:$E$1003),-('Gastos Gerais'!$C$4:$C$1003))</f>
        <v>0</v>
      </c>
      <c r="AS99" s="71">
        <f>SUMPRODUCT(-('Gastos Gerais'!$B$4:$B$1003=Analítico!$B99),-(Analítico!AS$3&gt;='Gastos Gerais'!$D$4:$D$1003),-(Analítico!AS$3&lt;='Gastos Gerais'!$E$4:$E$1003),-('Gastos Gerais'!$C$4:$C$1003))</f>
        <v>0</v>
      </c>
      <c r="AT99" s="71">
        <f>SUMPRODUCT(-('Gastos Gerais'!$B$4:$B$1003=Analítico!$B99),-(Analítico!AT$3&gt;='Gastos Gerais'!$D$4:$D$1003),-(Analítico!AT$3&lt;='Gastos Gerais'!$E$4:$E$1003),-('Gastos Gerais'!$C$4:$C$1003))</f>
        <v>0</v>
      </c>
      <c r="AU99" s="71">
        <f>SUMPRODUCT(-('Gastos Gerais'!$B$4:$B$1003=Analítico!$B99),-(Analítico!AU$3&gt;='Gastos Gerais'!$D$4:$D$1003),-(Analítico!AU$3&lt;='Gastos Gerais'!$E$4:$E$1003),-('Gastos Gerais'!$C$4:$C$1003))</f>
        <v>0</v>
      </c>
      <c r="AV99" s="71">
        <f>SUMPRODUCT(-('Gastos Gerais'!$B$4:$B$1003=Analítico!$B99),-(Analítico!AV$3&gt;='Gastos Gerais'!$D$4:$D$1003),-(Analítico!AV$3&lt;='Gastos Gerais'!$E$4:$E$1003),-('Gastos Gerais'!$C$4:$C$1003))</f>
        <v>0</v>
      </c>
      <c r="AW99" s="71">
        <f>SUMPRODUCT(-('Gastos Gerais'!$B$4:$B$1003=Analítico!$B99),-(Analítico!AW$3&gt;='Gastos Gerais'!$D$4:$D$1003),-(Analítico!AW$3&lt;='Gastos Gerais'!$E$4:$E$1003),-('Gastos Gerais'!$C$4:$C$1003))</f>
        <v>0</v>
      </c>
      <c r="AX99" s="71">
        <f>SUMPRODUCT(-('Gastos Gerais'!$B$4:$B$1003=Analítico!$B99),-(Analítico!AX$3&gt;='Gastos Gerais'!$D$4:$D$1003),-(Analítico!AX$3&lt;='Gastos Gerais'!$E$4:$E$1003),-('Gastos Gerais'!$C$4:$C$1003))</f>
        <v>0</v>
      </c>
      <c r="AY99" s="71">
        <f>SUMPRODUCT(-('Gastos Gerais'!$B$4:$B$1003=Analítico!$B99),-(Analítico!AY$3&gt;='Gastos Gerais'!$D$4:$D$1003),-(Analítico!AY$3&lt;='Gastos Gerais'!$E$4:$E$1003),-('Gastos Gerais'!$C$4:$C$1003))</f>
        <v>0</v>
      </c>
      <c r="AZ99" s="71">
        <f>SUMPRODUCT(-('Gastos Gerais'!$B$4:$B$1003=Analítico!$B99),-(Analítico!AZ$3&gt;='Gastos Gerais'!$D$4:$D$1003),-(Analítico!AZ$3&lt;='Gastos Gerais'!$E$4:$E$1003),-('Gastos Gerais'!$C$4:$C$1003))</f>
        <v>0</v>
      </c>
      <c r="BA99" s="71">
        <f>SUMPRODUCT(-('Gastos Gerais'!$B$4:$B$1003=Analítico!$B99),-(Analítico!BA$3&gt;='Gastos Gerais'!$D$4:$D$1003),-(Analítico!BA$3&lt;='Gastos Gerais'!$E$4:$E$1003),-('Gastos Gerais'!$C$4:$C$1003))</f>
        <v>0</v>
      </c>
      <c r="BB99" s="71">
        <f>SUMPRODUCT(-('Gastos Gerais'!$B$4:$B$1003=Analítico!$B99),-(Analítico!BB$3&gt;='Gastos Gerais'!$D$4:$D$1003),-(Analítico!BB$3&lt;='Gastos Gerais'!$E$4:$E$1003),-('Gastos Gerais'!$C$4:$C$1003))</f>
        <v>0</v>
      </c>
      <c r="BC99" s="71">
        <f>SUMPRODUCT(-('Gastos Gerais'!$B$4:$B$1003=Analítico!$B99),-(Analítico!BC$3&gt;='Gastos Gerais'!$D$4:$D$1003),-(Analítico!BC$3&lt;='Gastos Gerais'!$E$4:$E$1003),-('Gastos Gerais'!$C$4:$C$1003))</f>
        <v>0</v>
      </c>
      <c r="BD99" s="71">
        <f>SUMPRODUCT(-('Gastos Gerais'!$B$4:$B$1003=Analítico!$B99),-(Analítico!BD$3&gt;='Gastos Gerais'!$D$4:$D$1003),-(Analítico!BD$3&lt;='Gastos Gerais'!$E$4:$E$1003),-('Gastos Gerais'!$C$4:$C$1003))</f>
        <v>0</v>
      </c>
      <c r="BE99" s="71">
        <f>SUMPRODUCT(-('Gastos Gerais'!$B$4:$B$1003=Analítico!$B99),-(Analítico!BE$3&gt;='Gastos Gerais'!$D$4:$D$1003),-(Analítico!BE$3&lt;='Gastos Gerais'!$E$4:$E$1003),-('Gastos Gerais'!$C$4:$C$1003))</f>
        <v>0</v>
      </c>
      <c r="BF99" s="71">
        <f>SUMPRODUCT(-('Gastos Gerais'!$B$4:$B$1003=Analítico!$B99),-(Analítico!BF$3&gt;='Gastos Gerais'!$D$4:$D$1003),-(Analítico!BF$3&lt;='Gastos Gerais'!$E$4:$E$1003),-('Gastos Gerais'!$C$4:$C$1003))</f>
        <v>0</v>
      </c>
      <c r="BG99" s="71">
        <f>SUMPRODUCT(-('Gastos Gerais'!$B$4:$B$1003=Analítico!$B99),-(Analítico!BG$3&gt;='Gastos Gerais'!$D$4:$D$1003),-(Analítico!BG$3&lt;='Gastos Gerais'!$E$4:$E$1003),-('Gastos Gerais'!$C$4:$C$1003))</f>
        <v>0</v>
      </c>
      <c r="BH99" s="71">
        <f>SUMPRODUCT(-('Gastos Gerais'!$B$4:$B$1003=Analítico!$B99),-(Analítico!BH$3&gt;='Gastos Gerais'!$D$4:$D$1003),-(Analítico!BH$3&lt;='Gastos Gerais'!$E$4:$E$1003),-('Gastos Gerais'!$C$4:$C$1003))</f>
        <v>0</v>
      </c>
      <c r="BI99" s="71">
        <f>SUMPRODUCT(-('Gastos Gerais'!$B$4:$B$1003=Analítico!$B99),-(Analítico!BI$3&gt;='Gastos Gerais'!$D$4:$D$1003),-(Analítico!BI$3&lt;='Gastos Gerais'!$E$4:$E$1003),-('Gastos Gerais'!$C$4:$C$1003))</f>
        <v>0</v>
      </c>
      <c r="BJ99" s="71">
        <f>SUMPRODUCT(-('Gastos Gerais'!$B$4:$B$1003=Analítico!$B99),-(Analítico!BJ$3&gt;='Gastos Gerais'!$D$4:$D$1003),-(Analítico!BJ$3&lt;='Gastos Gerais'!$E$4:$E$1003),-('Gastos Gerais'!$C$4:$C$1003))</f>
        <v>0</v>
      </c>
      <c r="BK99" s="69">
        <f t="shared" si="38"/>
        <v>0</v>
      </c>
      <c r="BL99" s="74">
        <f t="shared" ca="1" si="39"/>
        <v>0</v>
      </c>
    </row>
    <row r="100" spans="1:64" s="49" customFormat="1" ht="23.25" customHeight="1" x14ac:dyDescent="0.2">
      <c r="A100" s="19" t="s">
        <v>257</v>
      </c>
      <c r="B100" s="352" t="s">
        <v>258</v>
      </c>
      <c r="C100" s="71">
        <f>SUMPRODUCT(-('Gastos Gerais'!$B$4:$B$1003=Analítico!$B100),-(Analítico!C$3&gt;='Gastos Gerais'!$D$4:$D$1003),-(Analítico!C$3&lt;='Gastos Gerais'!$E$4:$E$1003),-('Gastos Gerais'!$C$4:$C$1003))</f>
        <v>650</v>
      </c>
      <c r="D100" s="71">
        <f>SUMPRODUCT(-('Gastos Gerais'!$B$4:$B$1003=Analítico!$B100),-(Analítico!D$3&gt;='Gastos Gerais'!$D$4:$D$1003),-(Analítico!D$3&lt;='Gastos Gerais'!$E$4:$E$1003),-('Gastos Gerais'!$C$4:$C$1003))</f>
        <v>650</v>
      </c>
      <c r="E100" s="71">
        <f>SUMPRODUCT(-('Gastos Gerais'!$B$4:$B$1003=Analítico!$B100),-(Analítico!E$3&gt;='Gastos Gerais'!$D$4:$D$1003),-(Analítico!E$3&lt;='Gastos Gerais'!$E$4:$E$1003),-('Gastos Gerais'!$C$4:$C$1003))</f>
        <v>650</v>
      </c>
      <c r="F100" s="71">
        <f>SUMPRODUCT(-('Gastos Gerais'!$B$4:$B$1003=Analítico!$B100),-(Analítico!F$3&gt;='Gastos Gerais'!$D$4:$D$1003),-(Analítico!F$3&lt;='Gastos Gerais'!$E$4:$E$1003),-('Gastos Gerais'!$C$4:$C$1003))</f>
        <v>650</v>
      </c>
      <c r="G100" s="71">
        <f>SUMPRODUCT(-('Gastos Gerais'!$B$4:$B$1003=Analítico!$B100),-(Analítico!G$3&gt;='Gastos Gerais'!$D$4:$D$1003),-(Analítico!G$3&lt;='Gastos Gerais'!$E$4:$E$1003),-('Gastos Gerais'!$C$4:$C$1003))</f>
        <v>650</v>
      </c>
      <c r="H100" s="71">
        <f>SUMPRODUCT(-('Gastos Gerais'!$B$4:$B$1003=Analítico!$B100),-(Analítico!H$3&gt;='Gastos Gerais'!$D$4:$D$1003),-(Analítico!H$3&lt;='Gastos Gerais'!$E$4:$E$1003),-('Gastos Gerais'!$C$4:$C$1003))</f>
        <v>650</v>
      </c>
      <c r="I100" s="71">
        <f>SUMPRODUCT(-('Gastos Gerais'!$B$4:$B$1003=Analítico!$B100),-(Analítico!I$3&gt;='Gastos Gerais'!$D$4:$D$1003),-(Analítico!I$3&lt;='Gastos Gerais'!$E$4:$E$1003),-('Gastos Gerais'!$C$4:$C$1003))</f>
        <v>650</v>
      </c>
      <c r="J100" s="71">
        <f>SUMPRODUCT(-('Gastos Gerais'!$B$4:$B$1003=Analítico!$B100),-(Analítico!J$3&gt;='Gastos Gerais'!$D$4:$D$1003),-(Analítico!J$3&lt;='Gastos Gerais'!$E$4:$E$1003),-('Gastos Gerais'!$C$4:$C$1003))</f>
        <v>650</v>
      </c>
      <c r="K100" s="71">
        <f>SUMPRODUCT(-('Gastos Gerais'!$B$4:$B$1003=Analítico!$B100),-(Analítico!K$3&gt;='Gastos Gerais'!$D$4:$D$1003),-(Analítico!K$3&lt;='Gastos Gerais'!$E$4:$E$1003),-('Gastos Gerais'!$C$4:$C$1003))</f>
        <v>650</v>
      </c>
      <c r="L100" s="71">
        <f>SUMPRODUCT(-('Gastos Gerais'!$B$4:$B$1003=Analítico!$B100),-(Analítico!L$3&gt;='Gastos Gerais'!$D$4:$D$1003),-(Analítico!L$3&lt;='Gastos Gerais'!$E$4:$E$1003),-('Gastos Gerais'!$C$4:$C$1003))</f>
        <v>650</v>
      </c>
      <c r="M100" s="71">
        <f>SUMPRODUCT(-('Gastos Gerais'!$B$4:$B$1003=Analítico!$B100),-(Analítico!M$3&gt;='Gastos Gerais'!$D$4:$D$1003),-(Analítico!M$3&lt;='Gastos Gerais'!$E$4:$E$1003),-('Gastos Gerais'!$C$4:$C$1003))</f>
        <v>650</v>
      </c>
      <c r="N100" s="71">
        <f>SUMPRODUCT(-('Gastos Gerais'!$B$4:$B$1003=Analítico!$B100),-(Analítico!N$3&gt;='Gastos Gerais'!$D$4:$D$1003),-(Analítico!N$3&lt;='Gastos Gerais'!$E$4:$E$1003),-('Gastos Gerais'!$C$4:$C$1003))</f>
        <v>650</v>
      </c>
      <c r="O100" s="71">
        <f>SUMPRODUCT(-('Gastos Gerais'!$B$4:$B$1003=Analítico!$B100),-(Analítico!O$3&gt;='Gastos Gerais'!$D$4:$D$1003),-(Analítico!O$3&lt;='Gastos Gerais'!$E$4:$E$1003),-('Gastos Gerais'!$C$4:$C$1003))</f>
        <v>650</v>
      </c>
      <c r="P100" s="71">
        <f>SUMPRODUCT(-('Gastos Gerais'!$B$4:$B$1003=Analítico!$B100),-(Analítico!P$3&gt;='Gastos Gerais'!$D$4:$D$1003),-(Analítico!P$3&lt;='Gastos Gerais'!$E$4:$E$1003),-('Gastos Gerais'!$C$4:$C$1003))</f>
        <v>0</v>
      </c>
      <c r="Q100" s="71">
        <f>SUMPRODUCT(-('Gastos Gerais'!$B$4:$B$1003=Analítico!$B100),-(Analítico!Q$3&gt;='Gastos Gerais'!$D$4:$D$1003),-(Analítico!Q$3&lt;='Gastos Gerais'!$E$4:$E$1003),-('Gastos Gerais'!$C$4:$C$1003))</f>
        <v>0</v>
      </c>
      <c r="R100" s="71">
        <f>SUMPRODUCT(-('Gastos Gerais'!$B$4:$B$1003=Analítico!$B100),-(Analítico!R$3&gt;='Gastos Gerais'!$D$4:$D$1003),-(Analítico!R$3&lt;='Gastos Gerais'!$E$4:$E$1003),-('Gastos Gerais'!$C$4:$C$1003))</f>
        <v>0</v>
      </c>
      <c r="S100" s="71">
        <f>SUMPRODUCT(-('Gastos Gerais'!$B$4:$B$1003=Analítico!$B100),-(Analítico!S$3&gt;='Gastos Gerais'!$D$4:$D$1003),-(Analítico!S$3&lt;='Gastos Gerais'!$E$4:$E$1003),-('Gastos Gerais'!$C$4:$C$1003))</f>
        <v>0</v>
      </c>
      <c r="T100" s="71">
        <f>SUMPRODUCT(-('Gastos Gerais'!$B$4:$B$1003=Analítico!$B100),-(Analítico!T$3&gt;='Gastos Gerais'!$D$4:$D$1003),-(Analítico!T$3&lt;='Gastos Gerais'!$E$4:$E$1003),-('Gastos Gerais'!$C$4:$C$1003))</f>
        <v>0</v>
      </c>
      <c r="U100" s="71">
        <f>SUMPRODUCT(-('Gastos Gerais'!$B$4:$B$1003=Analítico!$B100),-(Analítico!U$3&gt;='Gastos Gerais'!$D$4:$D$1003),-(Analítico!U$3&lt;='Gastos Gerais'!$E$4:$E$1003),-('Gastos Gerais'!$C$4:$C$1003))</f>
        <v>0</v>
      </c>
      <c r="V100" s="71">
        <f>SUMPRODUCT(-('Gastos Gerais'!$B$4:$B$1003=Analítico!$B100),-(Analítico!V$3&gt;='Gastos Gerais'!$D$4:$D$1003),-(Analítico!V$3&lt;='Gastos Gerais'!$E$4:$E$1003),-('Gastos Gerais'!$C$4:$C$1003))</f>
        <v>0</v>
      </c>
      <c r="W100" s="71">
        <f>SUMPRODUCT(-('Gastos Gerais'!$B$4:$B$1003=Analítico!$B100),-(Analítico!W$3&gt;='Gastos Gerais'!$D$4:$D$1003),-(Analítico!W$3&lt;='Gastos Gerais'!$E$4:$E$1003),-('Gastos Gerais'!$C$4:$C$1003))</f>
        <v>0</v>
      </c>
      <c r="X100" s="71">
        <f>SUMPRODUCT(-('Gastos Gerais'!$B$4:$B$1003=Analítico!$B100),-(Analítico!X$3&gt;='Gastos Gerais'!$D$4:$D$1003),-(Analítico!X$3&lt;='Gastos Gerais'!$E$4:$E$1003),-('Gastos Gerais'!$C$4:$C$1003))</f>
        <v>0</v>
      </c>
      <c r="Y100" s="71">
        <f>SUMPRODUCT(-('Gastos Gerais'!$B$4:$B$1003=Analítico!$B100),-(Analítico!Y$3&gt;='Gastos Gerais'!$D$4:$D$1003),-(Analítico!Y$3&lt;='Gastos Gerais'!$E$4:$E$1003),-('Gastos Gerais'!$C$4:$C$1003))</f>
        <v>0</v>
      </c>
      <c r="Z100" s="71">
        <f>SUMPRODUCT(-('Gastos Gerais'!$B$4:$B$1003=Analítico!$B100),-(Analítico!Z$3&gt;='Gastos Gerais'!$D$4:$D$1003),-(Analítico!Z$3&lt;='Gastos Gerais'!$E$4:$E$1003),-('Gastos Gerais'!$C$4:$C$1003))</f>
        <v>0</v>
      </c>
      <c r="AA100" s="71">
        <f>SUMPRODUCT(-('Gastos Gerais'!$B$4:$B$1003=Analítico!$B100),-(Analítico!AA$3&gt;='Gastos Gerais'!$D$4:$D$1003),-(Analítico!AA$3&lt;='Gastos Gerais'!$E$4:$E$1003),-('Gastos Gerais'!$C$4:$C$1003))</f>
        <v>0</v>
      </c>
      <c r="AB100" s="71">
        <f>SUMPRODUCT(-('Gastos Gerais'!$B$4:$B$1003=Analítico!$B100),-(Analítico!AB$3&gt;='Gastos Gerais'!$D$4:$D$1003),-(Analítico!AB$3&lt;='Gastos Gerais'!$E$4:$E$1003),-('Gastos Gerais'!$C$4:$C$1003))</f>
        <v>0</v>
      </c>
      <c r="AC100" s="71">
        <f>SUMPRODUCT(-('Gastos Gerais'!$B$4:$B$1003=Analítico!$B100),-(Analítico!AC$3&gt;='Gastos Gerais'!$D$4:$D$1003),-(Analítico!AC$3&lt;='Gastos Gerais'!$E$4:$E$1003),-('Gastos Gerais'!$C$4:$C$1003))</f>
        <v>0</v>
      </c>
      <c r="AD100" s="71">
        <f>SUMPRODUCT(-('Gastos Gerais'!$B$4:$B$1003=Analítico!$B100),-(Analítico!AD$3&gt;='Gastos Gerais'!$D$4:$D$1003),-(Analítico!AD$3&lt;='Gastos Gerais'!$E$4:$E$1003),-('Gastos Gerais'!$C$4:$C$1003))</f>
        <v>0</v>
      </c>
      <c r="AE100" s="71">
        <f>SUMPRODUCT(-('Gastos Gerais'!$B$4:$B$1003=Analítico!$B100),-(Analítico!AE$3&gt;='Gastos Gerais'!$D$4:$D$1003),-(Analítico!AE$3&lt;='Gastos Gerais'!$E$4:$E$1003),-('Gastos Gerais'!$C$4:$C$1003))</f>
        <v>0</v>
      </c>
      <c r="AF100" s="71">
        <f>SUMPRODUCT(-('Gastos Gerais'!$B$4:$B$1003=Analítico!$B100),-(Analítico!AF$3&gt;='Gastos Gerais'!$D$4:$D$1003),-(Analítico!AF$3&lt;='Gastos Gerais'!$E$4:$E$1003),-('Gastos Gerais'!$C$4:$C$1003))</f>
        <v>0</v>
      </c>
      <c r="AG100" s="71">
        <f>SUMPRODUCT(-('Gastos Gerais'!$B$4:$B$1003=Analítico!$B100),-(Analítico!AG$3&gt;='Gastos Gerais'!$D$4:$D$1003),-(Analítico!AG$3&lt;='Gastos Gerais'!$E$4:$E$1003),-('Gastos Gerais'!$C$4:$C$1003))</f>
        <v>0</v>
      </c>
      <c r="AH100" s="71">
        <f>SUMPRODUCT(-('Gastos Gerais'!$B$4:$B$1003=Analítico!$B100),-(Analítico!AH$3&gt;='Gastos Gerais'!$D$4:$D$1003),-(Analítico!AH$3&lt;='Gastos Gerais'!$E$4:$E$1003),-('Gastos Gerais'!$C$4:$C$1003))</f>
        <v>0</v>
      </c>
      <c r="AI100" s="71">
        <f>SUMPRODUCT(-('Gastos Gerais'!$B$4:$B$1003=Analítico!$B100),-(Analítico!AI$3&gt;='Gastos Gerais'!$D$4:$D$1003),-(Analítico!AI$3&lt;='Gastos Gerais'!$E$4:$E$1003),-('Gastos Gerais'!$C$4:$C$1003))</f>
        <v>0</v>
      </c>
      <c r="AJ100" s="71">
        <f>SUMPRODUCT(-('Gastos Gerais'!$B$4:$B$1003=Analítico!$B100),-(Analítico!AJ$3&gt;='Gastos Gerais'!$D$4:$D$1003),-(Analítico!AJ$3&lt;='Gastos Gerais'!$E$4:$E$1003),-('Gastos Gerais'!$C$4:$C$1003))</f>
        <v>0</v>
      </c>
      <c r="AK100" s="71">
        <f>SUMPRODUCT(-('Gastos Gerais'!$B$4:$B$1003=Analítico!$B100),-(Analítico!AK$3&gt;='Gastos Gerais'!$D$4:$D$1003),-(Analítico!AK$3&lt;='Gastos Gerais'!$E$4:$E$1003),-('Gastos Gerais'!$C$4:$C$1003))</f>
        <v>0</v>
      </c>
      <c r="AL100" s="71">
        <f>SUMPRODUCT(-('Gastos Gerais'!$B$4:$B$1003=Analítico!$B100),-(Analítico!AL$3&gt;='Gastos Gerais'!$D$4:$D$1003),-(Analítico!AL$3&lt;='Gastos Gerais'!$E$4:$E$1003),-('Gastos Gerais'!$C$4:$C$1003))</f>
        <v>0</v>
      </c>
      <c r="AM100" s="71">
        <f>SUMPRODUCT(-('Gastos Gerais'!$B$4:$B$1003=Analítico!$B100),-(Analítico!AM$3&gt;='Gastos Gerais'!$D$4:$D$1003),-(Analítico!AM$3&lt;='Gastos Gerais'!$E$4:$E$1003),-('Gastos Gerais'!$C$4:$C$1003))</f>
        <v>0</v>
      </c>
      <c r="AN100" s="71">
        <f>SUMPRODUCT(-('Gastos Gerais'!$B$4:$B$1003=Analítico!$B100),-(Analítico!AN$3&gt;='Gastos Gerais'!$D$4:$D$1003),-(Analítico!AN$3&lt;='Gastos Gerais'!$E$4:$E$1003),-('Gastos Gerais'!$C$4:$C$1003))</f>
        <v>0</v>
      </c>
      <c r="AO100" s="71">
        <f>SUMPRODUCT(-('Gastos Gerais'!$B$4:$B$1003=Analítico!$B100),-(Analítico!AO$3&gt;='Gastos Gerais'!$D$4:$D$1003),-(Analítico!AO$3&lt;='Gastos Gerais'!$E$4:$E$1003),-('Gastos Gerais'!$C$4:$C$1003))</f>
        <v>0</v>
      </c>
      <c r="AP100" s="71">
        <f>SUMPRODUCT(-('Gastos Gerais'!$B$4:$B$1003=Analítico!$B100),-(Analítico!AP$3&gt;='Gastos Gerais'!$D$4:$D$1003),-(Analítico!AP$3&lt;='Gastos Gerais'!$E$4:$E$1003),-('Gastos Gerais'!$C$4:$C$1003))</f>
        <v>0</v>
      </c>
      <c r="AQ100" s="71">
        <f>SUMPRODUCT(-('Gastos Gerais'!$B$4:$B$1003=Analítico!$B100),-(Analítico!AQ$3&gt;='Gastos Gerais'!$D$4:$D$1003),-(Analítico!AQ$3&lt;='Gastos Gerais'!$E$4:$E$1003),-('Gastos Gerais'!$C$4:$C$1003))</f>
        <v>0</v>
      </c>
      <c r="AR100" s="71">
        <f>SUMPRODUCT(-('Gastos Gerais'!$B$4:$B$1003=Analítico!$B100),-(Analítico!AR$3&gt;='Gastos Gerais'!$D$4:$D$1003),-(Analítico!AR$3&lt;='Gastos Gerais'!$E$4:$E$1003),-('Gastos Gerais'!$C$4:$C$1003))</f>
        <v>0</v>
      </c>
      <c r="AS100" s="71">
        <f>SUMPRODUCT(-('Gastos Gerais'!$B$4:$B$1003=Analítico!$B100),-(Analítico!AS$3&gt;='Gastos Gerais'!$D$4:$D$1003),-(Analítico!AS$3&lt;='Gastos Gerais'!$E$4:$E$1003),-('Gastos Gerais'!$C$4:$C$1003))</f>
        <v>0</v>
      </c>
      <c r="AT100" s="71">
        <f>SUMPRODUCT(-('Gastos Gerais'!$B$4:$B$1003=Analítico!$B100),-(Analítico!AT$3&gt;='Gastos Gerais'!$D$4:$D$1003),-(Analítico!AT$3&lt;='Gastos Gerais'!$E$4:$E$1003),-('Gastos Gerais'!$C$4:$C$1003))</f>
        <v>0</v>
      </c>
      <c r="AU100" s="71">
        <f>SUMPRODUCT(-('Gastos Gerais'!$B$4:$B$1003=Analítico!$B100),-(Analítico!AU$3&gt;='Gastos Gerais'!$D$4:$D$1003),-(Analítico!AU$3&lt;='Gastos Gerais'!$E$4:$E$1003),-('Gastos Gerais'!$C$4:$C$1003))</f>
        <v>0</v>
      </c>
      <c r="AV100" s="71">
        <f>SUMPRODUCT(-('Gastos Gerais'!$B$4:$B$1003=Analítico!$B100),-(Analítico!AV$3&gt;='Gastos Gerais'!$D$4:$D$1003),-(Analítico!AV$3&lt;='Gastos Gerais'!$E$4:$E$1003),-('Gastos Gerais'!$C$4:$C$1003))</f>
        <v>0</v>
      </c>
      <c r="AW100" s="71">
        <f>SUMPRODUCT(-('Gastos Gerais'!$B$4:$B$1003=Analítico!$B100),-(Analítico!AW$3&gt;='Gastos Gerais'!$D$4:$D$1003),-(Analítico!AW$3&lt;='Gastos Gerais'!$E$4:$E$1003),-('Gastos Gerais'!$C$4:$C$1003))</f>
        <v>0</v>
      </c>
      <c r="AX100" s="71">
        <f>SUMPRODUCT(-('Gastos Gerais'!$B$4:$B$1003=Analítico!$B100),-(Analítico!AX$3&gt;='Gastos Gerais'!$D$4:$D$1003),-(Analítico!AX$3&lt;='Gastos Gerais'!$E$4:$E$1003),-('Gastos Gerais'!$C$4:$C$1003))</f>
        <v>0</v>
      </c>
      <c r="AY100" s="71">
        <f>SUMPRODUCT(-('Gastos Gerais'!$B$4:$B$1003=Analítico!$B100),-(Analítico!AY$3&gt;='Gastos Gerais'!$D$4:$D$1003),-(Analítico!AY$3&lt;='Gastos Gerais'!$E$4:$E$1003),-('Gastos Gerais'!$C$4:$C$1003))</f>
        <v>0</v>
      </c>
      <c r="AZ100" s="71">
        <f>SUMPRODUCT(-('Gastos Gerais'!$B$4:$B$1003=Analítico!$B100),-(Analítico!AZ$3&gt;='Gastos Gerais'!$D$4:$D$1003),-(Analítico!AZ$3&lt;='Gastos Gerais'!$E$4:$E$1003),-('Gastos Gerais'!$C$4:$C$1003))</f>
        <v>0</v>
      </c>
      <c r="BA100" s="71">
        <f>SUMPRODUCT(-('Gastos Gerais'!$B$4:$B$1003=Analítico!$B100),-(Analítico!BA$3&gt;='Gastos Gerais'!$D$4:$D$1003),-(Analítico!BA$3&lt;='Gastos Gerais'!$E$4:$E$1003),-('Gastos Gerais'!$C$4:$C$1003))</f>
        <v>0</v>
      </c>
      <c r="BB100" s="71">
        <f>SUMPRODUCT(-('Gastos Gerais'!$B$4:$B$1003=Analítico!$B100),-(Analítico!BB$3&gt;='Gastos Gerais'!$D$4:$D$1003),-(Analítico!BB$3&lt;='Gastos Gerais'!$E$4:$E$1003),-('Gastos Gerais'!$C$4:$C$1003))</f>
        <v>0</v>
      </c>
      <c r="BC100" s="71">
        <f>SUMPRODUCT(-('Gastos Gerais'!$B$4:$B$1003=Analítico!$B100),-(Analítico!BC$3&gt;='Gastos Gerais'!$D$4:$D$1003),-(Analítico!BC$3&lt;='Gastos Gerais'!$E$4:$E$1003),-('Gastos Gerais'!$C$4:$C$1003))</f>
        <v>0</v>
      </c>
      <c r="BD100" s="71">
        <f>SUMPRODUCT(-('Gastos Gerais'!$B$4:$B$1003=Analítico!$B100),-(Analítico!BD$3&gt;='Gastos Gerais'!$D$4:$D$1003),-(Analítico!BD$3&lt;='Gastos Gerais'!$E$4:$E$1003),-('Gastos Gerais'!$C$4:$C$1003))</f>
        <v>0</v>
      </c>
      <c r="BE100" s="71">
        <f>SUMPRODUCT(-('Gastos Gerais'!$B$4:$B$1003=Analítico!$B100),-(Analítico!BE$3&gt;='Gastos Gerais'!$D$4:$D$1003),-(Analítico!BE$3&lt;='Gastos Gerais'!$E$4:$E$1003),-('Gastos Gerais'!$C$4:$C$1003))</f>
        <v>0</v>
      </c>
      <c r="BF100" s="71">
        <f>SUMPRODUCT(-('Gastos Gerais'!$B$4:$B$1003=Analítico!$B100),-(Analítico!BF$3&gt;='Gastos Gerais'!$D$4:$D$1003),-(Analítico!BF$3&lt;='Gastos Gerais'!$E$4:$E$1003),-('Gastos Gerais'!$C$4:$C$1003))</f>
        <v>0</v>
      </c>
      <c r="BG100" s="71">
        <f>SUMPRODUCT(-('Gastos Gerais'!$B$4:$B$1003=Analítico!$B100),-(Analítico!BG$3&gt;='Gastos Gerais'!$D$4:$D$1003),-(Analítico!BG$3&lt;='Gastos Gerais'!$E$4:$E$1003),-('Gastos Gerais'!$C$4:$C$1003))</f>
        <v>0</v>
      </c>
      <c r="BH100" s="71">
        <f>SUMPRODUCT(-('Gastos Gerais'!$B$4:$B$1003=Analítico!$B100),-(Analítico!BH$3&gt;='Gastos Gerais'!$D$4:$D$1003),-(Analítico!BH$3&lt;='Gastos Gerais'!$E$4:$E$1003),-('Gastos Gerais'!$C$4:$C$1003))</f>
        <v>0</v>
      </c>
      <c r="BI100" s="71">
        <f>SUMPRODUCT(-('Gastos Gerais'!$B$4:$B$1003=Analítico!$B100),-(Analítico!BI$3&gt;='Gastos Gerais'!$D$4:$D$1003),-(Analítico!BI$3&lt;='Gastos Gerais'!$E$4:$E$1003),-('Gastos Gerais'!$C$4:$C$1003))</f>
        <v>0</v>
      </c>
      <c r="BJ100" s="71">
        <f>SUMPRODUCT(-('Gastos Gerais'!$B$4:$B$1003=Analítico!$B100),-(Analítico!BJ$3&gt;='Gastos Gerais'!$D$4:$D$1003),-(Analítico!BJ$3&lt;='Gastos Gerais'!$E$4:$E$1003),-('Gastos Gerais'!$C$4:$C$1003))</f>
        <v>0</v>
      </c>
      <c r="BK100" s="69">
        <f t="shared" si="38"/>
        <v>8450</v>
      </c>
      <c r="BL100" s="74">
        <f t="shared" ca="1" si="39"/>
        <v>1.4727309417359076E-4</v>
      </c>
    </row>
    <row r="101" spans="1:64" s="49" customFormat="1" ht="23.25" customHeight="1" x14ac:dyDescent="0.2">
      <c r="A101" s="19" t="s">
        <v>259</v>
      </c>
      <c r="B101" s="352" t="s">
        <v>260</v>
      </c>
      <c r="C101" s="71">
        <f>SUMPRODUCT(-('Gastos Gerais'!$B$4:$B$1003=Analítico!$B101),-(Analítico!C$3&gt;='Gastos Gerais'!$D$4:$D$1003),-(Analítico!C$3&lt;='Gastos Gerais'!$E$4:$E$1003),-('Gastos Gerais'!$C$4:$C$1003))</f>
        <v>0</v>
      </c>
      <c r="D101" s="71">
        <f>SUMPRODUCT(-('Gastos Gerais'!$B$4:$B$1003=Analítico!$B101),-(Analítico!D$3&gt;='Gastos Gerais'!$D$4:$D$1003),-(Analítico!D$3&lt;='Gastos Gerais'!$E$4:$E$1003),-('Gastos Gerais'!$C$4:$C$1003))</f>
        <v>15000</v>
      </c>
      <c r="E101" s="71">
        <f>SUMPRODUCT(-('Gastos Gerais'!$B$4:$B$1003=Analítico!$B101),-(Analítico!E$3&gt;='Gastos Gerais'!$D$4:$D$1003),-(Analítico!E$3&lt;='Gastos Gerais'!$E$4:$E$1003),-('Gastos Gerais'!$C$4:$C$1003))</f>
        <v>0</v>
      </c>
      <c r="F101" s="71">
        <f>SUMPRODUCT(-('Gastos Gerais'!$B$4:$B$1003=Analítico!$B101),-(Analítico!F$3&gt;='Gastos Gerais'!$D$4:$D$1003),-(Analítico!F$3&lt;='Gastos Gerais'!$E$4:$E$1003),-('Gastos Gerais'!$C$4:$C$1003))</f>
        <v>0</v>
      </c>
      <c r="G101" s="71">
        <f>SUMPRODUCT(-('Gastos Gerais'!$B$4:$B$1003=Analítico!$B101),-(Analítico!G$3&gt;='Gastos Gerais'!$D$4:$D$1003),-(Analítico!G$3&lt;='Gastos Gerais'!$E$4:$E$1003),-('Gastos Gerais'!$C$4:$C$1003))</f>
        <v>55000</v>
      </c>
      <c r="H101" s="71">
        <f>SUMPRODUCT(-('Gastos Gerais'!$B$4:$B$1003=Analítico!$B101),-(Analítico!H$3&gt;='Gastos Gerais'!$D$4:$D$1003),-(Analítico!H$3&lt;='Gastos Gerais'!$E$4:$E$1003),-('Gastos Gerais'!$C$4:$C$1003))</f>
        <v>0</v>
      </c>
      <c r="I101" s="71">
        <f>SUMPRODUCT(-('Gastos Gerais'!$B$4:$B$1003=Analítico!$B101),-(Analítico!I$3&gt;='Gastos Gerais'!$D$4:$D$1003),-(Analítico!I$3&lt;='Gastos Gerais'!$E$4:$E$1003),-('Gastos Gerais'!$C$4:$C$1003))</f>
        <v>9000</v>
      </c>
      <c r="J101" s="71">
        <f>SUMPRODUCT(-('Gastos Gerais'!$B$4:$B$1003=Analítico!$B101),-(Analítico!J$3&gt;='Gastos Gerais'!$D$4:$D$1003),-(Analítico!J$3&lt;='Gastos Gerais'!$E$4:$E$1003),-('Gastos Gerais'!$C$4:$C$1003))</f>
        <v>15000</v>
      </c>
      <c r="K101" s="71">
        <f>SUMPRODUCT(-('Gastos Gerais'!$B$4:$B$1003=Analítico!$B101),-(Analítico!K$3&gt;='Gastos Gerais'!$D$4:$D$1003),-(Analítico!K$3&lt;='Gastos Gerais'!$E$4:$E$1003),-('Gastos Gerais'!$C$4:$C$1003))</f>
        <v>0</v>
      </c>
      <c r="L101" s="71">
        <f>SUMPRODUCT(-('Gastos Gerais'!$B$4:$B$1003=Analítico!$B101),-(Analítico!L$3&gt;='Gastos Gerais'!$D$4:$D$1003),-(Analítico!L$3&lt;='Gastos Gerais'!$E$4:$E$1003),-('Gastos Gerais'!$C$4:$C$1003))</f>
        <v>40000</v>
      </c>
      <c r="M101" s="71">
        <f>SUMPRODUCT(-('Gastos Gerais'!$B$4:$B$1003=Analítico!$B101),-(Analítico!M$3&gt;='Gastos Gerais'!$D$4:$D$1003),-(Analítico!M$3&lt;='Gastos Gerais'!$E$4:$E$1003),-('Gastos Gerais'!$C$4:$C$1003))</f>
        <v>15000</v>
      </c>
      <c r="N101" s="71">
        <f>SUMPRODUCT(-('Gastos Gerais'!$B$4:$B$1003=Analítico!$B101),-(Analítico!N$3&gt;='Gastos Gerais'!$D$4:$D$1003),-(Analítico!N$3&lt;='Gastos Gerais'!$E$4:$E$1003),-('Gastos Gerais'!$C$4:$C$1003))</f>
        <v>0</v>
      </c>
      <c r="O101" s="71">
        <f>SUMPRODUCT(-('Gastos Gerais'!$B$4:$B$1003=Analítico!$B101),-(Analítico!O$3&gt;='Gastos Gerais'!$D$4:$D$1003),-(Analítico!O$3&lt;='Gastos Gerais'!$E$4:$E$1003),-('Gastos Gerais'!$C$4:$C$1003))</f>
        <v>0</v>
      </c>
      <c r="P101" s="71">
        <f>SUMPRODUCT(-('Gastos Gerais'!$B$4:$B$1003=Analítico!$B101),-(Analítico!P$3&gt;='Gastos Gerais'!$D$4:$D$1003),-(Analítico!P$3&lt;='Gastos Gerais'!$E$4:$E$1003),-('Gastos Gerais'!$C$4:$C$1003))</f>
        <v>0</v>
      </c>
      <c r="Q101" s="71">
        <f>SUMPRODUCT(-('Gastos Gerais'!$B$4:$B$1003=Analítico!$B101),-(Analítico!Q$3&gt;='Gastos Gerais'!$D$4:$D$1003),-(Analítico!Q$3&lt;='Gastos Gerais'!$E$4:$E$1003),-('Gastos Gerais'!$C$4:$C$1003))</f>
        <v>0</v>
      </c>
      <c r="R101" s="71">
        <f>SUMPRODUCT(-('Gastos Gerais'!$B$4:$B$1003=Analítico!$B101),-(Analítico!R$3&gt;='Gastos Gerais'!$D$4:$D$1003),-(Analítico!R$3&lt;='Gastos Gerais'!$E$4:$E$1003),-('Gastos Gerais'!$C$4:$C$1003))</f>
        <v>0</v>
      </c>
      <c r="S101" s="71">
        <f>SUMPRODUCT(-('Gastos Gerais'!$B$4:$B$1003=Analítico!$B101),-(Analítico!S$3&gt;='Gastos Gerais'!$D$4:$D$1003),-(Analítico!S$3&lt;='Gastos Gerais'!$E$4:$E$1003),-('Gastos Gerais'!$C$4:$C$1003))</f>
        <v>0</v>
      </c>
      <c r="T101" s="71">
        <f>SUMPRODUCT(-('Gastos Gerais'!$B$4:$B$1003=Analítico!$B101),-(Analítico!T$3&gt;='Gastos Gerais'!$D$4:$D$1003),-(Analítico!T$3&lt;='Gastos Gerais'!$E$4:$E$1003),-('Gastos Gerais'!$C$4:$C$1003))</f>
        <v>0</v>
      </c>
      <c r="U101" s="71">
        <f>SUMPRODUCT(-('Gastos Gerais'!$B$4:$B$1003=Analítico!$B101),-(Analítico!U$3&gt;='Gastos Gerais'!$D$4:$D$1003),-(Analítico!U$3&lt;='Gastos Gerais'!$E$4:$E$1003),-('Gastos Gerais'!$C$4:$C$1003))</f>
        <v>0</v>
      </c>
      <c r="V101" s="71">
        <f>SUMPRODUCT(-('Gastos Gerais'!$B$4:$B$1003=Analítico!$B101),-(Analítico!V$3&gt;='Gastos Gerais'!$D$4:$D$1003),-(Analítico!V$3&lt;='Gastos Gerais'!$E$4:$E$1003),-('Gastos Gerais'!$C$4:$C$1003))</f>
        <v>0</v>
      </c>
      <c r="W101" s="71">
        <f>SUMPRODUCT(-('Gastos Gerais'!$B$4:$B$1003=Analítico!$B101),-(Analítico!W$3&gt;='Gastos Gerais'!$D$4:$D$1003),-(Analítico!W$3&lt;='Gastos Gerais'!$E$4:$E$1003),-('Gastos Gerais'!$C$4:$C$1003))</f>
        <v>0</v>
      </c>
      <c r="X101" s="71">
        <f>SUMPRODUCT(-('Gastos Gerais'!$B$4:$B$1003=Analítico!$B101),-(Analítico!X$3&gt;='Gastos Gerais'!$D$4:$D$1003),-(Analítico!X$3&lt;='Gastos Gerais'!$E$4:$E$1003),-('Gastos Gerais'!$C$4:$C$1003))</f>
        <v>0</v>
      </c>
      <c r="Y101" s="71">
        <f>SUMPRODUCT(-('Gastos Gerais'!$B$4:$B$1003=Analítico!$B101),-(Analítico!Y$3&gt;='Gastos Gerais'!$D$4:$D$1003),-(Analítico!Y$3&lt;='Gastos Gerais'!$E$4:$E$1003),-('Gastos Gerais'!$C$4:$C$1003))</f>
        <v>0</v>
      </c>
      <c r="Z101" s="71">
        <f>SUMPRODUCT(-('Gastos Gerais'!$B$4:$B$1003=Analítico!$B101),-(Analítico!Z$3&gt;='Gastos Gerais'!$D$4:$D$1003),-(Analítico!Z$3&lt;='Gastos Gerais'!$E$4:$E$1003),-('Gastos Gerais'!$C$4:$C$1003))</f>
        <v>0</v>
      </c>
      <c r="AA101" s="71">
        <f>SUMPRODUCT(-('Gastos Gerais'!$B$4:$B$1003=Analítico!$B101),-(Analítico!AA$3&gt;='Gastos Gerais'!$D$4:$D$1003),-(Analítico!AA$3&lt;='Gastos Gerais'!$E$4:$E$1003),-('Gastos Gerais'!$C$4:$C$1003))</f>
        <v>0</v>
      </c>
      <c r="AB101" s="71">
        <f>SUMPRODUCT(-('Gastos Gerais'!$B$4:$B$1003=Analítico!$B101),-(Analítico!AB$3&gt;='Gastos Gerais'!$D$4:$D$1003),-(Analítico!AB$3&lt;='Gastos Gerais'!$E$4:$E$1003),-('Gastos Gerais'!$C$4:$C$1003))</f>
        <v>0</v>
      </c>
      <c r="AC101" s="71">
        <f>SUMPRODUCT(-('Gastos Gerais'!$B$4:$B$1003=Analítico!$B101),-(Analítico!AC$3&gt;='Gastos Gerais'!$D$4:$D$1003),-(Analítico!AC$3&lt;='Gastos Gerais'!$E$4:$E$1003),-('Gastos Gerais'!$C$4:$C$1003))</f>
        <v>0</v>
      </c>
      <c r="AD101" s="71">
        <f>SUMPRODUCT(-('Gastos Gerais'!$B$4:$B$1003=Analítico!$B101),-(Analítico!AD$3&gt;='Gastos Gerais'!$D$4:$D$1003),-(Analítico!AD$3&lt;='Gastos Gerais'!$E$4:$E$1003),-('Gastos Gerais'!$C$4:$C$1003))</f>
        <v>0</v>
      </c>
      <c r="AE101" s="71">
        <f>SUMPRODUCT(-('Gastos Gerais'!$B$4:$B$1003=Analítico!$B101),-(Analítico!AE$3&gt;='Gastos Gerais'!$D$4:$D$1003),-(Analítico!AE$3&lt;='Gastos Gerais'!$E$4:$E$1003),-('Gastos Gerais'!$C$4:$C$1003))</f>
        <v>0</v>
      </c>
      <c r="AF101" s="71">
        <f>SUMPRODUCT(-('Gastos Gerais'!$B$4:$B$1003=Analítico!$B101),-(Analítico!AF$3&gt;='Gastos Gerais'!$D$4:$D$1003),-(Analítico!AF$3&lt;='Gastos Gerais'!$E$4:$E$1003),-('Gastos Gerais'!$C$4:$C$1003))</f>
        <v>0</v>
      </c>
      <c r="AG101" s="71">
        <f>SUMPRODUCT(-('Gastos Gerais'!$B$4:$B$1003=Analítico!$B101),-(Analítico!AG$3&gt;='Gastos Gerais'!$D$4:$D$1003),-(Analítico!AG$3&lt;='Gastos Gerais'!$E$4:$E$1003),-('Gastos Gerais'!$C$4:$C$1003))</f>
        <v>0</v>
      </c>
      <c r="AH101" s="71">
        <f>SUMPRODUCT(-('Gastos Gerais'!$B$4:$B$1003=Analítico!$B101),-(Analítico!AH$3&gt;='Gastos Gerais'!$D$4:$D$1003),-(Analítico!AH$3&lt;='Gastos Gerais'!$E$4:$E$1003),-('Gastos Gerais'!$C$4:$C$1003))</f>
        <v>0</v>
      </c>
      <c r="AI101" s="71">
        <f>SUMPRODUCT(-('Gastos Gerais'!$B$4:$B$1003=Analítico!$B101),-(Analítico!AI$3&gt;='Gastos Gerais'!$D$4:$D$1003),-(Analítico!AI$3&lt;='Gastos Gerais'!$E$4:$E$1003),-('Gastos Gerais'!$C$4:$C$1003))</f>
        <v>0</v>
      </c>
      <c r="AJ101" s="71">
        <f>SUMPRODUCT(-('Gastos Gerais'!$B$4:$B$1003=Analítico!$B101),-(Analítico!AJ$3&gt;='Gastos Gerais'!$D$4:$D$1003),-(Analítico!AJ$3&lt;='Gastos Gerais'!$E$4:$E$1003),-('Gastos Gerais'!$C$4:$C$1003))</f>
        <v>0</v>
      </c>
      <c r="AK101" s="71">
        <f>SUMPRODUCT(-('Gastos Gerais'!$B$4:$B$1003=Analítico!$B101),-(Analítico!AK$3&gt;='Gastos Gerais'!$D$4:$D$1003),-(Analítico!AK$3&lt;='Gastos Gerais'!$E$4:$E$1003),-('Gastos Gerais'!$C$4:$C$1003))</f>
        <v>0</v>
      </c>
      <c r="AL101" s="71">
        <f>SUMPRODUCT(-('Gastos Gerais'!$B$4:$B$1003=Analítico!$B101),-(Analítico!AL$3&gt;='Gastos Gerais'!$D$4:$D$1003),-(Analítico!AL$3&lt;='Gastos Gerais'!$E$4:$E$1003),-('Gastos Gerais'!$C$4:$C$1003))</f>
        <v>0</v>
      </c>
      <c r="AM101" s="71">
        <f>SUMPRODUCT(-('Gastos Gerais'!$B$4:$B$1003=Analítico!$B101),-(Analítico!AM$3&gt;='Gastos Gerais'!$D$4:$D$1003),-(Analítico!AM$3&lt;='Gastos Gerais'!$E$4:$E$1003),-('Gastos Gerais'!$C$4:$C$1003))</f>
        <v>0</v>
      </c>
      <c r="AN101" s="71">
        <f>SUMPRODUCT(-('Gastos Gerais'!$B$4:$B$1003=Analítico!$B101),-(Analítico!AN$3&gt;='Gastos Gerais'!$D$4:$D$1003),-(Analítico!AN$3&lt;='Gastos Gerais'!$E$4:$E$1003),-('Gastos Gerais'!$C$4:$C$1003))</f>
        <v>0</v>
      </c>
      <c r="AO101" s="71">
        <f>SUMPRODUCT(-('Gastos Gerais'!$B$4:$B$1003=Analítico!$B101),-(Analítico!AO$3&gt;='Gastos Gerais'!$D$4:$D$1003),-(Analítico!AO$3&lt;='Gastos Gerais'!$E$4:$E$1003),-('Gastos Gerais'!$C$4:$C$1003))</f>
        <v>0</v>
      </c>
      <c r="AP101" s="71">
        <f>SUMPRODUCT(-('Gastos Gerais'!$B$4:$B$1003=Analítico!$B101),-(Analítico!AP$3&gt;='Gastos Gerais'!$D$4:$D$1003),-(Analítico!AP$3&lt;='Gastos Gerais'!$E$4:$E$1003),-('Gastos Gerais'!$C$4:$C$1003))</f>
        <v>0</v>
      </c>
      <c r="AQ101" s="71">
        <f>SUMPRODUCT(-('Gastos Gerais'!$B$4:$B$1003=Analítico!$B101),-(Analítico!AQ$3&gt;='Gastos Gerais'!$D$4:$D$1003),-(Analítico!AQ$3&lt;='Gastos Gerais'!$E$4:$E$1003),-('Gastos Gerais'!$C$4:$C$1003))</f>
        <v>0</v>
      </c>
      <c r="AR101" s="71">
        <f>SUMPRODUCT(-('Gastos Gerais'!$B$4:$B$1003=Analítico!$B101),-(Analítico!AR$3&gt;='Gastos Gerais'!$D$4:$D$1003),-(Analítico!AR$3&lt;='Gastos Gerais'!$E$4:$E$1003),-('Gastos Gerais'!$C$4:$C$1003))</f>
        <v>0</v>
      </c>
      <c r="AS101" s="71">
        <f>SUMPRODUCT(-('Gastos Gerais'!$B$4:$B$1003=Analítico!$B101),-(Analítico!AS$3&gt;='Gastos Gerais'!$D$4:$D$1003),-(Analítico!AS$3&lt;='Gastos Gerais'!$E$4:$E$1003),-('Gastos Gerais'!$C$4:$C$1003))</f>
        <v>0</v>
      </c>
      <c r="AT101" s="71">
        <f>SUMPRODUCT(-('Gastos Gerais'!$B$4:$B$1003=Analítico!$B101),-(Analítico!AT$3&gt;='Gastos Gerais'!$D$4:$D$1003),-(Analítico!AT$3&lt;='Gastos Gerais'!$E$4:$E$1003),-('Gastos Gerais'!$C$4:$C$1003))</f>
        <v>0</v>
      </c>
      <c r="AU101" s="71">
        <f>SUMPRODUCT(-('Gastos Gerais'!$B$4:$B$1003=Analítico!$B101),-(Analítico!AU$3&gt;='Gastos Gerais'!$D$4:$D$1003),-(Analítico!AU$3&lt;='Gastos Gerais'!$E$4:$E$1003),-('Gastos Gerais'!$C$4:$C$1003))</f>
        <v>0</v>
      </c>
      <c r="AV101" s="71">
        <f>SUMPRODUCT(-('Gastos Gerais'!$B$4:$B$1003=Analítico!$B101),-(Analítico!AV$3&gt;='Gastos Gerais'!$D$4:$D$1003),-(Analítico!AV$3&lt;='Gastos Gerais'!$E$4:$E$1003),-('Gastos Gerais'!$C$4:$C$1003))</f>
        <v>0</v>
      </c>
      <c r="AW101" s="71">
        <f>SUMPRODUCT(-('Gastos Gerais'!$B$4:$B$1003=Analítico!$B101),-(Analítico!AW$3&gt;='Gastos Gerais'!$D$4:$D$1003),-(Analítico!AW$3&lt;='Gastos Gerais'!$E$4:$E$1003),-('Gastos Gerais'!$C$4:$C$1003))</f>
        <v>0</v>
      </c>
      <c r="AX101" s="71">
        <f>SUMPRODUCT(-('Gastos Gerais'!$B$4:$B$1003=Analítico!$B101),-(Analítico!AX$3&gt;='Gastos Gerais'!$D$4:$D$1003),-(Analítico!AX$3&lt;='Gastos Gerais'!$E$4:$E$1003),-('Gastos Gerais'!$C$4:$C$1003))</f>
        <v>0</v>
      </c>
      <c r="AY101" s="71">
        <f>SUMPRODUCT(-('Gastos Gerais'!$B$4:$B$1003=Analítico!$B101),-(Analítico!AY$3&gt;='Gastos Gerais'!$D$4:$D$1003),-(Analítico!AY$3&lt;='Gastos Gerais'!$E$4:$E$1003),-('Gastos Gerais'!$C$4:$C$1003))</f>
        <v>0</v>
      </c>
      <c r="AZ101" s="71">
        <f>SUMPRODUCT(-('Gastos Gerais'!$B$4:$B$1003=Analítico!$B101),-(Analítico!AZ$3&gt;='Gastos Gerais'!$D$4:$D$1003),-(Analítico!AZ$3&lt;='Gastos Gerais'!$E$4:$E$1003),-('Gastos Gerais'!$C$4:$C$1003))</f>
        <v>0</v>
      </c>
      <c r="BA101" s="71">
        <f>SUMPRODUCT(-('Gastos Gerais'!$B$4:$B$1003=Analítico!$B101),-(Analítico!BA$3&gt;='Gastos Gerais'!$D$4:$D$1003),-(Analítico!BA$3&lt;='Gastos Gerais'!$E$4:$E$1003),-('Gastos Gerais'!$C$4:$C$1003))</f>
        <v>0</v>
      </c>
      <c r="BB101" s="71">
        <f>SUMPRODUCT(-('Gastos Gerais'!$B$4:$B$1003=Analítico!$B101),-(Analítico!BB$3&gt;='Gastos Gerais'!$D$4:$D$1003),-(Analítico!BB$3&lt;='Gastos Gerais'!$E$4:$E$1003),-('Gastos Gerais'!$C$4:$C$1003))</f>
        <v>0</v>
      </c>
      <c r="BC101" s="71">
        <f>SUMPRODUCT(-('Gastos Gerais'!$B$4:$B$1003=Analítico!$B101),-(Analítico!BC$3&gt;='Gastos Gerais'!$D$4:$D$1003),-(Analítico!BC$3&lt;='Gastos Gerais'!$E$4:$E$1003),-('Gastos Gerais'!$C$4:$C$1003))</f>
        <v>0</v>
      </c>
      <c r="BD101" s="71">
        <f>SUMPRODUCT(-('Gastos Gerais'!$B$4:$B$1003=Analítico!$B101),-(Analítico!BD$3&gt;='Gastos Gerais'!$D$4:$D$1003),-(Analítico!BD$3&lt;='Gastos Gerais'!$E$4:$E$1003),-('Gastos Gerais'!$C$4:$C$1003))</f>
        <v>0</v>
      </c>
      <c r="BE101" s="71">
        <f>SUMPRODUCT(-('Gastos Gerais'!$B$4:$B$1003=Analítico!$B101),-(Analítico!BE$3&gt;='Gastos Gerais'!$D$4:$D$1003),-(Analítico!BE$3&lt;='Gastos Gerais'!$E$4:$E$1003),-('Gastos Gerais'!$C$4:$C$1003))</f>
        <v>0</v>
      </c>
      <c r="BF101" s="71">
        <f>SUMPRODUCT(-('Gastos Gerais'!$B$4:$B$1003=Analítico!$B101),-(Analítico!BF$3&gt;='Gastos Gerais'!$D$4:$D$1003),-(Analítico!BF$3&lt;='Gastos Gerais'!$E$4:$E$1003),-('Gastos Gerais'!$C$4:$C$1003))</f>
        <v>0</v>
      </c>
      <c r="BG101" s="71">
        <f>SUMPRODUCT(-('Gastos Gerais'!$B$4:$B$1003=Analítico!$B101),-(Analítico!BG$3&gt;='Gastos Gerais'!$D$4:$D$1003),-(Analítico!BG$3&lt;='Gastos Gerais'!$E$4:$E$1003),-('Gastos Gerais'!$C$4:$C$1003))</f>
        <v>0</v>
      </c>
      <c r="BH101" s="71">
        <f>SUMPRODUCT(-('Gastos Gerais'!$B$4:$B$1003=Analítico!$B101),-(Analítico!BH$3&gt;='Gastos Gerais'!$D$4:$D$1003),-(Analítico!BH$3&lt;='Gastos Gerais'!$E$4:$E$1003),-('Gastos Gerais'!$C$4:$C$1003))</f>
        <v>0</v>
      </c>
      <c r="BI101" s="71">
        <f>SUMPRODUCT(-('Gastos Gerais'!$B$4:$B$1003=Analítico!$B101),-(Analítico!BI$3&gt;='Gastos Gerais'!$D$4:$D$1003),-(Analítico!BI$3&lt;='Gastos Gerais'!$E$4:$E$1003),-('Gastos Gerais'!$C$4:$C$1003))</f>
        <v>0</v>
      </c>
      <c r="BJ101" s="71">
        <f>SUMPRODUCT(-('Gastos Gerais'!$B$4:$B$1003=Analítico!$B101),-(Analítico!BJ$3&gt;='Gastos Gerais'!$D$4:$D$1003),-(Analítico!BJ$3&lt;='Gastos Gerais'!$E$4:$E$1003),-('Gastos Gerais'!$C$4:$C$1003))</f>
        <v>0</v>
      </c>
      <c r="BK101" s="69">
        <f t="shared" si="38"/>
        <v>149000</v>
      </c>
      <c r="BL101" s="74">
        <f t="shared" ca="1" si="39"/>
        <v>2.5968865126467485E-3</v>
      </c>
    </row>
    <row r="102" spans="1:64" s="49" customFormat="1" ht="23.25" customHeight="1" x14ac:dyDescent="0.2">
      <c r="A102" s="19" t="s">
        <v>261</v>
      </c>
      <c r="B102" s="352" t="s">
        <v>262</v>
      </c>
      <c r="C102" s="71">
        <f>SUMPRODUCT(-('Gastos Gerais'!$B$4:$B$1003=Analítico!$B102),-(Analítico!C$3&gt;='Gastos Gerais'!$D$4:$D$1003),-(Analítico!C$3&lt;='Gastos Gerais'!$E$4:$E$1003),-('Gastos Gerais'!$C$4:$C$1003))</f>
        <v>1000</v>
      </c>
      <c r="D102" s="71">
        <f>SUMPRODUCT(-('Gastos Gerais'!$B$4:$B$1003=Analítico!$B102),-(Analítico!D$3&gt;='Gastos Gerais'!$D$4:$D$1003),-(Analítico!D$3&lt;='Gastos Gerais'!$E$4:$E$1003),-('Gastos Gerais'!$C$4:$C$1003))</f>
        <v>1000</v>
      </c>
      <c r="E102" s="71">
        <f>SUMPRODUCT(-('Gastos Gerais'!$B$4:$B$1003=Analítico!$B102),-(Analítico!E$3&gt;='Gastos Gerais'!$D$4:$D$1003),-(Analítico!E$3&lt;='Gastos Gerais'!$E$4:$E$1003),-('Gastos Gerais'!$C$4:$C$1003))</f>
        <v>1000</v>
      </c>
      <c r="F102" s="71">
        <f>SUMPRODUCT(-('Gastos Gerais'!$B$4:$B$1003=Analítico!$B102),-(Analítico!F$3&gt;='Gastos Gerais'!$D$4:$D$1003),-(Analítico!F$3&lt;='Gastos Gerais'!$E$4:$E$1003),-('Gastos Gerais'!$C$4:$C$1003))</f>
        <v>1000</v>
      </c>
      <c r="G102" s="71">
        <f>SUMPRODUCT(-('Gastos Gerais'!$B$4:$B$1003=Analítico!$B102),-(Analítico!G$3&gt;='Gastos Gerais'!$D$4:$D$1003),-(Analítico!G$3&lt;='Gastos Gerais'!$E$4:$E$1003),-('Gastos Gerais'!$C$4:$C$1003))</f>
        <v>1000</v>
      </c>
      <c r="H102" s="71">
        <f>SUMPRODUCT(-('Gastos Gerais'!$B$4:$B$1003=Analítico!$B102),-(Analítico!H$3&gt;='Gastos Gerais'!$D$4:$D$1003),-(Analítico!H$3&lt;='Gastos Gerais'!$E$4:$E$1003),-('Gastos Gerais'!$C$4:$C$1003))</f>
        <v>1000</v>
      </c>
      <c r="I102" s="71">
        <f>SUMPRODUCT(-('Gastos Gerais'!$B$4:$B$1003=Analítico!$B102),-(Analítico!I$3&gt;='Gastos Gerais'!$D$4:$D$1003),-(Analítico!I$3&lt;='Gastos Gerais'!$E$4:$E$1003),-('Gastos Gerais'!$C$4:$C$1003))</f>
        <v>1000</v>
      </c>
      <c r="J102" s="71">
        <f>SUMPRODUCT(-('Gastos Gerais'!$B$4:$B$1003=Analítico!$B102),-(Analítico!J$3&gt;='Gastos Gerais'!$D$4:$D$1003),-(Analítico!J$3&lt;='Gastos Gerais'!$E$4:$E$1003),-('Gastos Gerais'!$C$4:$C$1003))</f>
        <v>1000</v>
      </c>
      <c r="K102" s="71">
        <f>SUMPRODUCT(-('Gastos Gerais'!$B$4:$B$1003=Analítico!$B102),-(Analítico!K$3&gt;='Gastos Gerais'!$D$4:$D$1003),-(Analítico!K$3&lt;='Gastos Gerais'!$E$4:$E$1003),-('Gastos Gerais'!$C$4:$C$1003))</f>
        <v>1000</v>
      </c>
      <c r="L102" s="71">
        <f>SUMPRODUCT(-('Gastos Gerais'!$B$4:$B$1003=Analítico!$B102),-(Analítico!L$3&gt;='Gastos Gerais'!$D$4:$D$1003),-(Analítico!L$3&lt;='Gastos Gerais'!$E$4:$E$1003),-('Gastos Gerais'!$C$4:$C$1003))</f>
        <v>1000</v>
      </c>
      <c r="M102" s="71">
        <f>SUMPRODUCT(-('Gastos Gerais'!$B$4:$B$1003=Analítico!$B102),-(Analítico!M$3&gt;='Gastos Gerais'!$D$4:$D$1003),-(Analítico!M$3&lt;='Gastos Gerais'!$E$4:$E$1003),-('Gastos Gerais'!$C$4:$C$1003))</f>
        <v>1000</v>
      </c>
      <c r="N102" s="71">
        <f>SUMPRODUCT(-('Gastos Gerais'!$B$4:$B$1003=Analítico!$B102),-(Analítico!N$3&gt;='Gastos Gerais'!$D$4:$D$1003),-(Analítico!N$3&lt;='Gastos Gerais'!$E$4:$E$1003),-('Gastos Gerais'!$C$4:$C$1003))</f>
        <v>1000</v>
      </c>
      <c r="O102" s="71">
        <f>SUMPRODUCT(-('Gastos Gerais'!$B$4:$B$1003=Analítico!$B102),-(Analítico!O$3&gt;='Gastos Gerais'!$D$4:$D$1003),-(Analítico!O$3&lt;='Gastos Gerais'!$E$4:$E$1003),-('Gastos Gerais'!$C$4:$C$1003))</f>
        <v>1000</v>
      </c>
      <c r="P102" s="71">
        <f>SUMPRODUCT(-('Gastos Gerais'!$B$4:$B$1003=Analítico!$B102),-(Analítico!P$3&gt;='Gastos Gerais'!$D$4:$D$1003),-(Analítico!P$3&lt;='Gastos Gerais'!$E$4:$E$1003),-('Gastos Gerais'!$C$4:$C$1003))</f>
        <v>0</v>
      </c>
      <c r="Q102" s="71">
        <f>SUMPRODUCT(-('Gastos Gerais'!$B$4:$B$1003=Analítico!$B102),-(Analítico!Q$3&gt;='Gastos Gerais'!$D$4:$D$1003),-(Analítico!Q$3&lt;='Gastos Gerais'!$E$4:$E$1003),-('Gastos Gerais'!$C$4:$C$1003))</f>
        <v>0</v>
      </c>
      <c r="R102" s="71">
        <f>SUMPRODUCT(-('Gastos Gerais'!$B$4:$B$1003=Analítico!$B102),-(Analítico!R$3&gt;='Gastos Gerais'!$D$4:$D$1003),-(Analítico!R$3&lt;='Gastos Gerais'!$E$4:$E$1003),-('Gastos Gerais'!$C$4:$C$1003))</f>
        <v>0</v>
      </c>
      <c r="S102" s="71">
        <f>SUMPRODUCT(-('Gastos Gerais'!$B$4:$B$1003=Analítico!$B102),-(Analítico!S$3&gt;='Gastos Gerais'!$D$4:$D$1003),-(Analítico!S$3&lt;='Gastos Gerais'!$E$4:$E$1003),-('Gastos Gerais'!$C$4:$C$1003))</f>
        <v>0</v>
      </c>
      <c r="T102" s="71">
        <f>SUMPRODUCT(-('Gastos Gerais'!$B$4:$B$1003=Analítico!$B102),-(Analítico!T$3&gt;='Gastos Gerais'!$D$4:$D$1003),-(Analítico!T$3&lt;='Gastos Gerais'!$E$4:$E$1003),-('Gastos Gerais'!$C$4:$C$1003))</f>
        <v>0</v>
      </c>
      <c r="U102" s="71">
        <f>SUMPRODUCT(-('Gastos Gerais'!$B$4:$B$1003=Analítico!$B102),-(Analítico!U$3&gt;='Gastos Gerais'!$D$4:$D$1003),-(Analítico!U$3&lt;='Gastos Gerais'!$E$4:$E$1003),-('Gastos Gerais'!$C$4:$C$1003))</f>
        <v>0</v>
      </c>
      <c r="V102" s="71">
        <f>SUMPRODUCT(-('Gastos Gerais'!$B$4:$B$1003=Analítico!$B102),-(Analítico!V$3&gt;='Gastos Gerais'!$D$4:$D$1003),-(Analítico!V$3&lt;='Gastos Gerais'!$E$4:$E$1003),-('Gastos Gerais'!$C$4:$C$1003))</f>
        <v>0</v>
      </c>
      <c r="W102" s="71">
        <f>SUMPRODUCT(-('Gastos Gerais'!$B$4:$B$1003=Analítico!$B102),-(Analítico!W$3&gt;='Gastos Gerais'!$D$4:$D$1003),-(Analítico!W$3&lt;='Gastos Gerais'!$E$4:$E$1003),-('Gastos Gerais'!$C$4:$C$1003))</f>
        <v>0</v>
      </c>
      <c r="X102" s="71">
        <f>SUMPRODUCT(-('Gastos Gerais'!$B$4:$B$1003=Analítico!$B102),-(Analítico!X$3&gt;='Gastos Gerais'!$D$4:$D$1003),-(Analítico!X$3&lt;='Gastos Gerais'!$E$4:$E$1003),-('Gastos Gerais'!$C$4:$C$1003))</f>
        <v>0</v>
      </c>
      <c r="Y102" s="71">
        <f>SUMPRODUCT(-('Gastos Gerais'!$B$4:$B$1003=Analítico!$B102),-(Analítico!Y$3&gt;='Gastos Gerais'!$D$4:$D$1003),-(Analítico!Y$3&lt;='Gastos Gerais'!$E$4:$E$1003),-('Gastos Gerais'!$C$4:$C$1003))</f>
        <v>0</v>
      </c>
      <c r="Z102" s="71">
        <f>SUMPRODUCT(-('Gastos Gerais'!$B$4:$B$1003=Analítico!$B102),-(Analítico!Z$3&gt;='Gastos Gerais'!$D$4:$D$1003),-(Analítico!Z$3&lt;='Gastos Gerais'!$E$4:$E$1003),-('Gastos Gerais'!$C$4:$C$1003))</f>
        <v>0</v>
      </c>
      <c r="AA102" s="71">
        <f>SUMPRODUCT(-('Gastos Gerais'!$B$4:$B$1003=Analítico!$B102),-(Analítico!AA$3&gt;='Gastos Gerais'!$D$4:$D$1003),-(Analítico!AA$3&lt;='Gastos Gerais'!$E$4:$E$1003),-('Gastos Gerais'!$C$4:$C$1003))</f>
        <v>0</v>
      </c>
      <c r="AB102" s="71">
        <f>SUMPRODUCT(-('Gastos Gerais'!$B$4:$B$1003=Analítico!$B102),-(Analítico!AB$3&gt;='Gastos Gerais'!$D$4:$D$1003),-(Analítico!AB$3&lt;='Gastos Gerais'!$E$4:$E$1003),-('Gastos Gerais'!$C$4:$C$1003))</f>
        <v>0</v>
      </c>
      <c r="AC102" s="71">
        <f>SUMPRODUCT(-('Gastos Gerais'!$B$4:$B$1003=Analítico!$B102),-(Analítico!AC$3&gt;='Gastos Gerais'!$D$4:$D$1003),-(Analítico!AC$3&lt;='Gastos Gerais'!$E$4:$E$1003),-('Gastos Gerais'!$C$4:$C$1003))</f>
        <v>0</v>
      </c>
      <c r="AD102" s="71">
        <f>SUMPRODUCT(-('Gastos Gerais'!$B$4:$B$1003=Analítico!$B102),-(Analítico!AD$3&gt;='Gastos Gerais'!$D$4:$D$1003),-(Analítico!AD$3&lt;='Gastos Gerais'!$E$4:$E$1003),-('Gastos Gerais'!$C$4:$C$1003))</f>
        <v>0</v>
      </c>
      <c r="AE102" s="71">
        <f>SUMPRODUCT(-('Gastos Gerais'!$B$4:$B$1003=Analítico!$B102),-(Analítico!AE$3&gt;='Gastos Gerais'!$D$4:$D$1003),-(Analítico!AE$3&lt;='Gastos Gerais'!$E$4:$E$1003),-('Gastos Gerais'!$C$4:$C$1003))</f>
        <v>0</v>
      </c>
      <c r="AF102" s="71">
        <f>SUMPRODUCT(-('Gastos Gerais'!$B$4:$B$1003=Analítico!$B102),-(Analítico!AF$3&gt;='Gastos Gerais'!$D$4:$D$1003),-(Analítico!AF$3&lt;='Gastos Gerais'!$E$4:$E$1003),-('Gastos Gerais'!$C$4:$C$1003))</f>
        <v>0</v>
      </c>
      <c r="AG102" s="71">
        <f>SUMPRODUCT(-('Gastos Gerais'!$B$4:$B$1003=Analítico!$B102),-(Analítico!AG$3&gt;='Gastos Gerais'!$D$4:$D$1003),-(Analítico!AG$3&lt;='Gastos Gerais'!$E$4:$E$1003),-('Gastos Gerais'!$C$4:$C$1003))</f>
        <v>0</v>
      </c>
      <c r="AH102" s="71">
        <f>SUMPRODUCT(-('Gastos Gerais'!$B$4:$B$1003=Analítico!$B102),-(Analítico!AH$3&gt;='Gastos Gerais'!$D$4:$D$1003),-(Analítico!AH$3&lt;='Gastos Gerais'!$E$4:$E$1003),-('Gastos Gerais'!$C$4:$C$1003))</f>
        <v>0</v>
      </c>
      <c r="AI102" s="71">
        <f>SUMPRODUCT(-('Gastos Gerais'!$B$4:$B$1003=Analítico!$B102),-(Analítico!AI$3&gt;='Gastos Gerais'!$D$4:$D$1003),-(Analítico!AI$3&lt;='Gastos Gerais'!$E$4:$E$1003),-('Gastos Gerais'!$C$4:$C$1003))</f>
        <v>0</v>
      </c>
      <c r="AJ102" s="71">
        <f>SUMPRODUCT(-('Gastos Gerais'!$B$4:$B$1003=Analítico!$B102),-(Analítico!AJ$3&gt;='Gastos Gerais'!$D$4:$D$1003),-(Analítico!AJ$3&lt;='Gastos Gerais'!$E$4:$E$1003),-('Gastos Gerais'!$C$4:$C$1003))</f>
        <v>0</v>
      </c>
      <c r="AK102" s="71">
        <f>SUMPRODUCT(-('Gastos Gerais'!$B$4:$B$1003=Analítico!$B102),-(Analítico!AK$3&gt;='Gastos Gerais'!$D$4:$D$1003),-(Analítico!AK$3&lt;='Gastos Gerais'!$E$4:$E$1003),-('Gastos Gerais'!$C$4:$C$1003))</f>
        <v>0</v>
      </c>
      <c r="AL102" s="71">
        <f>SUMPRODUCT(-('Gastos Gerais'!$B$4:$B$1003=Analítico!$B102),-(Analítico!AL$3&gt;='Gastos Gerais'!$D$4:$D$1003),-(Analítico!AL$3&lt;='Gastos Gerais'!$E$4:$E$1003),-('Gastos Gerais'!$C$4:$C$1003))</f>
        <v>0</v>
      </c>
      <c r="AM102" s="71">
        <f>SUMPRODUCT(-('Gastos Gerais'!$B$4:$B$1003=Analítico!$B102),-(Analítico!AM$3&gt;='Gastos Gerais'!$D$4:$D$1003),-(Analítico!AM$3&lt;='Gastos Gerais'!$E$4:$E$1003),-('Gastos Gerais'!$C$4:$C$1003))</f>
        <v>0</v>
      </c>
      <c r="AN102" s="71">
        <f>SUMPRODUCT(-('Gastos Gerais'!$B$4:$B$1003=Analítico!$B102),-(Analítico!AN$3&gt;='Gastos Gerais'!$D$4:$D$1003),-(Analítico!AN$3&lt;='Gastos Gerais'!$E$4:$E$1003),-('Gastos Gerais'!$C$4:$C$1003))</f>
        <v>0</v>
      </c>
      <c r="AO102" s="71">
        <f>SUMPRODUCT(-('Gastos Gerais'!$B$4:$B$1003=Analítico!$B102),-(Analítico!AO$3&gt;='Gastos Gerais'!$D$4:$D$1003),-(Analítico!AO$3&lt;='Gastos Gerais'!$E$4:$E$1003),-('Gastos Gerais'!$C$4:$C$1003))</f>
        <v>0</v>
      </c>
      <c r="AP102" s="71">
        <f>SUMPRODUCT(-('Gastos Gerais'!$B$4:$B$1003=Analítico!$B102),-(Analítico!AP$3&gt;='Gastos Gerais'!$D$4:$D$1003),-(Analítico!AP$3&lt;='Gastos Gerais'!$E$4:$E$1003),-('Gastos Gerais'!$C$4:$C$1003))</f>
        <v>0</v>
      </c>
      <c r="AQ102" s="71">
        <f>SUMPRODUCT(-('Gastos Gerais'!$B$4:$B$1003=Analítico!$B102),-(Analítico!AQ$3&gt;='Gastos Gerais'!$D$4:$D$1003),-(Analítico!AQ$3&lt;='Gastos Gerais'!$E$4:$E$1003),-('Gastos Gerais'!$C$4:$C$1003))</f>
        <v>0</v>
      </c>
      <c r="AR102" s="71">
        <f>SUMPRODUCT(-('Gastos Gerais'!$B$4:$B$1003=Analítico!$B102),-(Analítico!AR$3&gt;='Gastos Gerais'!$D$4:$D$1003),-(Analítico!AR$3&lt;='Gastos Gerais'!$E$4:$E$1003),-('Gastos Gerais'!$C$4:$C$1003))</f>
        <v>0</v>
      </c>
      <c r="AS102" s="71">
        <f>SUMPRODUCT(-('Gastos Gerais'!$B$4:$B$1003=Analítico!$B102),-(Analítico!AS$3&gt;='Gastos Gerais'!$D$4:$D$1003),-(Analítico!AS$3&lt;='Gastos Gerais'!$E$4:$E$1003),-('Gastos Gerais'!$C$4:$C$1003))</f>
        <v>0</v>
      </c>
      <c r="AT102" s="71">
        <f>SUMPRODUCT(-('Gastos Gerais'!$B$4:$B$1003=Analítico!$B102),-(Analítico!AT$3&gt;='Gastos Gerais'!$D$4:$D$1003),-(Analítico!AT$3&lt;='Gastos Gerais'!$E$4:$E$1003),-('Gastos Gerais'!$C$4:$C$1003))</f>
        <v>0</v>
      </c>
      <c r="AU102" s="71">
        <f>SUMPRODUCT(-('Gastos Gerais'!$B$4:$B$1003=Analítico!$B102),-(Analítico!AU$3&gt;='Gastos Gerais'!$D$4:$D$1003),-(Analítico!AU$3&lt;='Gastos Gerais'!$E$4:$E$1003),-('Gastos Gerais'!$C$4:$C$1003))</f>
        <v>0</v>
      </c>
      <c r="AV102" s="71">
        <f>SUMPRODUCT(-('Gastos Gerais'!$B$4:$B$1003=Analítico!$B102),-(Analítico!AV$3&gt;='Gastos Gerais'!$D$4:$D$1003),-(Analítico!AV$3&lt;='Gastos Gerais'!$E$4:$E$1003),-('Gastos Gerais'!$C$4:$C$1003))</f>
        <v>0</v>
      </c>
      <c r="AW102" s="71">
        <f>SUMPRODUCT(-('Gastos Gerais'!$B$4:$B$1003=Analítico!$B102),-(Analítico!AW$3&gt;='Gastos Gerais'!$D$4:$D$1003),-(Analítico!AW$3&lt;='Gastos Gerais'!$E$4:$E$1003),-('Gastos Gerais'!$C$4:$C$1003))</f>
        <v>0</v>
      </c>
      <c r="AX102" s="71">
        <f>SUMPRODUCT(-('Gastos Gerais'!$B$4:$B$1003=Analítico!$B102),-(Analítico!AX$3&gt;='Gastos Gerais'!$D$4:$D$1003),-(Analítico!AX$3&lt;='Gastos Gerais'!$E$4:$E$1003),-('Gastos Gerais'!$C$4:$C$1003))</f>
        <v>0</v>
      </c>
      <c r="AY102" s="71">
        <f>SUMPRODUCT(-('Gastos Gerais'!$B$4:$B$1003=Analítico!$B102),-(Analítico!AY$3&gt;='Gastos Gerais'!$D$4:$D$1003),-(Analítico!AY$3&lt;='Gastos Gerais'!$E$4:$E$1003),-('Gastos Gerais'!$C$4:$C$1003))</f>
        <v>0</v>
      </c>
      <c r="AZ102" s="71">
        <f>SUMPRODUCT(-('Gastos Gerais'!$B$4:$B$1003=Analítico!$B102),-(Analítico!AZ$3&gt;='Gastos Gerais'!$D$4:$D$1003),-(Analítico!AZ$3&lt;='Gastos Gerais'!$E$4:$E$1003),-('Gastos Gerais'!$C$4:$C$1003))</f>
        <v>0</v>
      </c>
      <c r="BA102" s="71">
        <f>SUMPRODUCT(-('Gastos Gerais'!$B$4:$B$1003=Analítico!$B102),-(Analítico!BA$3&gt;='Gastos Gerais'!$D$4:$D$1003),-(Analítico!BA$3&lt;='Gastos Gerais'!$E$4:$E$1003),-('Gastos Gerais'!$C$4:$C$1003))</f>
        <v>0</v>
      </c>
      <c r="BB102" s="71">
        <f>SUMPRODUCT(-('Gastos Gerais'!$B$4:$B$1003=Analítico!$B102),-(Analítico!BB$3&gt;='Gastos Gerais'!$D$4:$D$1003),-(Analítico!BB$3&lt;='Gastos Gerais'!$E$4:$E$1003),-('Gastos Gerais'!$C$4:$C$1003))</f>
        <v>0</v>
      </c>
      <c r="BC102" s="71">
        <f>SUMPRODUCT(-('Gastos Gerais'!$B$4:$B$1003=Analítico!$B102),-(Analítico!BC$3&gt;='Gastos Gerais'!$D$4:$D$1003),-(Analítico!BC$3&lt;='Gastos Gerais'!$E$4:$E$1003),-('Gastos Gerais'!$C$4:$C$1003))</f>
        <v>0</v>
      </c>
      <c r="BD102" s="71">
        <f>SUMPRODUCT(-('Gastos Gerais'!$B$4:$B$1003=Analítico!$B102),-(Analítico!BD$3&gt;='Gastos Gerais'!$D$4:$D$1003),-(Analítico!BD$3&lt;='Gastos Gerais'!$E$4:$E$1003),-('Gastos Gerais'!$C$4:$C$1003))</f>
        <v>0</v>
      </c>
      <c r="BE102" s="71">
        <f>SUMPRODUCT(-('Gastos Gerais'!$B$4:$B$1003=Analítico!$B102),-(Analítico!BE$3&gt;='Gastos Gerais'!$D$4:$D$1003),-(Analítico!BE$3&lt;='Gastos Gerais'!$E$4:$E$1003),-('Gastos Gerais'!$C$4:$C$1003))</f>
        <v>0</v>
      </c>
      <c r="BF102" s="71">
        <f>SUMPRODUCT(-('Gastos Gerais'!$B$4:$B$1003=Analítico!$B102),-(Analítico!BF$3&gt;='Gastos Gerais'!$D$4:$D$1003),-(Analítico!BF$3&lt;='Gastos Gerais'!$E$4:$E$1003),-('Gastos Gerais'!$C$4:$C$1003))</f>
        <v>0</v>
      </c>
      <c r="BG102" s="71">
        <f>SUMPRODUCT(-('Gastos Gerais'!$B$4:$B$1003=Analítico!$B102),-(Analítico!BG$3&gt;='Gastos Gerais'!$D$4:$D$1003),-(Analítico!BG$3&lt;='Gastos Gerais'!$E$4:$E$1003),-('Gastos Gerais'!$C$4:$C$1003))</f>
        <v>0</v>
      </c>
      <c r="BH102" s="71">
        <f>SUMPRODUCT(-('Gastos Gerais'!$B$4:$B$1003=Analítico!$B102),-(Analítico!BH$3&gt;='Gastos Gerais'!$D$4:$D$1003),-(Analítico!BH$3&lt;='Gastos Gerais'!$E$4:$E$1003),-('Gastos Gerais'!$C$4:$C$1003))</f>
        <v>0</v>
      </c>
      <c r="BI102" s="71">
        <f>SUMPRODUCT(-('Gastos Gerais'!$B$4:$B$1003=Analítico!$B102),-(Analítico!BI$3&gt;='Gastos Gerais'!$D$4:$D$1003),-(Analítico!BI$3&lt;='Gastos Gerais'!$E$4:$E$1003),-('Gastos Gerais'!$C$4:$C$1003))</f>
        <v>0</v>
      </c>
      <c r="BJ102" s="71">
        <f>SUMPRODUCT(-('Gastos Gerais'!$B$4:$B$1003=Analítico!$B102),-(Analítico!BJ$3&gt;='Gastos Gerais'!$D$4:$D$1003),-(Analítico!BJ$3&lt;='Gastos Gerais'!$E$4:$E$1003),-('Gastos Gerais'!$C$4:$C$1003))</f>
        <v>0</v>
      </c>
      <c r="BK102" s="69">
        <f t="shared" si="38"/>
        <v>13000</v>
      </c>
      <c r="BL102" s="74">
        <f t="shared" ca="1" si="39"/>
        <v>2.2657399103629349E-4</v>
      </c>
    </row>
    <row r="103" spans="1:64" s="49" customFormat="1" ht="23.25" customHeight="1" x14ac:dyDescent="0.2">
      <c r="A103" s="19" t="s">
        <v>263</v>
      </c>
      <c r="B103" s="352" t="s">
        <v>264</v>
      </c>
      <c r="C103" s="71">
        <f>SUMPRODUCT(-('Gastos Gerais'!$B$4:$B$1003=Analítico!$B103),-(Analítico!C$3&gt;='Gastos Gerais'!$D$4:$D$1003),-(Analítico!C$3&lt;='Gastos Gerais'!$E$4:$E$1003),-('Gastos Gerais'!$C$4:$C$1003))</f>
        <v>4100</v>
      </c>
      <c r="D103" s="71">
        <f>SUMPRODUCT(-('Gastos Gerais'!$B$4:$B$1003=Analítico!$B103),-(Analítico!D$3&gt;='Gastos Gerais'!$D$4:$D$1003),-(Analítico!D$3&lt;='Gastos Gerais'!$E$4:$E$1003),-('Gastos Gerais'!$C$4:$C$1003))</f>
        <v>4100</v>
      </c>
      <c r="E103" s="71">
        <f>SUMPRODUCT(-('Gastos Gerais'!$B$4:$B$1003=Analítico!$B103),-(Analítico!E$3&gt;='Gastos Gerais'!$D$4:$D$1003),-(Analítico!E$3&lt;='Gastos Gerais'!$E$4:$E$1003),-('Gastos Gerais'!$C$4:$C$1003))</f>
        <v>4100</v>
      </c>
      <c r="F103" s="71">
        <f>SUMPRODUCT(-('Gastos Gerais'!$B$4:$B$1003=Analítico!$B103),-(Analítico!F$3&gt;='Gastos Gerais'!$D$4:$D$1003),-(Analítico!F$3&lt;='Gastos Gerais'!$E$4:$E$1003),-('Gastos Gerais'!$C$4:$C$1003))</f>
        <v>4100</v>
      </c>
      <c r="G103" s="71">
        <f>SUMPRODUCT(-('Gastos Gerais'!$B$4:$B$1003=Analítico!$B103),-(Analítico!G$3&gt;='Gastos Gerais'!$D$4:$D$1003),-(Analítico!G$3&lt;='Gastos Gerais'!$E$4:$E$1003),-('Gastos Gerais'!$C$4:$C$1003))</f>
        <v>4100</v>
      </c>
      <c r="H103" s="71">
        <f>SUMPRODUCT(-('Gastos Gerais'!$B$4:$B$1003=Analítico!$B103),-(Analítico!H$3&gt;='Gastos Gerais'!$D$4:$D$1003),-(Analítico!H$3&lt;='Gastos Gerais'!$E$4:$E$1003),-('Gastos Gerais'!$C$4:$C$1003))</f>
        <v>4100</v>
      </c>
      <c r="I103" s="71">
        <f>SUMPRODUCT(-('Gastos Gerais'!$B$4:$B$1003=Analítico!$B103),-(Analítico!I$3&gt;='Gastos Gerais'!$D$4:$D$1003),-(Analítico!I$3&lt;='Gastos Gerais'!$E$4:$E$1003),-('Gastos Gerais'!$C$4:$C$1003))</f>
        <v>4100</v>
      </c>
      <c r="J103" s="71">
        <f>SUMPRODUCT(-('Gastos Gerais'!$B$4:$B$1003=Analítico!$B103),-(Analítico!J$3&gt;='Gastos Gerais'!$D$4:$D$1003),-(Analítico!J$3&lt;='Gastos Gerais'!$E$4:$E$1003),-('Gastos Gerais'!$C$4:$C$1003))</f>
        <v>4100</v>
      </c>
      <c r="K103" s="71">
        <f>SUMPRODUCT(-('Gastos Gerais'!$B$4:$B$1003=Analítico!$B103),-(Analítico!K$3&gt;='Gastos Gerais'!$D$4:$D$1003),-(Analítico!K$3&lt;='Gastos Gerais'!$E$4:$E$1003),-('Gastos Gerais'!$C$4:$C$1003))</f>
        <v>4100</v>
      </c>
      <c r="L103" s="71">
        <f>SUMPRODUCT(-('Gastos Gerais'!$B$4:$B$1003=Analítico!$B103),-(Analítico!L$3&gt;='Gastos Gerais'!$D$4:$D$1003),-(Analítico!L$3&lt;='Gastos Gerais'!$E$4:$E$1003),-('Gastos Gerais'!$C$4:$C$1003))</f>
        <v>4100</v>
      </c>
      <c r="M103" s="71">
        <f>SUMPRODUCT(-('Gastos Gerais'!$B$4:$B$1003=Analítico!$B103),-(Analítico!M$3&gt;='Gastos Gerais'!$D$4:$D$1003),-(Analítico!M$3&lt;='Gastos Gerais'!$E$4:$E$1003),-('Gastos Gerais'!$C$4:$C$1003))</f>
        <v>4100</v>
      </c>
      <c r="N103" s="71">
        <f>SUMPRODUCT(-('Gastos Gerais'!$B$4:$B$1003=Analítico!$B103),-(Analítico!N$3&gt;='Gastos Gerais'!$D$4:$D$1003),-(Analítico!N$3&lt;='Gastos Gerais'!$E$4:$E$1003),-('Gastos Gerais'!$C$4:$C$1003))</f>
        <v>4100</v>
      </c>
      <c r="O103" s="71">
        <f>SUMPRODUCT(-('Gastos Gerais'!$B$4:$B$1003=Analítico!$B103),-(Analítico!O$3&gt;='Gastos Gerais'!$D$4:$D$1003),-(Analítico!O$3&lt;='Gastos Gerais'!$E$4:$E$1003),-('Gastos Gerais'!$C$4:$C$1003))</f>
        <v>4100</v>
      </c>
      <c r="P103" s="71">
        <f>SUMPRODUCT(-('Gastos Gerais'!$B$4:$B$1003=Analítico!$B103),-(Analítico!P$3&gt;='Gastos Gerais'!$D$4:$D$1003),-(Analítico!P$3&lt;='Gastos Gerais'!$E$4:$E$1003),-('Gastos Gerais'!$C$4:$C$1003))</f>
        <v>0</v>
      </c>
      <c r="Q103" s="71">
        <f>SUMPRODUCT(-('Gastos Gerais'!$B$4:$B$1003=Analítico!$B103),-(Analítico!Q$3&gt;='Gastos Gerais'!$D$4:$D$1003),-(Analítico!Q$3&lt;='Gastos Gerais'!$E$4:$E$1003),-('Gastos Gerais'!$C$4:$C$1003))</f>
        <v>0</v>
      </c>
      <c r="R103" s="71">
        <f>SUMPRODUCT(-('Gastos Gerais'!$B$4:$B$1003=Analítico!$B103),-(Analítico!R$3&gt;='Gastos Gerais'!$D$4:$D$1003),-(Analítico!R$3&lt;='Gastos Gerais'!$E$4:$E$1003),-('Gastos Gerais'!$C$4:$C$1003))</f>
        <v>0</v>
      </c>
      <c r="S103" s="71">
        <f>SUMPRODUCT(-('Gastos Gerais'!$B$4:$B$1003=Analítico!$B103),-(Analítico!S$3&gt;='Gastos Gerais'!$D$4:$D$1003),-(Analítico!S$3&lt;='Gastos Gerais'!$E$4:$E$1003),-('Gastos Gerais'!$C$4:$C$1003))</f>
        <v>0</v>
      </c>
      <c r="T103" s="71">
        <f>SUMPRODUCT(-('Gastos Gerais'!$B$4:$B$1003=Analítico!$B103),-(Analítico!T$3&gt;='Gastos Gerais'!$D$4:$D$1003),-(Analítico!T$3&lt;='Gastos Gerais'!$E$4:$E$1003),-('Gastos Gerais'!$C$4:$C$1003))</f>
        <v>0</v>
      </c>
      <c r="U103" s="71">
        <f>SUMPRODUCT(-('Gastos Gerais'!$B$4:$B$1003=Analítico!$B103),-(Analítico!U$3&gt;='Gastos Gerais'!$D$4:$D$1003),-(Analítico!U$3&lt;='Gastos Gerais'!$E$4:$E$1003),-('Gastos Gerais'!$C$4:$C$1003))</f>
        <v>0</v>
      </c>
      <c r="V103" s="71">
        <f>SUMPRODUCT(-('Gastos Gerais'!$B$4:$B$1003=Analítico!$B103),-(Analítico!V$3&gt;='Gastos Gerais'!$D$4:$D$1003),-(Analítico!V$3&lt;='Gastos Gerais'!$E$4:$E$1003),-('Gastos Gerais'!$C$4:$C$1003))</f>
        <v>0</v>
      </c>
      <c r="W103" s="71">
        <f>SUMPRODUCT(-('Gastos Gerais'!$B$4:$B$1003=Analítico!$B103),-(Analítico!W$3&gt;='Gastos Gerais'!$D$4:$D$1003),-(Analítico!W$3&lt;='Gastos Gerais'!$E$4:$E$1003),-('Gastos Gerais'!$C$4:$C$1003))</f>
        <v>0</v>
      </c>
      <c r="X103" s="71">
        <f>SUMPRODUCT(-('Gastos Gerais'!$B$4:$B$1003=Analítico!$B103),-(Analítico!X$3&gt;='Gastos Gerais'!$D$4:$D$1003),-(Analítico!X$3&lt;='Gastos Gerais'!$E$4:$E$1003),-('Gastos Gerais'!$C$4:$C$1003))</f>
        <v>0</v>
      </c>
      <c r="Y103" s="71">
        <f>SUMPRODUCT(-('Gastos Gerais'!$B$4:$B$1003=Analítico!$B103),-(Analítico!Y$3&gt;='Gastos Gerais'!$D$4:$D$1003),-(Analítico!Y$3&lt;='Gastos Gerais'!$E$4:$E$1003),-('Gastos Gerais'!$C$4:$C$1003))</f>
        <v>0</v>
      </c>
      <c r="Z103" s="71">
        <f>SUMPRODUCT(-('Gastos Gerais'!$B$4:$B$1003=Analítico!$B103),-(Analítico!Z$3&gt;='Gastos Gerais'!$D$4:$D$1003),-(Analítico!Z$3&lt;='Gastos Gerais'!$E$4:$E$1003),-('Gastos Gerais'!$C$4:$C$1003))</f>
        <v>0</v>
      </c>
      <c r="AA103" s="71">
        <f>SUMPRODUCT(-('Gastos Gerais'!$B$4:$B$1003=Analítico!$B103),-(Analítico!AA$3&gt;='Gastos Gerais'!$D$4:$D$1003),-(Analítico!AA$3&lt;='Gastos Gerais'!$E$4:$E$1003),-('Gastos Gerais'!$C$4:$C$1003))</f>
        <v>0</v>
      </c>
      <c r="AB103" s="71">
        <f>SUMPRODUCT(-('Gastos Gerais'!$B$4:$B$1003=Analítico!$B103),-(Analítico!AB$3&gt;='Gastos Gerais'!$D$4:$D$1003),-(Analítico!AB$3&lt;='Gastos Gerais'!$E$4:$E$1003),-('Gastos Gerais'!$C$4:$C$1003))</f>
        <v>0</v>
      </c>
      <c r="AC103" s="71">
        <f>SUMPRODUCT(-('Gastos Gerais'!$B$4:$B$1003=Analítico!$B103),-(Analítico!AC$3&gt;='Gastos Gerais'!$D$4:$D$1003),-(Analítico!AC$3&lt;='Gastos Gerais'!$E$4:$E$1003),-('Gastos Gerais'!$C$4:$C$1003))</f>
        <v>0</v>
      </c>
      <c r="AD103" s="71">
        <f>SUMPRODUCT(-('Gastos Gerais'!$B$4:$B$1003=Analítico!$B103),-(Analítico!AD$3&gt;='Gastos Gerais'!$D$4:$D$1003),-(Analítico!AD$3&lt;='Gastos Gerais'!$E$4:$E$1003),-('Gastos Gerais'!$C$4:$C$1003))</f>
        <v>0</v>
      </c>
      <c r="AE103" s="71">
        <f>SUMPRODUCT(-('Gastos Gerais'!$B$4:$B$1003=Analítico!$B103),-(Analítico!AE$3&gt;='Gastos Gerais'!$D$4:$D$1003),-(Analítico!AE$3&lt;='Gastos Gerais'!$E$4:$E$1003),-('Gastos Gerais'!$C$4:$C$1003))</f>
        <v>0</v>
      </c>
      <c r="AF103" s="71">
        <f>SUMPRODUCT(-('Gastos Gerais'!$B$4:$B$1003=Analítico!$B103),-(Analítico!AF$3&gt;='Gastos Gerais'!$D$4:$D$1003),-(Analítico!AF$3&lt;='Gastos Gerais'!$E$4:$E$1003),-('Gastos Gerais'!$C$4:$C$1003))</f>
        <v>0</v>
      </c>
      <c r="AG103" s="71">
        <f>SUMPRODUCT(-('Gastos Gerais'!$B$4:$B$1003=Analítico!$B103),-(Analítico!AG$3&gt;='Gastos Gerais'!$D$4:$D$1003),-(Analítico!AG$3&lt;='Gastos Gerais'!$E$4:$E$1003),-('Gastos Gerais'!$C$4:$C$1003))</f>
        <v>0</v>
      </c>
      <c r="AH103" s="71">
        <f>SUMPRODUCT(-('Gastos Gerais'!$B$4:$B$1003=Analítico!$B103),-(Analítico!AH$3&gt;='Gastos Gerais'!$D$4:$D$1003),-(Analítico!AH$3&lt;='Gastos Gerais'!$E$4:$E$1003),-('Gastos Gerais'!$C$4:$C$1003))</f>
        <v>0</v>
      </c>
      <c r="AI103" s="71">
        <f>SUMPRODUCT(-('Gastos Gerais'!$B$4:$B$1003=Analítico!$B103),-(Analítico!AI$3&gt;='Gastos Gerais'!$D$4:$D$1003),-(Analítico!AI$3&lt;='Gastos Gerais'!$E$4:$E$1003),-('Gastos Gerais'!$C$4:$C$1003))</f>
        <v>0</v>
      </c>
      <c r="AJ103" s="71">
        <f>SUMPRODUCT(-('Gastos Gerais'!$B$4:$B$1003=Analítico!$B103),-(Analítico!AJ$3&gt;='Gastos Gerais'!$D$4:$D$1003),-(Analítico!AJ$3&lt;='Gastos Gerais'!$E$4:$E$1003),-('Gastos Gerais'!$C$4:$C$1003))</f>
        <v>0</v>
      </c>
      <c r="AK103" s="71">
        <f>SUMPRODUCT(-('Gastos Gerais'!$B$4:$B$1003=Analítico!$B103),-(Analítico!AK$3&gt;='Gastos Gerais'!$D$4:$D$1003),-(Analítico!AK$3&lt;='Gastos Gerais'!$E$4:$E$1003),-('Gastos Gerais'!$C$4:$C$1003))</f>
        <v>0</v>
      </c>
      <c r="AL103" s="71">
        <f>SUMPRODUCT(-('Gastos Gerais'!$B$4:$B$1003=Analítico!$B103),-(Analítico!AL$3&gt;='Gastos Gerais'!$D$4:$D$1003),-(Analítico!AL$3&lt;='Gastos Gerais'!$E$4:$E$1003),-('Gastos Gerais'!$C$4:$C$1003))</f>
        <v>0</v>
      </c>
      <c r="AM103" s="71">
        <f>SUMPRODUCT(-('Gastos Gerais'!$B$4:$B$1003=Analítico!$B103),-(Analítico!AM$3&gt;='Gastos Gerais'!$D$4:$D$1003),-(Analítico!AM$3&lt;='Gastos Gerais'!$E$4:$E$1003),-('Gastos Gerais'!$C$4:$C$1003))</f>
        <v>0</v>
      </c>
      <c r="AN103" s="71">
        <f>SUMPRODUCT(-('Gastos Gerais'!$B$4:$B$1003=Analítico!$B103),-(Analítico!AN$3&gt;='Gastos Gerais'!$D$4:$D$1003),-(Analítico!AN$3&lt;='Gastos Gerais'!$E$4:$E$1003),-('Gastos Gerais'!$C$4:$C$1003))</f>
        <v>0</v>
      </c>
      <c r="AO103" s="71">
        <f>SUMPRODUCT(-('Gastos Gerais'!$B$4:$B$1003=Analítico!$B103),-(Analítico!AO$3&gt;='Gastos Gerais'!$D$4:$D$1003),-(Analítico!AO$3&lt;='Gastos Gerais'!$E$4:$E$1003),-('Gastos Gerais'!$C$4:$C$1003))</f>
        <v>0</v>
      </c>
      <c r="AP103" s="71">
        <f>SUMPRODUCT(-('Gastos Gerais'!$B$4:$B$1003=Analítico!$B103),-(Analítico!AP$3&gt;='Gastos Gerais'!$D$4:$D$1003),-(Analítico!AP$3&lt;='Gastos Gerais'!$E$4:$E$1003),-('Gastos Gerais'!$C$4:$C$1003))</f>
        <v>0</v>
      </c>
      <c r="AQ103" s="71">
        <f>SUMPRODUCT(-('Gastos Gerais'!$B$4:$B$1003=Analítico!$B103),-(Analítico!AQ$3&gt;='Gastos Gerais'!$D$4:$D$1003),-(Analítico!AQ$3&lt;='Gastos Gerais'!$E$4:$E$1003),-('Gastos Gerais'!$C$4:$C$1003))</f>
        <v>0</v>
      </c>
      <c r="AR103" s="71">
        <f>SUMPRODUCT(-('Gastos Gerais'!$B$4:$B$1003=Analítico!$B103),-(Analítico!AR$3&gt;='Gastos Gerais'!$D$4:$D$1003),-(Analítico!AR$3&lt;='Gastos Gerais'!$E$4:$E$1003),-('Gastos Gerais'!$C$4:$C$1003))</f>
        <v>0</v>
      </c>
      <c r="AS103" s="71">
        <f>SUMPRODUCT(-('Gastos Gerais'!$B$4:$B$1003=Analítico!$B103),-(Analítico!AS$3&gt;='Gastos Gerais'!$D$4:$D$1003),-(Analítico!AS$3&lt;='Gastos Gerais'!$E$4:$E$1003),-('Gastos Gerais'!$C$4:$C$1003))</f>
        <v>0</v>
      </c>
      <c r="AT103" s="71">
        <f>SUMPRODUCT(-('Gastos Gerais'!$B$4:$B$1003=Analítico!$B103),-(Analítico!AT$3&gt;='Gastos Gerais'!$D$4:$D$1003),-(Analítico!AT$3&lt;='Gastos Gerais'!$E$4:$E$1003),-('Gastos Gerais'!$C$4:$C$1003))</f>
        <v>0</v>
      </c>
      <c r="AU103" s="71">
        <f>SUMPRODUCT(-('Gastos Gerais'!$B$4:$B$1003=Analítico!$B103),-(Analítico!AU$3&gt;='Gastos Gerais'!$D$4:$D$1003),-(Analítico!AU$3&lt;='Gastos Gerais'!$E$4:$E$1003),-('Gastos Gerais'!$C$4:$C$1003))</f>
        <v>0</v>
      </c>
      <c r="AV103" s="71">
        <f>SUMPRODUCT(-('Gastos Gerais'!$B$4:$B$1003=Analítico!$B103),-(Analítico!AV$3&gt;='Gastos Gerais'!$D$4:$D$1003),-(Analítico!AV$3&lt;='Gastos Gerais'!$E$4:$E$1003),-('Gastos Gerais'!$C$4:$C$1003))</f>
        <v>0</v>
      </c>
      <c r="AW103" s="71">
        <f>SUMPRODUCT(-('Gastos Gerais'!$B$4:$B$1003=Analítico!$B103),-(Analítico!AW$3&gt;='Gastos Gerais'!$D$4:$D$1003),-(Analítico!AW$3&lt;='Gastos Gerais'!$E$4:$E$1003),-('Gastos Gerais'!$C$4:$C$1003))</f>
        <v>0</v>
      </c>
      <c r="AX103" s="71">
        <f>SUMPRODUCT(-('Gastos Gerais'!$B$4:$B$1003=Analítico!$B103),-(Analítico!AX$3&gt;='Gastos Gerais'!$D$4:$D$1003),-(Analítico!AX$3&lt;='Gastos Gerais'!$E$4:$E$1003),-('Gastos Gerais'!$C$4:$C$1003))</f>
        <v>0</v>
      </c>
      <c r="AY103" s="71">
        <f>SUMPRODUCT(-('Gastos Gerais'!$B$4:$B$1003=Analítico!$B103),-(Analítico!AY$3&gt;='Gastos Gerais'!$D$4:$D$1003),-(Analítico!AY$3&lt;='Gastos Gerais'!$E$4:$E$1003),-('Gastos Gerais'!$C$4:$C$1003))</f>
        <v>0</v>
      </c>
      <c r="AZ103" s="71">
        <f>SUMPRODUCT(-('Gastos Gerais'!$B$4:$B$1003=Analítico!$B103),-(Analítico!AZ$3&gt;='Gastos Gerais'!$D$4:$D$1003),-(Analítico!AZ$3&lt;='Gastos Gerais'!$E$4:$E$1003),-('Gastos Gerais'!$C$4:$C$1003))</f>
        <v>0</v>
      </c>
      <c r="BA103" s="71">
        <f>SUMPRODUCT(-('Gastos Gerais'!$B$4:$B$1003=Analítico!$B103),-(Analítico!BA$3&gt;='Gastos Gerais'!$D$4:$D$1003),-(Analítico!BA$3&lt;='Gastos Gerais'!$E$4:$E$1003),-('Gastos Gerais'!$C$4:$C$1003))</f>
        <v>0</v>
      </c>
      <c r="BB103" s="71">
        <f>SUMPRODUCT(-('Gastos Gerais'!$B$4:$B$1003=Analítico!$B103),-(Analítico!BB$3&gt;='Gastos Gerais'!$D$4:$D$1003),-(Analítico!BB$3&lt;='Gastos Gerais'!$E$4:$E$1003),-('Gastos Gerais'!$C$4:$C$1003))</f>
        <v>0</v>
      </c>
      <c r="BC103" s="71">
        <f>SUMPRODUCT(-('Gastos Gerais'!$B$4:$B$1003=Analítico!$B103),-(Analítico!BC$3&gt;='Gastos Gerais'!$D$4:$D$1003),-(Analítico!BC$3&lt;='Gastos Gerais'!$E$4:$E$1003),-('Gastos Gerais'!$C$4:$C$1003))</f>
        <v>0</v>
      </c>
      <c r="BD103" s="71">
        <f>SUMPRODUCT(-('Gastos Gerais'!$B$4:$B$1003=Analítico!$B103),-(Analítico!BD$3&gt;='Gastos Gerais'!$D$4:$D$1003),-(Analítico!BD$3&lt;='Gastos Gerais'!$E$4:$E$1003),-('Gastos Gerais'!$C$4:$C$1003))</f>
        <v>0</v>
      </c>
      <c r="BE103" s="71">
        <f>SUMPRODUCT(-('Gastos Gerais'!$B$4:$B$1003=Analítico!$B103),-(Analítico!BE$3&gt;='Gastos Gerais'!$D$4:$D$1003),-(Analítico!BE$3&lt;='Gastos Gerais'!$E$4:$E$1003),-('Gastos Gerais'!$C$4:$C$1003))</f>
        <v>0</v>
      </c>
      <c r="BF103" s="71">
        <f>SUMPRODUCT(-('Gastos Gerais'!$B$4:$B$1003=Analítico!$B103),-(Analítico!BF$3&gt;='Gastos Gerais'!$D$4:$D$1003),-(Analítico!BF$3&lt;='Gastos Gerais'!$E$4:$E$1003),-('Gastos Gerais'!$C$4:$C$1003))</f>
        <v>0</v>
      </c>
      <c r="BG103" s="71">
        <f>SUMPRODUCT(-('Gastos Gerais'!$B$4:$B$1003=Analítico!$B103),-(Analítico!BG$3&gt;='Gastos Gerais'!$D$4:$D$1003),-(Analítico!BG$3&lt;='Gastos Gerais'!$E$4:$E$1003),-('Gastos Gerais'!$C$4:$C$1003))</f>
        <v>0</v>
      </c>
      <c r="BH103" s="71">
        <f>SUMPRODUCT(-('Gastos Gerais'!$B$4:$B$1003=Analítico!$B103),-(Analítico!BH$3&gt;='Gastos Gerais'!$D$4:$D$1003),-(Analítico!BH$3&lt;='Gastos Gerais'!$E$4:$E$1003),-('Gastos Gerais'!$C$4:$C$1003))</f>
        <v>0</v>
      </c>
      <c r="BI103" s="71">
        <f>SUMPRODUCT(-('Gastos Gerais'!$B$4:$B$1003=Analítico!$B103),-(Analítico!BI$3&gt;='Gastos Gerais'!$D$4:$D$1003),-(Analítico!BI$3&lt;='Gastos Gerais'!$E$4:$E$1003),-('Gastos Gerais'!$C$4:$C$1003))</f>
        <v>0</v>
      </c>
      <c r="BJ103" s="71">
        <f>SUMPRODUCT(-('Gastos Gerais'!$B$4:$B$1003=Analítico!$B103),-(Analítico!BJ$3&gt;='Gastos Gerais'!$D$4:$D$1003),-(Analítico!BJ$3&lt;='Gastos Gerais'!$E$4:$E$1003),-('Gastos Gerais'!$C$4:$C$1003))</f>
        <v>0</v>
      </c>
      <c r="BK103" s="69">
        <f t="shared" si="38"/>
        <v>53300</v>
      </c>
      <c r="BL103" s="74">
        <f t="shared" ca="1" si="39"/>
        <v>9.2895336324880337E-4</v>
      </c>
    </row>
    <row r="104" spans="1:64" s="49" customFormat="1" ht="23.25" customHeight="1" x14ac:dyDescent="0.2">
      <c r="A104" s="19" t="s">
        <v>265</v>
      </c>
      <c r="B104" s="22" t="s">
        <v>266</v>
      </c>
      <c r="C104" s="71">
        <f>SUMPRODUCT(-('Gastos Gerais'!$B$4:$B$1003=Analítico!$B104),-(Analítico!C$3&gt;='Gastos Gerais'!$D$4:$D$1003),-(Analítico!C$3&lt;='Gastos Gerais'!$E$4:$E$1003),-('Gastos Gerais'!$C$4:$C$1003))</f>
        <v>0</v>
      </c>
      <c r="D104" s="71">
        <f>SUMPRODUCT(-('Gastos Gerais'!$B$4:$B$1003=Analítico!$B104),-(Analítico!D$3&gt;='Gastos Gerais'!$D$4:$D$1003),-(Analítico!D$3&lt;='Gastos Gerais'!$E$4:$E$1003),-('Gastos Gerais'!$C$4:$C$1003))</f>
        <v>0</v>
      </c>
      <c r="E104" s="71">
        <f>SUMPRODUCT(-('Gastos Gerais'!$B$4:$B$1003=Analítico!$B104),-(Analítico!E$3&gt;='Gastos Gerais'!$D$4:$D$1003),-(Analítico!E$3&lt;='Gastos Gerais'!$E$4:$E$1003),-('Gastos Gerais'!$C$4:$C$1003))</f>
        <v>0</v>
      </c>
      <c r="F104" s="71">
        <f>SUMPRODUCT(-('Gastos Gerais'!$B$4:$B$1003=Analítico!$B104),-(Analítico!F$3&gt;='Gastos Gerais'!$D$4:$D$1003),-(Analítico!F$3&lt;='Gastos Gerais'!$E$4:$E$1003),-('Gastos Gerais'!$C$4:$C$1003))</f>
        <v>0</v>
      </c>
      <c r="G104" s="71">
        <f>SUMPRODUCT(-('Gastos Gerais'!$B$4:$B$1003=Analítico!$B104),-(Analítico!G$3&gt;='Gastos Gerais'!$D$4:$D$1003),-(Analítico!G$3&lt;='Gastos Gerais'!$E$4:$E$1003),-('Gastos Gerais'!$C$4:$C$1003))</f>
        <v>0</v>
      </c>
      <c r="H104" s="71">
        <f>SUMPRODUCT(-('Gastos Gerais'!$B$4:$B$1003=Analítico!$B104),-(Analítico!H$3&gt;='Gastos Gerais'!$D$4:$D$1003),-(Analítico!H$3&lt;='Gastos Gerais'!$E$4:$E$1003),-('Gastos Gerais'!$C$4:$C$1003))</f>
        <v>0</v>
      </c>
      <c r="I104" s="71">
        <f>SUMPRODUCT(-('Gastos Gerais'!$B$4:$B$1003=Analítico!$B104),-(Analítico!I$3&gt;='Gastos Gerais'!$D$4:$D$1003),-(Analítico!I$3&lt;='Gastos Gerais'!$E$4:$E$1003),-('Gastos Gerais'!$C$4:$C$1003))</f>
        <v>0</v>
      </c>
      <c r="J104" s="71">
        <f>SUMPRODUCT(-('Gastos Gerais'!$B$4:$B$1003=Analítico!$B104),-(Analítico!J$3&gt;='Gastos Gerais'!$D$4:$D$1003),-(Analítico!J$3&lt;='Gastos Gerais'!$E$4:$E$1003),-('Gastos Gerais'!$C$4:$C$1003))</f>
        <v>0</v>
      </c>
      <c r="K104" s="71">
        <f>SUMPRODUCT(-('Gastos Gerais'!$B$4:$B$1003=Analítico!$B104),-(Analítico!K$3&gt;='Gastos Gerais'!$D$4:$D$1003),-(Analítico!K$3&lt;='Gastos Gerais'!$E$4:$E$1003),-('Gastos Gerais'!$C$4:$C$1003))</f>
        <v>0</v>
      </c>
      <c r="L104" s="71">
        <f>SUMPRODUCT(-('Gastos Gerais'!$B$4:$B$1003=Analítico!$B104),-(Analítico!L$3&gt;='Gastos Gerais'!$D$4:$D$1003),-(Analítico!L$3&lt;='Gastos Gerais'!$E$4:$E$1003),-('Gastos Gerais'!$C$4:$C$1003))</f>
        <v>0</v>
      </c>
      <c r="M104" s="71">
        <f>SUMPRODUCT(-('Gastos Gerais'!$B$4:$B$1003=Analítico!$B104),-(Analítico!M$3&gt;='Gastos Gerais'!$D$4:$D$1003),-(Analítico!M$3&lt;='Gastos Gerais'!$E$4:$E$1003),-('Gastos Gerais'!$C$4:$C$1003))</f>
        <v>0</v>
      </c>
      <c r="N104" s="71">
        <f>SUMPRODUCT(-('Gastos Gerais'!$B$4:$B$1003=Analítico!$B104),-(Analítico!N$3&gt;='Gastos Gerais'!$D$4:$D$1003),-(Analítico!N$3&lt;='Gastos Gerais'!$E$4:$E$1003),-('Gastos Gerais'!$C$4:$C$1003))</f>
        <v>0</v>
      </c>
      <c r="O104" s="71">
        <f>SUMPRODUCT(-('Gastos Gerais'!$B$4:$B$1003=Analítico!$B104),-(Analítico!O$3&gt;='Gastos Gerais'!$D$4:$D$1003),-(Analítico!O$3&lt;='Gastos Gerais'!$E$4:$E$1003),-('Gastos Gerais'!$C$4:$C$1003))</f>
        <v>0</v>
      </c>
      <c r="P104" s="71">
        <f>SUMPRODUCT(-('Gastos Gerais'!$B$4:$B$1003=Analítico!$B104),-(Analítico!P$3&gt;='Gastos Gerais'!$D$4:$D$1003),-(Analítico!P$3&lt;='Gastos Gerais'!$E$4:$E$1003),-('Gastos Gerais'!$C$4:$C$1003))</f>
        <v>0</v>
      </c>
      <c r="Q104" s="71">
        <f>SUMPRODUCT(-('Gastos Gerais'!$B$4:$B$1003=Analítico!$B104),-(Analítico!Q$3&gt;='Gastos Gerais'!$D$4:$D$1003),-(Analítico!Q$3&lt;='Gastos Gerais'!$E$4:$E$1003),-('Gastos Gerais'!$C$4:$C$1003))</f>
        <v>0</v>
      </c>
      <c r="R104" s="71">
        <f>SUMPRODUCT(-('Gastos Gerais'!$B$4:$B$1003=Analítico!$B104),-(Analítico!R$3&gt;='Gastos Gerais'!$D$4:$D$1003),-(Analítico!R$3&lt;='Gastos Gerais'!$E$4:$E$1003),-('Gastos Gerais'!$C$4:$C$1003))</f>
        <v>0</v>
      </c>
      <c r="S104" s="71">
        <f>SUMPRODUCT(-('Gastos Gerais'!$B$4:$B$1003=Analítico!$B104),-(Analítico!S$3&gt;='Gastos Gerais'!$D$4:$D$1003),-(Analítico!S$3&lt;='Gastos Gerais'!$E$4:$E$1003),-('Gastos Gerais'!$C$4:$C$1003))</f>
        <v>0</v>
      </c>
      <c r="T104" s="71">
        <f>SUMPRODUCT(-('Gastos Gerais'!$B$4:$B$1003=Analítico!$B104),-(Analítico!T$3&gt;='Gastos Gerais'!$D$4:$D$1003),-(Analítico!T$3&lt;='Gastos Gerais'!$E$4:$E$1003),-('Gastos Gerais'!$C$4:$C$1003))</f>
        <v>0</v>
      </c>
      <c r="U104" s="71">
        <f>SUMPRODUCT(-('Gastos Gerais'!$B$4:$B$1003=Analítico!$B104),-(Analítico!U$3&gt;='Gastos Gerais'!$D$4:$D$1003),-(Analítico!U$3&lt;='Gastos Gerais'!$E$4:$E$1003),-('Gastos Gerais'!$C$4:$C$1003))</f>
        <v>0</v>
      </c>
      <c r="V104" s="71">
        <f>SUMPRODUCT(-('Gastos Gerais'!$B$4:$B$1003=Analítico!$B104),-(Analítico!V$3&gt;='Gastos Gerais'!$D$4:$D$1003),-(Analítico!V$3&lt;='Gastos Gerais'!$E$4:$E$1003),-('Gastos Gerais'!$C$4:$C$1003))</f>
        <v>0</v>
      </c>
      <c r="W104" s="71">
        <f>SUMPRODUCT(-('Gastos Gerais'!$B$4:$B$1003=Analítico!$B104),-(Analítico!W$3&gt;='Gastos Gerais'!$D$4:$D$1003),-(Analítico!W$3&lt;='Gastos Gerais'!$E$4:$E$1003),-('Gastos Gerais'!$C$4:$C$1003))</f>
        <v>0</v>
      </c>
      <c r="X104" s="71">
        <f>SUMPRODUCT(-('Gastos Gerais'!$B$4:$B$1003=Analítico!$B104),-(Analítico!X$3&gt;='Gastos Gerais'!$D$4:$D$1003),-(Analítico!X$3&lt;='Gastos Gerais'!$E$4:$E$1003),-('Gastos Gerais'!$C$4:$C$1003))</f>
        <v>0</v>
      </c>
      <c r="Y104" s="71">
        <f>SUMPRODUCT(-('Gastos Gerais'!$B$4:$B$1003=Analítico!$B104),-(Analítico!Y$3&gt;='Gastos Gerais'!$D$4:$D$1003),-(Analítico!Y$3&lt;='Gastos Gerais'!$E$4:$E$1003),-('Gastos Gerais'!$C$4:$C$1003))</f>
        <v>0</v>
      </c>
      <c r="Z104" s="71">
        <f>SUMPRODUCT(-('Gastos Gerais'!$B$4:$B$1003=Analítico!$B104),-(Analítico!Z$3&gt;='Gastos Gerais'!$D$4:$D$1003),-(Analítico!Z$3&lt;='Gastos Gerais'!$E$4:$E$1003),-('Gastos Gerais'!$C$4:$C$1003))</f>
        <v>0</v>
      </c>
      <c r="AA104" s="71">
        <f>SUMPRODUCT(-('Gastos Gerais'!$B$4:$B$1003=Analítico!$B104),-(Analítico!AA$3&gt;='Gastos Gerais'!$D$4:$D$1003),-(Analítico!AA$3&lt;='Gastos Gerais'!$E$4:$E$1003),-('Gastos Gerais'!$C$4:$C$1003))</f>
        <v>0</v>
      </c>
      <c r="AB104" s="71">
        <f>SUMPRODUCT(-('Gastos Gerais'!$B$4:$B$1003=Analítico!$B104),-(Analítico!AB$3&gt;='Gastos Gerais'!$D$4:$D$1003),-(Analítico!AB$3&lt;='Gastos Gerais'!$E$4:$E$1003),-('Gastos Gerais'!$C$4:$C$1003))</f>
        <v>0</v>
      </c>
      <c r="AC104" s="71">
        <f>SUMPRODUCT(-('Gastos Gerais'!$B$4:$B$1003=Analítico!$B104),-(Analítico!AC$3&gt;='Gastos Gerais'!$D$4:$D$1003),-(Analítico!AC$3&lt;='Gastos Gerais'!$E$4:$E$1003),-('Gastos Gerais'!$C$4:$C$1003))</f>
        <v>0</v>
      </c>
      <c r="AD104" s="71">
        <f>SUMPRODUCT(-('Gastos Gerais'!$B$4:$B$1003=Analítico!$B104),-(Analítico!AD$3&gt;='Gastos Gerais'!$D$4:$D$1003),-(Analítico!AD$3&lt;='Gastos Gerais'!$E$4:$E$1003),-('Gastos Gerais'!$C$4:$C$1003))</f>
        <v>0</v>
      </c>
      <c r="AE104" s="71">
        <f>SUMPRODUCT(-('Gastos Gerais'!$B$4:$B$1003=Analítico!$B104),-(Analítico!AE$3&gt;='Gastos Gerais'!$D$4:$D$1003),-(Analítico!AE$3&lt;='Gastos Gerais'!$E$4:$E$1003),-('Gastos Gerais'!$C$4:$C$1003))</f>
        <v>0</v>
      </c>
      <c r="AF104" s="71">
        <f>SUMPRODUCT(-('Gastos Gerais'!$B$4:$B$1003=Analítico!$B104),-(Analítico!AF$3&gt;='Gastos Gerais'!$D$4:$D$1003),-(Analítico!AF$3&lt;='Gastos Gerais'!$E$4:$E$1003),-('Gastos Gerais'!$C$4:$C$1003))</f>
        <v>0</v>
      </c>
      <c r="AG104" s="71">
        <f>SUMPRODUCT(-('Gastos Gerais'!$B$4:$B$1003=Analítico!$B104),-(Analítico!AG$3&gt;='Gastos Gerais'!$D$4:$D$1003),-(Analítico!AG$3&lt;='Gastos Gerais'!$E$4:$E$1003),-('Gastos Gerais'!$C$4:$C$1003))</f>
        <v>0</v>
      </c>
      <c r="AH104" s="71">
        <f>SUMPRODUCT(-('Gastos Gerais'!$B$4:$B$1003=Analítico!$B104),-(Analítico!AH$3&gt;='Gastos Gerais'!$D$4:$D$1003),-(Analítico!AH$3&lt;='Gastos Gerais'!$E$4:$E$1003),-('Gastos Gerais'!$C$4:$C$1003))</f>
        <v>0</v>
      </c>
      <c r="AI104" s="71">
        <f>SUMPRODUCT(-('Gastos Gerais'!$B$4:$B$1003=Analítico!$B104),-(Analítico!AI$3&gt;='Gastos Gerais'!$D$4:$D$1003),-(Analítico!AI$3&lt;='Gastos Gerais'!$E$4:$E$1003),-('Gastos Gerais'!$C$4:$C$1003))</f>
        <v>0</v>
      </c>
      <c r="AJ104" s="71">
        <f>SUMPRODUCT(-('Gastos Gerais'!$B$4:$B$1003=Analítico!$B104),-(Analítico!AJ$3&gt;='Gastos Gerais'!$D$4:$D$1003),-(Analítico!AJ$3&lt;='Gastos Gerais'!$E$4:$E$1003),-('Gastos Gerais'!$C$4:$C$1003))</f>
        <v>0</v>
      </c>
      <c r="AK104" s="71">
        <f>SUMPRODUCT(-('Gastos Gerais'!$B$4:$B$1003=Analítico!$B104),-(Analítico!AK$3&gt;='Gastos Gerais'!$D$4:$D$1003),-(Analítico!AK$3&lt;='Gastos Gerais'!$E$4:$E$1003),-('Gastos Gerais'!$C$4:$C$1003))</f>
        <v>0</v>
      </c>
      <c r="AL104" s="71">
        <f>SUMPRODUCT(-('Gastos Gerais'!$B$4:$B$1003=Analítico!$B104),-(Analítico!AL$3&gt;='Gastos Gerais'!$D$4:$D$1003),-(Analítico!AL$3&lt;='Gastos Gerais'!$E$4:$E$1003),-('Gastos Gerais'!$C$4:$C$1003))</f>
        <v>0</v>
      </c>
      <c r="AM104" s="71">
        <f>SUMPRODUCT(-('Gastos Gerais'!$B$4:$B$1003=Analítico!$B104),-(Analítico!AM$3&gt;='Gastos Gerais'!$D$4:$D$1003),-(Analítico!AM$3&lt;='Gastos Gerais'!$E$4:$E$1003),-('Gastos Gerais'!$C$4:$C$1003))</f>
        <v>0</v>
      </c>
      <c r="AN104" s="71">
        <f>SUMPRODUCT(-('Gastos Gerais'!$B$4:$B$1003=Analítico!$B104),-(Analítico!AN$3&gt;='Gastos Gerais'!$D$4:$D$1003),-(Analítico!AN$3&lt;='Gastos Gerais'!$E$4:$E$1003),-('Gastos Gerais'!$C$4:$C$1003))</f>
        <v>0</v>
      </c>
      <c r="AO104" s="71">
        <f>SUMPRODUCT(-('Gastos Gerais'!$B$4:$B$1003=Analítico!$B104),-(Analítico!AO$3&gt;='Gastos Gerais'!$D$4:$D$1003),-(Analítico!AO$3&lt;='Gastos Gerais'!$E$4:$E$1003),-('Gastos Gerais'!$C$4:$C$1003))</f>
        <v>0</v>
      </c>
      <c r="AP104" s="71">
        <f>SUMPRODUCT(-('Gastos Gerais'!$B$4:$B$1003=Analítico!$B104),-(Analítico!AP$3&gt;='Gastos Gerais'!$D$4:$D$1003),-(Analítico!AP$3&lt;='Gastos Gerais'!$E$4:$E$1003),-('Gastos Gerais'!$C$4:$C$1003))</f>
        <v>0</v>
      </c>
      <c r="AQ104" s="71">
        <f>SUMPRODUCT(-('Gastos Gerais'!$B$4:$B$1003=Analítico!$B104),-(Analítico!AQ$3&gt;='Gastos Gerais'!$D$4:$D$1003),-(Analítico!AQ$3&lt;='Gastos Gerais'!$E$4:$E$1003),-('Gastos Gerais'!$C$4:$C$1003))</f>
        <v>0</v>
      </c>
      <c r="AR104" s="71">
        <f>SUMPRODUCT(-('Gastos Gerais'!$B$4:$B$1003=Analítico!$B104),-(Analítico!AR$3&gt;='Gastos Gerais'!$D$4:$D$1003),-(Analítico!AR$3&lt;='Gastos Gerais'!$E$4:$E$1003),-('Gastos Gerais'!$C$4:$C$1003))</f>
        <v>0</v>
      </c>
      <c r="AS104" s="71">
        <f>SUMPRODUCT(-('Gastos Gerais'!$B$4:$B$1003=Analítico!$B104),-(Analítico!AS$3&gt;='Gastos Gerais'!$D$4:$D$1003),-(Analítico!AS$3&lt;='Gastos Gerais'!$E$4:$E$1003),-('Gastos Gerais'!$C$4:$C$1003))</f>
        <v>0</v>
      </c>
      <c r="AT104" s="71">
        <f>SUMPRODUCT(-('Gastos Gerais'!$B$4:$B$1003=Analítico!$B104),-(Analítico!AT$3&gt;='Gastos Gerais'!$D$4:$D$1003),-(Analítico!AT$3&lt;='Gastos Gerais'!$E$4:$E$1003),-('Gastos Gerais'!$C$4:$C$1003))</f>
        <v>0</v>
      </c>
      <c r="AU104" s="71">
        <f>SUMPRODUCT(-('Gastos Gerais'!$B$4:$B$1003=Analítico!$B104),-(Analítico!AU$3&gt;='Gastos Gerais'!$D$4:$D$1003),-(Analítico!AU$3&lt;='Gastos Gerais'!$E$4:$E$1003),-('Gastos Gerais'!$C$4:$C$1003))</f>
        <v>0</v>
      </c>
      <c r="AV104" s="71">
        <f>SUMPRODUCT(-('Gastos Gerais'!$B$4:$B$1003=Analítico!$B104),-(Analítico!AV$3&gt;='Gastos Gerais'!$D$4:$D$1003),-(Analítico!AV$3&lt;='Gastos Gerais'!$E$4:$E$1003),-('Gastos Gerais'!$C$4:$C$1003))</f>
        <v>0</v>
      </c>
      <c r="AW104" s="71">
        <f>SUMPRODUCT(-('Gastos Gerais'!$B$4:$B$1003=Analítico!$B104),-(Analítico!AW$3&gt;='Gastos Gerais'!$D$4:$D$1003),-(Analítico!AW$3&lt;='Gastos Gerais'!$E$4:$E$1003),-('Gastos Gerais'!$C$4:$C$1003))</f>
        <v>0</v>
      </c>
      <c r="AX104" s="71">
        <f>SUMPRODUCT(-('Gastos Gerais'!$B$4:$B$1003=Analítico!$B104),-(Analítico!AX$3&gt;='Gastos Gerais'!$D$4:$D$1003),-(Analítico!AX$3&lt;='Gastos Gerais'!$E$4:$E$1003),-('Gastos Gerais'!$C$4:$C$1003))</f>
        <v>0</v>
      </c>
      <c r="AY104" s="71">
        <f>SUMPRODUCT(-('Gastos Gerais'!$B$4:$B$1003=Analítico!$B104),-(Analítico!AY$3&gt;='Gastos Gerais'!$D$4:$D$1003),-(Analítico!AY$3&lt;='Gastos Gerais'!$E$4:$E$1003),-('Gastos Gerais'!$C$4:$C$1003))</f>
        <v>0</v>
      </c>
      <c r="AZ104" s="71">
        <f>SUMPRODUCT(-('Gastos Gerais'!$B$4:$B$1003=Analítico!$B104),-(Analítico!AZ$3&gt;='Gastos Gerais'!$D$4:$D$1003),-(Analítico!AZ$3&lt;='Gastos Gerais'!$E$4:$E$1003),-('Gastos Gerais'!$C$4:$C$1003))</f>
        <v>0</v>
      </c>
      <c r="BA104" s="71">
        <f>SUMPRODUCT(-('Gastos Gerais'!$B$4:$B$1003=Analítico!$B104),-(Analítico!BA$3&gt;='Gastos Gerais'!$D$4:$D$1003),-(Analítico!BA$3&lt;='Gastos Gerais'!$E$4:$E$1003),-('Gastos Gerais'!$C$4:$C$1003))</f>
        <v>0</v>
      </c>
      <c r="BB104" s="71">
        <f>SUMPRODUCT(-('Gastos Gerais'!$B$4:$B$1003=Analítico!$B104),-(Analítico!BB$3&gt;='Gastos Gerais'!$D$4:$D$1003),-(Analítico!BB$3&lt;='Gastos Gerais'!$E$4:$E$1003),-('Gastos Gerais'!$C$4:$C$1003))</f>
        <v>0</v>
      </c>
      <c r="BC104" s="71">
        <f>SUMPRODUCT(-('Gastos Gerais'!$B$4:$B$1003=Analítico!$B104),-(Analítico!BC$3&gt;='Gastos Gerais'!$D$4:$D$1003),-(Analítico!BC$3&lt;='Gastos Gerais'!$E$4:$E$1003),-('Gastos Gerais'!$C$4:$C$1003))</f>
        <v>0</v>
      </c>
      <c r="BD104" s="71">
        <f>SUMPRODUCT(-('Gastos Gerais'!$B$4:$B$1003=Analítico!$B104),-(Analítico!BD$3&gt;='Gastos Gerais'!$D$4:$D$1003),-(Analítico!BD$3&lt;='Gastos Gerais'!$E$4:$E$1003),-('Gastos Gerais'!$C$4:$C$1003))</f>
        <v>0</v>
      </c>
      <c r="BE104" s="71">
        <f>SUMPRODUCT(-('Gastos Gerais'!$B$4:$B$1003=Analítico!$B104),-(Analítico!BE$3&gt;='Gastos Gerais'!$D$4:$D$1003),-(Analítico!BE$3&lt;='Gastos Gerais'!$E$4:$E$1003),-('Gastos Gerais'!$C$4:$C$1003))</f>
        <v>0</v>
      </c>
      <c r="BF104" s="71">
        <f>SUMPRODUCT(-('Gastos Gerais'!$B$4:$B$1003=Analítico!$B104),-(Analítico!BF$3&gt;='Gastos Gerais'!$D$4:$D$1003),-(Analítico!BF$3&lt;='Gastos Gerais'!$E$4:$E$1003),-('Gastos Gerais'!$C$4:$C$1003))</f>
        <v>0</v>
      </c>
      <c r="BG104" s="71">
        <f>SUMPRODUCT(-('Gastos Gerais'!$B$4:$B$1003=Analítico!$B104),-(Analítico!BG$3&gt;='Gastos Gerais'!$D$4:$D$1003),-(Analítico!BG$3&lt;='Gastos Gerais'!$E$4:$E$1003),-('Gastos Gerais'!$C$4:$C$1003))</f>
        <v>0</v>
      </c>
      <c r="BH104" s="71">
        <f>SUMPRODUCT(-('Gastos Gerais'!$B$4:$B$1003=Analítico!$B104),-(Analítico!BH$3&gt;='Gastos Gerais'!$D$4:$D$1003),-(Analítico!BH$3&lt;='Gastos Gerais'!$E$4:$E$1003),-('Gastos Gerais'!$C$4:$C$1003))</f>
        <v>0</v>
      </c>
      <c r="BI104" s="71">
        <f>SUMPRODUCT(-('Gastos Gerais'!$B$4:$B$1003=Analítico!$B104),-(Analítico!BI$3&gt;='Gastos Gerais'!$D$4:$D$1003),-(Analítico!BI$3&lt;='Gastos Gerais'!$E$4:$E$1003),-('Gastos Gerais'!$C$4:$C$1003))</f>
        <v>0</v>
      </c>
      <c r="BJ104" s="71">
        <f>SUMPRODUCT(-('Gastos Gerais'!$B$4:$B$1003=Analítico!$B104),-(Analítico!BJ$3&gt;='Gastos Gerais'!$D$4:$D$1003),-(Analítico!BJ$3&lt;='Gastos Gerais'!$E$4:$E$1003),-('Gastos Gerais'!$C$4:$C$1003))</f>
        <v>0</v>
      </c>
      <c r="BK104" s="69">
        <f t="shared" si="38"/>
        <v>0</v>
      </c>
      <c r="BL104" s="74">
        <f t="shared" ca="1" si="39"/>
        <v>0</v>
      </c>
    </row>
    <row r="105" spans="1:64" s="49" customFormat="1" ht="23.25" customHeight="1" x14ac:dyDescent="0.2">
      <c r="A105" s="19" t="s">
        <v>267</v>
      </c>
      <c r="B105" s="353" t="s">
        <v>268</v>
      </c>
      <c r="C105" s="71">
        <f>SUMPRODUCT(-('Gastos Gerais'!$B$4:$B$1003=Analítico!$B105),-(Analítico!C$3&gt;='Gastos Gerais'!$D$4:$D$1003),-(Analítico!C$3&lt;='Gastos Gerais'!$E$4:$E$1003),-('Gastos Gerais'!$C$4:$C$1003))</f>
        <v>0</v>
      </c>
      <c r="D105" s="71">
        <f>SUMPRODUCT(-('Gastos Gerais'!$B$4:$B$1003=Analítico!$B105),-(Analítico!D$3&gt;='Gastos Gerais'!$D$4:$D$1003),-(Analítico!D$3&lt;='Gastos Gerais'!$E$4:$E$1003),-('Gastos Gerais'!$C$4:$C$1003))</f>
        <v>0</v>
      </c>
      <c r="E105" s="71">
        <f>SUMPRODUCT(-('Gastos Gerais'!$B$4:$B$1003=Analítico!$B105),-(Analítico!E$3&gt;='Gastos Gerais'!$D$4:$D$1003),-(Analítico!E$3&lt;='Gastos Gerais'!$E$4:$E$1003),-('Gastos Gerais'!$C$4:$C$1003))</f>
        <v>0</v>
      </c>
      <c r="F105" s="71">
        <f>SUMPRODUCT(-('Gastos Gerais'!$B$4:$B$1003=Analítico!$B105),-(Analítico!F$3&gt;='Gastos Gerais'!$D$4:$D$1003),-(Analítico!F$3&lt;='Gastos Gerais'!$E$4:$E$1003),-('Gastos Gerais'!$C$4:$C$1003))</f>
        <v>0</v>
      </c>
      <c r="G105" s="71">
        <f>SUMPRODUCT(-('Gastos Gerais'!$B$4:$B$1003=Analítico!$B105),-(Analítico!G$3&gt;='Gastos Gerais'!$D$4:$D$1003),-(Analítico!G$3&lt;='Gastos Gerais'!$E$4:$E$1003),-('Gastos Gerais'!$C$4:$C$1003))</f>
        <v>0</v>
      </c>
      <c r="H105" s="71">
        <f>SUMPRODUCT(-('Gastos Gerais'!$B$4:$B$1003=Analítico!$B105),-(Analítico!H$3&gt;='Gastos Gerais'!$D$4:$D$1003),-(Analítico!H$3&lt;='Gastos Gerais'!$E$4:$E$1003),-('Gastos Gerais'!$C$4:$C$1003))</f>
        <v>0</v>
      </c>
      <c r="I105" s="71">
        <f>SUMPRODUCT(-('Gastos Gerais'!$B$4:$B$1003=Analítico!$B105),-(Analítico!I$3&gt;='Gastos Gerais'!$D$4:$D$1003),-(Analítico!I$3&lt;='Gastos Gerais'!$E$4:$E$1003),-('Gastos Gerais'!$C$4:$C$1003))</f>
        <v>0</v>
      </c>
      <c r="J105" s="71">
        <f>SUMPRODUCT(-('Gastos Gerais'!$B$4:$B$1003=Analítico!$B105),-(Analítico!J$3&gt;='Gastos Gerais'!$D$4:$D$1003),-(Analítico!J$3&lt;='Gastos Gerais'!$E$4:$E$1003),-('Gastos Gerais'!$C$4:$C$1003))</f>
        <v>0</v>
      </c>
      <c r="K105" s="71">
        <f>SUMPRODUCT(-('Gastos Gerais'!$B$4:$B$1003=Analítico!$B105),-(Analítico!K$3&gt;='Gastos Gerais'!$D$4:$D$1003),-(Analítico!K$3&lt;='Gastos Gerais'!$E$4:$E$1003),-('Gastos Gerais'!$C$4:$C$1003))</f>
        <v>0</v>
      </c>
      <c r="L105" s="71">
        <f>SUMPRODUCT(-('Gastos Gerais'!$B$4:$B$1003=Analítico!$B105),-(Analítico!L$3&gt;='Gastos Gerais'!$D$4:$D$1003),-(Analítico!L$3&lt;='Gastos Gerais'!$E$4:$E$1003),-('Gastos Gerais'!$C$4:$C$1003))</f>
        <v>0</v>
      </c>
      <c r="M105" s="71">
        <f>SUMPRODUCT(-('Gastos Gerais'!$B$4:$B$1003=Analítico!$B105),-(Analítico!M$3&gt;='Gastos Gerais'!$D$4:$D$1003),-(Analítico!M$3&lt;='Gastos Gerais'!$E$4:$E$1003),-('Gastos Gerais'!$C$4:$C$1003))</f>
        <v>0</v>
      </c>
      <c r="N105" s="71">
        <f>SUMPRODUCT(-('Gastos Gerais'!$B$4:$B$1003=Analítico!$B105),-(Analítico!N$3&gt;='Gastos Gerais'!$D$4:$D$1003),-(Analítico!N$3&lt;='Gastos Gerais'!$E$4:$E$1003),-('Gastos Gerais'!$C$4:$C$1003))</f>
        <v>0</v>
      </c>
      <c r="O105" s="71">
        <f>SUMPRODUCT(-('Gastos Gerais'!$B$4:$B$1003=Analítico!$B105),-(Analítico!O$3&gt;='Gastos Gerais'!$D$4:$D$1003),-(Analítico!O$3&lt;='Gastos Gerais'!$E$4:$E$1003),-('Gastos Gerais'!$C$4:$C$1003))</f>
        <v>0</v>
      </c>
      <c r="P105" s="71">
        <f>SUMPRODUCT(-('Gastos Gerais'!$B$4:$B$1003=Analítico!$B105),-(Analítico!P$3&gt;='Gastos Gerais'!$D$4:$D$1003),-(Analítico!P$3&lt;='Gastos Gerais'!$E$4:$E$1003),-('Gastos Gerais'!$C$4:$C$1003))</f>
        <v>0</v>
      </c>
      <c r="Q105" s="71">
        <f>SUMPRODUCT(-('Gastos Gerais'!$B$4:$B$1003=Analítico!$B105),-(Analítico!Q$3&gt;='Gastos Gerais'!$D$4:$D$1003),-(Analítico!Q$3&lt;='Gastos Gerais'!$E$4:$E$1003),-('Gastos Gerais'!$C$4:$C$1003))</f>
        <v>0</v>
      </c>
      <c r="R105" s="71">
        <f>SUMPRODUCT(-('Gastos Gerais'!$B$4:$B$1003=Analítico!$B105),-(Analítico!R$3&gt;='Gastos Gerais'!$D$4:$D$1003),-(Analítico!R$3&lt;='Gastos Gerais'!$E$4:$E$1003),-('Gastos Gerais'!$C$4:$C$1003))</f>
        <v>0</v>
      </c>
      <c r="S105" s="71">
        <f>SUMPRODUCT(-('Gastos Gerais'!$B$4:$B$1003=Analítico!$B105),-(Analítico!S$3&gt;='Gastos Gerais'!$D$4:$D$1003),-(Analítico!S$3&lt;='Gastos Gerais'!$E$4:$E$1003),-('Gastos Gerais'!$C$4:$C$1003))</f>
        <v>0</v>
      </c>
      <c r="T105" s="71">
        <f>SUMPRODUCT(-('Gastos Gerais'!$B$4:$B$1003=Analítico!$B105),-(Analítico!T$3&gt;='Gastos Gerais'!$D$4:$D$1003),-(Analítico!T$3&lt;='Gastos Gerais'!$E$4:$E$1003),-('Gastos Gerais'!$C$4:$C$1003))</f>
        <v>0</v>
      </c>
      <c r="U105" s="71">
        <f>SUMPRODUCT(-('Gastos Gerais'!$B$4:$B$1003=Analítico!$B105),-(Analítico!U$3&gt;='Gastos Gerais'!$D$4:$D$1003),-(Analítico!U$3&lt;='Gastos Gerais'!$E$4:$E$1003),-('Gastos Gerais'!$C$4:$C$1003))</f>
        <v>0</v>
      </c>
      <c r="V105" s="71">
        <f>SUMPRODUCT(-('Gastos Gerais'!$B$4:$B$1003=Analítico!$B105),-(Analítico!V$3&gt;='Gastos Gerais'!$D$4:$D$1003),-(Analítico!V$3&lt;='Gastos Gerais'!$E$4:$E$1003),-('Gastos Gerais'!$C$4:$C$1003))</f>
        <v>0</v>
      </c>
      <c r="W105" s="71">
        <f>SUMPRODUCT(-('Gastos Gerais'!$B$4:$B$1003=Analítico!$B105),-(Analítico!W$3&gt;='Gastos Gerais'!$D$4:$D$1003),-(Analítico!W$3&lt;='Gastos Gerais'!$E$4:$E$1003),-('Gastos Gerais'!$C$4:$C$1003))</f>
        <v>0</v>
      </c>
      <c r="X105" s="71">
        <f>SUMPRODUCT(-('Gastos Gerais'!$B$4:$B$1003=Analítico!$B105),-(Analítico!X$3&gt;='Gastos Gerais'!$D$4:$D$1003),-(Analítico!X$3&lt;='Gastos Gerais'!$E$4:$E$1003),-('Gastos Gerais'!$C$4:$C$1003))</f>
        <v>0</v>
      </c>
      <c r="Y105" s="71">
        <f>SUMPRODUCT(-('Gastos Gerais'!$B$4:$B$1003=Analítico!$B105),-(Analítico!Y$3&gt;='Gastos Gerais'!$D$4:$D$1003),-(Analítico!Y$3&lt;='Gastos Gerais'!$E$4:$E$1003),-('Gastos Gerais'!$C$4:$C$1003))</f>
        <v>0</v>
      </c>
      <c r="Z105" s="71">
        <f>SUMPRODUCT(-('Gastos Gerais'!$B$4:$B$1003=Analítico!$B105),-(Analítico!Z$3&gt;='Gastos Gerais'!$D$4:$D$1003),-(Analítico!Z$3&lt;='Gastos Gerais'!$E$4:$E$1003),-('Gastos Gerais'!$C$4:$C$1003))</f>
        <v>0</v>
      </c>
      <c r="AA105" s="71">
        <f>SUMPRODUCT(-('Gastos Gerais'!$B$4:$B$1003=Analítico!$B105),-(Analítico!AA$3&gt;='Gastos Gerais'!$D$4:$D$1003),-(Analítico!AA$3&lt;='Gastos Gerais'!$E$4:$E$1003),-('Gastos Gerais'!$C$4:$C$1003))</f>
        <v>0</v>
      </c>
      <c r="AB105" s="71">
        <f>SUMPRODUCT(-('Gastos Gerais'!$B$4:$B$1003=Analítico!$B105),-(Analítico!AB$3&gt;='Gastos Gerais'!$D$4:$D$1003),-(Analítico!AB$3&lt;='Gastos Gerais'!$E$4:$E$1003),-('Gastos Gerais'!$C$4:$C$1003))</f>
        <v>0</v>
      </c>
      <c r="AC105" s="71">
        <f>SUMPRODUCT(-('Gastos Gerais'!$B$4:$B$1003=Analítico!$B105),-(Analítico!AC$3&gt;='Gastos Gerais'!$D$4:$D$1003),-(Analítico!AC$3&lt;='Gastos Gerais'!$E$4:$E$1003),-('Gastos Gerais'!$C$4:$C$1003))</f>
        <v>0</v>
      </c>
      <c r="AD105" s="71">
        <f>SUMPRODUCT(-('Gastos Gerais'!$B$4:$B$1003=Analítico!$B105),-(Analítico!AD$3&gt;='Gastos Gerais'!$D$4:$D$1003),-(Analítico!AD$3&lt;='Gastos Gerais'!$E$4:$E$1003),-('Gastos Gerais'!$C$4:$C$1003))</f>
        <v>0</v>
      </c>
      <c r="AE105" s="71">
        <f>SUMPRODUCT(-('Gastos Gerais'!$B$4:$B$1003=Analítico!$B105),-(Analítico!AE$3&gt;='Gastos Gerais'!$D$4:$D$1003),-(Analítico!AE$3&lt;='Gastos Gerais'!$E$4:$E$1003),-('Gastos Gerais'!$C$4:$C$1003))</f>
        <v>0</v>
      </c>
      <c r="AF105" s="71">
        <f>SUMPRODUCT(-('Gastos Gerais'!$B$4:$B$1003=Analítico!$B105),-(Analítico!AF$3&gt;='Gastos Gerais'!$D$4:$D$1003),-(Analítico!AF$3&lt;='Gastos Gerais'!$E$4:$E$1003),-('Gastos Gerais'!$C$4:$C$1003))</f>
        <v>0</v>
      </c>
      <c r="AG105" s="71">
        <f>SUMPRODUCT(-('Gastos Gerais'!$B$4:$B$1003=Analítico!$B105),-(Analítico!AG$3&gt;='Gastos Gerais'!$D$4:$D$1003),-(Analítico!AG$3&lt;='Gastos Gerais'!$E$4:$E$1003),-('Gastos Gerais'!$C$4:$C$1003))</f>
        <v>0</v>
      </c>
      <c r="AH105" s="71">
        <f>SUMPRODUCT(-('Gastos Gerais'!$B$4:$B$1003=Analítico!$B105),-(Analítico!AH$3&gt;='Gastos Gerais'!$D$4:$D$1003),-(Analítico!AH$3&lt;='Gastos Gerais'!$E$4:$E$1003),-('Gastos Gerais'!$C$4:$C$1003))</f>
        <v>0</v>
      </c>
      <c r="AI105" s="71">
        <f>SUMPRODUCT(-('Gastos Gerais'!$B$4:$B$1003=Analítico!$B105),-(Analítico!AI$3&gt;='Gastos Gerais'!$D$4:$D$1003),-(Analítico!AI$3&lt;='Gastos Gerais'!$E$4:$E$1003),-('Gastos Gerais'!$C$4:$C$1003))</f>
        <v>0</v>
      </c>
      <c r="AJ105" s="71">
        <f>SUMPRODUCT(-('Gastos Gerais'!$B$4:$B$1003=Analítico!$B105),-(Analítico!AJ$3&gt;='Gastos Gerais'!$D$4:$D$1003),-(Analítico!AJ$3&lt;='Gastos Gerais'!$E$4:$E$1003),-('Gastos Gerais'!$C$4:$C$1003))</f>
        <v>0</v>
      </c>
      <c r="AK105" s="71">
        <f>SUMPRODUCT(-('Gastos Gerais'!$B$4:$B$1003=Analítico!$B105),-(Analítico!AK$3&gt;='Gastos Gerais'!$D$4:$D$1003),-(Analítico!AK$3&lt;='Gastos Gerais'!$E$4:$E$1003),-('Gastos Gerais'!$C$4:$C$1003))</f>
        <v>0</v>
      </c>
      <c r="AL105" s="71">
        <f>SUMPRODUCT(-('Gastos Gerais'!$B$4:$B$1003=Analítico!$B105),-(Analítico!AL$3&gt;='Gastos Gerais'!$D$4:$D$1003),-(Analítico!AL$3&lt;='Gastos Gerais'!$E$4:$E$1003),-('Gastos Gerais'!$C$4:$C$1003))</f>
        <v>0</v>
      </c>
      <c r="AM105" s="71">
        <f>SUMPRODUCT(-('Gastos Gerais'!$B$4:$B$1003=Analítico!$B105),-(Analítico!AM$3&gt;='Gastos Gerais'!$D$4:$D$1003),-(Analítico!AM$3&lt;='Gastos Gerais'!$E$4:$E$1003),-('Gastos Gerais'!$C$4:$C$1003))</f>
        <v>0</v>
      </c>
      <c r="AN105" s="71">
        <f>SUMPRODUCT(-('Gastos Gerais'!$B$4:$B$1003=Analítico!$B105),-(Analítico!AN$3&gt;='Gastos Gerais'!$D$4:$D$1003),-(Analítico!AN$3&lt;='Gastos Gerais'!$E$4:$E$1003),-('Gastos Gerais'!$C$4:$C$1003))</f>
        <v>0</v>
      </c>
      <c r="AO105" s="71">
        <f>SUMPRODUCT(-('Gastos Gerais'!$B$4:$B$1003=Analítico!$B105),-(Analítico!AO$3&gt;='Gastos Gerais'!$D$4:$D$1003),-(Analítico!AO$3&lt;='Gastos Gerais'!$E$4:$E$1003),-('Gastos Gerais'!$C$4:$C$1003))</f>
        <v>0</v>
      </c>
      <c r="AP105" s="71">
        <f>SUMPRODUCT(-('Gastos Gerais'!$B$4:$B$1003=Analítico!$B105),-(Analítico!AP$3&gt;='Gastos Gerais'!$D$4:$D$1003),-(Analítico!AP$3&lt;='Gastos Gerais'!$E$4:$E$1003),-('Gastos Gerais'!$C$4:$C$1003))</f>
        <v>0</v>
      </c>
      <c r="AQ105" s="71">
        <f>SUMPRODUCT(-('Gastos Gerais'!$B$4:$B$1003=Analítico!$B105),-(Analítico!AQ$3&gt;='Gastos Gerais'!$D$4:$D$1003),-(Analítico!AQ$3&lt;='Gastos Gerais'!$E$4:$E$1003),-('Gastos Gerais'!$C$4:$C$1003))</f>
        <v>0</v>
      </c>
      <c r="AR105" s="71">
        <f>SUMPRODUCT(-('Gastos Gerais'!$B$4:$B$1003=Analítico!$B105),-(Analítico!AR$3&gt;='Gastos Gerais'!$D$4:$D$1003),-(Analítico!AR$3&lt;='Gastos Gerais'!$E$4:$E$1003),-('Gastos Gerais'!$C$4:$C$1003))</f>
        <v>0</v>
      </c>
      <c r="AS105" s="71">
        <f>SUMPRODUCT(-('Gastos Gerais'!$B$4:$B$1003=Analítico!$B105),-(Analítico!AS$3&gt;='Gastos Gerais'!$D$4:$D$1003),-(Analítico!AS$3&lt;='Gastos Gerais'!$E$4:$E$1003),-('Gastos Gerais'!$C$4:$C$1003))</f>
        <v>0</v>
      </c>
      <c r="AT105" s="71">
        <f>SUMPRODUCT(-('Gastos Gerais'!$B$4:$B$1003=Analítico!$B105),-(Analítico!AT$3&gt;='Gastos Gerais'!$D$4:$D$1003),-(Analítico!AT$3&lt;='Gastos Gerais'!$E$4:$E$1003),-('Gastos Gerais'!$C$4:$C$1003))</f>
        <v>0</v>
      </c>
      <c r="AU105" s="71">
        <f>SUMPRODUCT(-('Gastos Gerais'!$B$4:$B$1003=Analítico!$B105),-(Analítico!AU$3&gt;='Gastos Gerais'!$D$4:$D$1003),-(Analítico!AU$3&lt;='Gastos Gerais'!$E$4:$E$1003),-('Gastos Gerais'!$C$4:$C$1003))</f>
        <v>0</v>
      </c>
      <c r="AV105" s="71">
        <f>SUMPRODUCT(-('Gastos Gerais'!$B$4:$B$1003=Analítico!$B105),-(Analítico!AV$3&gt;='Gastos Gerais'!$D$4:$D$1003),-(Analítico!AV$3&lt;='Gastos Gerais'!$E$4:$E$1003),-('Gastos Gerais'!$C$4:$C$1003))</f>
        <v>0</v>
      </c>
      <c r="AW105" s="71">
        <f>SUMPRODUCT(-('Gastos Gerais'!$B$4:$B$1003=Analítico!$B105),-(Analítico!AW$3&gt;='Gastos Gerais'!$D$4:$D$1003),-(Analítico!AW$3&lt;='Gastos Gerais'!$E$4:$E$1003),-('Gastos Gerais'!$C$4:$C$1003))</f>
        <v>0</v>
      </c>
      <c r="AX105" s="71">
        <f>SUMPRODUCT(-('Gastos Gerais'!$B$4:$B$1003=Analítico!$B105),-(Analítico!AX$3&gt;='Gastos Gerais'!$D$4:$D$1003),-(Analítico!AX$3&lt;='Gastos Gerais'!$E$4:$E$1003),-('Gastos Gerais'!$C$4:$C$1003))</f>
        <v>0</v>
      </c>
      <c r="AY105" s="71">
        <f>SUMPRODUCT(-('Gastos Gerais'!$B$4:$B$1003=Analítico!$B105),-(Analítico!AY$3&gt;='Gastos Gerais'!$D$4:$D$1003),-(Analítico!AY$3&lt;='Gastos Gerais'!$E$4:$E$1003),-('Gastos Gerais'!$C$4:$C$1003))</f>
        <v>0</v>
      </c>
      <c r="AZ105" s="71">
        <f>SUMPRODUCT(-('Gastos Gerais'!$B$4:$B$1003=Analítico!$B105),-(Analítico!AZ$3&gt;='Gastos Gerais'!$D$4:$D$1003),-(Analítico!AZ$3&lt;='Gastos Gerais'!$E$4:$E$1003),-('Gastos Gerais'!$C$4:$C$1003))</f>
        <v>0</v>
      </c>
      <c r="BA105" s="71">
        <f>SUMPRODUCT(-('Gastos Gerais'!$B$4:$B$1003=Analítico!$B105),-(Analítico!BA$3&gt;='Gastos Gerais'!$D$4:$D$1003),-(Analítico!BA$3&lt;='Gastos Gerais'!$E$4:$E$1003),-('Gastos Gerais'!$C$4:$C$1003))</f>
        <v>0</v>
      </c>
      <c r="BB105" s="71">
        <f>SUMPRODUCT(-('Gastos Gerais'!$B$4:$B$1003=Analítico!$B105),-(Analítico!BB$3&gt;='Gastos Gerais'!$D$4:$D$1003),-(Analítico!BB$3&lt;='Gastos Gerais'!$E$4:$E$1003),-('Gastos Gerais'!$C$4:$C$1003))</f>
        <v>0</v>
      </c>
      <c r="BC105" s="71">
        <f>SUMPRODUCT(-('Gastos Gerais'!$B$4:$B$1003=Analítico!$B105),-(Analítico!BC$3&gt;='Gastos Gerais'!$D$4:$D$1003),-(Analítico!BC$3&lt;='Gastos Gerais'!$E$4:$E$1003),-('Gastos Gerais'!$C$4:$C$1003))</f>
        <v>0</v>
      </c>
      <c r="BD105" s="71">
        <f>SUMPRODUCT(-('Gastos Gerais'!$B$4:$B$1003=Analítico!$B105),-(Analítico!BD$3&gt;='Gastos Gerais'!$D$4:$D$1003),-(Analítico!BD$3&lt;='Gastos Gerais'!$E$4:$E$1003),-('Gastos Gerais'!$C$4:$C$1003))</f>
        <v>0</v>
      </c>
      <c r="BE105" s="71">
        <f>SUMPRODUCT(-('Gastos Gerais'!$B$4:$B$1003=Analítico!$B105),-(Analítico!BE$3&gt;='Gastos Gerais'!$D$4:$D$1003),-(Analítico!BE$3&lt;='Gastos Gerais'!$E$4:$E$1003),-('Gastos Gerais'!$C$4:$C$1003))</f>
        <v>0</v>
      </c>
      <c r="BF105" s="71">
        <f>SUMPRODUCT(-('Gastos Gerais'!$B$4:$B$1003=Analítico!$B105),-(Analítico!BF$3&gt;='Gastos Gerais'!$D$4:$D$1003),-(Analítico!BF$3&lt;='Gastos Gerais'!$E$4:$E$1003),-('Gastos Gerais'!$C$4:$C$1003))</f>
        <v>0</v>
      </c>
      <c r="BG105" s="71">
        <f>SUMPRODUCT(-('Gastos Gerais'!$B$4:$B$1003=Analítico!$B105),-(Analítico!BG$3&gt;='Gastos Gerais'!$D$4:$D$1003),-(Analítico!BG$3&lt;='Gastos Gerais'!$E$4:$E$1003),-('Gastos Gerais'!$C$4:$C$1003))</f>
        <v>0</v>
      </c>
      <c r="BH105" s="71">
        <f>SUMPRODUCT(-('Gastos Gerais'!$B$4:$B$1003=Analítico!$B105),-(Analítico!BH$3&gt;='Gastos Gerais'!$D$4:$D$1003),-(Analítico!BH$3&lt;='Gastos Gerais'!$E$4:$E$1003),-('Gastos Gerais'!$C$4:$C$1003))</f>
        <v>0</v>
      </c>
      <c r="BI105" s="71">
        <f>SUMPRODUCT(-('Gastos Gerais'!$B$4:$B$1003=Analítico!$B105),-(Analítico!BI$3&gt;='Gastos Gerais'!$D$4:$D$1003),-(Analítico!BI$3&lt;='Gastos Gerais'!$E$4:$E$1003),-('Gastos Gerais'!$C$4:$C$1003))</f>
        <v>0</v>
      </c>
      <c r="BJ105" s="71">
        <f>SUMPRODUCT(-('Gastos Gerais'!$B$4:$B$1003=Analítico!$B105),-(Analítico!BJ$3&gt;='Gastos Gerais'!$D$4:$D$1003),-(Analítico!BJ$3&lt;='Gastos Gerais'!$E$4:$E$1003),-('Gastos Gerais'!$C$4:$C$1003))</f>
        <v>0</v>
      </c>
      <c r="BK105" s="69">
        <f t="shared" si="38"/>
        <v>0</v>
      </c>
      <c r="BL105" s="74">
        <f t="shared" ca="1" si="39"/>
        <v>0</v>
      </c>
    </row>
    <row r="106" spans="1:64" s="49" customFormat="1" ht="23.25" customHeight="1" x14ac:dyDescent="0.2">
      <c r="A106" s="19" t="s">
        <v>269</v>
      </c>
      <c r="B106" s="22" t="s">
        <v>270</v>
      </c>
      <c r="C106" s="71">
        <f>SUMPRODUCT(-('Gastos Gerais'!$B$4:$B$1003=Analítico!$B106),-(Analítico!C$3&gt;='Gastos Gerais'!$D$4:$D$1003),-(Analítico!C$3&lt;='Gastos Gerais'!$E$4:$E$1003),-('Gastos Gerais'!$C$4:$C$1003))</f>
        <v>0</v>
      </c>
      <c r="D106" s="71">
        <f>SUMPRODUCT(-('Gastos Gerais'!$B$4:$B$1003=Analítico!$B106),-(Analítico!D$3&gt;='Gastos Gerais'!$D$4:$D$1003),-(Analítico!D$3&lt;='Gastos Gerais'!$E$4:$E$1003),-('Gastos Gerais'!$C$4:$C$1003))</f>
        <v>0</v>
      </c>
      <c r="E106" s="71">
        <f>SUMPRODUCT(-('Gastos Gerais'!$B$4:$B$1003=Analítico!$B106),-(Analítico!E$3&gt;='Gastos Gerais'!$D$4:$D$1003),-(Analítico!E$3&lt;='Gastos Gerais'!$E$4:$E$1003),-('Gastos Gerais'!$C$4:$C$1003))</f>
        <v>0</v>
      </c>
      <c r="F106" s="71">
        <f>SUMPRODUCT(-('Gastos Gerais'!$B$4:$B$1003=Analítico!$B106),-(Analítico!F$3&gt;='Gastos Gerais'!$D$4:$D$1003),-(Analítico!F$3&lt;='Gastos Gerais'!$E$4:$E$1003),-('Gastos Gerais'!$C$4:$C$1003))</f>
        <v>0</v>
      </c>
      <c r="G106" s="71">
        <f>SUMPRODUCT(-('Gastos Gerais'!$B$4:$B$1003=Analítico!$B106),-(Analítico!G$3&gt;='Gastos Gerais'!$D$4:$D$1003),-(Analítico!G$3&lt;='Gastos Gerais'!$E$4:$E$1003),-('Gastos Gerais'!$C$4:$C$1003))</f>
        <v>0</v>
      </c>
      <c r="H106" s="71">
        <f>SUMPRODUCT(-('Gastos Gerais'!$B$4:$B$1003=Analítico!$B106),-(Analítico!H$3&gt;='Gastos Gerais'!$D$4:$D$1003),-(Analítico!H$3&lt;='Gastos Gerais'!$E$4:$E$1003),-('Gastos Gerais'!$C$4:$C$1003))</f>
        <v>0</v>
      </c>
      <c r="I106" s="71">
        <f>SUMPRODUCT(-('Gastos Gerais'!$B$4:$B$1003=Analítico!$B106),-(Analítico!I$3&gt;='Gastos Gerais'!$D$4:$D$1003),-(Analítico!I$3&lt;='Gastos Gerais'!$E$4:$E$1003),-('Gastos Gerais'!$C$4:$C$1003))</f>
        <v>0</v>
      </c>
      <c r="J106" s="71">
        <f>SUMPRODUCT(-('Gastos Gerais'!$B$4:$B$1003=Analítico!$B106),-(Analítico!J$3&gt;='Gastos Gerais'!$D$4:$D$1003),-(Analítico!J$3&lt;='Gastos Gerais'!$E$4:$E$1003),-('Gastos Gerais'!$C$4:$C$1003))</f>
        <v>0</v>
      </c>
      <c r="K106" s="71">
        <f>SUMPRODUCT(-('Gastos Gerais'!$B$4:$B$1003=Analítico!$B106),-(Analítico!K$3&gt;='Gastos Gerais'!$D$4:$D$1003),-(Analítico!K$3&lt;='Gastos Gerais'!$E$4:$E$1003),-('Gastos Gerais'!$C$4:$C$1003))</f>
        <v>0</v>
      </c>
      <c r="L106" s="71">
        <f>SUMPRODUCT(-('Gastos Gerais'!$B$4:$B$1003=Analítico!$B106),-(Analítico!L$3&gt;='Gastos Gerais'!$D$4:$D$1003),-(Analítico!L$3&lt;='Gastos Gerais'!$E$4:$E$1003),-('Gastos Gerais'!$C$4:$C$1003))</f>
        <v>0</v>
      </c>
      <c r="M106" s="71">
        <f>SUMPRODUCT(-('Gastos Gerais'!$B$4:$B$1003=Analítico!$B106),-(Analítico!M$3&gt;='Gastos Gerais'!$D$4:$D$1003),-(Analítico!M$3&lt;='Gastos Gerais'!$E$4:$E$1003),-('Gastos Gerais'!$C$4:$C$1003))</f>
        <v>0</v>
      </c>
      <c r="N106" s="71">
        <f>SUMPRODUCT(-('Gastos Gerais'!$B$4:$B$1003=Analítico!$B106),-(Analítico!N$3&gt;='Gastos Gerais'!$D$4:$D$1003),-(Analítico!N$3&lt;='Gastos Gerais'!$E$4:$E$1003),-('Gastos Gerais'!$C$4:$C$1003))</f>
        <v>0</v>
      </c>
      <c r="O106" s="71">
        <f>SUMPRODUCT(-('Gastos Gerais'!$B$4:$B$1003=Analítico!$B106),-(Analítico!O$3&gt;='Gastos Gerais'!$D$4:$D$1003),-(Analítico!O$3&lt;='Gastos Gerais'!$E$4:$E$1003),-('Gastos Gerais'!$C$4:$C$1003))</f>
        <v>0</v>
      </c>
      <c r="P106" s="71">
        <f>SUMPRODUCT(-('Gastos Gerais'!$B$4:$B$1003=Analítico!$B106),-(Analítico!P$3&gt;='Gastos Gerais'!$D$4:$D$1003),-(Analítico!P$3&lt;='Gastos Gerais'!$E$4:$E$1003),-('Gastos Gerais'!$C$4:$C$1003))</f>
        <v>0</v>
      </c>
      <c r="Q106" s="71">
        <f>SUMPRODUCT(-('Gastos Gerais'!$B$4:$B$1003=Analítico!$B106),-(Analítico!Q$3&gt;='Gastos Gerais'!$D$4:$D$1003),-(Analítico!Q$3&lt;='Gastos Gerais'!$E$4:$E$1003),-('Gastos Gerais'!$C$4:$C$1003))</f>
        <v>0</v>
      </c>
      <c r="R106" s="71">
        <f>SUMPRODUCT(-('Gastos Gerais'!$B$4:$B$1003=Analítico!$B106),-(Analítico!R$3&gt;='Gastos Gerais'!$D$4:$D$1003),-(Analítico!R$3&lt;='Gastos Gerais'!$E$4:$E$1003),-('Gastos Gerais'!$C$4:$C$1003))</f>
        <v>0</v>
      </c>
      <c r="S106" s="71">
        <f>SUMPRODUCT(-('Gastos Gerais'!$B$4:$B$1003=Analítico!$B106),-(Analítico!S$3&gt;='Gastos Gerais'!$D$4:$D$1003),-(Analítico!S$3&lt;='Gastos Gerais'!$E$4:$E$1003),-('Gastos Gerais'!$C$4:$C$1003))</f>
        <v>0</v>
      </c>
      <c r="T106" s="71">
        <f>SUMPRODUCT(-('Gastos Gerais'!$B$4:$B$1003=Analítico!$B106),-(Analítico!T$3&gt;='Gastos Gerais'!$D$4:$D$1003),-(Analítico!T$3&lt;='Gastos Gerais'!$E$4:$E$1003),-('Gastos Gerais'!$C$4:$C$1003))</f>
        <v>0</v>
      </c>
      <c r="U106" s="71">
        <f>SUMPRODUCT(-('Gastos Gerais'!$B$4:$B$1003=Analítico!$B106),-(Analítico!U$3&gt;='Gastos Gerais'!$D$4:$D$1003),-(Analítico!U$3&lt;='Gastos Gerais'!$E$4:$E$1003),-('Gastos Gerais'!$C$4:$C$1003))</f>
        <v>0</v>
      </c>
      <c r="V106" s="71">
        <f>SUMPRODUCT(-('Gastos Gerais'!$B$4:$B$1003=Analítico!$B106),-(Analítico!V$3&gt;='Gastos Gerais'!$D$4:$D$1003),-(Analítico!V$3&lt;='Gastos Gerais'!$E$4:$E$1003),-('Gastos Gerais'!$C$4:$C$1003))</f>
        <v>0</v>
      </c>
      <c r="W106" s="71">
        <f>SUMPRODUCT(-('Gastos Gerais'!$B$4:$B$1003=Analítico!$B106),-(Analítico!W$3&gt;='Gastos Gerais'!$D$4:$D$1003),-(Analítico!W$3&lt;='Gastos Gerais'!$E$4:$E$1003),-('Gastos Gerais'!$C$4:$C$1003))</f>
        <v>0</v>
      </c>
      <c r="X106" s="71">
        <f>SUMPRODUCT(-('Gastos Gerais'!$B$4:$B$1003=Analítico!$B106),-(Analítico!X$3&gt;='Gastos Gerais'!$D$4:$D$1003),-(Analítico!X$3&lt;='Gastos Gerais'!$E$4:$E$1003),-('Gastos Gerais'!$C$4:$C$1003))</f>
        <v>0</v>
      </c>
      <c r="Y106" s="71">
        <f>SUMPRODUCT(-('Gastos Gerais'!$B$4:$B$1003=Analítico!$B106),-(Analítico!Y$3&gt;='Gastos Gerais'!$D$4:$D$1003),-(Analítico!Y$3&lt;='Gastos Gerais'!$E$4:$E$1003),-('Gastos Gerais'!$C$4:$C$1003))</f>
        <v>0</v>
      </c>
      <c r="Z106" s="71">
        <f>SUMPRODUCT(-('Gastos Gerais'!$B$4:$B$1003=Analítico!$B106),-(Analítico!Z$3&gt;='Gastos Gerais'!$D$4:$D$1003),-(Analítico!Z$3&lt;='Gastos Gerais'!$E$4:$E$1003),-('Gastos Gerais'!$C$4:$C$1003))</f>
        <v>0</v>
      </c>
      <c r="AA106" s="71">
        <f>SUMPRODUCT(-('Gastos Gerais'!$B$4:$B$1003=Analítico!$B106),-(Analítico!AA$3&gt;='Gastos Gerais'!$D$4:$D$1003),-(Analítico!AA$3&lt;='Gastos Gerais'!$E$4:$E$1003),-('Gastos Gerais'!$C$4:$C$1003))</f>
        <v>0</v>
      </c>
      <c r="AB106" s="71">
        <f>SUMPRODUCT(-('Gastos Gerais'!$B$4:$B$1003=Analítico!$B106),-(Analítico!AB$3&gt;='Gastos Gerais'!$D$4:$D$1003),-(Analítico!AB$3&lt;='Gastos Gerais'!$E$4:$E$1003),-('Gastos Gerais'!$C$4:$C$1003))</f>
        <v>0</v>
      </c>
      <c r="AC106" s="71">
        <f>SUMPRODUCT(-('Gastos Gerais'!$B$4:$B$1003=Analítico!$B106),-(Analítico!AC$3&gt;='Gastos Gerais'!$D$4:$D$1003),-(Analítico!AC$3&lt;='Gastos Gerais'!$E$4:$E$1003),-('Gastos Gerais'!$C$4:$C$1003))</f>
        <v>0</v>
      </c>
      <c r="AD106" s="71">
        <f>SUMPRODUCT(-('Gastos Gerais'!$B$4:$B$1003=Analítico!$B106),-(Analítico!AD$3&gt;='Gastos Gerais'!$D$4:$D$1003),-(Analítico!AD$3&lt;='Gastos Gerais'!$E$4:$E$1003),-('Gastos Gerais'!$C$4:$C$1003))</f>
        <v>0</v>
      </c>
      <c r="AE106" s="71">
        <f>SUMPRODUCT(-('Gastos Gerais'!$B$4:$B$1003=Analítico!$B106),-(Analítico!AE$3&gt;='Gastos Gerais'!$D$4:$D$1003),-(Analítico!AE$3&lt;='Gastos Gerais'!$E$4:$E$1003),-('Gastos Gerais'!$C$4:$C$1003))</f>
        <v>0</v>
      </c>
      <c r="AF106" s="71">
        <f>SUMPRODUCT(-('Gastos Gerais'!$B$4:$B$1003=Analítico!$B106),-(Analítico!AF$3&gt;='Gastos Gerais'!$D$4:$D$1003),-(Analítico!AF$3&lt;='Gastos Gerais'!$E$4:$E$1003),-('Gastos Gerais'!$C$4:$C$1003))</f>
        <v>0</v>
      </c>
      <c r="AG106" s="71">
        <f>SUMPRODUCT(-('Gastos Gerais'!$B$4:$B$1003=Analítico!$B106),-(Analítico!AG$3&gt;='Gastos Gerais'!$D$4:$D$1003),-(Analítico!AG$3&lt;='Gastos Gerais'!$E$4:$E$1003),-('Gastos Gerais'!$C$4:$C$1003))</f>
        <v>0</v>
      </c>
      <c r="AH106" s="71">
        <f>SUMPRODUCT(-('Gastos Gerais'!$B$4:$B$1003=Analítico!$B106),-(Analítico!AH$3&gt;='Gastos Gerais'!$D$4:$D$1003),-(Analítico!AH$3&lt;='Gastos Gerais'!$E$4:$E$1003),-('Gastos Gerais'!$C$4:$C$1003))</f>
        <v>0</v>
      </c>
      <c r="AI106" s="71">
        <f>SUMPRODUCT(-('Gastos Gerais'!$B$4:$B$1003=Analítico!$B106),-(Analítico!AI$3&gt;='Gastos Gerais'!$D$4:$D$1003),-(Analítico!AI$3&lt;='Gastos Gerais'!$E$4:$E$1003),-('Gastos Gerais'!$C$4:$C$1003))</f>
        <v>0</v>
      </c>
      <c r="AJ106" s="71">
        <f>SUMPRODUCT(-('Gastos Gerais'!$B$4:$B$1003=Analítico!$B106),-(Analítico!AJ$3&gt;='Gastos Gerais'!$D$4:$D$1003),-(Analítico!AJ$3&lt;='Gastos Gerais'!$E$4:$E$1003),-('Gastos Gerais'!$C$4:$C$1003))</f>
        <v>0</v>
      </c>
      <c r="AK106" s="71">
        <f>SUMPRODUCT(-('Gastos Gerais'!$B$4:$B$1003=Analítico!$B106),-(Analítico!AK$3&gt;='Gastos Gerais'!$D$4:$D$1003),-(Analítico!AK$3&lt;='Gastos Gerais'!$E$4:$E$1003),-('Gastos Gerais'!$C$4:$C$1003))</f>
        <v>0</v>
      </c>
      <c r="AL106" s="71">
        <f>SUMPRODUCT(-('Gastos Gerais'!$B$4:$B$1003=Analítico!$B106),-(Analítico!AL$3&gt;='Gastos Gerais'!$D$4:$D$1003),-(Analítico!AL$3&lt;='Gastos Gerais'!$E$4:$E$1003),-('Gastos Gerais'!$C$4:$C$1003))</f>
        <v>0</v>
      </c>
      <c r="AM106" s="71">
        <f>SUMPRODUCT(-('Gastos Gerais'!$B$4:$B$1003=Analítico!$B106),-(Analítico!AM$3&gt;='Gastos Gerais'!$D$4:$D$1003),-(Analítico!AM$3&lt;='Gastos Gerais'!$E$4:$E$1003),-('Gastos Gerais'!$C$4:$C$1003))</f>
        <v>0</v>
      </c>
      <c r="AN106" s="71">
        <f>SUMPRODUCT(-('Gastos Gerais'!$B$4:$B$1003=Analítico!$B106),-(Analítico!AN$3&gt;='Gastos Gerais'!$D$4:$D$1003),-(Analítico!AN$3&lt;='Gastos Gerais'!$E$4:$E$1003),-('Gastos Gerais'!$C$4:$C$1003))</f>
        <v>0</v>
      </c>
      <c r="AO106" s="71">
        <f>SUMPRODUCT(-('Gastos Gerais'!$B$4:$B$1003=Analítico!$B106),-(Analítico!AO$3&gt;='Gastos Gerais'!$D$4:$D$1003),-(Analítico!AO$3&lt;='Gastos Gerais'!$E$4:$E$1003),-('Gastos Gerais'!$C$4:$C$1003))</f>
        <v>0</v>
      </c>
      <c r="AP106" s="71">
        <f>SUMPRODUCT(-('Gastos Gerais'!$B$4:$B$1003=Analítico!$B106),-(Analítico!AP$3&gt;='Gastos Gerais'!$D$4:$D$1003),-(Analítico!AP$3&lt;='Gastos Gerais'!$E$4:$E$1003),-('Gastos Gerais'!$C$4:$C$1003))</f>
        <v>0</v>
      </c>
      <c r="AQ106" s="71">
        <f>SUMPRODUCT(-('Gastos Gerais'!$B$4:$B$1003=Analítico!$B106),-(Analítico!AQ$3&gt;='Gastos Gerais'!$D$4:$D$1003),-(Analítico!AQ$3&lt;='Gastos Gerais'!$E$4:$E$1003),-('Gastos Gerais'!$C$4:$C$1003))</f>
        <v>0</v>
      </c>
      <c r="AR106" s="71">
        <f>SUMPRODUCT(-('Gastos Gerais'!$B$4:$B$1003=Analítico!$B106),-(Analítico!AR$3&gt;='Gastos Gerais'!$D$4:$D$1003),-(Analítico!AR$3&lt;='Gastos Gerais'!$E$4:$E$1003),-('Gastos Gerais'!$C$4:$C$1003))</f>
        <v>0</v>
      </c>
      <c r="AS106" s="71">
        <f>SUMPRODUCT(-('Gastos Gerais'!$B$4:$B$1003=Analítico!$B106),-(Analítico!AS$3&gt;='Gastos Gerais'!$D$4:$D$1003),-(Analítico!AS$3&lt;='Gastos Gerais'!$E$4:$E$1003),-('Gastos Gerais'!$C$4:$C$1003))</f>
        <v>0</v>
      </c>
      <c r="AT106" s="71">
        <f>SUMPRODUCT(-('Gastos Gerais'!$B$4:$B$1003=Analítico!$B106),-(Analítico!AT$3&gt;='Gastos Gerais'!$D$4:$D$1003),-(Analítico!AT$3&lt;='Gastos Gerais'!$E$4:$E$1003),-('Gastos Gerais'!$C$4:$C$1003))</f>
        <v>0</v>
      </c>
      <c r="AU106" s="71">
        <f>SUMPRODUCT(-('Gastos Gerais'!$B$4:$B$1003=Analítico!$B106),-(Analítico!AU$3&gt;='Gastos Gerais'!$D$4:$D$1003),-(Analítico!AU$3&lt;='Gastos Gerais'!$E$4:$E$1003),-('Gastos Gerais'!$C$4:$C$1003))</f>
        <v>0</v>
      </c>
      <c r="AV106" s="71">
        <f>SUMPRODUCT(-('Gastos Gerais'!$B$4:$B$1003=Analítico!$B106),-(Analítico!AV$3&gt;='Gastos Gerais'!$D$4:$D$1003),-(Analítico!AV$3&lt;='Gastos Gerais'!$E$4:$E$1003),-('Gastos Gerais'!$C$4:$C$1003))</f>
        <v>0</v>
      </c>
      <c r="AW106" s="71">
        <f>SUMPRODUCT(-('Gastos Gerais'!$B$4:$B$1003=Analítico!$B106),-(Analítico!AW$3&gt;='Gastos Gerais'!$D$4:$D$1003),-(Analítico!AW$3&lt;='Gastos Gerais'!$E$4:$E$1003),-('Gastos Gerais'!$C$4:$C$1003))</f>
        <v>0</v>
      </c>
      <c r="AX106" s="71">
        <f>SUMPRODUCT(-('Gastos Gerais'!$B$4:$B$1003=Analítico!$B106),-(Analítico!AX$3&gt;='Gastos Gerais'!$D$4:$D$1003),-(Analítico!AX$3&lt;='Gastos Gerais'!$E$4:$E$1003),-('Gastos Gerais'!$C$4:$C$1003))</f>
        <v>0</v>
      </c>
      <c r="AY106" s="71">
        <f>SUMPRODUCT(-('Gastos Gerais'!$B$4:$B$1003=Analítico!$B106),-(Analítico!AY$3&gt;='Gastos Gerais'!$D$4:$D$1003),-(Analítico!AY$3&lt;='Gastos Gerais'!$E$4:$E$1003),-('Gastos Gerais'!$C$4:$C$1003))</f>
        <v>0</v>
      </c>
      <c r="AZ106" s="71">
        <f>SUMPRODUCT(-('Gastos Gerais'!$B$4:$B$1003=Analítico!$B106),-(Analítico!AZ$3&gt;='Gastos Gerais'!$D$4:$D$1003),-(Analítico!AZ$3&lt;='Gastos Gerais'!$E$4:$E$1003),-('Gastos Gerais'!$C$4:$C$1003))</f>
        <v>0</v>
      </c>
      <c r="BA106" s="71">
        <f>SUMPRODUCT(-('Gastos Gerais'!$B$4:$B$1003=Analítico!$B106),-(Analítico!BA$3&gt;='Gastos Gerais'!$D$4:$D$1003),-(Analítico!BA$3&lt;='Gastos Gerais'!$E$4:$E$1003),-('Gastos Gerais'!$C$4:$C$1003))</f>
        <v>0</v>
      </c>
      <c r="BB106" s="71">
        <f>SUMPRODUCT(-('Gastos Gerais'!$B$4:$B$1003=Analítico!$B106),-(Analítico!BB$3&gt;='Gastos Gerais'!$D$4:$D$1003),-(Analítico!BB$3&lt;='Gastos Gerais'!$E$4:$E$1003),-('Gastos Gerais'!$C$4:$C$1003))</f>
        <v>0</v>
      </c>
      <c r="BC106" s="71">
        <f>SUMPRODUCT(-('Gastos Gerais'!$B$4:$B$1003=Analítico!$B106),-(Analítico!BC$3&gt;='Gastos Gerais'!$D$4:$D$1003),-(Analítico!BC$3&lt;='Gastos Gerais'!$E$4:$E$1003),-('Gastos Gerais'!$C$4:$C$1003))</f>
        <v>0</v>
      </c>
      <c r="BD106" s="71">
        <f>SUMPRODUCT(-('Gastos Gerais'!$B$4:$B$1003=Analítico!$B106),-(Analítico!BD$3&gt;='Gastos Gerais'!$D$4:$D$1003),-(Analítico!BD$3&lt;='Gastos Gerais'!$E$4:$E$1003),-('Gastos Gerais'!$C$4:$C$1003))</f>
        <v>0</v>
      </c>
      <c r="BE106" s="71">
        <f>SUMPRODUCT(-('Gastos Gerais'!$B$4:$B$1003=Analítico!$B106),-(Analítico!BE$3&gt;='Gastos Gerais'!$D$4:$D$1003),-(Analítico!BE$3&lt;='Gastos Gerais'!$E$4:$E$1003),-('Gastos Gerais'!$C$4:$C$1003))</f>
        <v>0</v>
      </c>
      <c r="BF106" s="71">
        <f>SUMPRODUCT(-('Gastos Gerais'!$B$4:$B$1003=Analítico!$B106),-(Analítico!BF$3&gt;='Gastos Gerais'!$D$4:$D$1003),-(Analítico!BF$3&lt;='Gastos Gerais'!$E$4:$E$1003),-('Gastos Gerais'!$C$4:$C$1003))</f>
        <v>0</v>
      </c>
      <c r="BG106" s="71">
        <f>SUMPRODUCT(-('Gastos Gerais'!$B$4:$B$1003=Analítico!$B106),-(Analítico!BG$3&gt;='Gastos Gerais'!$D$4:$D$1003),-(Analítico!BG$3&lt;='Gastos Gerais'!$E$4:$E$1003),-('Gastos Gerais'!$C$4:$C$1003))</f>
        <v>0</v>
      </c>
      <c r="BH106" s="71">
        <f>SUMPRODUCT(-('Gastos Gerais'!$B$4:$B$1003=Analítico!$B106),-(Analítico!BH$3&gt;='Gastos Gerais'!$D$4:$D$1003),-(Analítico!BH$3&lt;='Gastos Gerais'!$E$4:$E$1003),-('Gastos Gerais'!$C$4:$C$1003))</f>
        <v>0</v>
      </c>
      <c r="BI106" s="71">
        <f>SUMPRODUCT(-('Gastos Gerais'!$B$4:$B$1003=Analítico!$B106),-(Analítico!BI$3&gt;='Gastos Gerais'!$D$4:$D$1003),-(Analítico!BI$3&lt;='Gastos Gerais'!$E$4:$E$1003),-('Gastos Gerais'!$C$4:$C$1003))</f>
        <v>0</v>
      </c>
      <c r="BJ106" s="71">
        <f>SUMPRODUCT(-('Gastos Gerais'!$B$4:$B$1003=Analítico!$B106),-(Analítico!BJ$3&gt;='Gastos Gerais'!$D$4:$D$1003),-(Analítico!BJ$3&lt;='Gastos Gerais'!$E$4:$E$1003),-('Gastos Gerais'!$C$4:$C$1003))</f>
        <v>0</v>
      </c>
      <c r="BK106" s="69">
        <f t="shared" si="38"/>
        <v>0</v>
      </c>
      <c r="BL106" s="74">
        <f t="shared" ca="1" si="39"/>
        <v>0</v>
      </c>
    </row>
    <row r="107" spans="1:64" s="49" customFormat="1" ht="23.25" customHeight="1" x14ac:dyDescent="0.2">
      <c r="A107" s="19" t="s">
        <v>271</v>
      </c>
      <c r="B107" s="352" t="s">
        <v>272</v>
      </c>
      <c r="C107" s="71">
        <f>SUMPRODUCT(-('Gastos Gerais'!$B$4:$B$1003=Analítico!$B107),-(Analítico!C$3&gt;='Gastos Gerais'!$D$4:$D$1003),-(Analítico!C$3&lt;='Gastos Gerais'!$E$4:$E$1003),-('Gastos Gerais'!$C$4:$C$1003))</f>
        <v>160000</v>
      </c>
      <c r="D107" s="71">
        <f>SUMPRODUCT(-('Gastos Gerais'!$B$4:$B$1003=Analítico!$B107),-(Analítico!D$3&gt;='Gastos Gerais'!$D$4:$D$1003),-(Analítico!D$3&lt;='Gastos Gerais'!$E$4:$E$1003),-('Gastos Gerais'!$C$4:$C$1003))</f>
        <v>0</v>
      </c>
      <c r="E107" s="71">
        <f>SUMPRODUCT(-('Gastos Gerais'!$B$4:$B$1003=Analítico!$B107),-(Analítico!E$3&gt;='Gastos Gerais'!$D$4:$D$1003),-(Analítico!E$3&lt;='Gastos Gerais'!$E$4:$E$1003),-('Gastos Gerais'!$C$4:$C$1003))</f>
        <v>0</v>
      </c>
      <c r="F107" s="71">
        <f>SUMPRODUCT(-('Gastos Gerais'!$B$4:$B$1003=Analítico!$B107),-(Analítico!F$3&gt;='Gastos Gerais'!$D$4:$D$1003),-(Analítico!F$3&lt;='Gastos Gerais'!$E$4:$E$1003),-('Gastos Gerais'!$C$4:$C$1003))</f>
        <v>0</v>
      </c>
      <c r="G107" s="71">
        <f>SUMPRODUCT(-('Gastos Gerais'!$B$4:$B$1003=Analítico!$B107),-(Analítico!G$3&gt;='Gastos Gerais'!$D$4:$D$1003),-(Analítico!G$3&lt;='Gastos Gerais'!$E$4:$E$1003),-('Gastos Gerais'!$C$4:$C$1003))</f>
        <v>0</v>
      </c>
      <c r="H107" s="71">
        <f>SUMPRODUCT(-('Gastos Gerais'!$B$4:$B$1003=Analítico!$B107),-(Analítico!H$3&gt;='Gastos Gerais'!$D$4:$D$1003),-(Analítico!H$3&lt;='Gastos Gerais'!$E$4:$E$1003),-('Gastos Gerais'!$C$4:$C$1003))</f>
        <v>0</v>
      </c>
      <c r="I107" s="71">
        <f>SUMPRODUCT(-('Gastos Gerais'!$B$4:$B$1003=Analítico!$B107),-(Analítico!I$3&gt;='Gastos Gerais'!$D$4:$D$1003),-(Analítico!I$3&lt;='Gastos Gerais'!$E$4:$E$1003),-('Gastos Gerais'!$C$4:$C$1003))</f>
        <v>0</v>
      </c>
      <c r="J107" s="71">
        <f>SUMPRODUCT(-('Gastos Gerais'!$B$4:$B$1003=Analítico!$B107),-(Analítico!J$3&gt;='Gastos Gerais'!$D$4:$D$1003),-(Analítico!J$3&lt;='Gastos Gerais'!$E$4:$E$1003),-('Gastos Gerais'!$C$4:$C$1003))</f>
        <v>0</v>
      </c>
      <c r="K107" s="71">
        <f>SUMPRODUCT(-('Gastos Gerais'!$B$4:$B$1003=Analítico!$B107),-(Analítico!K$3&gt;='Gastos Gerais'!$D$4:$D$1003),-(Analítico!K$3&lt;='Gastos Gerais'!$E$4:$E$1003),-('Gastos Gerais'!$C$4:$C$1003))</f>
        <v>0</v>
      </c>
      <c r="L107" s="71">
        <f>SUMPRODUCT(-('Gastos Gerais'!$B$4:$B$1003=Analítico!$B107),-(Analítico!L$3&gt;='Gastos Gerais'!$D$4:$D$1003),-(Analítico!L$3&lt;='Gastos Gerais'!$E$4:$E$1003),-('Gastos Gerais'!$C$4:$C$1003))</f>
        <v>0</v>
      </c>
      <c r="M107" s="71">
        <f>SUMPRODUCT(-('Gastos Gerais'!$B$4:$B$1003=Analítico!$B107),-(Analítico!M$3&gt;='Gastos Gerais'!$D$4:$D$1003),-(Analítico!M$3&lt;='Gastos Gerais'!$E$4:$E$1003),-('Gastos Gerais'!$C$4:$C$1003))</f>
        <v>0</v>
      </c>
      <c r="N107" s="71">
        <f>SUMPRODUCT(-('Gastos Gerais'!$B$4:$B$1003=Analítico!$B107),-(Analítico!N$3&gt;='Gastos Gerais'!$D$4:$D$1003),-(Analítico!N$3&lt;='Gastos Gerais'!$E$4:$E$1003),-('Gastos Gerais'!$C$4:$C$1003))</f>
        <v>0</v>
      </c>
      <c r="O107" s="71">
        <f>SUMPRODUCT(-('Gastos Gerais'!$B$4:$B$1003=Analítico!$B107),-(Analítico!O$3&gt;='Gastos Gerais'!$D$4:$D$1003),-(Analítico!O$3&lt;='Gastos Gerais'!$E$4:$E$1003),-('Gastos Gerais'!$C$4:$C$1003))</f>
        <v>0</v>
      </c>
      <c r="P107" s="71">
        <f>SUMPRODUCT(-('Gastos Gerais'!$B$4:$B$1003=Analítico!$B107),-(Analítico!P$3&gt;='Gastos Gerais'!$D$4:$D$1003),-(Analítico!P$3&lt;='Gastos Gerais'!$E$4:$E$1003),-('Gastos Gerais'!$C$4:$C$1003))</f>
        <v>0</v>
      </c>
      <c r="Q107" s="71">
        <f>SUMPRODUCT(-('Gastos Gerais'!$B$4:$B$1003=Analítico!$B107),-(Analítico!Q$3&gt;='Gastos Gerais'!$D$4:$D$1003),-(Analítico!Q$3&lt;='Gastos Gerais'!$E$4:$E$1003),-('Gastos Gerais'!$C$4:$C$1003))</f>
        <v>0</v>
      </c>
      <c r="R107" s="71">
        <f>SUMPRODUCT(-('Gastos Gerais'!$B$4:$B$1003=Analítico!$B107),-(Analítico!R$3&gt;='Gastos Gerais'!$D$4:$D$1003),-(Analítico!R$3&lt;='Gastos Gerais'!$E$4:$E$1003),-('Gastos Gerais'!$C$4:$C$1003))</f>
        <v>0</v>
      </c>
      <c r="S107" s="71">
        <f>SUMPRODUCT(-('Gastos Gerais'!$B$4:$B$1003=Analítico!$B107),-(Analítico!S$3&gt;='Gastos Gerais'!$D$4:$D$1003),-(Analítico!S$3&lt;='Gastos Gerais'!$E$4:$E$1003),-('Gastos Gerais'!$C$4:$C$1003))</f>
        <v>0</v>
      </c>
      <c r="T107" s="71">
        <f>SUMPRODUCT(-('Gastos Gerais'!$B$4:$B$1003=Analítico!$B107),-(Analítico!T$3&gt;='Gastos Gerais'!$D$4:$D$1003),-(Analítico!T$3&lt;='Gastos Gerais'!$E$4:$E$1003),-('Gastos Gerais'!$C$4:$C$1003))</f>
        <v>0</v>
      </c>
      <c r="U107" s="71">
        <f>SUMPRODUCT(-('Gastos Gerais'!$B$4:$B$1003=Analítico!$B107),-(Analítico!U$3&gt;='Gastos Gerais'!$D$4:$D$1003),-(Analítico!U$3&lt;='Gastos Gerais'!$E$4:$E$1003),-('Gastos Gerais'!$C$4:$C$1003))</f>
        <v>0</v>
      </c>
      <c r="V107" s="71">
        <f>SUMPRODUCT(-('Gastos Gerais'!$B$4:$B$1003=Analítico!$B107),-(Analítico!V$3&gt;='Gastos Gerais'!$D$4:$D$1003),-(Analítico!V$3&lt;='Gastos Gerais'!$E$4:$E$1003),-('Gastos Gerais'!$C$4:$C$1003))</f>
        <v>0</v>
      </c>
      <c r="W107" s="71">
        <f>SUMPRODUCT(-('Gastos Gerais'!$B$4:$B$1003=Analítico!$B107),-(Analítico!W$3&gt;='Gastos Gerais'!$D$4:$D$1003),-(Analítico!W$3&lt;='Gastos Gerais'!$E$4:$E$1003),-('Gastos Gerais'!$C$4:$C$1003))</f>
        <v>0</v>
      </c>
      <c r="X107" s="71">
        <f>SUMPRODUCT(-('Gastos Gerais'!$B$4:$B$1003=Analítico!$B107),-(Analítico!X$3&gt;='Gastos Gerais'!$D$4:$D$1003),-(Analítico!X$3&lt;='Gastos Gerais'!$E$4:$E$1003),-('Gastos Gerais'!$C$4:$C$1003))</f>
        <v>0</v>
      </c>
      <c r="Y107" s="71">
        <f>SUMPRODUCT(-('Gastos Gerais'!$B$4:$B$1003=Analítico!$B107),-(Analítico!Y$3&gt;='Gastos Gerais'!$D$4:$D$1003),-(Analítico!Y$3&lt;='Gastos Gerais'!$E$4:$E$1003),-('Gastos Gerais'!$C$4:$C$1003))</f>
        <v>0</v>
      </c>
      <c r="Z107" s="71">
        <f>SUMPRODUCT(-('Gastos Gerais'!$B$4:$B$1003=Analítico!$B107),-(Analítico!Z$3&gt;='Gastos Gerais'!$D$4:$D$1003),-(Analítico!Z$3&lt;='Gastos Gerais'!$E$4:$E$1003),-('Gastos Gerais'!$C$4:$C$1003))</f>
        <v>0</v>
      </c>
      <c r="AA107" s="71">
        <f>SUMPRODUCT(-('Gastos Gerais'!$B$4:$B$1003=Analítico!$B107),-(Analítico!AA$3&gt;='Gastos Gerais'!$D$4:$D$1003),-(Analítico!AA$3&lt;='Gastos Gerais'!$E$4:$E$1003),-('Gastos Gerais'!$C$4:$C$1003))</f>
        <v>0</v>
      </c>
      <c r="AB107" s="71">
        <f>SUMPRODUCT(-('Gastos Gerais'!$B$4:$B$1003=Analítico!$B107),-(Analítico!AB$3&gt;='Gastos Gerais'!$D$4:$D$1003),-(Analítico!AB$3&lt;='Gastos Gerais'!$E$4:$E$1003),-('Gastos Gerais'!$C$4:$C$1003))</f>
        <v>0</v>
      </c>
      <c r="AC107" s="71">
        <f>SUMPRODUCT(-('Gastos Gerais'!$B$4:$B$1003=Analítico!$B107),-(Analítico!AC$3&gt;='Gastos Gerais'!$D$4:$D$1003),-(Analítico!AC$3&lt;='Gastos Gerais'!$E$4:$E$1003),-('Gastos Gerais'!$C$4:$C$1003))</f>
        <v>0</v>
      </c>
      <c r="AD107" s="71">
        <f>SUMPRODUCT(-('Gastos Gerais'!$B$4:$B$1003=Analítico!$B107),-(Analítico!AD$3&gt;='Gastos Gerais'!$D$4:$D$1003),-(Analítico!AD$3&lt;='Gastos Gerais'!$E$4:$E$1003),-('Gastos Gerais'!$C$4:$C$1003))</f>
        <v>0</v>
      </c>
      <c r="AE107" s="71">
        <f>SUMPRODUCT(-('Gastos Gerais'!$B$4:$B$1003=Analítico!$B107),-(Analítico!AE$3&gt;='Gastos Gerais'!$D$4:$D$1003),-(Analítico!AE$3&lt;='Gastos Gerais'!$E$4:$E$1003),-('Gastos Gerais'!$C$4:$C$1003))</f>
        <v>0</v>
      </c>
      <c r="AF107" s="71">
        <f>SUMPRODUCT(-('Gastos Gerais'!$B$4:$B$1003=Analítico!$B107),-(Analítico!AF$3&gt;='Gastos Gerais'!$D$4:$D$1003),-(Analítico!AF$3&lt;='Gastos Gerais'!$E$4:$E$1003),-('Gastos Gerais'!$C$4:$C$1003))</f>
        <v>0</v>
      </c>
      <c r="AG107" s="71">
        <f>SUMPRODUCT(-('Gastos Gerais'!$B$4:$B$1003=Analítico!$B107),-(Analítico!AG$3&gt;='Gastos Gerais'!$D$4:$D$1003),-(Analítico!AG$3&lt;='Gastos Gerais'!$E$4:$E$1003),-('Gastos Gerais'!$C$4:$C$1003))</f>
        <v>0</v>
      </c>
      <c r="AH107" s="71">
        <f>SUMPRODUCT(-('Gastos Gerais'!$B$4:$B$1003=Analítico!$B107),-(Analítico!AH$3&gt;='Gastos Gerais'!$D$4:$D$1003),-(Analítico!AH$3&lt;='Gastos Gerais'!$E$4:$E$1003),-('Gastos Gerais'!$C$4:$C$1003))</f>
        <v>0</v>
      </c>
      <c r="AI107" s="71">
        <f>SUMPRODUCT(-('Gastos Gerais'!$B$4:$B$1003=Analítico!$B107),-(Analítico!AI$3&gt;='Gastos Gerais'!$D$4:$D$1003),-(Analítico!AI$3&lt;='Gastos Gerais'!$E$4:$E$1003),-('Gastos Gerais'!$C$4:$C$1003))</f>
        <v>0</v>
      </c>
      <c r="AJ107" s="71">
        <f>SUMPRODUCT(-('Gastos Gerais'!$B$4:$B$1003=Analítico!$B107),-(Analítico!AJ$3&gt;='Gastos Gerais'!$D$4:$D$1003),-(Analítico!AJ$3&lt;='Gastos Gerais'!$E$4:$E$1003),-('Gastos Gerais'!$C$4:$C$1003))</f>
        <v>0</v>
      </c>
      <c r="AK107" s="71">
        <f>SUMPRODUCT(-('Gastos Gerais'!$B$4:$B$1003=Analítico!$B107),-(Analítico!AK$3&gt;='Gastos Gerais'!$D$4:$D$1003),-(Analítico!AK$3&lt;='Gastos Gerais'!$E$4:$E$1003),-('Gastos Gerais'!$C$4:$C$1003))</f>
        <v>0</v>
      </c>
      <c r="AL107" s="71">
        <f>SUMPRODUCT(-('Gastos Gerais'!$B$4:$B$1003=Analítico!$B107),-(Analítico!AL$3&gt;='Gastos Gerais'!$D$4:$D$1003),-(Analítico!AL$3&lt;='Gastos Gerais'!$E$4:$E$1003),-('Gastos Gerais'!$C$4:$C$1003))</f>
        <v>0</v>
      </c>
      <c r="AM107" s="71">
        <f>SUMPRODUCT(-('Gastos Gerais'!$B$4:$B$1003=Analítico!$B107),-(Analítico!AM$3&gt;='Gastos Gerais'!$D$4:$D$1003),-(Analítico!AM$3&lt;='Gastos Gerais'!$E$4:$E$1003),-('Gastos Gerais'!$C$4:$C$1003))</f>
        <v>0</v>
      </c>
      <c r="AN107" s="71">
        <f>SUMPRODUCT(-('Gastos Gerais'!$B$4:$B$1003=Analítico!$B107),-(Analítico!AN$3&gt;='Gastos Gerais'!$D$4:$D$1003),-(Analítico!AN$3&lt;='Gastos Gerais'!$E$4:$E$1003),-('Gastos Gerais'!$C$4:$C$1003))</f>
        <v>0</v>
      </c>
      <c r="AO107" s="71">
        <f>SUMPRODUCT(-('Gastos Gerais'!$B$4:$B$1003=Analítico!$B107),-(Analítico!AO$3&gt;='Gastos Gerais'!$D$4:$D$1003),-(Analítico!AO$3&lt;='Gastos Gerais'!$E$4:$E$1003),-('Gastos Gerais'!$C$4:$C$1003))</f>
        <v>0</v>
      </c>
      <c r="AP107" s="71">
        <f>SUMPRODUCT(-('Gastos Gerais'!$B$4:$B$1003=Analítico!$B107),-(Analítico!AP$3&gt;='Gastos Gerais'!$D$4:$D$1003),-(Analítico!AP$3&lt;='Gastos Gerais'!$E$4:$E$1003),-('Gastos Gerais'!$C$4:$C$1003))</f>
        <v>0</v>
      </c>
      <c r="AQ107" s="71">
        <f>SUMPRODUCT(-('Gastos Gerais'!$B$4:$B$1003=Analítico!$B107),-(Analítico!AQ$3&gt;='Gastos Gerais'!$D$4:$D$1003),-(Analítico!AQ$3&lt;='Gastos Gerais'!$E$4:$E$1003),-('Gastos Gerais'!$C$4:$C$1003))</f>
        <v>0</v>
      </c>
      <c r="AR107" s="71">
        <f>SUMPRODUCT(-('Gastos Gerais'!$B$4:$B$1003=Analítico!$B107),-(Analítico!AR$3&gt;='Gastos Gerais'!$D$4:$D$1003),-(Analítico!AR$3&lt;='Gastos Gerais'!$E$4:$E$1003),-('Gastos Gerais'!$C$4:$C$1003))</f>
        <v>0</v>
      </c>
      <c r="AS107" s="71">
        <f>SUMPRODUCT(-('Gastos Gerais'!$B$4:$B$1003=Analítico!$B107),-(Analítico!AS$3&gt;='Gastos Gerais'!$D$4:$D$1003),-(Analítico!AS$3&lt;='Gastos Gerais'!$E$4:$E$1003),-('Gastos Gerais'!$C$4:$C$1003))</f>
        <v>0</v>
      </c>
      <c r="AT107" s="71">
        <f>SUMPRODUCT(-('Gastos Gerais'!$B$4:$B$1003=Analítico!$B107),-(Analítico!AT$3&gt;='Gastos Gerais'!$D$4:$D$1003),-(Analítico!AT$3&lt;='Gastos Gerais'!$E$4:$E$1003),-('Gastos Gerais'!$C$4:$C$1003))</f>
        <v>0</v>
      </c>
      <c r="AU107" s="71">
        <f>SUMPRODUCT(-('Gastos Gerais'!$B$4:$B$1003=Analítico!$B107),-(Analítico!AU$3&gt;='Gastos Gerais'!$D$4:$D$1003),-(Analítico!AU$3&lt;='Gastos Gerais'!$E$4:$E$1003),-('Gastos Gerais'!$C$4:$C$1003))</f>
        <v>0</v>
      </c>
      <c r="AV107" s="71">
        <f>SUMPRODUCT(-('Gastos Gerais'!$B$4:$B$1003=Analítico!$B107),-(Analítico!AV$3&gt;='Gastos Gerais'!$D$4:$D$1003),-(Analítico!AV$3&lt;='Gastos Gerais'!$E$4:$E$1003),-('Gastos Gerais'!$C$4:$C$1003))</f>
        <v>0</v>
      </c>
      <c r="AW107" s="71">
        <f>SUMPRODUCT(-('Gastos Gerais'!$B$4:$B$1003=Analítico!$B107),-(Analítico!AW$3&gt;='Gastos Gerais'!$D$4:$D$1003),-(Analítico!AW$3&lt;='Gastos Gerais'!$E$4:$E$1003),-('Gastos Gerais'!$C$4:$C$1003))</f>
        <v>0</v>
      </c>
      <c r="AX107" s="71">
        <f>SUMPRODUCT(-('Gastos Gerais'!$B$4:$B$1003=Analítico!$B107),-(Analítico!AX$3&gt;='Gastos Gerais'!$D$4:$D$1003),-(Analítico!AX$3&lt;='Gastos Gerais'!$E$4:$E$1003),-('Gastos Gerais'!$C$4:$C$1003))</f>
        <v>0</v>
      </c>
      <c r="AY107" s="71">
        <f>SUMPRODUCT(-('Gastos Gerais'!$B$4:$B$1003=Analítico!$B107),-(Analítico!AY$3&gt;='Gastos Gerais'!$D$4:$D$1003),-(Analítico!AY$3&lt;='Gastos Gerais'!$E$4:$E$1003),-('Gastos Gerais'!$C$4:$C$1003))</f>
        <v>0</v>
      </c>
      <c r="AZ107" s="71">
        <f>SUMPRODUCT(-('Gastos Gerais'!$B$4:$B$1003=Analítico!$B107),-(Analítico!AZ$3&gt;='Gastos Gerais'!$D$4:$D$1003),-(Analítico!AZ$3&lt;='Gastos Gerais'!$E$4:$E$1003),-('Gastos Gerais'!$C$4:$C$1003))</f>
        <v>0</v>
      </c>
      <c r="BA107" s="71">
        <f>SUMPRODUCT(-('Gastos Gerais'!$B$4:$B$1003=Analítico!$B107),-(Analítico!BA$3&gt;='Gastos Gerais'!$D$4:$D$1003),-(Analítico!BA$3&lt;='Gastos Gerais'!$E$4:$E$1003),-('Gastos Gerais'!$C$4:$C$1003))</f>
        <v>0</v>
      </c>
      <c r="BB107" s="71">
        <f>SUMPRODUCT(-('Gastos Gerais'!$B$4:$B$1003=Analítico!$B107),-(Analítico!BB$3&gt;='Gastos Gerais'!$D$4:$D$1003),-(Analítico!BB$3&lt;='Gastos Gerais'!$E$4:$E$1003),-('Gastos Gerais'!$C$4:$C$1003))</f>
        <v>0</v>
      </c>
      <c r="BC107" s="71">
        <f>SUMPRODUCT(-('Gastos Gerais'!$B$4:$B$1003=Analítico!$B107),-(Analítico!BC$3&gt;='Gastos Gerais'!$D$4:$D$1003),-(Analítico!BC$3&lt;='Gastos Gerais'!$E$4:$E$1003),-('Gastos Gerais'!$C$4:$C$1003))</f>
        <v>0</v>
      </c>
      <c r="BD107" s="71">
        <f>SUMPRODUCT(-('Gastos Gerais'!$B$4:$B$1003=Analítico!$B107),-(Analítico!BD$3&gt;='Gastos Gerais'!$D$4:$D$1003),-(Analítico!BD$3&lt;='Gastos Gerais'!$E$4:$E$1003),-('Gastos Gerais'!$C$4:$C$1003))</f>
        <v>0</v>
      </c>
      <c r="BE107" s="71">
        <f>SUMPRODUCT(-('Gastos Gerais'!$B$4:$B$1003=Analítico!$B107),-(Analítico!BE$3&gt;='Gastos Gerais'!$D$4:$D$1003),-(Analítico!BE$3&lt;='Gastos Gerais'!$E$4:$E$1003),-('Gastos Gerais'!$C$4:$C$1003))</f>
        <v>0</v>
      </c>
      <c r="BF107" s="71">
        <f>SUMPRODUCT(-('Gastos Gerais'!$B$4:$B$1003=Analítico!$B107),-(Analítico!BF$3&gt;='Gastos Gerais'!$D$4:$D$1003),-(Analítico!BF$3&lt;='Gastos Gerais'!$E$4:$E$1003),-('Gastos Gerais'!$C$4:$C$1003))</f>
        <v>0</v>
      </c>
      <c r="BG107" s="71">
        <f>SUMPRODUCT(-('Gastos Gerais'!$B$4:$B$1003=Analítico!$B107),-(Analítico!BG$3&gt;='Gastos Gerais'!$D$4:$D$1003),-(Analítico!BG$3&lt;='Gastos Gerais'!$E$4:$E$1003),-('Gastos Gerais'!$C$4:$C$1003))</f>
        <v>0</v>
      </c>
      <c r="BH107" s="71">
        <f>SUMPRODUCT(-('Gastos Gerais'!$B$4:$B$1003=Analítico!$B107),-(Analítico!BH$3&gt;='Gastos Gerais'!$D$4:$D$1003),-(Analítico!BH$3&lt;='Gastos Gerais'!$E$4:$E$1003),-('Gastos Gerais'!$C$4:$C$1003))</f>
        <v>0</v>
      </c>
      <c r="BI107" s="71">
        <f>SUMPRODUCT(-('Gastos Gerais'!$B$4:$B$1003=Analítico!$B107),-(Analítico!BI$3&gt;='Gastos Gerais'!$D$4:$D$1003),-(Analítico!BI$3&lt;='Gastos Gerais'!$E$4:$E$1003),-('Gastos Gerais'!$C$4:$C$1003))</f>
        <v>0</v>
      </c>
      <c r="BJ107" s="71">
        <f>SUMPRODUCT(-('Gastos Gerais'!$B$4:$B$1003=Analítico!$B107),-(Analítico!BJ$3&gt;='Gastos Gerais'!$D$4:$D$1003),-(Analítico!BJ$3&lt;='Gastos Gerais'!$E$4:$E$1003),-('Gastos Gerais'!$C$4:$C$1003))</f>
        <v>0</v>
      </c>
      <c r="BK107" s="69">
        <f t="shared" si="38"/>
        <v>160000</v>
      </c>
      <c r="BL107" s="74">
        <f t="shared" ca="1" si="39"/>
        <v>2.7886029666005351E-3</v>
      </c>
    </row>
    <row r="108" spans="1:64" s="49" customFormat="1" ht="23.25" customHeight="1" x14ac:dyDescent="0.2">
      <c r="A108" s="19" t="s">
        <v>273</v>
      </c>
      <c r="B108" s="352" t="s">
        <v>274</v>
      </c>
      <c r="C108" s="71">
        <f>SUMPRODUCT(-('Gastos Gerais'!$B$4:$B$1003=Analítico!$B108),-(Analítico!C$3&gt;='Gastos Gerais'!$D$4:$D$1003),-(Analítico!C$3&lt;='Gastos Gerais'!$E$4:$E$1003),-('Gastos Gerais'!$C$4:$C$1003))</f>
        <v>62000</v>
      </c>
      <c r="D108" s="71">
        <f>SUMPRODUCT(-('Gastos Gerais'!$B$4:$B$1003=Analítico!$B108),-(Analítico!D$3&gt;='Gastos Gerais'!$D$4:$D$1003),-(Analítico!D$3&lt;='Gastos Gerais'!$E$4:$E$1003),-('Gastos Gerais'!$C$4:$C$1003))</f>
        <v>2000</v>
      </c>
      <c r="E108" s="71">
        <f>SUMPRODUCT(-('Gastos Gerais'!$B$4:$B$1003=Analítico!$B108),-(Analítico!E$3&gt;='Gastos Gerais'!$D$4:$D$1003),-(Analítico!E$3&lt;='Gastos Gerais'!$E$4:$E$1003),-('Gastos Gerais'!$C$4:$C$1003))</f>
        <v>252000</v>
      </c>
      <c r="F108" s="71">
        <f>SUMPRODUCT(-('Gastos Gerais'!$B$4:$B$1003=Analítico!$B108),-(Analítico!F$3&gt;='Gastos Gerais'!$D$4:$D$1003),-(Analítico!F$3&lt;='Gastos Gerais'!$E$4:$E$1003),-('Gastos Gerais'!$C$4:$C$1003))</f>
        <v>2000</v>
      </c>
      <c r="G108" s="71">
        <f>SUMPRODUCT(-('Gastos Gerais'!$B$4:$B$1003=Analítico!$B108),-(Analítico!G$3&gt;='Gastos Gerais'!$D$4:$D$1003),-(Analítico!G$3&lt;='Gastos Gerais'!$E$4:$E$1003),-('Gastos Gerais'!$C$4:$C$1003))</f>
        <v>17000</v>
      </c>
      <c r="H108" s="71">
        <f>SUMPRODUCT(-('Gastos Gerais'!$B$4:$B$1003=Analítico!$B108),-(Analítico!H$3&gt;='Gastos Gerais'!$D$4:$D$1003),-(Analítico!H$3&lt;='Gastos Gerais'!$E$4:$E$1003),-('Gastos Gerais'!$C$4:$C$1003))</f>
        <v>2000</v>
      </c>
      <c r="I108" s="71">
        <f>SUMPRODUCT(-('Gastos Gerais'!$B$4:$B$1003=Analítico!$B108),-(Analítico!I$3&gt;='Gastos Gerais'!$D$4:$D$1003),-(Analítico!I$3&lt;='Gastos Gerais'!$E$4:$E$1003),-('Gastos Gerais'!$C$4:$C$1003))</f>
        <v>2000</v>
      </c>
      <c r="J108" s="71">
        <f>SUMPRODUCT(-('Gastos Gerais'!$B$4:$B$1003=Analítico!$B108),-(Analítico!J$3&gt;='Gastos Gerais'!$D$4:$D$1003),-(Analítico!J$3&lt;='Gastos Gerais'!$E$4:$E$1003),-('Gastos Gerais'!$C$4:$C$1003))</f>
        <v>2000</v>
      </c>
      <c r="K108" s="71">
        <f>SUMPRODUCT(-('Gastos Gerais'!$B$4:$B$1003=Analítico!$B108),-(Analítico!K$3&gt;='Gastos Gerais'!$D$4:$D$1003),-(Analítico!K$3&lt;='Gastos Gerais'!$E$4:$E$1003),-('Gastos Gerais'!$C$4:$C$1003))</f>
        <v>2000</v>
      </c>
      <c r="L108" s="71">
        <f>SUMPRODUCT(-('Gastos Gerais'!$B$4:$B$1003=Analítico!$B108),-(Analítico!L$3&gt;='Gastos Gerais'!$D$4:$D$1003),-(Analítico!L$3&lt;='Gastos Gerais'!$E$4:$E$1003),-('Gastos Gerais'!$C$4:$C$1003))</f>
        <v>17000</v>
      </c>
      <c r="M108" s="71">
        <f>SUMPRODUCT(-('Gastos Gerais'!$B$4:$B$1003=Analítico!$B108),-(Analítico!M$3&gt;='Gastos Gerais'!$D$4:$D$1003),-(Analítico!M$3&lt;='Gastos Gerais'!$E$4:$E$1003),-('Gastos Gerais'!$C$4:$C$1003))</f>
        <v>2000</v>
      </c>
      <c r="N108" s="71">
        <f>SUMPRODUCT(-('Gastos Gerais'!$B$4:$B$1003=Analítico!$B108),-(Analítico!N$3&gt;='Gastos Gerais'!$D$4:$D$1003),-(Analítico!N$3&lt;='Gastos Gerais'!$E$4:$E$1003),-('Gastos Gerais'!$C$4:$C$1003))</f>
        <v>2000</v>
      </c>
      <c r="O108" s="71">
        <f>SUMPRODUCT(-('Gastos Gerais'!$B$4:$B$1003=Analítico!$B108),-(Analítico!O$3&gt;='Gastos Gerais'!$D$4:$D$1003),-(Analítico!O$3&lt;='Gastos Gerais'!$E$4:$E$1003),-('Gastos Gerais'!$C$4:$C$1003))</f>
        <v>2000</v>
      </c>
      <c r="P108" s="71">
        <f>SUMPRODUCT(-('Gastos Gerais'!$B$4:$B$1003=Analítico!$B108),-(Analítico!P$3&gt;='Gastos Gerais'!$D$4:$D$1003),-(Analítico!P$3&lt;='Gastos Gerais'!$E$4:$E$1003),-('Gastos Gerais'!$C$4:$C$1003))</f>
        <v>0</v>
      </c>
      <c r="Q108" s="71">
        <f>SUMPRODUCT(-('Gastos Gerais'!$B$4:$B$1003=Analítico!$B108),-(Analítico!Q$3&gt;='Gastos Gerais'!$D$4:$D$1003),-(Analítico!Q$3&lt;='Gastos Gerais'!$E$4:$E$1003),-('Gastos Gerais'!$C$4:$C$1003))</f>
        <v>0</v>
      </c>
      <c r="R108" s="71">
        <f>SUMPRODUCT(-('Gastos Gerais'!$B$4:$B$1003=Analítico!$B108),-(Analítico!R$3&gt;='Gastos Gerais'!$D$4:$D$1003),-(Analítico!R$3&lt;='Gastos Gerais'!$E$4:$E$1003),-('Gastos Gerais'!$C$4:$C$1003))</f>
        <v>0</v>
      </c>
      <c r="S108" s="71">
        <f>SUMPRODUCT(-('Gastos Gerais'!$B$4:$B$1003=Analítico!$B108),-(Analítico!S$3&gt;='Gastos Gerais'!$D$4:$D$1003),-(Analítico!S$3&lt;='Gastos Gerais'!$E$4:$E$1003),-('Gastos Gerais'!$C$4:$C$1003))</f>
        <v>0</v>
      </c>
      <c r="T108" s="71">
        <f>SUMPRODUCT(-('Gastos Gerais'!$B$4:$B$1003=Analítico!$B108),-(Analítico!T$3&gt;='Gastos Gerais'!$D$4:$D$1003),-(Analítico!T$3&lt;='Gastos Gerais'!$E$4:$E$1003),-('Gastos Gerais'!$C$4:$C$1003))</f>
        <v>0</v>
      </c>
      <c r="U108" s="71">
        <f>SUMPRODUCT(-('Gastos Gerais'!$B$4:$B$1003=Analítico!$B108),-(Analítico!U$3&gt;='Gastos Gerais'!$D$4:$D$1003),-(Analítico!U$3&lt;='Gastos Gerais'!$E$4:$E$1003),-('Gastos Gerais'!$C$4:$C$1003))</f>
        <v>0</v>
      </c>
      <c r="V108" s="71">
        <f>SUMPRODUCT(-('Gastos Gerais'!$B$4:$B$1003=Analítico!$B108),-(Analítico!V$3&gt;='Gastos Gerais'!$D$4:$D$1003),-(Analítico!V$3&lt;='Gastos Gerais'!$E$4:$E$1003),-('Gastos Gerais'!$C$4:$C$1003))</f>
        <v>0</v>
      </c>
      <c r="W108" s="71">
        <f>SUMPRODUCT(-('Gastos Gerais'!$B$4:$B$1003=Analítico!$B108),-(Analítico!W$3&gt;='Gastos Gerais'!$D$4:$D$1003),-(Analítico!W$3&lt;='Gastos Gerais'!$E$4:$E$1003),-('Gastos Gerais'!$C$4:$C$1003))</f>
        <v>0</v>
      </c>
      <c r="X108" s="71">
        <f>SUMPRODUCT(-('Gastos Gerais'!$B$4:$B$1003=Analítico!$B108),-(Analítico!X$3&gt;='Gastos Gerais'!$D$4:$D$1003),-(Analítico!X$3&lt;='Gastos Gerais'!$E$4:$E$1003),-('Gastos Gerais'!$C$4:$C$1003))</f>
        <v>0</v>
      </c>
      <c r="Y108" s="71">
        <f>SUMPRODUCT(-('Gastos Gerais'!$B$4:$B$1003=Analítico!$B108),-(Analítico!Y$3&gt;='Gastos Gerais'!$D$4:$D$1003),-(Analítico!Y$3&lt;='Gastos Gerais'!$E$4:$E$1003),-('Gastos Gerais'!$C$4:$C$1003))</f>
        <v>0</v>
      </c>
      <c r="Z108" s="71">
        <f>SUMPRODUCT(-('Gastos Gerais'!$B$4:$B$1003=Analítico!$B108),-(Analítico!Z$3&gt;='Gastos Gerais'!$D$4:$D$1003),-(Analítico!Z$3&lt;='Gastos Gerais'!$E$4:$E$1003),-('Gastos Gerais'!$C$4:$C$1003))</f>
        <v>0</v>
      </c>
      <c r="AA108" s="71">
        <f>SUMPRODUCT(-('Gastos Gerais'!$B$4:$B$1003=Analítico!$B108),-(Analítico!AA$3&gt;='Gastos Gerais'!$D$4:$D$1003),-(Analítico!AA$3&lt;='Gastos Gerais'!$E$4:$E$1003),-('Gastos Gerais'!$C$4:$C$1003))</f>
        <v>0</v>
      </c>
      <c r="AB108" s="71">
        <f>SUMPRODUCT(-('Gastos Gerais'!$B$4:$B$1003=Analítico!$B108),-(Analítico!AB$3&gt;='Gastos Gerais'!$D$4:$D$1003),-(Analítico!AB$3&lt;='Gastos Gerais'!$E$4:$E$1003),-('Gastos Gerais'!$C$4:$C$1003))</f>
        <v>0</v>
      </c>
      <c r="AC108" s="71">
        <f>SUMPRODUCT(-('Gastos Gerais'!$B$4:$B$1003=Analítico!$B108),-(Analítico!AC$3&gt;='Gastos Gerais'!$D$4:$D$1003),-(Analítico!AC$3&lt;='Gastos Gerais'!$E$4:$E$1003),-('Gastos Gerais'!$C$4:$C$1003))</f>
        <v>0</v>
      </c>
      <c r="AD108" s="71">
        <f>SUMPRODUCT(-('Gastos Gerais'!$B$4:$B$1003=Analítico!$B108),-(Analítico!AD$3&gt;='Gastos Gerais'!$D$4:$D$1003),-(Analítico!AD$3&lt;='Gastos Gerais'!$E$4:$E$1003),-('Gastos Gerais'!$C$4:$C$1003))</f>
        <v>0</v>
      </c>
      <c r="AE108" s="71">
        <f>SUMPRODUCT(-('Gastos Gerais'!$B$4:$B$1003=Analítico!$B108),-(Analítico!AE$3&gt;='Gastos Gerais'!$D$4:$D$1003),-(Analítico!AE$3&lt;='Gastos Gerais'!$E$4:$E$1003),-('Gastos Gerais'!$C$4:$C$1003))</f>
        <v>0</v>
      </c>
      <c r="AF108" s="71">
        <f>SUMPRODUCT(-('Gastos Gerais'!$B$4:$B$1003=Analítico!$B108),-(Analítico!AF$3&gt;='Gastos Gerais'!$D$4:$D$1003),-(Analítico!AF$3&lt;='Gastos Gerais'!$E$4:$E$1003),-('Gastos Gerais'!$C$4:$C$1003))</f>
        <v>0</v>
      </c>
      <c r="AG108" s="71">
        <f>SUMPRODUCT(-('Gastos Gerais'!$B$4:$B$1003=Analítico!$B108),-(Analítico!AG$3&gt;='Gastos Gerais'!$D$4:$D$1003),-(Analítico!AG$3&lt;='Gastos Gerais'!$E$4:$E$1003),-('Gastos Gerais'!$C$4:$C$1003))</f>
        <v>0</v>
      </c>
      <c r="AH108" s="71">
        <f>SUMPRODUCT(-('Gastos Gerais'!$B$4:$B$1003=Analítico!$B108),-(Analítico!AH$3&gt;='Gastos Gerais'!$D$4:$D$1003),-(Analítico!AH$3&lt;='Gastos Gerais'!$E$4:$E$1003),-('Gastos Gerais'!$C$4:$C$1003))</f>
        <v>0</v>
      </c>
      <c r="AI108" s="71">
        <f>SUMPRODUCT(-('Gastos Gerais'!$B$4:$B$1003=Analítico!$B108),-(Analítico!AI$3&gt;='Gastos Gerais'!$D$4:$D$1003),-(Analítico!AI$3&lt;='Gastos Gerais'!$E$4:$E$1003),-('Gastos Gerais'!$C$4:$C$1003))</f>
        <v>0</v>
      </c>
      <c r="AJ108" s="71">
        <f>SUMPRODUCT(-('Gastos Gerais'!$B$4:$B$1003=Analítico!$B108),-(Analítico!AJ$3&gt;='Gastos Gerais'!$D$4:$D$1003),-(Analítico!AJ$3&lt;='Gastos Gerais'!$E$4:$E$1003),-('Gastos Gerais'!$C$4:$C$1003))</f>
        <v>0</v>
      </c>
      <c r="AK108" s="71">
        <f>SUMPRODUCT(-('Gastos Gerais'!$B$4:$B$1003=Analítico!$B108),-(Analítico!AK$3&gt;='Gastos Gerais'!$D$4:$D$1003),-(Analítico!AK$3&lt;='Gastos Gerais'!$E$4:$E$1003),-('Gastos Gerais'!$C$4:$C$1003))</f>
        <v>0</v>
      </c>
      <c r="AL108" s="71">
        <f>SUMPRODUCT(-('Gastos Gerais'!$B$4:$B$1003=Analítico!$B108),-(Analítico!AL$3&gt;='Gastos Gerais'!$D$4:$D$1003),-(Analítico!AL$3&lt;='Gastos Gerais'!$E$4:$E$1003),-('Gastos Gerais'!$C$4:$C$1003))</f>
        <v>0</v>
      </c>
      <c r="AM108" s="71">
        <f>SUMPRODUCT(-('Gastos Gerais'!$B$4:$B$1003=Analítico!$B108),-(Analítico!AM$3&gt;='Gastos Gerais'!$D$4:$D$1003),-(Analítico!AM$3&lt;='Gastos Gerais'!$E$4:$E$1003),-('Gastos Gerais'!$C$4:$C$1003))</f>
        <v>0</v>
      </c>
      <c r="AN108" s="71">
        <f>SUMPRODUCT(-('Gastos Gerais'!$B$4:$B$1003=Analítico!$B108),-(Analítico!AN$3&gt;='Gastos Gerais'!$D$4:$D$1003),-(Analítico!AN$3&lt;='Gastos Gerais'!$E$4:$E$1003),-('Gastos Gerais'!$C$4:$C$1003))</f>
        <v>0</v>
      </c>
      <c r="AO108" s="71">
        <f>SUMPRODUCT(-('Gastos Gerais'!$B$4:$B$1003=Analítico!$B108),-(Analítico!AO$3&gt;='Gastos Gerais'!$D$4:$D$1003),-(Analítico!AO$3&lt;='Gastos Gerais'!$E$4:$E$1003),-('Gastos Gerais'!$C$4:$C$1003))</f>
        <v>0</v>
      </c>
      <c r="AP108" s="71">
        <f>SUMPRODUCT(-('Gastos Gerais'!$B$4:$B$1003=Analítico!$B108),-(Analítico!AP$3&gt;='Gastos Gerais'!$D$4:$D$1003),-(Analítico!AP$3&lt;='Gastos Gerais'!$E$4:$E$1003),-('Gastos Gerais'!$C$4:$C$1003))</f>
        <v>0</v>
      </c>
      <c r="AQ108" s="71">
        <f>SUMPRODUCT(-('Gastos Gerais'!$B$4:$B$1003=Analítico!$B108),-(Analítico!AQ$3&gt;='Gastos Gerais'!$D$4:$D$1003),-(Analítico!AQ$3&lt;='Gastos Gerais'!$E$4:$E$1003),-('Gastos Gerais'!$C$4:$C$1003))</f>
        <v>0</v>
      </c>
      <c r="AR108" s="71">
        <f>SUMPRODUCT(-('Gastos Gerais'!$B$4:$B$1003=Analítico!$B108),-(Analítico!AR$3&gt;='Gastos Gerais'!$D$4:$D$1003),-(Analítico!AR$3&lt;='Gastos Gerais'!$E$4:$E$1003),-('Gastos Gerais'!$C$4:$C$1003))</f>
        <v>0</v>
      </c>
      <c r="AS108" s="71">
        <f>SUMPRODUCT(-('Gastos Gerais'!$B$4:$B$1003=Analítico!$B108),-(Analítico!AS$3&gt;='Gastos Gerais'!$D$4:$D$1003),-(Analítico!AS$3&lt;='Gastos Gerais'!$E$4:$E$1003),-('Gastos Gerais'!$C$4:$C$1003))</f>
        <v>0</v>
      </c>
      <c r="AT108" s="71">
        <f>SUMPRODUCT(-('Gastos Gerais'!$B$4:$B$1003=Analítico!$B108),-(Analítico!AT$3&gt;='Gastos Gerais'!$D$4:$D$1003),-(Analítico!AT$3&lt;='Gastos Gerais'!$E$4:$E$1003),-('Gastos Gerais'!$C$4:$C$1003))</f>
        <v>0</v>
      </c>
      <c r="AU108" s="71">
        <f>SUMPRODUCT(-('Gastos Gerais'!$B$4:$B$1003=Analítico!$B108),-(Analítico!AU$3&gt;='Gastos Gerais'!$D$4:$D$1003),-(Analítico!AU$3&lt;='Gastos Gerais'!$E$4:$E$1003),-('Gastos Gerais'!$C$4:$C$1003))</f>
        <v>0</v>
      </c>
      <c r="AV108" s="71">
        <f>SUMPRODUCT(-('Gastos Gerais'!$B$4:$B$1003=Analítico!$B108),-(Analítico!AV$3&gt;='Gastos Gerais'!$D$4:$D$1003),-(Analítico!AV$3&lt;='Gastos Gerais'!$E$4:$E$1003),-('Gastos Gerais'!$C$4:$C$1003))</f>
        <v>0</v>
      </c>
      <c r="AW108" s="71">
        <f>SUMPRODUCT(-('Gastos Gerais'!$B$4:$B$1003=Analítico!$B108),-(Analítico!AW$3&gt;='Gastos Gerais'!$D$4:$D$1003),-(Analítico!AW$3&lt;='Gastos Gerais'!$E$4:$E$1003),-('Gastos Gerais'!$C$4:$C$1003))</f>
        <v>0</v>
      </c>
      <c r="AX108" s="71">
        <f>SUMPRODUCT(-('Gastos Gerais'!$B$4:$B$1003=Analítico!$B108),-(Analítico!AX$3&gt;='Gastos Gerais'!$D$4:$D$1003),-(Analítico!AX$3&lt;='Gastos Gerais'!$E$4:$E$1003),-('Gastos Gerais'!$C$4:$C$1003))</f>
        <v>0</v>
      </c>
      <c r="AY108" s="71">
        <f>SUMPRODUCT(-('Gastos Gerais'!$B$4:$B$1003=Analítico!$B108),-(Analítico!AY$3&gt;='Gastos Gerais'!$D$4:$D$1003),-(Analítico!AY$3&lt;='Gastos Gerais'!$E$4:$E$1003),-('Gastos Gerais'!$C$4:$C$1003))</f>
        <v>0</v>
      </c>
      <c r="AZ108" s="71">
        <f>SUMPRODUCT(-('Gastos Gerais'!$B$4:$B$1003=Analítico!$B108),-(Analítico!AZ$3&gt;='Gastos Gerais'!$D$4:$D$1003),-(Analítico!AZ$3&lt;='Gastos Gerais'!$E$4:$E$1003),-('Gastos Gerais'!$C$4:$C$1003))</f>
        <v>0</v>
      </c>
      <c r="BA108" s="71">
        <f>SUMPRODUCT(-('Gastos Gerais'!$B$4:$B$1003=Analítico!$B108),-(Analítico!BA$3&gt;='Gastos Gerais'!$D$4:$D$1003),-(Analítico!BA$3&lt;='Gastos Gerais'!$E$4:$E$1003),-('Gastos Gerais'!$C$4:$C$1003))</f>
        <v>0</v>
      </c>
      <c r="BB108" s="71">
        <f>SUMPRODUCT(-('Gastos Gerais'!$B$4:$B$1003=Analítico!$B108),-(Analítico!BB$3&gt;='Gastos Gerais'!$D$4:$D$1003),-(Analítico!BB$3&lt;='Gastos Gerais'!$E$4:$E$1003),-('Gastos Gerais'!$C$4:$C$1003))</f>
        <v>0</v>
      </c>
      <c r="BC108" s="71">
        <f>SUMPRODUCT(-('Gastos Gerais'!$B$4:$B$1003=Analítico!$B108),-(Analítico!BC$3&gt;='Gastos Gerais'!$D$4:$D$1003),-(Analítico!BC$3&lt;='Gastos Gerais'!$E$4:$E$1003),-('Gastos Gerais'!$C$4:$C$1003))</f>
        <v>0</v>
      </c>
      <c r="BD108" s="71">
        <f>SUMPRODUCT(-('Gastos Gerais'!$B$4:$B$1003=Analítico!$B108),-(Analítico!BD$3&gt;='Gastos Gerais'!$D$4:$D$1003),-(Analítico!BD$3&lt;='Gastos Gerais'!$E$4:$E$1003),-('Gastos Gerais'!$C$4:$C$1003))</f>
        <v>0</v>
      </c>
      <c r="BE108" s="71">
        <f>SUMPRODUCT(-('Gastos Gerais'!$B$4:$B$1003=Analítico!$B108),-(Analítico!BE$3&gt;='Gastos Gerais'!$D$4:$D$1003),-(Analítico!BE$3&lt;='Gastos Gerais'!$E$4:$E$1003),-('Gastos Gerais'!$C$4:$C$1003))</f>
        <v>0</v>
      </c>
      <c r="BF108" s="71">
        <f>SUMPRODUCT(-('Gastos Gerais'!$B$4:$B$1003=Analítico!$B108),-(Analítico!BF$3&gt;='Gastos Gerais'!$D$4:$D$1003),-(Analítico!BF$3&lt;='Gastos Gerais'!$E$4:$E$1003),-('Gastos Gerais'!$C$4:$C$1003))</f>
        <v>0</v>
      </c>
      <c r="BG108" s="71">
        <f>SUMPRODUCT(-('Gastos Gerais'!$B$4:$B$1003=Analítico!$B108),-(Analítico!BG$3&gt;='Gastos Gerais'!$D$4:$D$1003),-(Analítico!BG$3&lt;='Gastos Gerais'!$E$4:$E$1003),-('Gastos Gerais'!$C$4:$C$1003))</f>
        <v>0</v>
      </c>
      <c r="BH108" s="71">
        <f>SUMPRODUCT(-('Gastos Gerais'!$B$4:$B$1003=Analítico!$B108),-(Analítico!BH$3&gt;='Gastos Gerais'!$D$4:$D$1003),-(Analítico!BH$3&lt;='Gastos Gerais'!$E$4:$E$1003),-('Gastos Gerais'!$C$4:$C$1003))</f>
        <v>0</v>
      </c>
      <c r="BI108" s="71">
        <f>SUMPRODUCT(-('Gastos Gerais'!$B$4:$B$1003=Analítico!$B108),-(Analítico!BI$3&gt;='Gastos Gerais'!$D$4:$D$1003),-(Analítico!BI$3&lt;='Gastos Gerais'!$E$4:$E$1003),-('Gastos Gerais'!$C$4:$C$1003))</f>
        <v>0</v>
      </c>
      <c r="BJ108" s="71">
        <f>SUMPRODUCT(-('Gastos Gerais'!$B$4:$B$1003=Analítico!$B108),-(Analítico!BJ$3&gt;='Gastos Gerais'!$D$4:$D$1003),-(Analítico!BJ$3&lt;='Gastos Gerais'!$E$4:$E$1003),-('Gastos Gerais'!$C$4:$C$1003))</f>
        <v>0</v>
      </c>
      <c r="BK108" s="69">
        <f t="shared" si="38"/>
        <v>366000</v>
      </c>
      <c r="BL108" s="74">
        <f t="shared" ca="1" si="39"/>
        <v>6.3789292860987248E-3</v>
      </c>
    </row>
    <row r="109" spans="1:64" s="49" customFormat="1" ht="23.25" customHeight="1" x14ac:dyDescent="0.2">
      <c r="A109" s="19" t="s">
        <v>275</v>
      </c>
      <c r="B109" s="352" t="s">
        <v>276</v>
      </c>
      <c r="C109" s="71">
        <f>SUMPRODUCT(-('Gastos Gerais'!$B$4:$B$1003=Analítico!$B109),-(Analítico!C$3&gt;='Gastos Gerais'!$D$4:$D$1003),-(Analítico!C$3&lt;='Gastos Gerais'!$E$4:$E$1003),-('Gastos Gerais'!$C$4:$C$1003))</f>
        <v>0</v>
      </c>
      <c r="D109" s="71">
        <f>SUMPRODUCT(-('Gastos Gerais'!$B$4:$B$1003=Analítico!$B109),-(Analítico!D$3&gt;='Gastos Gerais'!$D$4:$D$1003),-(Analítico!D$3&lt;='Gastos Gerais'!$E$4:$E$1003),-('Gastos Gerais'!$C$4:$C$1003))</f>
        <v>0</v>
      </c>
      <c r="E109" s="71">
        <f>SUMPRODUCT(-('Gastos Gerais'!$B$4:$B$1003=Analítico!$B109),-(Analítico!E$3&gt;='Gastos Gerais'!$D$4:$D$1003),-(Analítico!E$3&lt;='Gastos Gerais'!$E$4:$E$1003),-('Gastos Gerais'!$C$4:$C$1003))</f>
        <v>0</v>
      </c>
      <c r="F109" s="71">
        <f>SUMPRODUCT(-('Gastos Gerais'!$B$4:$B$1003=Analítico!$B109),-(Analítico!F$3&gt;='Gastos Gerais'!$D$4:$D$1003),-(Analítico!F$3&lt;='Gastos Gerais'!$E$4:$E$1003),-('Gastos Gerais'!$C$4:$C$1003))</f>
        <v>0</v>
      </c>
      <c r="G109" s="71">
        <f>SUMPRODUCT(-('Gastos Gerais'!$B$4:$B$1003=Analítico!$B109),-(Analítico!G$3&gt;='Gastos Gerais'!$D$4:$D$1003),-(Analítico!G$3&lt;='Gastos Gerais'!$E$4:$E$1003),-('Gastos Gerais'!$C$4:$C$1003))</f>
        <v>0</v>
      </c>
      <c r="H109" s="71">
        <f>SUMPRODUCT(-('Gastos Gerais'!$B$4:$B$1003=Analítico!$B109),-(Analítico!H$3&gt;='Gastos Gerais'!$D$4:$D$1003),-(Analítico!H$3&lt;='Gastos Gerais'!$E$4:$E$1003),-('Gastos Gerais'!$C$4:$C$1003))</f>
        <v>0</v>
      </c>
      <c r="I109" s="71">
        <f>SUMPRODUCT(-('Gastos Gerais'!$B$4:$B$1003=Analítico!$B109),-(Analítico!I$3&gt;='Gastos Gerais'!$D$4:$D$1003),-(Analítico!I$3&lt;='Gastos Gerais'!$E$4:$E$1003),-('Gastos Gerais'!$C$4:$C$1003))</f>
        <v>0</v>
      </c>
      <c r="J109" s="71">
        <f>SUMPRODUCT(-('Gastos Gerais'!$B$4:$B$1003=Analítico!$B109),-(Analítico!J$3&gt;='Gastos Gerais'!$D$4:$D$1003),-(Analítico!J$3&lt;='Gastos Gerais'!$E$4:$E$1003),-('Gastos Gerais'!$C$4:$C$1003))</f>
        <v>0</v>
      </c>
      <c r="K109" s="71">
        <f>SUMPRODUCT(-('Gastos Gerais'!$B$4:$B$1003=Analítico!$B109),-(Analítico!K$3&gt;='Gastos Gerais'!$D$4:$D$1003),-(Analítico!K$3&lt;='Gastos Gerais'!$E$4:$E$1003),-('Gastos Gerais'!$C$4:$C$1003))</f>
        <v>0</v>
      </c>
      <c r="L109" s="71">
        <f>SUMPRODUCT(-('Gastos Gerais'!$B$4:$B$1003=Analítico!$B109),-(Analítico!L$3&gt;='Gastos Gerais'!$D$4:$D$1003),-(Analítico!L$3&lt;='Gastos Gerais'!$E$4:$E$1003),-('Gastos Gerais'!$C$4:$C$1003))</f>
        <v>0</v>
      </c>
      <c r="M109" s="71">
        <f>SUMPRODUCT(-('Gastos Gerais'!$B$4:$B$1003=Analítico!$B109),-(Analítico!M$3&gt;='Gastos Gerais'!$D$4:$D$1003),-(Analítico!M$3&lt;='Gastos Gerais'!$E$4:$E$1003),-('Gastos Gerais'!$C$4:$C$1003))</f>
        <v>0</v>
      </c>
      <c r="N109" s="71">
        <f>SUMPRODUCT(-('Gastos Gerais'!$B$4:$B$1003=Analítico!$B109),-(Analítico!N$3&gt;='Gastos Gerais'!$D$4:$D$1003),-(Analítico!N$3&lt;='Gastos Gerais'!$E$4:$E$1003),-('Gastos Gerais'!$C$4:$C$1003))</f>
        <v>0</v>
      </c>
      <c r="O109" s="71">
        <f>SUMPRODUCT(-('Gastos Gerais'!$B$4:$B$1003=Analítico!$B109),-(Analítico!O$3&gt;='Gastos Gerais'!$D$4:$D$1003),-(Analítico!O$3&lt;='Gastos Gerais'!$E$4:$E$1003),-('Gastos Gerais'!$C$4:$C$1003))</f>
        <v>0</v>
      </c>
      <c r="P109" s="71">
        <f>SUMPRODUCT(-('Gastos Gerais'!$B$4:$B$1003=Analítico!$B109),-(Analítico!P$3&gt;='Gastos Gerais'!$D$4:$D$1003),-(Analítico!P$3&lt;='Gastos Gerais'!$E$4:$E$1003),-('Gastos Gerais'!$C$4:$C$1003))</f>
        <v>0</v>
      </c>
      <c r="Q109" s="71">
        <f>SUMPRODUCT(-('Gastos Gerais'!$B$4:$B$1003=Analítico!$B109),-(Analítico!Q$3&gt;='Gastos Gerais'!$D$4:$D$1003),-(Analítico!Q$3&lt;='Gastos Gerais'!$E$4:$E$1003),-('Gastos Gerais'!$C$4:$C$1003))</f>
        <v>0</v>
      </c>
      <c r="R109" s="71">
        <f>SUMPRODUCT(-('Gastos Gerais'!$B$4:$B$1003=Analítico!$B109),-(Analítico!R$3&gt;='Gastos Gerais'!$D$4:$D$1003),-(Analítico!R$3&lt;='Gastos Gerais'!$E$4:$E$1003),-('Gastos Gerais'!$C$4:$C$1003))</f>
        <v>0</v>
      </c>
      <c r="S109" s="71">
        <f>SUMPRODUCT(-('Gastos Gerais'!$B$4:$B$1003=Analítico!$B109),-(Analítico!S$3&gt;='Gastos Gerais'!$D$4:$D$1003),-(Analítico!S$3&lt;='Gastos Gerais'!$E$4:$E$1003),-('Gastos Gerais'!$C$4:$C$1003))</f>
        <v>0</v>
      </c>
      <c r="T109" s="71">
        <f>SUMPRODUCT(-('Gastos Gerais'!$B$4:$B$1003=Analítico!$B109),-(Analítico!T$3&gt;='Gastos Gerais'!$D$4:$D$1003),-(Analítico!T$3&lt;='Gastos Gerais'!$E$4:$E$1003),-('Gastos Gerais'!$C$4:$C$1003))</f>
        <v>0</v>
      </c>
      <c r="U109" s="71">
        <f>SUMPRODUCT(-('Gastos Gerais'!$B$4:$B$1003=Analítico!$B109),-(Analítico!U$3&gt;='Gastos Gerais'!$D$4:$D$1003),-(Analítico!U$3&lt;='Gastos Gerais'!$E$4:$E$1003),-('Gastos Gerais'!$C$4:$C$1003))</f>
        <v>0</v>
      </c>
      <c r="V109" s="71">
        <f>SUMPRODUCT(-('Gastos Gerais'!$B$4:$B$1003=Analítico!$B109),-(Analítico!V$3&gt;='Gastos Gerais'!$D$4:$D$1003),-(Analítico!V$3&lt;='Gastos Gerais'!$E$4:$E$1003),-('Gastos Gerais'!$C$4:$C$1003))</f>
        <v>0</v>
      </c>
      <c r="W109" s="71">
        <f>SUMPRODUCT(-('Gastos Gerais'!$B$4:$B$1003=Analítico!$B109),-(Analítico!W$3&gt;='Gastos Gerais'!$D$4:$D$1003),-(Analítico!W$3&lt;='Gastos Gerais'!$E$4:$E$1003),-('Gastos Gerais'!$C$4:$C$1003))</f>
        <v>0</v>
      </c>
      <c r="X109" s="71">
        <f>SUMPRODUCT(-('Gastos Gerais'!$B$4:$B$1003=Analítico!$B109),-(Analítico!X$3&gt;='Gastos Gerais'!$D$4:$D$1003),-(Analítico!X$3&lt;='Gastos Gerais'!$E$4:$E$1003),-('Gastos Gerais'!$C$4:$C$1003))</f>
        <v>0</v>
      </c>
      <c r="Y109" s="71">
        <f>SUMPRODUCT(-('Gastos Gerais'!$B$4:$B$1003=Analítico!$B109),-(Analítico!Y$3&gt;='Gastos Gerais'!$D$4:$D$1003),-(Analítico!Y$3&lt;='Gastos Gerais'!$E$4:$E$1003),-('Gastos Gerais'!$C$4:$C$1003))</f>
        <v>0</v>
      </c>
      <c r="Z109" s="71">
        <f>SUMPRODUCT(-('Gastos Gerais'!$B$4:$B$1003=Analítico!$B109),-(Analítico!Z$3&gt;='Gastos Gerais'!$D$4:$D$1003),-(Analítico!Z$3&lt;='Gastos Gerais'!$E$4:$E$1003),-('Gastos Gerais'!$C$4:$C$1003))</f>
        <v>0</v>
      </c>
      <c r="AA109" s="71">
        <f>SUMPRODUCT(-('Gastos Gerais'!$B$4:$B$1003=Analítico!$B109),-(Analítico!AA$3&gt;='Gastos Gerais'!$D$4:$D$1003),-(Analítico!AA$3&lt;='Gastos Gerais'!$E$4:$E$1003),-('Gastos Gerais'!$C$4:$C$1003))</f>
        <v>0</v>
      </c>
      <c r="AB109" s="71">
        <f>SUMPRODUCT(-('Gastos Gerais'!$B$4:$B$1003=Analítico!$B109),-(Analítico!AB$3&gt;='Gastos Gerais'!$D$4:$D$1003),-(Analítico!AB$3&lt;='Gastos Gerais'!$E$4:$E$1003),-('Gastos Gerais'!$C$4:$C$1003))</f>
        <v>0</v>
      </c>
      <c r="AC109" s="71">
        <f>SUMPRODUCT(-('Gastos Gerais'!$B$4:$B$1003=Analítico!$B109),-(Analítico!AC$3&gt;='Gastos Gerais'!$D$4:$D$1003),-(Analítico!AC$3&lt;='Gastos Gerais'!$E$4:$E$1003),-('Gastos Gerais'!$C$4:$C$1003))</f>
        <v>0</v>
      </c>
      <c r="AD109" s="71">
        <f>SUMPRODUCT(-('Gastos Gerais'!$B$4:$B$1003=Analítico!$B109),-(Analítico!AD$3&gt;='Gastos Gerais'!$D$4:$D$1003),-(Analítico!AD$3&lt;='Gastos Gerais'!$E$4:$E$1003),-('Gastos Gerais'!$C$4:$C$1003))</f>
        <v>0</v>
      </c>
      <c r="AE109" s="71">
        <f>SUMPRODUCT(-('Gastos Gerais'!$B$4:$B$1003=Analítico!$B109),-(Analítico!AE$3&gt;='Gastos Gerais'!$D$4:$D$1003),-(Analítico!AE$3&lt;='Gastos Gerais'!$E$4:$E$1003),-('Gastos Gerais'!$C$4:$C$1003))</f>
        <v>0</v>
      </c>
      <c r="AF109" s="71">
        <f>SUMPRODUCT(-('Gastos Gerais'!$B$4:$B$1003=Analítico!$B109),-(Analítico!AF$3&gt;='Gastos Gerais'!$D$4:$D$1003),-(Analítico!AF$3&lt;='Gastos Gerais'!$E$4:$E$1003),-('Gastos Gerais'!$C$4:$C$1003))</f>
        <v>0</v>
      </c>
      <c r="AG109" s="71">
        <f>SUMPRODUCT(-('Gastos Gerais'!$B$4:$B$1003=Analítico!$B109),-(Analítico!AG$3&gt;='Gastos Gerais'!$D$4:$D$1003),-(Analítico!AG$3&lt;='Gastos Gerais'!$E$4:$E$1003),-('Gastos Gerais'!$C$4:$C$1003))</f>
        <v>0</v>
      </c>
      <c r="AH109" s="71">
        <f>SUMPRODUCT(-('Gastos Gerais'!$B$4:$B$1003=Analítico!$B109),-(Analítico!AH$3&gt;='Gastos Gerais'!$D$4:$D$1003),-(Analítico!AH$3&lt;='Gastos Gerais'!$E$4:$E$1003),-('Gastos Gerais'!$C$4:$C$1003))</f>
        <v>0</v>
      </c>
      <c r="AI109" s="71">
        <f>SUMPRODUCT(-('Gastos Gerais'!$B$4:$B$1003=Analítico!$B109),-(Analítico!AI$3&gt;='Gastos Gerais'!$D$4:$D$1003),-(Analítico!AI$3&lt;='Gastos Gerais'!$E$4:$E$1003),-('Gastos Gerais'!$C$4:$C$1003))</f>
        <v>0</v>
      </c>
      <c r="AJ109" s="71">
        <f>SUMPRODUCT(-('Gastos Gerais'!$B$4:$B$1003=Analítico!$B109),-(Analítico!AJ$3&gt;='Gastos Gerais'!$D$4:$D$1003),-(Analítico!AJ$3&lt;='Gastos Gerais'!$E$4:$E$1003),-('Gastos Gerais'!$C$4:$C$1003))</f>
        <v>0</v>
      </c>
      <c r="AK109" s="71">
        <f>SUMPRODUCT(-('Gastos Gerais'!$B$4:$B$1003=Analítico!$B109),-(Analítico!AK$3&gt;='Gastos Gerais'!$D$4:$D$1003),-(Analítico!AK$3&lt;='Gastos Gerais'!$E$4:$E$1003),-('Gastos Gerais'!$C$4:$C$1003))</f>
        <v>0</v>
      </c>
      <c r="AL109" s="71">
        <f>SUMPRODUCT(-('Gastos Gerais'!$B$4:$B$1003=Analítico!$B109),-(Analítico!AL$3&gt;='Gastos Gerais'!$D$4:$D$1003),-(Analítico!AL$3&lt;='Gastos Gerais'!$E$4:$E$1003),-('Gastos Gerais'!$C$4:$C$1003))</f>
        <v>0</v>
      </c>
      <c r="AM109" s="71">
        <f>SUMPRODUCT(-('Gastos Gerais'!$B$4:$B$1003=Analítico!$B109),-(Analítico!AM$3&gt;='Gastos Gerais'!$D$4:$D$1003),-(Analítico!AM$3&lt;='Gastos Gerais'!$E$4:$E$1003),-('Gastos Gerais'!$C$4:$C$1003))</f>
        <v>0</v>
      </c>
      <c r="AN109" s="71">
        <f>SUMPRODUCT(-('Gastos Gerais'!$B$4:$B$1003=Analítico!$B109),-(Analítico!AN$3&gt;='Gastos Gerais'!$D$4:$D$1003),-(Analítico!AN$3&lt;='Gastos Gerais'!$E$4:$E$1003),-('Gastos Gerais'!$C$4:$C$1003))</f>
        <v>0</v>
      </c>
      <c r="AO109" s="71">
        <f>SUMPRODUCT(-('Gastos Gerais'!$B$4:$B$1003=Analítico!$B109),-(Analítico!AO$3&gt;='Gastos Gerais'!$D$4:$D$1003),-(Analítico!AO$3&lt;='Gastos Gerais'!$E$4:$E$1003),-('Gastos Gerais'!$C$4:$C$1003))</f>
        <v>0</v>
      </c>
      <c r="AP109" s="71">
        <f>SUMPRODUCT(-('Gastos Gerais'!$B$4:$B$1003=Analítico!$B109),-(Analítico!AP$3&gt;='Gastos Gerais'!$D$4:$D$1003),-(Analítico!AP$3&lt;='Gastos Gerais'!$E$4:$E$1003),-('Gastos Gerais'!$C$4:$C$1003))</f>
        <v>0</v>
      </c>
      <c r="AQ109" s="71">
        <f>SUMPRODUCT(-('Gastos Gerais'!$B$4:$B$1003=Analítico!$B109),-(Analítico!AQ$3&gt;='Gastos Gerais'!$D$4:$D$1003),-(Analítico!AQ$3&lt;='Gastos Gerais'!$E$4:$E$1003),-('Gastos Gerais'!$C$4:$C$1003))</f>
        <v>0</v>
      </c>
      <c r="AR109" s="71">
        <f>SUMPRODUCT(-('Gastos Gerais'!$B$4:$B$1003=Analítico!$B109),-(Analítico!AR$3&gt;='Gastos Gerais'!$D$4:$D$1003),-(Analítico!AR$3&lt;='Gastos Gerais'!$E$4:$E$1003),-('Gastos Gerais'!$C$4:$C$1003))</f>
        <v>0</v>
      </c>
      <c r="AS109" s="71">
        <f>SUMPRODUCT(-('Gastos Gerais'!$B$4:$B$1003=Analítico!$B109),-(Analítico!AS$3&gt;='Gastos Gerais'!$D$4:$D$1003),-(Analítico!AS$3&lt;='Gastos Gerais'!$E$4:$E$1003),-('Gastos Gerais'!$C$4:$C$1003))</f>
        <v>0</v>
      </c>
      <c r="AT109" s="71">
        <f>SUMPRODUCT(-('Gastos Gerais'!$B$4:$B$1003=Analítico!$B109),-(Analítico!AT$3&gt;='Gastos Gerais'!$D$4:$D$1003),-(Analítico!AT$3&lt;='Gastos Gerais'!$E$4:$E$1003),-('Gastos Gerais'!$C$4:$C$1003))</f>
        <v>0</v>
      </c>
      <c r="AU109" s="71">
        <f>SUMPRODUCT(-('Gastos Gerais'!$B$4:$B$1003=Analítico!$B109),-(Analítico!AU$3&gt;='Gastos Gerais'!$D$4:$D$1003),-(Analítico!AU$3&lt;='Gastos Gerais'!$E$4:$E$1003),-('Gastos Gerais'!$C$4:$C$1003))</f>
        <v>0</v>
      </c>
      <c r="AV109" s="71">
        <f>SUMPRODUCT(-('Gastos Gerais'!$B$4:$B$1003=Analítico!$B109),-(Analítico!AV$3&gt;='Gastos Gerais'!$D$4:$D$1003),-(Analítico!AV$3&lt;='Gastos Gerais'!$E$4:$E$1003),-('Gastos Gerais'!$C$4:$C$1003))</f>
        <v>0</v>
      </c>
      <c r="AW109" s="71">
        <f>SUMPRODUCT(-('Gastos Gerais'!$B$4:$B$1003=Analítico!$B109),-(Analítico!AW$3&gt;='Gastos Gerais'!$D$4:$D$1003),-(Analítico!AW$3&lt;='Gastos Gerais'!$E$4:$E$1003),-('Gastos Gerais'!$C$4:$C$1003))</f>
        <v>0</v>
      </c>
      <c r="AX109" s="71">
        <f>SUMPRODUCT(-('Gastos Gerais'!$B$4:$B$1003=Analítico!$B109),-(Analítico!AX$3&gt;='Gastos Gerais'!$D$4:$D$1003),-(Analítico!AX$3&lt;='Gastos Gerais'!$E$4:$E$1003),-('Gastos Gerais'!$C$4:$C$1003))</f>
        <v>0</v>
      </c>
      <c r="AY109" s="71">
        <f>SUMPRODUCT(-('Gastos Gerais'!$B$4:$B$1003=Analítico!$B109),-(Analítico!AY$3&gt;='Gastos Gerais'!$D$4:$D$1003),-(Analítico!AY$3&lt;='Gastos Gerais'!$E$4:$E$1003),-('Gastos Gerais'!$C$4:$C$1003))</f>
        <v>0</v>
      </c>
      <c r="AZ109" s="71">
        <f>SUMPRODUCT(-('Gastos Gerais'!$B$4:$B$1003=Analítico!$B109),-(Analítico!AZ$3&gt;='Gastos Gerais'!$D$4:$D$1003),-(Analítico!AZ$3&lt;='Gastos Gerais'!$E$4:$E$1003),-('Gastos Gerais'!$C$4:$C$1003))</f>
        <v>0</v>
      </c>
      <c r="BA109" s="71">
        <f>SUMPRODUCT(-('Gastos Gerais'!$B$4:$B$1003=Analítico!$B109),-(Analítico!BA$3&gt;='Gastos Gerais'!$D$4:$D$1003),-(Analítico!BA$3&lt;='Gastos Gerais'!$E$4:$E$1003),-('Gastos Gerais'!$C$4:$C$1003))</f>
        <v>0</v>
      </c>
      <c r="BB109" s="71">
        <f>SUMPRODUCT(-('Gastos Gerais'!$B$4:$B$1003=Analítico!$B109),-(Analítico!BB$3&gt;='Gastos Gerais'!$D$4:$D$1003),-(Analítico!BB$3&lt;='Gastos Gerais'!$E$4:$E$1003),-('Gastos Gerais'!$C$4:$C$1003))</f>
        <v>0</v>
      </c>
      <c r="BC109" s="71">
        <f>SUMPRODUCT(-('Gastos Gerais'!$B$4:$B$1003=Analítico!$B109),-(Analítico!BC$3&gt;='Gastos Gerais'!$D$4:$D$1003),-(Analítico!BC$3&lt;='Gastos Gerais'!$E$4:$E$1003),-('Gastos Gerais'!$C$4:$C$1003))</f>
        <v>0</v>
      </c>
      <c r="BD109" s="71">
        <f>SUMPRODUCT(-('Gastos Gerais'!$B$4:$B$1003=Analítico!$B109),-(Analítico!BD$3&gt;='Gastos Gerais'!$D$4:$D$1003),-(Analítico!BD$3&lt;='Gastos Gerais'!$E$4:$E$1003),-('Gastos Gerais'!$C$4:$C$1003))</f>
        <v>0</v>
      </c>
      <c r="BE109" s="71">
        <f>SUMPRODUCT(-('Gastos Gerais'!$B$4:$B$1003=Analítico!$B109),-(Analítico!BE$3&gt;='Gastos Gerais'!$D$4:$D$1003),-(Analítico!BE$3&lt;='Gastos Gerais'!$E$4:$E$1003),-('Gastos Gerais'!$C$4:$C$1003))</f>
        <v>0</v>
      </c>
      <c r="BF109" s="71">
        <f>SUMPRODUCT(-('Gastos Gerais'!$B$4:$B$1003=Analítico!$B109),-(Analítico!BF$3&gt;='Gastos Gerais'!$D$4:$D$1003),-(Analítico!BF$3&lt;='Gastos Gerais'!$E$4:$E$1003),-('Gastos Gerais'!$C$4:$C$1003))</f>
        <v>0</v>
      </c>
      <c r="BG109" s="71">
        <f>SUMPRODUCT(-('Gastos Gerais'!$B$4:$B$1003=Analítico!$B109),-(Analítico!BG$3&gt;='Gastos Gerais'!$D$4:$D$1003),-(Analítico!BG$3&lt;='Gastos Gerais'!$E$4:$E$1003),-('Gastos Gerais'!$C$4:$C$1003))</f>
        <v>0</v>
      </c>
      <c r="BH109" s="71">
        <f>SUMPRODUCT(-('Gastos Gerais'!$B$4:$B$1003=Analítico!$B109),-(Analítico!BH$3&gt;='Gastos Gerais'!$D$4:$D$1003),-(Analítico!BH$3&lt;='Gastos Gerais'!$E$4:$E$1003),-('Gastos Gerais'!$C$4:$C$1003))</f>
        <v>0</v>
      </c>
      <c r="BI109" s="71">
        <f>SUMPRODUCT(-('Gastos Gerais'!$B$4:$B$1003=Analítico!$B109),-(Analítico!BI$3&gt;='Gastos Gerais'!$D$4:$D$1003),-(Analítico!BI$3&lt;='Gastos Gerais'!$E$4:$E$1003),-('Gastos Gerais'!$C$4:$C$1003))</f>
        <v>0</v>
      </c>
      <c r="BJ109" s="71">
        <f>SUMPRODUCT(-('Gastos Gerais'!$B$4:$B$1003=Analítico!$B109),-(Analítico!BJ$3&gt;='Gastos Gerais'!$D$4:$D$1003),-(Analítico!BJ$3&lt;='Gastos Gerais'!$E$4:$E$1003),-('Gastos Gerais'!$C$4:$C$1003))</f>
        <v>0</v>
      </c>
      <c r="BK109" s="69">
        <f t="shared" si="38"/>
        <v>0</v>
      </c>
      <c r="BL109" s="74">
        <f t="shared" ca="1" si="39"/>
        <v>0</v>
      </c>
    </row>
    <row r="110" spans="1:64" s="49" customFormat="1" ht="23.25" customHeight="1" x14ac:dyDescent="0.2">
      <c r="A110" s="19" t="s">
        <v>277</v>
      </c>
      <c r="B110" s="352" t="s">
        <v>278</v>
      </c>
      <c r="C110" s="71">
        <f>SUMPRODUCT(-('Gastos Gerais'!$B$4:$B$1003=Analítico!$B110),-(Analítico!C$3&gt;='Gastos Gerais'!$D$4:$D$1003),-(Analítico!C$3&lt;='Gastos Gerais'!$E$4:$E$1003),-('Gastos Gerais'!$C$4:$C$1003))</f>
        <v>0</v>
      </c>
      <c r="D110" s="71">
        <f>SUMPRODUCT(-('Gastos Gerais'!$B$4:$B$1003=Analítico!$B110),-(Analítico!D$3&gt;='Gastos Gerais'!$D$4:$D$1003),-(Analítico!D$3&lt;='Gastos Gerais'!$E$4:$E$1003),-('Gastos Gerais'!$C$4:$C$1003))</f>
        <v>0</v>
      </c>
      <c r="E110" s="71">
        <f>SUMPRODUCT(-('Gastos Gerais'!$B$4:$B$1003=Analítico!$B110),-(Analítico!E$3&gt;='Gastos Gerais'!$D$4:$D$1003),-(Analítico!E$3&lt;='Gastos Gerais'!$E$4:$E$1003),-('Gastos Gerais'!$C$4:$C$1003))</f>
        <v>0</v>
      </c>
      <c r="F110" s="71">
        <f>SUMPRODUCT(-('Gastos Gerais'!$B$4:$B$1003=Analítico!$B110),-(Analítico!F$3&gt;='Gastos Gerais'!$D$4:$D$1003),-(Analítico!F$3&lt;='Gastos Gerais'!$E$4:$E$1003),-('Gastos Gerais'!$C$4:$C$1003))</f>
        <v>0</v>
      </c>
      <c r="G110" s="71">
        <f>SUMPRODUCT(-('Gastos Gerais'!$B$4:$B$1003=Analítico!$B110),-(Analítico!G$3&gt;='Gastos Gerais'!$D$4:$D$1003),-(Analítico!G$3&lt;='Gastos Gerais'!$E$4:$E$1003),-('Gastos Gerais'!$C$4:$C$1003))</f>
        <v>0</v>
      </c>
      <c r="H110" s="71">
        <f>SUMPRODUCT(-('Gastos Gerais'!$B$4:$B$1003=Analítico!$B110),-(Analítico!H$3&gt;='Gastos Gerais'!$D$4:$D$1003),-(Analítico!H$3&lt;='Gastos Gerais'!$E$4:$E$1003),-('Gastos Gerais'!$C$4:$C$1003))</f>
        <v>0</v>
      </c>
      <c r="I110" s="71">
        <f>SUMPRODUCT(-('Gastos Gerais'!$B$4:$B$1003=Analítico!$B110),-(Analítico!I$3&gt;='Gastos Gerais'!$D$4:$D$1003),-(Analítico!I$3&lt;='Gastos Gerais'!$E$4:$E$1003),-('Gastos Gerais'!$C$4:$C$1003))</f>
        <v>0</v>
      </c>
      <c r="J110" s="71">
        <f>SUMPRODUCT(-('Gastos Gerais'!$B$4:$B$1003=Analítico!$B110),-(Analítico!J$3&gt;='Gastos Gerais'!$D$4:$D$1003),-(Analítico!J$3&lt;='Gastos Gerais'!$E$4:$E$1003),-('Gastos Gerais'!$C$4:$C$1003))</f>
        <v>0</v>
      </c>
      <c r="K110" s="71">
        <f>SUMPRODUCT(-('Gastos Gerais'!$B$4:$B$1003=Analítico!$B110),-(Analítico!K$3&gt;='Gastos Gerais'!$D$4:$D$1003),-(Analítico!K$3&lt;='Gastos Gerais'!$E$4:$E$1003),-('Gastos Gerais'!$C$4:$C$1003))</f>
        <v>0</v>
      </c>
      <c r="L110" s="71">
        <f>SUMPRODUCT(-('Gastos Gerais'!$B$4:$B$1003=Analítico!$B110),-(Analítico!L$3&gt;='Gastos Gerais'!$D$4:$D$1003),-(Analítico!L$3&lt;='Gastos Gerais'!$E$4:$E$1003),-('Gastos Gerais'!$C$4:$C$1003))</f>
        <v>0</v>
      </c>
      <c r="M110" s="71">
        <f>SUMPRODUCT(-('Gastos Gerais'!$B$4:$B$1003=Analítico!$B110),-(Analítico!M$3&gt;='Gastos Gerais'!$D$4:$D$1003),-(Analítico!M$3&lt;='Gastos Gerais'!$E$4:$E$1003),-('Gastos Gerais'!$C$4:$C$1003))</f>
        <v>0</v>
      </c>
      <c r="N110" s="71">
        <f>SUMPRODUCT(-('Gastos Gerais'!$B$4:$B$1003=Analítico!$B110),-(Analítico!N$3&gt;='Gastos Gerais'!$D$4:$D$1003),-(Analítico!N$3&lt;='Gastos Gerais'!$E$4:$E$1003),-('Gastos Gerais'!$C$4:$C$1003))</f>
        <v>0</v>
      </c>
      <c r="O110" s="71">
        <f>SUMPRODUCT(-('Gastos Gerais'!$B$4:$B$1003=Analítico!$B110),-(Analítico!O$3&gt;='Gastos Gerais'!$D$4:$D$1003),-(Analítico!O$3&lt;='Gastos Gerais'!$E$4:$E$1003),-('Gastos Gerais'!$C$4:$C$1003))</f>
        <v>0</v>
      </c>
      <c r="P110" s="71">
        <f>SUMPRODUCT(-('Gastos Gerais'!$B$4:$B$1003=Analítico!$B110),-(Analítico!P$3&gt;='Gastos Gerais'!$D$4:$D$1003),-(Analítico!P$3&lt;='Gastos Gerais'!$E$4:$E$1003),-('Gastos Gerais'!$C$4:$C$1003))</f>
        <v>0</v>
      </c>
      <c r="Q110" s="71">
        <f>SUMPRODUCT(-('Gastos Gerais'!$B$4:$B$1003=Analítico!$B110),-(Analítico!Q$3&gt;='Gastos Gerais'!$D$4:$D$1003),-(Analítico!Q$3&lt;='Gastos Gerais'!$E$4:$E$1003),-('Gastos Gerais'!$C$4:$C$1003))</f>
        <v>0</v>
      </c>
      <c r="R110" s="71">
        <f>SUMPRODUCT(-('Gastos Gerais'!$B$4:$B$1003=Analítico!$B110),-(Analítico!R$3&gt;='Gastos Gerais'!$D$4:$D$1003),-(Analítico!R$3&lt;='Gastos Gerais'!$E$4:$E$1003),-('Gastos Gerais'!$C$4:$C$1003))</f>
        <v>0</v>
      </c>
      <c r="S110" s="71">
        <f>SUMPRODUCT(-('Gastos Gerais'!$B$4:$B$1003=Analítico!$B110),-(Analítico!S$3&gt;='Gastos Gerais'!$D$4:$D$1003),-(Analítico!S$3&lt;='Gastos Gerais'!$E$4:$E$1003),-('Gastos Gerais'!$C$4:$C$1003))</f>
        <v>0</v>
      </c>
      <c r="T110" s="71">
        <f>SUMPRODUCT(-('Gastos Gerais'!$B$4:$B$1003=Analítico!$B110),-(Analítico!T$3&gt;='Gastos Gerais'!$D$4:$D$1003),-(Analítico!T$3&lt;='Gastos Gerais'!$E$4:$E$1003),-('Gastos Gerais'!$C$4:$C$1003))</f>
        <v>0</v>
      </c>
      <c r="U110" s="71">
        <f>SUMPRODUCT(-('Gastos Gerais'!$B$4:$B$1003=Analítico!$B110),-(Analítico!U$3&gt;='Gastos Gerais'!$D$4:$D$1003),-(Analítico!U$3&lt;='Gastos Gerais'!$E$4:$E$1003),-('Gastos Gerais'!$C$4:$C$1003))</f>
        <v>0</v>
      </c>
      <c r="V110" s="71">
        <f>SUMPRODUCT(-('Gastos Gerais'!$B$4:$B$1003=Analítico!$B110),-(Analítico!V$3&gt;='Gastos Gerais'!$D$4:$D$1003),-(Analítico!V$3&lt;='Gastos Gerais'!$E$4:$E$1003),-('Gastos Gerais'!$C$4:$C$1003))</f>
        <v>0</v>
      </c>
      <c r="W110" s="71">
        <f>SUMPRODUCT(-('Gastos Gerais'!$B$4:$B$1003=Analítico!$B110),-(Analítico!W$3&gt;='Gastos Gerais'!$D$4:$D$1003),-(Analítico!W$3&lt;='Gastos Gerais'!$E$4:$E$1003),-('Gastos Gerais'!$C$4:$C$1003))</f>
        <v>0</v>
      </c>
      <c r="X110" s="71">
        <f>SUMPRODUCT(-('Gastos Gerais'!$B$4:$B$1003=Analítico!$B110),-(Analítico!X$3&gt;='Gastos Gerais'!$D$4:$D$1003),-(Analítico!X$3&lt;='Gastos Gerais'!$E$4:$E$1003),-('Gastos Gerais'!$C$4:$C$1003))</f>
        <v>0</v>
      </c>
      <c r="Y110" s="71">
        <f>SUMPRODUCT(-('Gastos Gerais'!$B$4:$B$1003=Analítico!$B110),-(Analítico!Y$3&gt;='Gastos Gerais'!$D$4:$D$1003),-(Analítico!Y$3&lt;='Gastos Gerais'!$E$4:$E$1003),-('Gastos Gerais'!$C$4:$C$1003))</f>
        <v>0</v>
      </c>
      <c r="Z110" s="71">
        <f>SUMPRODUCT(-('Gastos Gerais'!$B$4:$B$1003=Analítico!$B110),-(Analítico!Z$3&gt;='Gastos Gerais'!$D$4:$D$1003),-(Analítico!Z$3&lt;='Gastos Gerais'!$E$4:$E$1003),-('Gastos Gerais'!$C$4:$C$1003))</f>
        <v>0</v>
      </c>
      <c r="AA110" s="71">
        <f>SUMPRODUCT(-('Gastos Gerais'!$B$4:$B$1003=Analítico!$B110),-(Analítico!AA$3&gt;='Gastos Gerais'!$D$4:$D$1003),-(Analítico!AA$3&lt;='Gastos Gerais'!$E$4:$E$1003),-('Gastos Gerais'!$C$4:$C$1003))</f>
        <v>0</v>
      </c>
      <c r="AB110" s="71">
        <f>SUMPRODUCT(-('Gastos Gerais'!$B$4:$B$1003=Analítico!$B110),-(Analítico!AB$3&gt;='Gastos Gerais'!$D$4:$D$1003),-(Analítico!AB$3&lt;='Gastos Gerais'!$E$4:$E$1003),-('Gastos Gerais'!$C$4:$C$1003))</f>
        <v>0</v>
      </c>
      <c r="AC110" s="71">
        <f>SUMPRODUCT(-('Gastos Gerais'!$B$4:$B$1003=Analítico!$B110),-(Analítico!AC$3&gt;='Gastos Gerais'!$D$4:$D$1003),-(Analítico!AC$3&lt;='Gastos Gerais'!$E$4:$E$1003),-('Gastos Gerais'!$C$4:$C$1003))</f>
        <v>0</v>
      </c>
      <c r="AD110" s="71">
        <f>SUMPRODUCT(-('Gastos Gerais'!$B$4:$B$1003=Analítico!$B110),-(Analítico!AD$3&gt;='Gastos Gerais'!$D$4:$D$1003),-(Analítico!AD$3&lt;='Gastos Gerais'!$E$4:$E$1003),-('Gastos Gerais'!$C$4:$C$1003))</f>
        <v>0</v>
      </c>
      <c r="AE110" s="71">
        <f>SUMPRODUCT(-('Gastos Gerais'!$B$4:$B$1003=Analítico!$B110),-(Analítico!AE$3&gt;='Gastos Gerais'!$D$4:$D$1003),-(Analítico!AE$3&lt;='Gastos Gerais'!$E$4:$E$1003),-('Gastos Gerais'!$C$4:$C$1003))</f>
        <v>0</v>
      </c>
      <c r="AF110" s="71">
        <f>SUMPRODUCT(-('Gastos Gerais'!$B$4:$B$1003=Analítico!$B110),-(Analítico!AF$3&gt;='Gastos Gerais'!$D$4:$D$1003),-(Analítico!AF$3&lt;='Gastos Gerais'!$E$4:$E$1003),-('Gastos Gerais'!$C$4:$C$1003))</f>
        <v>0</v>
      </c>
      <c r="AG110" s="71">
        <f>SUMPRODUCT(-('Gastos Gerais'!$B$4:$B$1003=Analítico!$B110),-(Analítico!AG$3&gt;='Gastos Gerais'!$D$4:$D$1003),-(Analítico!AG$3&lt;='Gastos Gerais'!$E$4:$E$1003),-('Gastos Gerais'!$C$4:$C$1003))</f>
        <v>0</v>
      </c>
      <c r="AH110" s="71">
        <f>SUMPRODUCT(-('Gastos Gerais'!$B$4:$B$1003=Analítico!$B110),-(Analítico!AH$3&gt;='Gastos Gerais'!$D$4:$D$1003),-(Analítico!AH$3&lt;='Gastos Gerais'!$E$4:$E$1003),-('Gastos Gerais'!$C$4:$C$1003))</f>
        <v>0</v>
      </c>
      <c r="AI110" s="71">
        <f>SUMPRODUCT(-('Gastos Gerais'!$B$4:$B$1003=Analítico!$B110),-(Analítico!AI$3&gt;='Gastos Gerais'!$D$4:$D$1003),-(Analítico!AI$3&lt;='Gastos Gerais'!$E$4:$E$1003),-('Gastos Gerais'!$C$4:$C$1003))</f>
        <v>0</v>
      </c>
      <c r="AJ110" s="71">
        <f>SUMPRODUCT(-('Gastos Gerais'!$B$4:$B$1003=Analítico!$B110),-(Analítico!AJ$3&gt;='Gastos Gerais'!$D$4:$D$1003),-(Analítico!AJ$3&lt;='Gastos Gerais'!$E$4:$E$1003),-('Gastos Gerais'!$C$4:$C$1003))</f>
        <v>0</v>
      </c>
      <c r="AK110" s="71">
        <f>SUMPRODUCT(-('Gastos Gerais'!$B$4:$B$1003=Analítico!$B110),-(Analítico!AK$3&gt;='Gastos Gerais'!$D$4:$D$1003),-(Analítico!AK$3&lt;='Gastos Gerais'!$E$4:$E$1003),-('Gastos Gerais'!$C$4:$C$1003))</f>
        <v>0</v>
      </c>
      <c r="AL110" s="71">
        <f>SUMPRODUCT(-('Gastos Gerais'!$B$4:$B$1003=Analítico!$B110),-(Analítico!AL$3&gt;='Gastos Gerais'!$D$4:$D$1003),-(Analítico!AL$3&lt;='Gastos Gerais'!$E$4:$E$1003),-('Gastos Gerais'!$C$4:$C$1003))</f>
        <v>0</v>
      </c>
      <c r="AM110" s="71">
        <f>SUMPRODUCT(-('Gastos Gerais'!$B$4:$B$1003=Analítico!$B110),-(Analítico!AM$3&gt;='Gastos Gerais'!$D$4:$D$1003),-(Analítico!AM$3&lt;='Gastos Gerais'!$E$4:$E$1003),-('Gastos Gerais'!$C$4:$C$1003))</f>
        <v>0</v>
      </c>
      <c r="AN110" s="71">
        <f>SUMPRODUCT(-('Gastos Gerais'!$B$4:$B$1003=Analítico!$B110),-(Analítico!AN$3&gt;='Gastos Gerais'!$D$4:$D$1003),-(Analítico!AN$3&lt;='Gastos Gerais'!$E$4:$E$1003),-('Gastos Gerais'!$C$4:$C$1003))</f>
        <v>0</v>
      </c>
      <c r="AO110" s="71">
        <f>SUMPRODUCT(-('Gastos Gerais'!$B$4:$B$1003=Analítico!$B110),-(Analítico!AO$3&gt;='Gastos Gerais'!$D$4:$D$1003),-(Analítico!AO$3&lt;='Gastos Gerais'!$E$4:$E$1003),-('Gastos Gerais'!$C$4:$C$1003))</f>
        <v>0</v>
      </c>
      <c r="AP110" s="71">
        <f>SUMPRODUCT(-('Gastos Gerais'!$B$4:$B$1003=Analítico!$B110),-(Analítico!AP$3&gt;='Gastos Gerais'!$D$4:$D$1003),-(Analítico!AP$3&lt;='Gastos Gerais'!$E$4:$E$1003),-('Gastos Gerais'!$C$4:$C$1003))</f>
        <v>0</v>
      </c>
      <c r="AQ110" s="71">
        <f>SUMPRODUCT(-('Gastos Gerais'!$B$4:$B$1003=Analítico!$B110),-(Analítico!AQ$3&gt;='Gastos Gerais'!$D$4:$D$1003),-(Analítico!AQ$3&lt;='Gastos Gerais'!$E$4:$E$1003),-('Gastos Gerais'!$C$4:$C$1003))</f>
        <v>0</v>
      </c>
      <c r="AR110" s="71">
        <f>SUMPRODUCT(-('Gastos Gerais'!$B$4:$B$1003=Analítico!$B110),-(Analítico!AR$3&gt;='Gastos Gerais'!$D$4:$D$1003),-(Analítico!AR$3&lt;='Gastos Gerais'!$E$4:$E$1003),-('Gastos Gerais'!$C$4:$C$1003))</f>
        <v>0</v>
      </c>
      <c r="AS110" s="71">
        <f>SUMPRODUCT(-('Gastos Gerais'!$B$4:$B$1003=Analítico!$B110),-(Analítico!AS$3&gt;='Gastos Gerais'!$D$4:$D$1003),-(Analítico!AS$3&lt;='Gastos Gerais'!$E$4:$E$1003),-('Gastos Gerais'!$C$4:$C$1003))</f>
        <v>0</v>
      </c>
      <c r="AT110" s="71">
        <f>SUMPRODUCT(-('Gastos Gerais'!$B$4:$B$1003=Analítico!$B110),-(Analítico!AT$3&gt;='Gastos Gerais'!$D$4:$D$1003),-(Analítico!AT$3&lt;='Gastos Gerais'!$E$4:$E$1003),-('Gastos Gerais'!$C$4:$C$1003))</f>
        <v>0</v>
      </c>
      <c r="AU110" s="71">
        <f>SUMPRODUCT(-('Gastos Gerais'!$B$4:$B$1003=Analítico!$B110),-(Analítico!AU$3&gt;='Gastos Gerais'!$D$4:$D$1003),-(Analítico!AU$3&lt;='Gastos Gerais'!$E$4:$E$1003),-('Gastos Gerais'!$C$4:$C$1003))</f>
        <v>0</v>
      </c>
      <c r="AV110" s="71">
        <f>SUMPRODUCT(-('Gastos Gerais'!$B$4:$B$1003=Analítico!$B110),-(Analítico!AV$3&gt;='Gastos Gerais'!$D$4:$D$1003),-(Analítico!AV$3&lt;='Gastos Gerais'!$E$4:$E$1003),-('Gastos Gerais'!$C$4:$C$1003))</f>
        <v>0</v>
      </c>
      <c r="AW110" s="71">
        <f>SUMPRODUCT(-('Gastos Gerais'!$B$4:$B$1003=Analítico!$B110),-(Analítico!AW$3&gt;='Gastos Gerais'!$D$4:$D$1003),-(Analítico!AW$3&lt;='Gastos Gerais'!$E$4:$E$1003),-('Gastos Gerais'!$C$4:$C$1003))</f>
        <v>0</v>
      </c>
      <c r="AX110" s="71">
        <f>SUMPRODUCT(-('Gastos Gerais'!$B$4:$B$1003=Analítico!$B110),-(Analítico!AX$3&gt;='Gastos Gerais'!$D$4:$D$1003),-(Analítico!AX$3&lt;='Gastos Gerais'!$E$4:$E$1003),-('Gastos Gerais'!$C$4:$C$1003))</f>
        <v>0</v>
      </c>
      <c r="AY110" s="71">
        <f>SUMPRODUCT(-('Gastos Gerais'!$B$4:$B$1003=Analítico!$B110),-(Analítico!AY$3&gt;='Gastos Gerais'!$D$4:$D$1003),-(Analítico!AY$3&lt;='Gastos Gerais'!$E$4:$E$1003),-('Gastos Gerais'!$C$4:$C$1003))</f>
        <v>0</v>
      </c>
      <c r="AZ110" s="71">
        <f>SUMPRODUCT(-('Gastos Gerais'!$B$4:$B$1003=Analítico!$B110),-(Analítico!AZ$3&gt;='Gastos Gerais'!$D$4:$D$1003),-(Analítico!AZ$3&lt;='Gastos Gerais'!$E$4:$E$1003),-('Gastos Gerais'!$C$4:$C$1003))</f>
        <v>0</v>
      </c>
      <c r="BA110" s="71">
        <f>SUMPRODUCT(-('Gastos Gerais'!$B$4:$B$1003=Analítico!$B110),-(Analítico!BA$3&gt;='Gastos Gerais'!$D$4:$D$1003),-(Analítico!BA$3&lt;='Gastos Gerais'!$E$4:$E$1003),-('Gastos Gerais'!$C$4:$C$1003))</f>
        <v>0</v>
      </c>
      <c r="BB110" s="71">
        <f>SUMPRODUCT(-('Gastos Gerais'!$B$4:$B$1003=Analítico!$B110),-(Analítico!BB$3&gt;='Gastos Gerais'!$D$4:$D$1003),-(Analítico!BB$3&lt;='Gastos Gerais'!$E$4:$E$1003),-('Gastos Gerais'!$C$4:$C$1003))</f>
        <v>0</v>
      </c>
      <c r="BC110" s="71">
        <f>SUMPRODUCT(-('Gastos Gerais'!$B$4:$B$1003=Analítico!$B110),-(Analítico!BC$3&gt;='Gastos Gerais'!$D$4:$D$1003),-(Analítico!BC$3&lt;='Gastos Gerais'!$E$4:$E$1003),-('Gastos Gerais'!$C$4:$C$1003))</f>
        <v>0</v>
      </c>
      <c r="BD110" s="71">
        <f>SUMPRODUCT(-('Gastos Gerais'!$B$4:$B$1003=Analítico!$B110),-(Analítico!BD$3&gt;='Gastos Gerais'!$D$4:$D$1003),-(Analítico!BD$3&lt;='Gastos Gerais'!$E$4:$E$1003),-('Gastos Gerais'!$C$4:$C$1003))</f>
        <v>0</v>
      </c>
      <c r="BE110" s="71">
        <f>SUMPRODUCT(-('Gastos Gerais'!$B$4:$B$1003=Analítico!$B110),-(Analítico!BE$3&gt;='Gastos Gerais'!$D$4:$D$1003),-(Analítico!BE$3&lt;='Gastos Gerais'!$E$4:$E$1003),-('Gastos Gerais'!$C$4:$C$1003))</f>
        <v>0</v>
      </c>
      <c r="BF110" s="71">
        <f>SUMPRODUCT(-('Gastos Gerais'!$B$4:$B$1003=Analítico!$B110),-(Analítico!BF$3&gt;='Gastos Gerais'!$D$4:$D$1003),-(Analítico!BF$3&lt;='Gastos Gerais'!$E$4:$E$1003),-('Gastos Gerais'!$C$4:$C$1003))</f>
        <v>0</v>
      </c>
      <c r="BG110" s="71">
        <f>SUMPRODUCT(-('Gastos Gerais'!$B$4:$B$1003=Analítico!$B110),-(Analítico!BG$3&gt;='Gastos Gerais'!$D$4:$D$1003),-(Analítico!BG$3&lt;='Gastos Gerais'!$E$4:$E$1003),-('Gastos Gerais'!$C$4:$C$1003))</f>
        <v>0</v>
      </c>
      <c r="BH110" s="71">
        <f>SUMPRODUCT(-('Gastos Gerais'!$B$4:$B$1003=Analítico!$B110),-(Analítico!BH$3&gt;='Gastos Gerais'!$D$4:$D$1003),-(Analítico!BH$3&lt;='Gastos Gerais'!$E$4:$E$1003),-('Gastos Gerais'!$C$4:$C$1003))</f>
        <v>0</v>
      </c>
      <c r="BI110" s="71">
        <f>SUMPRODUCT(-('Gastos Gerais'!$B$4:$B$1003=Analítico!$B110),-(Analítico!BI$3&gt;='Gastos Gerais'!$D$4:$D$1003),-(Analítico!BI$3&lt;='Gastos Gerais'!$E$4:$E$1003),-('Gastos Gerais'!$C$4:$C$1003))</f>
        <v>0</v>
      </c>
      <c r="BJ110" s="71">
        <f>SUMPRODUCT(-('Gastos Gerais'!$B$4:$B$1003=Analítico!$B110),-(Analítico!BJ$3&gt;='Gastos Gerais'!$D$4:$D$1003),-(Analítico!BJ$3&lt;='Gastos Gerais'!$E$4:$E$1003),-('Gastos Gerais'!$C$4:$C$1003))</f>
        <v>0</v>
      </c>
      <c r="BK110" s="69">
        <f t="shared" si="38"/>
        <v>0</v>
      </c>
      <c r="BL110" s="74">
        <f t="shared" ca="1" si="39"/>
        <v>0</v>
      </c>
    </row>
    <row r="111" spans="1:64" s="49" customFormat="1" ht="23.25" customHeight="1" x14ac:dyDescent="0.2">
      <c r="A111" s="19" t="s">
        <v>279</v>
      </c>
      <c r="B111" s="352" t="s">
        <v>280</v>
      </c>
      <c r="C111" s="71">
        <f>SUMPRODUCT(-('Gastos Gerais'!$B$4:$B$1003=Analítico!$B111),-(Analítico!C$3&gt;='Gastos Gerais'!$D$4:$D$1003),-(Analítico!C$3&lt;='Gastos Gerais'!$E$4:$E$1003),-('Gastos Gerais'!$C$4:$C$1003))</f>
        <v>0</v>
      </c>
      <c r="D111" s="71">
        <f>SUMPRODUCT(-('Gastos Gerais'!$B$4:$B$1003=Analítico!$B111),-(Analítico!D$3&gt;='Gastos Gerais'!$D$4:$D$1003),-(Analítico!D$3&lt;='Gastos Gerais'!$E$4:$E$1003),-('Gastos Gerais'!$C$4:$C$1003))</f>
        <v>0</v>
      </c>
      <c r="E111" s="71">
        <f>SUMPRODUCT(-('Gastos Gerais'!$B$4:$B$1003=Analítico!$B111),-(Analítico!E$3&gt;='Gastos Gerais'!$D$4:$D$1003),-(Analítico!E$3&lt;='Gastos Gerais'!$E$4:$E$1003),-('Gastos Gerais'!$C$4:$C$1003))</f>
        <v>0</v>
      </c>
      <c r="F111" s="71">
        <f>SUMPRODUCT(-('Gastos Gerais'!$B$4:$B$1003=Analítico!$B111),-(Analítico!F$3&gt;='Gastos Gerais'!$D$4:$D$1003),-(Analítico!F$3&lt;='Gastos Gerais'!$E$4:$E$1003),-('Gastos Gerais'!$C$4:$C$1003))</f>
        <v>0</v>
      </c>
      <c r="G111" s="71">
        <f>SUMPRODUCT(-('Gastos Gerais'!$B$4:$B$1003=Analítico!$B111),-(Analítico!G$3&gt;='Gastos Gerais'!$D$4:$D$1003),-(Analítico!G$3&lt;='Gastos Gerais'!$E$4:$E$1003),-('Gastos Gerais'!$C$4:$C$1003))</f>
        <v>0</v>
      </c>
      <c r="H111" s="71">
        <f>SUMPRODUCT(-('Gastos Gerais'!$B$4:$B$1003=Analítico!$B111),-(Analítico!H$3&gt;='Gastos Gerais'!$D$4:$D$1003),-(Analítico!H$3&lt;='Gastos Gerais'!$E$4:$E$1003),-('Gastos Gerais'!$C$4:$C$1003))</f>
        <v>0</v>
      </c>
      <c r="I111" s="71">
        <f>SUMPRODUCT(-('Gastos Gerais'!$B$4:$B$1003=Analítico!$B111),-(Analítico!I$3&gt;='Gastos Gerais'!$D$4:$D$1003),-(Analítico!I$3&lt;='Gastos Gerais'!$E$4:$E$1003),-('Gastos Gerais'!$C$4:$C$1003))</f>
        <v>0</v>
      </c>
      <c r="J111" s="71">
        <f>SUMPRODUCT(-('Gastos Gerais'!$B$4:$B$1003=Analítico!$B111),-(Analítico!J$3&gt;='Gastos Gerais'!$D$4:$D$1003),-(Analítico!J$3&lt;='Gastos Gerais'!$E$4:$E$1003),-('Gastos Gerais'!$C$4:$C$1003))</f>
        <v>0</v>
      </c>
      <c r="K111" s="71">
        <f>SUMPRODUCT(-('Gastos Gerais'!$B$4:$B$1003=Analítico!$B111),-(Analítico!K$3&gt;='Gastos Gerais'!$D$4:$D$1003),-(Analítico!K$3&lt;='Gastos Gerais'!$E$4:$E$1003),-('Gastos Gerais'!$C$4:$C$1003))</f>
        <v>0</v>
      </c>
      <c r="L111" s="71">
        <f>SUMPRODUCT(-('Gastos Gerais'!$B$4:$B$1003=Analítico!$B111),-(Analítico!L$3&gt;='Gastos Gerais'!$D$4:$D$1003),-(Analítico!L$3&lt;='Gastos Gerais'!$E$4:$E$1003),-('Gastos Gerais'!$C$4:$C$1003))</f>
        <v>0</v>
      </c>
      <c r="M111" s="71">
        <f>SUMPRODUCT(-('Gastos Gerais'!$B$4:$B$1003=Analítico!$B111),-(Analítico!M$3&gt;='Gastos Gerais'!$D$4:$D$1003),-(Analítico!M$3&lt;='Gastos Gerais'!$E$4:$E$1003),-('Gastos Gerais'!$C$4:$C$1003))</f>
        <v>0</v>
      </c>
      <c r="N111" s="71">
        <f>SUMPRODUCT(-('Gastos Gerais'!$B$4:$B$1003=Analítico!$B111),-(Analítico!N$3&gt;='Gastos Gerais'!$D$4:$D$1003),-(Analítico!N$3&lt;='Gastos Gerais'!$E$4:$E$1003),-('Gastos Gerais'!$C$4:$C$1003))</f>
        <v>0</v>
      </c>
      <c r="O111" s="71">
        <f>SUMPRODUCT(-('Gastos Gerais'!$B$4:$B$1003=Analítico!$B111),-(Analítico!O$3&gt;='Gastos Gerais'!$D$4:$D$1003),-(Analítico!O$3&lt;='Gastos Gerais'!$E$4:$E$1003),-('Gastos Gerais'!$C$4:$C$1003))</f>
        <v>0</v>
      </c>
      <c r="P111" s="71">
        <f>SUMPRODUCT(-('Gastos Gerais'!$B$4:$B$1003=Analítico!$B111),-(Analítico!P$3&gt;='Gastos Gerais'!$D$4:$D$1003),-(Analítico!P$3&lt;='Gastos Gerais'!$E$4:$E$1003),-('Gastos Gerais'!$C$4:$C$1003))</f>
        <v>0</v>
      </c>
      <c r="Q111" s="71">
        <f>SUMPRODUCT(-('Gastos Gerais'!$B$4:$B$1003=Analítico!$B111),-(Analítico!Q$3&gt;='Gastos Gerais'!$D$4:$D$1003),-(Analítico!Q$3&lt;='Gastos Gerais'!$E$4:$E$1003),-('Gastos Gerais'!$C$4:$C$1003))</f>
        <v>0</v>
      </c>
      <c r="R111" s="71">
        <f>SUMPRODUCT(-('Gastos Gerais'!$B$4:$B$1003=Analítico!$B111),-(Analítico!R$3&gt;='Gastos Gerais'!$D$4:$D$1003),-(Analítico!R$3&lt;='Gastos Gerais'!$E$4:$E$1003),-('Gastos Gerais'!$C$4:$C$1003))</f>
        <v>0</v>
      </c>
      <c r="S111" s="71">
        <f>SUMPRODUCT(-('Gastos Gerais'!$B$4:$B$1003=Analítico!$B111),-(Analítico!S$3&gt;='Gastos Gerais'!$D$4:$D$1003),-(Analítico!S$3&lt;='Gastos Gerais'!$E$4:$E$1003),-('Gastos Gerais'!$C$4:$C$1003))</f>
        <v>0</v>
      </c>
      <c r="T111" s="71">
        <f>SUMPRODUCT(-('Gastos Gerais'!$B$4:$B$1003=Analítico!$B111),-(Analítico!T$3&gt;='Gastos Gerais'!$D$4:$D$1003),-(Analítico!T$3&lt;='Gastos Gerais'!$E$4:$E$1003),-('Gastos Gerais'!$C$4:$C$1003))</f>
        <v>0</v>
      </c>
      <c r="U111" s="71">
        <f>SUMPRODUCT(-('Gastos Gerais'!$B$4:$B$1003=Analítico!$B111),-(Analítico!U$3&gt;='Gastos Gerais'!$D$4:$D$1003),-(Analítico!U$3&lt;='Gastos Gerais'!$E$4:$E$1003),-('Gastos Gerais'!$C$4:$C$1003))</f>
        <v>0</v>
      </c>
      <c r="V111" s="71">
        <f>SUMPRODUCT(-('Gastos Gerais'!$B$4:$B$1003=Analítico!$B111),-(Analítico!V$3&gt;='Gastos Gerais'!$D$4:$D$1003),-(Analítico!V$3&lt;='Gastos Gerais'!$E$4:$E$1003),-('Gastos Gerais'!$C$4:$C$1003))</f>
        <v>0</v>
      </c>
      <c r="W111" s="71">
        <f>SUMPRODUCT(-('Gastos Gerais'!$B$4:$B$1003=Analítico!$B111),-(Analítico!W$3&gt;='Gastos Gerais'!$D$4:$D$1003),-(Analítico!W$3&lt;='Gastos Gerais'!$E$4:$E$1003),-('Gastos Gerais'!$C$4:$C$1003))</f>
        <v>0</v>
      </c>
      <c r="X111" s="71">
        <f>SUMPRODUCT(-('Gastos Gerais'!$B$4:$B$1003=Analítico!$B111),-(Analítico!X$3&gt;='Gastos Gerais'!$D$4:$D$1003),-(Analítico!X$3&lt;='Gastos Gerais'!$E$4:$E$1003),-('Gastos Gerais'!$C$4:$C$1003))</f>
        <v>0</v>
      </c>
      <c r="Y111" s="71">
        <f>SUMPRODUCT(-('Gastos Gerais'!$B$4:$B$1003=Analítico!$B111),-(Analítico!Y$3&gt;='Gastos Gerais'!$D$4:$D$1003),-(Analítico!Y$3&lt;='Gastos Gerais'!$E$4:$E$1003),-('Gastos Gerais'!$C$4:$C$1003))</f>
        <v>0</v>
      </c>
      <c r="Z111" s="71">
        <f>SUMPRODUCT(-('Gastos Gerais'!$B$4:$B$1003=Analítico!$B111),-(Analítico!Z$3&gt;='Gastos Gerais'!$D$4:$D$1003),-(Analítico!Z$3&lt;='Gastos Gerais'!$E$4:$E$1003),-('Gastos Gerais'!$C$4:$C$1003))</f>
        <v>0</v>
      </c>
      <c r="AA111" s="71">
        <f>SUMPRODUCT(-('Gastos Gerais'!$B$4:$B$1003=Analítico!$B111),-(Analítico!AA$3&gt;='Gastos Gerais'!$D$4:$D$1003),-(Analítico!AA$3&lt;='Gastos Gerais'!$E$4:$E$1003),-('Gastos Gerais'!$C$4:$C$1003))</f>
        <v>0</v>
      </c>
      <c r="AB111" s="71">
        <f>SUMPRODUCT(-('Gastos Gerais'!$B$4:$B$1003=Analítico!$B111),-(Analítico!AB$3&gt;='Gastos Gerais'!$D$4:$D$1003),-(Analítico!AB$3&lt;='Gastos Gerais'!$E$4:$E$1003),-('Gastos Gerais'!$C$4:$C$1003))</f>
        <v>0</v>
      </c>
      <c r="AC111" s="71">
        <f>SUMPRODUCT(-('Gastos Gerais'!$B$4:$B$1003=Analítico!$B111),-(Analítico!AC$3&gt;='Gastos Gerais'!$D$4:$D$1003),-(Analítico!AC$3&lt;='Gastos Gerais'!$E$4:$E$1003),-('Gastos Gerais'!$C$4:$C$1003))</f>
        <v>0</v>
      </c>
      <c r="AD111" s="71">
        <f>SUMPRODUCT(-('Gastos Gerais'!$B$4:$B$1003=Analítico!$B111),-(Analítico!AD$3&gt;='Gastos Gerais'!$D$4:$D$1003),-(Analítico!AD$3&lt;='Gastos Gerais'!$E$4:$E$1003),-('Gastos Gerais'!$C$4:$C$1003))</f>
        <v>0</v>
      </c>
      <c r="AE111" s="71">
        <f>SUMPRODUCT(-('Gastos Gerais'!$B$4:$B$1003=Analítico!$B111),-(Analítico!AE$3&gt;='Gastos Gerais'!$D$4:$D$1003),-(Analítico!AE$3&lt;='Gastos Gerais'!$E$4:$E$1003),-('Gastos Gerais'!$C$4:$C$1003))</f>
        <v>0</v>
      </c>
      <c r="AF111" s="71">
        <f>SUMPRODUCT(-('Gastos Gerais'!$B$4:$B$1003=Analítico!$B111),-(Analítico!AF$3&gt;='Gastos Gerais'!$D$4:$D$1003),-(Analítico!AF$3&lt;='Gastos Gerais'!$E$4:$E$1003),-('Gastos Gerais'!$C$4:$C$1003))</f>
        <v>0</v>
      </c>
      <c r="AG111" s="71">
        <f>SUMPRODUCT(-('Gastos Gerais'!$B$4:$B$1003=Analítico!$B111),-(Analítico!AG$3&gt;='Gastos Gerais'!$D$4:$D$1003),-(Analítico!AG$3&lt;='Gastos Gerais'!$E$4:$E$1003),-('Gastos Gerais'!$C$4:$C$1003))</f>
        <v>0</v>
      </c>
      <c r="AH111" s="71">
        <f>SUMPRODUCT(-('Gastos Gerais'!$B$4:$B$1003=Analítico!$B111),-(Analítico!AH$3&gt;='Gastos Gerais'!$D$4:$D$1003),-(Analítico!AH$3&lt;='Gastos Gerais'!$E$4:$E$1003),-('Gastos Gerais'!$C$4:$C$1003))</f>
        <v>0</v>
      </c>
      <c r="AI111" s="71">
        <f>SUMPRODUCT(-('Gastos Gerais'!$B$4:$B$1003=Analítico!$B111),-(Analítico!AI$3&gt;='Gastos Gerais'!$D$4:$D$1003),-(Analítico!AI$3&lt;='Gastos Gerais'!$E$4:$E$1003),-('Gastos Gerais'!$C$4:$C$1003))</f>
        <v>0</v>
      </c>
      <c r="AJ111" s="71">
        <f>SUMPRODUCT(-('Gastos Gerais'!$B$4:$B$1003=Analítico!$B111),-(Analítico!AJ$3&gt;='Gastos Gerais'!$D$4:$D$1003),-(Analítico!AJ$3&lt;='Gastos Gerais'!$E$4:$E$1003),-('Gastos Gerais'!$C$4:$C$1003))</f>
        <v>0</v>
      </c>
      <c r="AK111" s="71">
        <f>SUMPRODUCT(-('Gastos Gerais'!$B$4:$B$1003=Analítico!$B111),-(Analítico!AK$3&gt;='Gastos Gerais'!$D$4:$D$1003),-(Analítico!AK$3&lt;='Gastos Gerais'!$E$4:$E$1003),-('Gastos Gerais'!$C$4:$C$1003))</f>
        <v>0</v>
      </c>
      <c r="AL111" s="71">
        <f>SUMPRODUCT(-('Gastos Gerais'!$B$4:$B$1003=Analítico!$B111),-(Analítico!AL$3&gt;='Gastos Gerais'!$D$4:$D$1003),-(Analítico!AL$3&lt;='Gastos Gerais'!$E$4:$E$1003),-('Gastos Gerais'!$C$4:$C$1003))</f>
        <v>0</v>
      </c>
      <c r="AM111" s="71">
        <f>SUMPRODUCT(-('Gastos Gerais'!$B$4:$B$1003=Analítico!$B111),-(Analítico!AM$3&gt;='Gastos Gerais'!$D$4:$D$1003),-(Analítico!AM$3&lt;='Gastos Gerais'!$E$4:$E$1003),-('Gastos Gerais'!$C$4:$C$1003))</f>
        <v>0</v>
      </c>
      <c r="AN111" s="71">
        <f>SUMPRODUCT(-('Gastos Gerais'!$B$4:$B$1003=Analítico!$B111),-(Analítico!AN$3&gt;='Gastos Gerais'!$D$4:$D$1003),-(Analítico!AN$3&lt;='Gastos Gerais'!$E$4:$E$1003),-('Gastos Gerais'!$C$4:$C$1003))</f>
        <v>0</v>
      </c>
      <c r="AO111" s="71">
        <f>SUMPRODUCT(-('Gastos Gerais'!$B$4:$B$1003=Analítico!$B111),-(Analítico!AO$3&gt;='Gastos Gerais'!$D$4:$D$1003),-(Analítico!AO$3&lt;='Gastos Gerais'!$E$4:$E$1003),-('Gastos Gerais'!$C$4:$C$1003))</f>
        <v>0</v>
      </c>
      <c r="AP111" s="71">
        <f>SUMPRODUCT(-('Gastos Gerais'!$B$4:$B$1003=Analítico!$B111),-(Analítico!AP$3&gt;='Gastos Gerais'!$D$4:$D$1003),-(Analítico!AP$3&lt;='Gastos Gerais'!$E$4:$E$1003),-('Gastos Gerais'!$C$4:$C$1003))</f>
        <v>0</v>
      </c>
      <c r="AQ111" s="71">
        <f>SUMPRODUCT(-('Gastos Gerais'!$B$4:$B$1003=Analítico!$B111),-(Analítico!AQ$3&gt;='Gastos Gerais'!$D$4:$D$1003),-(Analítico!AQ$3&lt;='Gastos Gerais'!$E$4:$E$1003),-('Gastos Gerais'!$C$4:$C$1003))</f>
        <v>0</v>
      </c>
      <c r="AR111" s="71">
        <f>SUMPRODUCT(-('Gastos Gerais'!$B$4:$B$1003=Analítico!$B111),-(Analítico!AR$3&gt;='Gastos Gerais'!$D$4:$D$1003),-(Analítico!AR$3&lt;='Gastos Gerais'!$E$4:$E$1003),-('Gastos Gerais'!$C$4:$C$1003))</f>
        <v>0</v>
      </c>
      <c r="AS111" s="71">
        <f>SUMPRODUCT(-('Gastos Gerais'!$B$4:$B$1003=Analítico!$B111),-(Analítico!AS$3&gt;='Gastos Gerais'!$D$4:$D$1003),-(Analítico!AS$3&lt;='Gastos Gerais'!$E$4:$E$1003),-('Gastos Gerais'!$C$4:$C$1003))</f>
        <v>0</v>
      </c>
      <c r="AT111" s="71">
        <f>SUMPRODUCT(-('Gastos Gerais'!$B$4:$B$1003=Analítico!$B111),-(Analítico!AT$3&gt;='Gastos Gerais'!$D$4:$D$1003),-(Analítico!AT$3&lt;='Gastos Gerais'!$E$4:$E$1003),-('Gastos Gerais'!$C$4:$C$1003))</f>
        <v>0</v>
      </c>
      <c r="AU111" s="71">
        <f>SUMPRODUCT(-('Gastos Gerais'!$B$4:$B$1003=Analítico!$B111),-(Analítico!AU$3&gt;='Gastos Gerais'!$D$4:$D$1003),-(Analítico!AU$3&lt;='Gastos Gerais'!$E$4:$E$1003),-('Gastos Gerais'!$C$4:$C$1003))</f>
        <v>0</v>
      </c>
      <c r="AV111" s="71">
        <f>SUMPRODUCT(-('Gastos Gerais'!$B$4:$B$1003=Analítico!$B111),-(Analítico!AV$3&gt;='Gastos Gerais'!$D$4:$D$1003),-(Analítico!AV$3&lt;='Gastos Gerais'!$E$4:$E$1003),-('Gastos Gerais'!$C$4:$C$1003))</f>
        <v>0</v>
      </c>
      <c r="AW111" s="71">
        <f>SUMPRODUCT(-('Gastos Gerais'!$B$4:$B$1003=Analítico!$B111),-(Analítico!AW$3&gt;='Gastos Gerais'!$D$4:$D$1003),-(Analítico!AW$3&lt;='Gastos Gerais'!$E$4:$E$1003),-('Gastos Gerais'!$C$4:$C$1003))</f>
        <v>0</v>
      </c>
      <c r="AX111" s="71">
        <f>SUMPRODUCT(-('Gastos Gerais'!$B$4:$B$1003=Analítico!$B111),-(Analítico!AX$3&gt;='Gastos Gerais'!$D$4:$D$1003),-(Analítico!AX$3&lt;='Gastos Gerais'!$E$4:$E$1003),-('Gastos Gerais'!$C$4:$C$1003))</f>
        <v>0</v>
      </c>
      <c r="AY111" s="71">
        <f>SUMPRODUCT(-('Gastos Gerais'!$B$4:$B$1003=Analítico!$B111),-(Analítico!AY$3&gt;='Gastos Gerais'!$D$4:$D$1003),-(Analítico!AY$3&lt;='Gastos Gerais'!$E$4:$E$1003),-('Gastos Gerais'!$C$4:$C$1003))</f>
        <v>0</v>
      </c>
      <c r="AZ111" s="71">
        <f>SUMPRODUCT(-('Gastos Gerais'!$B$4:$B$1003=Analítico!$B111),-(Analítico!AZ$3&gt;='Gastos Gerais'!$D$4:$D$1003),-(Analítico!AZ$3&lt;='Gastos Gerais'!$E$4:$E$1003),-('Gastos Gerais'!$C$4:$C$1003))</f>
        <v>0</v>
      </c>
      <c r="BA111" s="71">
        <f>SUMPRODUCT(-('Gastos Gerais'!$B$4:$B$1003=Analítico!$B111),-(Analítico!BA$3&gt;='Gastos Gerais'!$D$4:$D$1003),-(Analítico!BA$3&lt;='Gastos Gerais'!$E$4:$E$1003),-('Gastos Gerais'!$C$4:$C$1003))</f>
        <v>0</v>
      </c>
      <c r="BB111" s="71">
        <f>SUMPRODUCT(-('Gastos Gerais'!$B$4:$B$1003=Analítico!$B111),-(Analítico!BB$3&gt;='Gastos Gerais'!$D$4:$D$1003),-(Analítico!BB$3&lt;='Gastos Gerais'!$E$4:$E$1003),-('Gastos Gerais'!$C$4:$C$1003))</f>
        <v>0</v>
      </c>
      <c r="BC111" s="71">
        <f>SUMPRODUCT(-('Gastos Gerais'!$B$4:$B$1003=Analítico!$B111),-(Analítico!BC$3&gt;='Gastos Gerais'!$D$4:$D$1003),-(Analítico!BC$3&lt;='Gastos Gerais'!$E$4:$E$1003),-('Gastos Gerais'!$C$4:$C$1003))</f>
        <v>0</v>
      </c>
      <c r="BD111" s="71">
        <f>SUMPRODUCT(-('Gastos Gerais'!$B$4:$B$1003=Analítico!$B111),-(Analítico!BD$3&gt;='Gastos Gerais'!$D$4:$D$1003),-(Analítico!BD$3&lt;='Gastos Gerais'!$E$4:$E$1003),-('Gastos Gerais'!$C$4:$C$1003))</f>
        <v>0</v>
      </c>
      <c r="BE111" s="71">
        <f>SUMPRODUCT(-('Gastos Gerais'!$B$4:$B$1003=Analítico!$B111),-(Analítico!BE$3&gt;='Gastos Gerais'!$D$4:$D$1003),-(Analítico!BE$3&lt;='Gastos Gerais'!$E$4:$E$1003),-('Gastos Gerais'!$C$4:$C$1003))</f>
        <v>0</v>
      </c>
      <c r="BF111" s="71">
        <f>SUMPRODUCT(-('Gastos Gerais'!$B$4:$B$1003=Analítico!$B111),-(Analítico!BF$3&gt;='Gastos Gerais'!$D$4:$D$1003),-(Analítico!BF$3&lt;='Gastos Gerais'!$E$4:$E$1003),-('Gastos Gerais'!$C$4:$C$1003))</f>
        <v>0</v>
      </c>
      <c r="BG111" s="71">
        <f>SUMPRODUCT(-('Gastos Gerais'!$B$4:$B$1003=Analítico!$B111),-(Analítico!BG$3&gt;='Gastos Gerais'!$D$4:$D$1003),-(Analítico!BG$3&lt;='Gastos Gerais'!$E$4:$E$1003),-('Gastos Gerais'!$C$4:$C$1003))</f>
        <v>0</v>
      </c>
      <c r="BH111" s="71">
        <f>SUMPRODUCT(-('Gastos Gerais'!$B$4:$B$1003=Analítico!$B111),-(Analítico!BH$3&gt;='Gastos Gerais'!$D$4:$D$1003),-(Analítico!BH$3&lt;='Gastos Gerais'!$E$4:$E$1003),-('Gastos Gerais'!$C$4:$C$1003))</f>
        <v>0</v>
      </c>
      <c r="BI111" s="71">
        <f>SUMPRODUCT(-('Gastos Gerais'!$B$4:$B$1003=Analítico!$B111),-(Analítico!BI$3&gt;='Gastos Gerais'!$D$4:$D$1003),-(Analítico!BI$3&lt;='Gastos Gerais'!$E$4:$E$1003),-('Gastos Gerais'!$C$4:$C$1003))</f>
        <v>0</v>
      </c>
      <c r="BJ111" s="71">
        <f>SUMPRODUCT(-('Gastos Gerais'!$B$4:$B$1003=Analítico!$B111),-(Analítico!BJ$3&gt;='Gastos Gerais'!$D$4:$D$1003),-(Analítico!BJ$3&lt;='Gastos Gerais'!$E$4:$E$1003),-('Gastos Gerais'!$C$4:$C$1003))</f>
        <v>0</v>
      </c>
      <c r="BK111" s="69">
        <f t="shared" si="38"/>
        <v>0</v>
      </c>
      <c r="BL111" s="74">
        <f t="shared" ca="1" si="39"/>
        <v>0</v>
      </c>
    </row>
    <row r="112" spans="1:64" s="49" customFormat="1" ht="23.25" customHeight="1" x14ac:dyDescent="0.2">
      <c r="A112" s="19" t="s">
        <v>281</v>
      </c>
      <c r="B112" s="352" t="s">
        <v>282</v>
      </c>
      <c r="C112" s="71">
        <f>SUMPRODUCT(-('Gastos Gerais'!$B$4:$B$1003=Analítico!$B112),-(Analítico!C$3&gt;='Gastos Gerais'!$D$4:$D$1003),-(Analítico!C$3&lt;='Gastos Gerais'!$E$4:$E$1003),-('Gastos Gerais'!$C$4:$C$1003))</f>
        <v>0</v>
      </c>
      <c r="D112" s="71">
        <f>SUMPRODUCT(-('Gastos Gerais'!$B$4:$B$1003=Analítico!$B112),-(Analítico!D$3&gt;='Gastos Gerais'!$D$4:$D$1003),-(Analítico!D$3&lt;='Gastos Gerais'!$E$4:$E$1003),-('Gastos Gerais'!$C$4:$C$1003))</f>
        <v>0</v>
      </c>
      <c r="E112" s="71">
        <f>SUMPRODUCT(-('Gastos Gerais'!$B$4:$B$1003=Analítico!$B112),-(Analítico!E$3&gt;='Gastos Gerais'!$D$4:$D$1003),-(Analítico!E$3&lt;='Gastos Gerais'!$E$4:$E$1003),-('Gastos Gerais'!$C$4:$C$1003))</f>
        <v>0</v>
      </c>
      <c r="F112" s="71">
        <f>SUMPRODUCT(-('Gastos Gerais'!$B$4:$B$1003=Analítico!$B112),-(Analítico!F$3&gt;='Gastos Gerais'!$D$4:$D$1003),-(Analítico!F$3&lt;='Gastos Gerais'!$E$4:$E$1003),-('Gastos Gerais'!$C$4:$C$1003))</f>
        <v>0</v>
      </c>
      <c r="G112" s="71">
        <f>SUMPRODUCT(-('Gastos Gerais'!$B$4:$B$1003=Analítico!$B112),-(Analítico!G$3&gt;='Gastos Gerais'!$D$4:$D$1003),-(Analítico!G$3&lt;='Gastos Gerais'!$E$4:$E$1003),-('Gastos Gerais'!$C$4:$C$1003))</f>
        <v>0</v>
      </c>
      <c r="H112" s="71">
        <f>SUMPRODUCT(-('Gastos Gerais'!$B$4:$B$1003=Analítico!$B112),-(Analítico!H$3&gt;='Gastos Gerais'!$D$4:$D$1003),-(Analítico!H$3&lt;='Gastos Gerais'!$E$4:$E$1003),-('Gastos Gerais'!$C$4:$C$1003))</f>
        <v>0</v>
      </c>
      <c r="I112" s="71">
        <f>SUMPRODUCT(-('Gastos Gerais'!$B$4:$B$1003=Analítico!$B112),-(Analítico!I$3&gt;='Gastos Gerais'!$D$4:$D$1003),-(Analítico!I$3&lt;='Gastos Gerais'!$E$4:$E$1003),-('Gastos Gerais'!$C$4:$C$1003))</f>
        <v>0</v>
      </c>
      <c r="J112" s="71">
        <f>SUMPRODUCT(-('Gastos Gerais'!$B$4:$B$1003=Analítico!$B112),-(Analítico!J$3&gt;='Gastos Gerais'!$D$4:$D$1003),-(Analítico!J$3&lt;='Gastos Gerais'!$E$4:$E$1003),-('Gastos Gerais'!$C$4:$C$1003))</f>
        <v>0</v>
      </c>
      <c r="K112" s="71">
        <f>SUMPRODUCT(-('Gastos Gerais'!$B$4:$B$1003=Analítico!$B112),-(Analítico!K$3&gt;='Gastos Gerais'!$D$4:$D$1003),-(Analítico!K$3&lt;='Gastos Gerais'!$E$4:$E$1003),-('Gastos Gerais'!$C$4:$C$1003))</f>
        <v>0</v>
      </c>
      <c r="L112" s="71">
        <f>SUMPRODUCT(-('Gastos Gerais'!$B$4:$B$1003=Analítico!$B112),-(Analítico!L$3&gt;='Gastos Gerais'!$D$4:$D$1003),-(Analítico!L$3&lt;='Gastos Gerais'!$E$4:$E$1003),-('Gastos Gerais'!$C$4:$C$1003))</f>
        <v>0</v>
      </c>
      <c r="M112" s="71">
        <f>SUMPRODUCT(-('Gastos Gerais'!$B$4:$B$1003=Analítico!$B112),-(Analítico!M$3&gt;='Gastos Gerais'!$D$4:$D$1003),-(Analítico!M$3&lt;='Gastos Gerais'!$E$4:$E$1003),-('Gastos Gerais'!$C$4:$C$1003))</f>
        <v>0</v>
      </c>
      <c r="N112" s="71">
        <f>SUMPRODUCT(-('Gastos Gerais'!$B$4:$B$1003=Analítico!$B112),-(Analítico!N$3&gt;='Gastos Gerais'!$D$4:$D$1003),-(Analítico!N$3&lt;='Gastos Gerais'!$E$4:$E$1003),-('Gastos Gerais'!$C$4:$C$1003))</f>
        <v>0</v>
      </c>
      <c r="O112" s="71">
        <f>SUMPRODUCT(-('Gastos Gerais'!$B$4:$B$1003=Analítico!$B112),-(Analítico!O$3&gt;='Gastos Gerais'!$D$4:$D$1003),-(Analítico!O$3&lt;='Gastos Gerais'!$E$4:$E$1003),-('Gastos Gerais'!$C$4:$C$1003))</f>
        <v>0</v>
      </c>
      <c r="P112" s="71">
        <f>SUMPRODUCT(-('Gastos Gerais'!$B$4:$B$1003=Analítico!$B112),-(Analítico!P$3&gt;='Gastos Gerais'!$D$4:$D$1003),-(Analítico!P$3&lt;='Gastos Gerais'!$E$4:$E$1003),-('Gastos Gerais'!$C$4:$C$1003))</f>
        <v>0</v>
      </c>
      <c r="Q112" s="71">
        <f>SUMPRODUCT(-('Gastos Gerais'!$B$4:$B$1003=Analítico!$B112),-(Analítico!Q$3&gt;='Gastos Gerais'!$D$4:$D$1003),-(Analítico!Q$3&lt;='Gastos Gerais'!$E$4:$E$1003),-('Gastos Gerais'!$C$4:$C$1003))</f>
        <v>0</v>
      </c>
      <c r="R112" s="71">
        <f>SUMPRODUCT(-('Gastos Gerais'!$B$4:$B$1003=Analítico!$B112),-(Analítico!R$3&gt;='Gastos Gerais'!$D$4:$D$1003),-(Analítico!R$3&lt;='Gastos Gerais'!$E$4:$E$1003),-('Gastos Gerais'!$C$4:$C$1003))</f>
        <v>0</v>
      </c>
      <c r="S112" s="71">
        <f>SUMPRODUCT(-('Gastos Gerais'!$B$4:$B$1003=Analítico!$B112),-(Analítico!S$3&gt;='Gastos Gerais'!$D$4:$D$1003),-(Analítico!S$3&lt;='Gastos Gerais'!$E$4:$E$1003),-('Gastos Gerais'!$C$4:$C$1003))</f>
        <v>0</v>
      </c>
      <c r="T112" s="71">
        <f>SUMPRODUCT(-('Gastos Gerais'!$B$4:$B$1003=Analítico!$B112),-(Analítico!T$3&gt;='Gastos Gerais'!$D$4:$D$1003),-(Analítico!T$3&lt;='Gastos Gerais'!$E$4:$E$1003),-('Gastos Gerais'!$C$4:$C$1003))</f>
        <v>0</v>
      </c>
      <c r="U112" s="71">
        <f>SUMPRODUCT(-('Gastos Gerais'!$B$4:$B$1003=Analítico!$B112),-(Analítico!U$3&gt;='Gastos Gerais'!$D$4:$D$1003),-(Analítico!U$3&lt;='Gastos Gerais'!$E$4:$E$1003),-('Gastos Gerais'!$C$4:$C$1003))</f>
        <v>0</v>
      </c>
      <c r="V112" s="71">
        <f>SUMPRODUCT(-('Gastos Gerais'!$B$4:$B$1003=Analítico!$B112),-(Analítico!V$3&gt;='Gastos Gerais'!$D$4:$D$1003),-(Analítico!V$3&lt;='Gastos Gerais'!$E$4:$E$1003),-('Gastos Gerais'!$C$4:$C$1003))</f>
        <v>0</v>
      </c>
      <c r="W112" s="71">
        <f>SUMPRODUCT(-('Gastos Gerais'!$B$4:$B$1003=Analítico!$B112),-(Analítico!W$3&gt;='Gastos Gerais'!$D$4:$D$1003),-(Analítico!W$3&lt;='Gastos Gerais'!$E$4:$E$1003),-('Gastos Gerais'!$C$4:$C$1003))</f>
        <v>0</v>
      </c>
      <c r="X112" s="71">
        <f>SUMPRODUCT(-('Gastos Gerais'!$B$4:$B$1003=Analítico!$B112),-(Analítico!X$3&gt;='Gastos Gerais'!$D$4:$D$1003),-(Analítico!X$3&lt;='Gastos Gerais'!$E$4:$E$1003),-('Gastos Gerais'!$C$4:$C$1003))</f>
        <v>0</v>
      </c>
      <c r="Y112" s="71">
        <f>SUMPRODUCT(-('Gastos Gerais'!$B$4:$B$1003=Analítico!$B112),-(Analítico!Y$3&gt;='Gastos Gerais'!$D$4:$D$1003),-(Analítico!Y$3&lt;='Gastos Gerais'!$E$4:$E$1003),-('Gastos Gerais'!$C$4:$C$1003))</f>
        <v>0</v>
      </c>
      <c r="Z112" s="71">
        <f>SUMPRODUCT(-('Gastos Gerais'!$B$4:$B$1003=Analítico!$B112),-(Analítico!Z$3&gt;='Gastos Gerais'!$D$4:$D$1003),-(Analítico!Z$3&lt;='Gastos Gerais'!$E$4:$E$1003),-('Gastos Gerais'!$C$4:$C$1003))</f>
        <v>0</v>
      </c>
      <c r="AA112" s="71">
        <f>SUMPRODUCT(-('Gastos Gerais'!$B$4:$B$1003=Analítico!$B112),-(Analítico!AA$3&gt;='Gastos Gerais'!$D$4:$D$1003),-(Analítico!AA$3&lt;='Gastos Gerais'!$E$4:$E$1003),-('Gastos Gerais'!$C$4:$C$1003))</f>
        <v>0</v>
      </c>
      <c r="AB112" s="71">
        <f>SUMPRODUCT(-('Gastos Gerais'!$B$4:$B$1003=Analítico!$B112),-(Analítico!AB$3&gt;='Gastos Gerais'!$D$4:$D$1003),-(Analítico!AB$3&lt;='Gastos Gerais'!$E$4:$E$1003),-('Gastos Gerais'!$C$4:$C$1003))</f>
        <v>0</v>
      </c>
      <c r="AC112" s="71">
        <f>SUMPRODUCT(-('Gastos Gerais'!$B$4:$B$1003=Analítico!$B112),-(Analítico!AC$3&gt;='Gastos Gerais'!$D$4:$D$1003),-(Analítico!AC$3&lt;='Gastos Gerais'!$E$4:$E$1003),-('Gastos Gerais'!$C$4:$C$1003))</f>
        <v>0</v>
      </c>
      <c r="AD112" s="71">
        <f>SUMPRODUCT(-('Gastos Gerais'!$B$4:$B$1003=Analítico!$B112),-(Analítico!AD$3&gt;='Gastos Gerais'!$D$4:$D$1003),-(Analítico!AD$3&lt;='Gastos Gerais'!$E$4:$E$1003),-('Gastos Gerais'!$C$4:$C$1003))</f>
        <v>0</v>
      </c>
      <c r="AE112" s="71">
        <f>SUMPRODUCT(-('Gastos Gerais'!$B$4:$B$1003=Analítico!$B112),-(Analítico!AE$3&gt;='Gastos Gerais'!$D$4:$D$1003),-(Analítico!AE$3&lt;='Gastos Gerais'!$E$4:$E$1003),-('Gastos Gerais'!$C$4:$C$1003))</f>
        <v>0</v>
      </c>
      <c r="AF112" s="71">
        <f>SUMPRODUCT(-('Gastos Gerais'!$B$4:$B$1003=Analítico!$B112),-(Analítico!AF$3&gt;='Gastos Gerais'!$D$4:$D$1003),-(Analítico!AF$3&lt;='Gastos Gerais'!$E$4:$E$1003),-('Gastos Gerais'!$C$4:$C$1003))</f>
        <v>0</v>
      </c>
      <c r="AG112" s="71">
        <f>SUMPRODUCT(-('Gastos Gerais'!$B$4:$B$1003=Analítico!$B112),-(Analítico!AG$3&gt;='Gastos Gerais'!$D$4:$D$1003),-(Analítico!AG$3&lt;='Gastos Gerais'!$E$4:$E$1003),-('Gastos Gerais'!$C$4:$C$1003))</f>
        <v>0</v>
      </c>
      <c r="AH112" s="71">
        <f>SUMPRODUCT(-('Gastos Gerais'!$B$4:$B$1003=Analítico!$B112),-(Analítico!AH$3&gt;='Gastos Gerais'!$D$4:$D$1003),-(Analítico!AH$3&lt;='Gastos Gerais'!$E$4:$E$1003),-('Gastos Gerais'!$C$4:$C$1003))</f>
        <v>0</v>
      </c>
      <c r="AI112" s="71">
        <f>SUMPRODUCT(-('Gastos Gerais'!$B$4:$B$1003=Analítico!$B112),-(Analítico!AI$3&gt;='Gastos Gerais'!$D$4:$D$1003),-(Analítico!AI$3&lt;='Gastos Gerais'!$E$4:$E$1003),-('Gastos Gerais'!$C$4:$C$1003))</f>
        <v>0</v>
      </c>
      <c r="AJ112" s="71">
        <f>SUMPRODUCT(-('Gastos Gerais'!$B$4:$B$1003=Analítico!$B112),-(Analítico!AJ$3&gt;='Gastos Gerais'!$D$4:$D$1003),-(Analítico!AJ$3&lt;='Gastos Gerais'!$E$4:$E$1003),-('Gastos Gerais'!$C$4:$C$1003))</f>
        <v>0</v>
      </c>
      <c r="AK112" s="71">
        <f>SUMPRODUCT(-('Gastos Gerais'!$B$4:$B$1003=Analítico!$B112),-(Analítico!AK$3&gt;='Gastos Gerais'!$D$4:$D$1003),-(Analítico!AK$3&lt;='Gastos Gerais'!$E$4:$E$1003),-('Gastos Gerais'!$C$4:$C$1003))</f>
        <v>0</v>
      </c>
      <c r="AL112" s="71">
        <f>SUMPRODUCT(-('Gastos Gerais'!$B$4:$B$1003=Analítico!$B112),-(Analítico!AL$3&gt;='Gastos Gerais'!$D$4:$D$1003),-(Analítico!AL$3&lt;='Gastos Gerais'!$E$4:$E$1003),-('Gastos Gerais'!$C$4:$C$1003))</f>
        <v>0</v>
      </c>
      <c r="AM112" s="71">
        <f>SUMPRODUCT(-('Gastos Gerais'!$B$4:$B$1003=Analítico!$B112),-(Analítico!AM$3&gt;='Gastos Gerais'!$D$4:$D$1003),-(Analítico!AM$3&lt;='Gastos Gerais'!$E$4:$E$1003),-('Gastos Gerais'!$C$4:$C$1003))</f>
        <v>0</v>
      </c>
      <c r="AN112" s="71">
        <f>SUMPRODUCT(-('Gastos Gerais'!$B$4:$B$1003=Analítico!$B112),-(Analítico!AN$3&gt;='Gastos Gerais'!$D$4:$D$1003),-(Analítico!AN$3&lt;='Gastos Gerais'!$E$4:$E$1003),-('Gastos Gerais'!$C$4:$C$1003))</f>
        <v>0</v>
      </c>
      <c r="AO112" s="71">
        <f>SUMPRODUCT(-('Gastos Gerais'!$B$4:$B$1003=Analítico!$B112),-(Analítico!AO$3&gt;='Gastos Gerais'!$D$4:$D$1003),-(Analítico!AO$3&lt;='Gastos Gerais'!$E$4:$E$1003),-('Gastos Gerais'!$C$4:$C$1003))</f>
        <v>0</v>
      </c>
      <c r="AP112" s="71">
        <f>SUMPRODUCT(-('Gastos Gerais'!$B$4:$B$1003=Analítico!$B112),-(Analítico!AP$3&gt;='Gastos Gerais'!$D$4:$D$1003),-(Analítico!AP$3&lt;='Gastos Gerais'!$E$4:$E$1003),-('Gastos Gerais'!$C$4:$C$1003))</f>
        <v>0</v>
      </c>
      <c r="AQ112" s="71">
        <f>SUMPRODUCT(-('Gastos Gerais'!$B$4:$B$1003=Analítico!$B112),-(Analítico!AQ$3&gt;='Gastos Gerais'!$D$4:$D$1003),-(Analítico!AQ$3&lt;='Gastos Gerais'!$E$4:$E$1003),-('Gastos Gerais'!$C$4:$C$1003))</f>
        <v>0</v>
      </c>
      <c r="AR112" s="71">
        <f>SUMPRODUCT(-('Gastos Gerais'!$B$4:$B$1003=Analítico!$B112),-(Analítico!AR$3&gt;='Gastos Gerais'!$D$4:$D$1003),-(Analítico!AR$3&lt;='Gastos Gerais'!$E$4:$E$1003),-('Gastos Gerais'!$C$4:$C$1003))</f>
        <v>0</v>
      </c>
      <c r="AS112" s="71">
        <f>SUMPRODUCT(-('Gastos Gerais'!$B$4:$B$1003=Analítico!$B112),-(Analítico!AS$3&gt;='Gastos Gerais'!$D$4:$D$1003),-(Analítico!AS$3&lt;='Gastos Gerais'!$E$4:$E$1003),-('Gastos Gerais'!$C$4:$C$1003))</f>
        <v>0</v>
      </c>
      <c r="AT112" s="71">
        <f>SUMPRODUCT(-('Gastos Gerais'!$B$4:$B$1003=Analítico!$B112),-(Analítico!AT$3&gt;='Gastos Gerais'!$D$4:$D$1003),-(Analítico!AT$3&lt;='Gastos Gerais'!$E$4:$E$1003),-('Gastos Gerais'!$C$4:$C$1003))</f>
        <v>0</v>
      </c>
      <c r="AU112" s="71">
        <f>SUMPRODUCT(-('Gastos Gerais'!$B$4:$B$1003=Analítico!$B112),-(Analítico!AU$3&gt;='Gastos Gerais'!$D$4:$D$1003),-(Analítico!AU$3&lt;='Gastos Gerais'!$E$4:$E$1003),-('Gastos Gerais'!$C$4:$C$1003))</f>
        <v>0</v>
      </c>
      <c r="AV112" s="71">
        <f>SUMPRODUCT(-('Gastos Gerais'!$B$4:$B$1003=Analítico!$B112),-(Analítico!AV$3&gt;='Gastos Gerais'!$D$4:$D$1003),-(Analítico!AV$3&lt;='Gastos Gerais'!$E$4:$E$1003),-('Gastos Gerais'!$C$4:$C$1003))</f>
        <v>0</v>
      </c>
      <c r="AW112" s="71">
        <f>SUMPRODUCT(-('Gastos Gerais'!$B$4:$B$1003=Analítico!$B112),-(Analítico!AW$3&gt;='Gastos Gerais'!$D$4:$D$1003),-(Analítico!AW$3&lt;='Gastos Gerais'!$E$4:$E$1003),-('Gastos Gerais'!$C$4:$C$1003))</f>
        <v>0</v>
      </c>
      <c r="AX112" s="71">
        <f>SUMPRODUCT(-('Gastos Gerais'!$B$4:$B$1003=Analítico!$B112),-(Analítico!AX$3&gt;='Gastos Gerais'!$D$4:$D$1003),-(Analítico!AX$3&lt;='Gastos Gerais'!$E$4:$E$1003),-('Gastos Gerais'!$C$4:$C$1003))</f>
        <v>0</v>
      </c>
      <c r="AY112" s="71">
        <f>SUMPRODUCT(-('Gastos Gerais'!$B$4:$B$1003=Analítico!$B112),-(Analítico!AY$3&gt;='Gastos Gerais'!$D$4:$D$1003),-(Analítico!AY$3&lt;='Gastos Gerais'!$E$4:$E$1003),-('Gastos Gerais'!$C$4:$C$1003))</f>
        <v>0</v>
      </c>
      <c r="AZ112" s="71">
        <f>SUMPRODUCT(-('Gastos Gerais'!$B$4:$B$1003=Analítico!$B112),-(Analítico!AZ$3&gt;='Gastos Gerais'!$D$4:$D$1003),-(Analítico!AZ$3&lt;='Gastos Gerais'!$E$4:$E$1003),-('Gastos Gerais'!$C$4:$C$1003))</f>
        <v>0</v>
      </c>
      <c r="BA112" s="71">
        <f>SUMPRODUCT(-('Gastos Gerais'!$B$4:$B$1003=Analítico!$B112),-(Analítico!BA$3&gt;='Gastos Gerais'!$D$4:$D$1003),-(Analítico!BA$3&lt;='Gastos Gerais'!$E$4:$E$1003),-('Gastos Gerais'!$C$4:$C$1003))</f>
        <v>0</v>
      </c>
      <c r="BB112" s="71">
        <f>SUMPRODUCT(-('Gastos Gerais'!$B$4:$B$1003=Analítico!$B112),-(Analítico!BB$3&gt;='Gastos Gerais'!$D$4:$D$1003),-(Analítico!BB$3&lt;='Gastos Gerais'!$E$4:$E$1003),-('Gastos Gerais'!$C$4:$C$1003))</f>
        <v>0</v>
      </c>
      <c r="BC112" s="71">
        <f>SUMPRODUCT(-('Gastos Gerais'!$B$4:$B$1003=Analítico!$B112),-(Analítico!BC$3&gt;='Gastos Gerais'!$D$4:$D$1003),-(Analítico!BC$3&lt;='Gastos Gerais'!$E$4:$E$1003),-('Gastos Gerais'!$C$4:$C$1003))</f>
        <v>0</v>
      </c>
      <c r="BD112" s="71">
        <f>SUMPRODUCT(-('Gastos Gerais'!$B$4:$B$1003=Analítico!$B112),-(Analítico!BD$3&gt;='Gastos Gerais'!$D$4:$D$1003),-(Analítico!BD$3&lt;='Gastos Gerais'!$E$4:$E$1003),-('Gastos Gerais'!$C$4:$C$1003))</f>
        <v>0</v>
      </c>
      <c r="BE112" s="71">
        <f>SUMPRODUCT(-('Gastos Gerais'!$B$4:$B$1003=Analítico!$B112),-(Analítico!BE$3&gt;='Gastos Gerais'!$D$4:$D$1003),-(Analítico!BE$3&lt;='Gastos Gerais'!$E$4:$E$1003),-('Gastos Gerais'!$C$4:$C$1003))</f>
        <v>0</v>
      </c>
      <c r="BF112" s="71">
        <f>SUMPRODUCT(-('Gastos Gerais'!$B$4:$B$1003=Analítico!$B112),-(Analítico!BF$3&gt;='Gastos Gerais'!$D$4:$D$1003),-(Analítico!BF$3&lt;='Gastos Gerais'!$E$4:$E$1003),-('Gastos Gerais'!$C$4:$C$1003))</f>
        <v>0</v>
      </c>
      <c r="BG112" s="71">
        <f>SUMPRODUCT(-('Gastos Gerais'!$B$4:$B$1003=Analítico!$B112),-(Analítico!BG$3&gt;='Gastos Gerais'!$D$4:$D$1003),-(Analítico!BG$3&lt;='Gastos Gerais'!$E$4:$E$1003),-('Gastos Gerais'!$C$4:$C$1003))</f>
        <v>0</v>
      </c>
      <c r="BH112" s="71">
        <f>SUMPRODUCT(-('Gastos Gerais'!$B$4:$B$1003=Analítico!$B112),-(Analítico!BH$3&gt;='Gastos Gerais'!$D$4:$D$1003),-(Analítico!BH$3&lt;='Gastos Gerais'!$E$4:$E$1003),-('Gastos Gerais'!$C$4:$C$1003))</f>
        <v>0</v>
      </c>
      <c r="BI112" s="71">
        <f>SUMPRODUCT(-('Gastos Gerais'!$B$4:$B$1003=Analítico!$B112),-(Analítico!BI$3&gt;='Gastos Gerais'!$D$4:$D$1003),-(Analítico!BI$3&lt;='Gastos Gerais'!$E$4:$E$1003),-('Gastos Gerais'!$C$4:$C$1003))</f>
        <v>0</v>
      </c>
      <c r="BJ112" s="71">
        <f>SUMPRODUCT(-('Gastos Gerais'!$B$4:$B$1003=Analítico!$B112),-(Analítico!BJ$3&gt;='Gastos Gerais'!$D$4:$D$1003),-(Analítico!BJ$3&lt;='Gastos Gerais'!$E$4:$E$1003),-('Gastos Gerais'!$C$4:$C$1003))</f>
        <v>0</v>
      </c>
      <c r="BK112" s="69">
        <f t="shared" si="38"/>
        <v>0</v>
      </c>
      <c r="BL112" s="74">
        <f t="shared" ca="1" si="39"/>
        <v>0</v>
      </c>
    </row>
    <row r="113" spans="1:64" s="49" customFormat="1" ht="23.25" customHeight="1" x14ac:dyDescent="0.2">
      <c r="A113" s="19" t="s">
        <v>283</v>
      </c>
      <c r="B113" s="352" t="s">
        <v>284</v>
      </c>
      <c r="C113" s="71">
        <f>SUMPRODUCT(-('Gastos Gerais'!$B$4:$B$1003=Analítico!$B113),-(Analítico!C$3&gt;='Gastos Gerais'!$D$4:$D$1003),-(Analítico!C$3&lt;='Gastos Gerais'!$E$4:$E$1003),-('Gastos Gerais'!$C$4:$C$1003))</f>
        <v>11000</v>
      </c>
      <c r="D113" s="71">
        <f>SUMPRODUCT(-('Gastos Gerais'!$B$4:$B$1003=Analítico!$B113),-(Analítico!D$3&gt;='Gastos Gerais'!$D$4:$D$1003),-(Analítico!D$3&lt;='Gastos Gerais'!$E$4:$E$1003),-('Gastos Gerais'!$C$4:$C$1003))</f>
        <v>11000</v>
      </c>
      <c r="E113" s="71">
        <f>SUMPRODUCT(-('Gastos Gerais'!$B$4:$B$1003=Analítico!$B113),-(Analítico!E$3&gt;='Gastos Gerais'!$D$4:$D$1003),-(Analítico!E$3&lt;='Gastos Gerais'!$E$4:$E$1003),-('Gastos Gerais'!$C$4:$C$1003))</f>
        <v>11000</v>
      </c>
      <c r="F113" s="71">
        <f>SUMPRODUCT(-('Gastos Gerais'!$B$4:$B$1003=Analítico!$B113),-(Analítico!F$3&gt;='Gastos Gerais'!$D$4:$D$1003),-(Analítico!F$3&lt;='Gastos Gerais'!$E$4:$E$1003),-('Gastos Gerais'!$C$4:$C$1003))</f>
        <v>11000</v>
      </c>
      <c r="G113" s="71">
        <f>SUMPRODUCT(-('Gastos Gerais'!$B$4:$B$1003=Analítico!$B113),-(Analítico!G$3&gt;='Gastos Gerais'!$D$4:$D$1003),-(Analítico!G$3&lt;='Gastos Gerais'!$E$4:$E$1003),-('Gastos Gerais'!$C$4:$C$1003))</f>
        <v>11000</v>
      </c>
      <c r="H113" s="71">
        <f>SUMPRODUCT(-('Gastos Gerais'!$B$4:$B$1003=Analítico!$B113),-(Analítico!H$3&gt;='Gastos Gerais'!$D$4:$D$1003),-(Analítico!H$3&lt;='Gastos Gerais'!$E$4:$E$1003),-('Gastos Gerais'!$C$4:$C$1003))</f>
        <v>11000</v>
      </c>
      <c r="I113" s="71">
        <f>SUMPRODUCT(-('Gastos Gerais'!$B$4:$B$1003=Analítico!$B113),-(Analítico!I$3&gt;='Gastos Gerais'!$D$4:$D$1003),-(Analítico!I$3&lt;='Gastos Gerais'!$E$4:$E$1003),-('Gastos Gerais'!$C$4:$C$1003))</f>
        <v>11000</v>
      </c>
      <c r="J113" s="71">
        <f>SUMPRODUCT(-('Gastos Gerais'!$B$4:$B$1003=Analítico!$B113),-(Analítico!J$3&gt;='Gastos Gerais'!$D$4:$D$1003),-(Analítico!J$3&lt;='Gastos Gerais'!$E$4:$E$1003),-('Gastos Gerais'!$C$4:$C$1003))</f>
        <v>11000</v>
      </c>
      <c r="K113" s="71">
        <f>SUMPRODUCT(-('Gastos Gerais'!$B$4:$B$1003=Analítico!$B113),-(Analítico!K$3&gt;='Gastos Gerais'!$D$4:$D$1003),-(Analítico!K$3&lt;='Gastos Gerais'!$E$4:$E$1003),-('Gastos Gerais'!$C$4:$C$1003))</f>
        <v>11000</v>
      </c>
      <c r="L113" s="71">
        <f>SUMPRODUCT(-('Gastos Gerais'!$B$4:$B$1003=Analítico!$B113),-(Analítico!L$3&gt;='Gastos Gerais'!$D$4:$D$1003),-(Analítico!L$3&lt;='Gastos Gerais'!$E$4:$E$1003),-('Gastos Gerais'!$C$4:$C$1003))</f>
        <v>11000</v>
      </c>
      <c r="M113" s="71">
        <f>SUMPRODUCT(-('Gastos Gerais'!$B$4:$B$1003=Analítico!$B113),-(Analítico!M$3&gt;='Gastos Gerais'!$D$4:$D$1003),-(Analítico!M$3&lt;='Gastos Gerais'!$E$4:$E$1003),-('Gastos Gerais'!$C$4:$C$1003))</f>
        <v>11000</v>
      </c>
      <c r="N113" s="71">
        <f>SUMPRODUCT(-('Gastos Gerais'!$B$4:$B$1003=Analítico!$B113),-(Analítico!N$3&gt;='Gastos Gerais'!$D$4:$D$1003),-(Analítico!N$3&lt;='Gastos Gerais'!$E$4:$E$1003),-('Gastos Gerais'!$C$4:$C$1003))</f>
        <v>11000</v>
      </c>
      <c r="O113" s="71">
        <f>SUMPRODUCT(-('Gastos Gerais'!$B$4:$B$1003=Analítico!$B113),-(Analítico!O$3&gt;='Gastos Gerais'!$D$4:$D$1003),-(Analítico!O$3&lt;='Gastos Gerais'!$E$4:$E$1003),-('Gastos Gerais'!$C$4:$C$1003))</f>
        <v>11000</v>
      </c>
      <c r="P113" s="71">
        <f>SUMPRODUCT(-('Gastos Gerais'!$B$4:$B$1003=Analítico!$B113),-(Analítico!P$3&gt;='Gastos Gerais'!$D$4:$D$1003),-(Analítico!P$3&lt;='Gastos Gerais'!$E$4:$E$1003),-('Gastos Gerais'!$C$4:$C$1003))</f>
        <v>0</v>
      </c>
      <c r="Q113" s="71">
        <f>SUMPRODUCT(-('Gastos Gerais'!$B$4:$B$1003=Analítico!$B113),-(Analítico!Q$3&gt;='Gastos Gerais'!$D$4:$D$1003),-(Analítico!Q$3&lt;='Gastos Gerais'!$E$4:$E$1003),-('Gastos Gerais'!$C$4:$C$1003))</f>
        <v>0</v>
      </c>
      <c r="R113" s="71">
        <f>SUMPRODUCT(-('Gastos Gerais'!$B$4:$B$1003=Analítico!$B113),-(Analítico!R$3&gt;='Gastos Gerais'!$D$4:$D$1003),-(Analítico!R$3&lt;='Gastos Gerais'!$E$4:$E$1003),-('Gastos Gerais'!$C$4:$C$1003))</f>
        <v>0</v>
      </c>
      <c r="S113" s="71">
        <f>SUMPRODUCT(-('Gastos Gerais'!$B$4:$B$1003=Analítico!$B113),-(Analítico!S$3&gt;='Gastos Gerais'!$D$4:$D$1003),-(Analítico!S$3&lt;='Gastos Gerais'!$E$4:$E$1003),-('Gastos Gerais'!$C$4:$C$1003))</f>
        <v>0</v>
      </c>
      <c r="T113" s="71">
        <f>SUMPRODUCT(-('Gastos Gerais'!$B$4:$B$1003=Analítico!$B113),-(Analítico!T$3&gt;='Gastos Gerais'!$D$4:$D$1003),-(Analítico!T$3&lt;='Gastos Gerais'!$E$4:$E$1003),-('Gastos Gerais'!$C$4:$C$1003))</f>
        <v>0</v>
      </c>
      <c r="U113" s="71">
        <f>SUMPRODUCT(-('Gastos Gerais'!$B$4:$B$1003=Analítico!$B113),-(Analítico!U$3&gt;='Gastos Gerais'!$D$4:$D$1003),-(Analítico!U$3&lt;='Gastos Gerais'!$E$4:$E$1003),-('Gastos Gerais'!$C$4:$C$1003))</f>
        <v>0</v>
      </c>
      <c r="V113" s="71">
        <f>SUMPRODUCT(-('Gastos Gerais'!$B$4:$B$1003=Analítico!$B113),-(Analítico!V$3&gt;='Gastos Gerais'!$D$4:$D$1003),-(Analítico!V$3&lt;='Gastos Gerais'!$E$4:$E$1003),-('Gastos Gerais'!$C$4:$C$1003))</f>
        <v>0</v>
      </c>
      <c r="W113" s="71">
        <f>SUMPRODUCT(-('Gastos Gerais'!$B$4:$B$1003=Analítico!$B113),-(Analítico!W$3&gt;='Gastos Gerais'!$D$4:$D$1003),-(Analítico!W$3&lt;='Gastos Gerais'!$E$4:$E$1003),-('Gastos Gerais'!$C$4:$C$1003))</f>
        <v>0</v>
      </c>
      <c r="X113" s="71">
        <f>SUMPRODUCT(-('Gastos Gerais'!$B$4:$B$1003=Analítico!$B113),-(Analítico!X$3&gt;='Gastos Gerais'!$D$4:$D$1003),-(Analítico!X$3&lt;='Gastos Gerais'!$E$4:$E$1003),-('Gastos Gerais'!$C$4:$C$1003))</f>
        <v>0</v>
      </c>
      <c r="Y113" s="71">
        <f>SUMPRODUCT(-('Gastos Gerais'!$B$4:$B$1003=Analítico!$B113),-(Analítico!Y$3&gt;='Gastos Gerais'!$D$4:$D$1003),-(Analítico!Y$3&lt;='Gastos Gerais'!$E$4:$E$1003),-('Gastos Gerais'!$C$4:$C$1003))</f>
        <v>0</v>
      </c>
      <c r="Z113" s="71">
        <f>SUMPRODUCT(-('Gastos Gerais'!$B$4:$B$1003=Analítico!$B113),-(Analítico!Z$3&gt;='Gastos Gerais'!$D$4:$D$1003),-(Analítico!Z$3&lt;='Gastos Gerais'!$E$4:$E$1003),-('Gastos Gerais'!$C$4:$C$1003))</f>
        <v>0</v>
      </c>
      <c r="AA113" s="71">
        <f>SUMPRODUCT(-('Gastos Gerais'!$B$4:$B$1003=Analítico!$B113),-(Analítico!AA$3&gt;='Gastos Gerais'!$D$4:$D$1003),-(Analítico!AA$3&lt;='Gastos Gerais'!$E$4:$E$1003),-('Gastos Gerais'!$C$4:$C$1003))</f>
        <v>0</v>
      </c>
      <c r="AB113" s="71">
        <f>SUMPRODUCT(-('Gastos Gerais'!$B$4:$B$1003=Analítico!$B113),-(Analítico!AB$3&gt;='Gastos Gerais'!$D$4:$D$1003),-(Analítico!AB$3&lt;='Gastos Gerais'!$E$4:$E$1003),-('Gastos Gerais'!$C$4:$C$1003))</f>
        <v>0</v>
      </c>
      <c r="AC113" s="71">
        <f>SUMPRODUCT(-('Gastos Gerais'!$B$4:$B$1003=Analítico!$B113),-(Analítico!AC$3&gt;='Gastos Gerais'!$D$4:$D$1003),-(Analítico!AC$3&lt;='Gastos Gerais'!$E$4:$E$1003),-('Gastos Gerais'!$C$4:$C$1003))</f>
        <v>0</v>
      </c>
      <c r="AD113" s="71">
        <f>SUMPRODUCT(-('Gastos Gerais'!$B$4:$B$1003=Analítico!$B113),-(Analítico!AD$3&gt;='Gastos Gerais'!$D$4:$D$1003),-(Analítico!AD$3&lt;='Gastos Gerais'!$E$4:$E$1003),-('Gastos Gerais'!$C$4:$C$1003))</f>
        <v>0</v>
      </c>
      <c r="AE113" s="71">
        <f>SUMPRODUCT(-('Gastos Gerais'!$B$4:$B$1003=Analítico!$B113),-(Analítico!AE$3&gt;='Gastos Gerais'!$D$4:$D$1003),-(Analítico!AE$3&lt;='Gastos Gerais'!$E$4:$E$1003),-('Gastos Gerais'!$C$4:$C$1003))</f>
        <v>0</v>
      </c>
      <c r="AF113" s="71">
        <f>SUMPRODUCT(-('Gastos Gerais'!$B$4:$B$1003=Analítico!$B113),-(Analítico!AF$3&gt;='Gastos Gerais'!$D$4:$D$1003),-(Analítico!AF$3&lt;='Gastos Gerais'!$E$4:$E$1003),-('Gastos Gerais'!$C$4:$C$1003))</f>
        <v>0</v>
      </c>
      <c r="AG113" s="71">
        <f>SUMPRODUCT(-('Gastos Gerais'!$B$4:$B$1003=Analítico!$B113),-(Analítico!AG$3&gt;='Gastos Gerais'!$D$4:$D$1003),-(Analítico!AG$3&lt;='Gastos Gerais'!$E$4:$E$1003),-('Gastos Gerais'!$C$4:$C$1003))</f>
        <v>0</v>
      </c>
      <c r="AH113" s="71">
        <f>SUMPRODUCT(-('Gastos Gerais'!$B$4:$B$1003=Analítico!$B113),-(Analítico!AH$3&gt;='Gastos Gerais'!$D$4:$D$1003),-(Analítico!AH$3&lt;='Gastos Gerais'!$E$4:$E$1003),-('Gastos Gerais'!$C$4:$C$1003))</f>
        <v>0</v>
      </c>
      <c r="AI113" s="71">
        <f>SUMPRODUCT(-('Gastos Gerais'!$B$4:$B$1003=Analítico!$B113),-(Analítico!AI$3&gt;='Gastos Gerais'!$D$4:$D$1003),-(Analítico!AI$3&lt;='Gastos Gerais'!$E$4:$E$1003),-('Gastos Gerais'!$C$4:$C$1003))</f>
        <v>0</v>
      </c>
      <c r="AJ113" s="71">
        <f>SUMPRODUCT(-('Gastos Gerais'!$B$4:$B$1003=Analítico!$B113),-(Analítico!AJ$3&gt;='Gastos Gerais'!$D$4:$D$1003),-(Analítico!AJ$3&lt;='Gastos Gerais'!$E$4:$E$1003),-('Gastos Gerais'!$C$4:$C$1003))</f>
        <v>0</v>
      </c>
      <c r="AK113" s="71">
        <f>SUMPRODUCT(-('Gastos Gerais'!$B$4:$B$1003=Analítico!$B113),-(Analítico!AK$3&gt;='Gastos Gerais'!$D$4:$D$1003),-(Analítico!AK$3&lt;='Gastos Gerais'!$E$4:$E$1003),-('Gastos Gerais'!$C$4:$C$1003))</f>
        <v>0</v>
      </c>
      <c r="AL113" s="71">
        <f>SUMPRODUCT(-('Gastos Gerais'!$B$4:$B$1003=Analítico!$B113),-(Analítico!AL$3&gt;='Gastos Gerais'!$D$4:$D$1003),-(Analítico!AL$3&lt;='Gastos Gerais'!$E$4:$E$1003),-('Gastos Gerais'!$C$4:$C$1003))</f>
        <v>0</v>
      </c>
      <c r="AM113" s="71">
        <f>SUMPRODUCT(-('Gastos Gerais'!$B$4:$B$1003=Analítico!$B113),-(Analítico!AM$3&gt;='Gastos Gerais'!$D$4:$D$1003),-(Analítico!AM$3&lt;='Gastos Gerais'!$E$4:$E$1003),-('Gastos Gerais'!$C$4:$C$1003))</f>
        <v>0</v>
      </c>
      <c r="AN113" s="71">
        <f>SUMPRODUCT(-('Gastos Gerais'!$B$4:$B$1003=Analítico!$B113),-(Analítico!AN$3&gt;='Gastos Gerais'!$D$4:$D$1003),-(Analítico!AN$3&lt;='Gastos Gerais'!$E$4:$E$1003),-('Gastos Gerais'!$C$4:$C$1003))</f>
        <v>0</v>
      </c>
      <c r="AO113" s="71">
        <f>SUMPRODUCT(-('Gastos Gerais'!$B$4:$B$1003=Analítico!$B113),-(Analítico!AO$3&gt;='Gastos Gerais'!$D$4:$D$1003),-(Analítico!AO$3&lt;='Gastos Gerais'!$E$4:$E$1003),-('Gastos Gerais'!$C$4:$C$1003))</f>
        <v>0</v>
      </c>
      <c r="AP113" s="71">
        <f>SUMPRODUCT(-('Gastos Gerais'!$B$4:$B$1003=Analítico!$B113),-(Analítico!AP$3&gt;='Gastos Gerais'!$D$4:$D$1003),-(Analítico!AP$3&lt;='Gastos Gerais'!$E$4:$E$1003),-('Gastos Gerais'!$C$4:$C$1003))</f>
        <v>0</v>
      </c>
      <c r="AQ113" s="71">
        <f>SUMPRODUCT(-('Gastos Gerais'!$B$4:$B$1003=Analítico!$B113),-(Analítico!AQ$3&gt;='Gastos Gerais'!$D$4:$D$1003),-(Analítico!AQ$3&lt;='Gastos Gerais'!$E$4:$E$1003),-('Gastos Gerais'!$C$4:$C$1003))</f>
        <v>0</v>
      </c>
      <c r="AR113" s="71">
        <f>SUMPRODUCT(-('Gastos Gerais'!$B$4:$B$1003=Analítico!$B113),-(Analítico!AR$3&gt;='Gastos Gerais'!$D$4:$D$1003),-(Analítico!AR$3&lt;='Gastos Gerais'!$E$4:$E$1003),-('Gastos Gerais'!$C$4:$C$1003))</f>
        <v>0</v>
      </c>
      <c r="AS113" s="71">
        <f>SUMPRODUCT(-('Gastos Gerais'!$B$4:$B$1003=Analítico!$B113),-(Analítico!AS$3&gt;='Gastos Gerais'!$D$4:$D$1003),-(Analítico!AS$3&lt;='Gastos Gerais'!$E$4:$E$1003),-('Gastos Gerais'!$C$4:$C$1003))</f>
        <v>0</v>
      </c>
      <c r="AT113" s="71">
        <f>SUMPRODUCT(-('Gastos Gerais'!$B$4:$B$1003=Analítico!$B113),-(Analítico!AT$3&gt;='Gastos Gerais'!$D$4:$D$1003),-(Analítico!AT$3&lt;='Gastos Gerais'!$E$4:$E$1003),-('Gastos Gerais'!$C$4:$C$1003))</f>
        <v>0</v>
      </c>
      <c r="AU113" s="71">
        <f>SUMPRODUCT(-('Gastos Gerais'!$B$4:$B$1003=Analítico!$B113),-(Analítico!AU$3&gt;='Gastos Gerais'!$D$4:$D$1003),-(Analítico!AU$3&lt;='Gastos Gerais'!$E$4:$E$1003),-('Gastos Gerais'!$C$4:$C$1003))</f>
        <v>0</v>
      </c>
      <c r="AV113" s="71">
        <f>SUMPRODUCT(-('Gastos Gerais'!$B$4:$B$1003=Analítico!$B113),-(Analítico!AV$3&gt;='Gastos Gerais'!$D$4:$D$1003),-(Analítico!AV$3&lt;='Gastos Gerais'!$E$4:$E$1003),-('Gastos Gerais'!$C$4:$C$1003))</f>
        <v>0</v>
      </c>
      <c r="AW113" s="71">
        <f>SUMPRODUCT(-('Gastos Gerais'!$B$4:$B$1003=Analítico!$B113),-(Analítico!AW$3&gt;='Gastos Gerais'!$D$4:$D$1003),-(Analítico!AW$3&lt;='Gastos Gerais'!$E$4:$E$1003),-('Gastos Gerais'!$C$4:$C$1003))</f>
        <v>0</v>
      </c>
      <c r="AX113" s="71">
        <f>SUMPRODUCT(-('Gastos Gerais'!$B$4:$B$1003=Analítico!$B113),-(Analítico!AX$3&gt;='Gastos Gerais'!$D$4:$D$1003),-(Analítico!AX$3&lt;='Gastos Gerais'!$E$4:$E$1003),-('Gastos Gerais'!$C$4:$C$1003))</f>
        <v>0</v>
      </c>
      <c r="AY113" s="71">
        <f>SUMPRODUCT(-('Gastos Gerais'!$B$4:$B$1003=Analítico!$B113),-(Analítico!AY$3&gt;='Gastos Gerais'!$D$4:$D$1003),-(Analítico!AY$3&lt;='Gastos Gerais'!$E$4:$E$1003),-('Gastos Gerais'!$C$4:$C$1003))</f>
        <v>0</v>
      </c>
      <c r="AZ113" s="71">
        <f>SUMPRODUCT(-('Gastos Gerais'!$B$4:$B$1003=Analítico!$B113),-(Analítico!AZ$3&gt;='Gastos Gerais'!$D$4:$D$1003),-(Analítico!AZ$3&lt;='Gastos Gerais'!$E$4:$E$1003),-('Gastos Gerais'!$C$4:$C$1003))</f>
        <v>0</v>
      </c>
      <c r="BA113" s="71">
        <f>SUMPRODUCT(-('Gastos Gerais'!$B$4:$B$1003=Analítico!$B113),-(Analítico!BA$3&gt;='Gastos Gerais'!$D$4:$D$1003),-(Analítico!BA$3&lt;='Gastos Gerais'!$E$4:$E$1003),-('Gastos Gerais'!$C$4:$C$1003))</f>
        <v>0</v>
      </c>
      <c r="BB113" s="71">
        <f>SUMPRODUCT(-('Gastos Gerais'!$B$4:$B$1003=Analítico!$B113),-(Analítico!BB$3&gt;='Gastos Gerais'!$D$4:$D$1003),-(Analítico!BB$3&lt;='Gastos Gerais'!$E$4:$E$1003),-('Gastos Gerais'!$C$4:$C$1003))</f>
        <v>0</v>
      </c>
      <c r="BC113" s="71">
        <f>SUMPRODUCT(-('Gastos Gerais'!$B$4:$B$1003=Analítico!$B113),-(Analítico!BC$3&gt;='Gastos Gerais'!$D$4:$D$1003),-(Analítico!BC$3&lt;='Gastos Gerais'!$E$4:$E$1003),-('Gastos Gerais'!$C$4:$C$1003))</f>
        <v>0</v>
      </c>
      <c r="BD113" s="71">
        <f>SUMPRODUCT(-('Gastos Gerais'!$B$4:$B$1003=Analítico!$B113),-(Analítico!BD$3&gt;='Gastos Gerais'!$D$4:$D$1003),-(Analítico!BD$3&lt;='Gastos Gerais'!$E$4:$E$1003),-('Gastos Gerais'!$C$4:$C$1003))</f>
        <v>0</v>
      </c>
      <c r="BE113" s="71">
        <f>SUMPRODUCT(-('Gastos Gerais'!$B$4:$B$1003=Analítico!$B113),-(Analítico!BE$3&gt;='Gastos Gerais'!$D$4:$D$1003),-(Analítico!BE$3&lt;='Gastos Gerais'!$E$4:$E$1003),-('Gastos Gerais'!$C$4:$C$1003))</f>
        <v>0</v>
      </c>
      <c r="BF113" s="71">
        <f>SUMPRODUCT(-('Gastos Gerais'!$B$4:$B$1003=Analítico!$B113),-(Analítico!BF$3&gt;='Gastos Gerais'!$D$4:$D$1003),-(Analítico!BF$3&lt;='Gastos Gerais'!$E$4:$E$1003),-('Gastos Gerais'!$C$4:$C$1003))</f>
        <v>0</v>
      </c>
      <c r="BG113" s="71">
        <f>SUMPRODUCT(-('Gastos Gerais'!$B$4:$B$1003=Analítico!$B113),-(Analítico!BG$3&gt;='Gastos Gerais'!$D$4:$D$1003),-(Analítico!BG$3&lt;='Gastos Gerais'!$E$4:$E$1003),-('Gastos Gerais'!$C$4:$C$1003))</f>
        <v>0</v>
      </c>
      <c r="BH113" s="71">
        <f>SUMPRODUCT(-('Gastos Gerais'!$B$4:$B$1003=Analítico!$B113),-(Analítico!BH$3&gt;='Gastos Gerais'!$D$4:$D$1003),-(Analítico!BH$3&lt;='Gastos Gerais'!$E$4:$E$1003),-('Gastos Gerais'!$C$4:$C$1003))</f>
        <v>0</v>
      </c>
      <c r="BI113" s="71">
        <f>SUMPRODUCT(-('Gastos Gerais'!$B$4:$B$1003=Analítico!$B113),-(Analítico!BI$3&gt;='Gastos Gerais'!$D$4:$D$1003),-(Analítico!BI$3&lt;='Gastos Gerais'!$E$4:$E$1003),-('Gastos Gerais'!$C$4:$C$1003))</f>
        <v>0</v>
      </c>
      <c r="BJ113" s="71">
        <f>SUMPRODUCT(-('Gastos Gerais'!$B$4:$B$1003=Analítico!$B113),-(Analítico!BJ$3&gt;='Gastos Gerais'!$D$4:$D$1003),-(Analítico!BJ$3&lt;='Gastos Gerais'!$E$4:$E$1003),-('Gastos Gerais'!$C$4:$C$1003))</f>
        <v>0</v>
      </c>
      <c r="BK113" s="69">
        <f t="shared" si="38"/>
        <v>143000</v>
      </c>
      <c r="BL113" s="74">
        <f t="shared" ca="1" si="39"/>
        <v>2.4923139013992286E-3</v>
      </c>
    </row>
    <row r="114" spans="1:64" s="49" customFormat="1" ht="23.25" customHeight="1" x14ac:dyDescent="0.2">
      <c r="A114" s="19" t="s">
        <v>285</v>
      </c>
      <c r="B114" s="352" t="s">
        <v>286</v>
      </c>
      <c r="C114" s="71">
        <f>SUMPRODUCT(-('Gastos Gerais'!$B$4:$B$1003=Analítico!$B114),-(Analítico!C$3&gt;='Gastos Gerais'!$D$4:$D$1003),-(Analítico!C$3&lt;='Gastos Gerais'!$E$4:$E$1003),-('Gastos Gerais'!$C$4:$C$1003))</f>
        <v>0</v>
      </c>
      <c r="D114" s="71">
        <f>SUMPRODUCT(-('Gastos Gerais'!$B$4:$B$1003=Analítico!$B114),-(Analítico!D$3&gt;='Gastos Gerais'!$D$4:$D$1003),-(Analítico!D$3&lt;='Gastos Gerais'!$E$4:$E$1003),-('Gastos Gerais'!$C$4:$C$1003))</f>
        <v>0</v>
      </c>
      <c r="E114" s="71">
        <f>SUMPRODUCT(-('Gastos Gerais'!$B$4:$B$1003=Analítico!$B114),-(Analítico!E$3&gt;='Gastos Gerais'!$D$4:$D$1003),-(Analítico!E$3&lt;='Gastos Gerais'!$E$4:$E$1003),-('Gastos Gerais'!$C$4:$C$1003))</f>
        <v>0</v>
      </c>
      <c r="F114" s="71">
        <f>SUMPRODUCT(-('Gastos Gerais'!$B$4:$B$1003=Analítico!$B114),-(Analítico!F$3&gt;='Gastos Gerais'!$D$4:$D$1003),-(Analítico!F$3&lt;='Gastos Gerais'!$E$4:$E$1003),-('Gastos Gerais'!$C$4:$C$1003))</f>
        <v>0</v>
      </c>
      <c r="G114" s="71">
        <f>SUMPRODUCT(-('Gastos Gerais'!$B$4:$B$1003=Analítico!$B114),-(Analítico!G$3&gt;='Gastos Gerais'!$D$4:$D$1003),-(Analítico!G$3&lt;='Gastos Gerais'!$E$4:$E$1003),-('Gastos Gerais'!$C$4:$C$1003))</f>
        <v>0</v>
      </c>
      <c r="H114" s="71">
        <f>SUMPRODUCT(-('Gastos Gerais'!$B$4:$B$1003=Analítico!$B114),-(Analítico!H$3&gt;='Gastos Gerais'!$D$4:$D$1003),-(Analítico!H$3&lt;='Gastos Gerais'!$E$4:$E$1003),-('Gastos Gerais'!$C$4:$C$1003))</f>
        <v>0</v>
      </c>
      <c r="I114" s="71">
        <f>SUMPRODUCT(-('Gastos Gerais'!$B$4:$B$1003=Analítico!$B114),-(Analítico!I$3&gt;='Gastos Gerais'!$D$4:$D$1003),-(Analítico!I$3&lt;='Gastos Gerais'!$E$4:$E$1003),-('Gastos Gerais'!$C$4:$C$1003))</f>
        <v>0</v>
      </c>
      <c r="J114" s="71">
        <f>SUMPRODUCT(-('Gastos Gerais'!$B$4:$B$1003=Analítico!$B114),-(Analítico!J$3&gt;='Gastos Gerais'!$D$4:$D$1003),-(Analítico!J$3&lt;='Gastos Gerais'!$E$4:$E$1003),-('Gastos Gerais'!$C$4:$C$1003))</f>
        <v>0</v>
      </c>
      <c r="K114" s="71">
        <f>SUMPRODUCT(-('Gastos Gerais'!$B$4:$B$1003=Analítico!$B114),-(Analítico!K$3&gt;='Gastos Gerais'!$D$4:$D$1003),-(Analítico!K$3&lt;='Gastos Gerais'!$E$4:$E$1003),-('Gastos Gerais'!$C$4:$C$1003))</f>
        <v>0</v>
      </c>
      <c r="L114" s="71">
        <f>SUMPRODUCT(-('Gastos Gerais'!$B$4:$B$1003=Analítico!$B114),-(Analítico!L$3&gt;='Gastos Gerais'!$D$4:$D$1003),-(Analítico!L$3&lt;='Gastos Gerais'!$E$4:$E$1003),-('Gastos Gerais'!$C$4:$C$1003))</f>
        <v>0</v>
      </c>
      <c r="M114" s="71">
        <f>SUMPRODUCT(-('Gastos Gerais'!$B$4:$B$1003=Analítico!$B114),-(Analítico!M$3&gt;='Gastos Gerais'!$D$4:$D$1003),-(Analítico!M$3&lt;='Gastos Gerais'!$E$4:$E$1003),-('Gastos Gerais'!$C$4:$C$1003))</f>
        <v>0</v>
      </c>
      <c r="N114" s="71">
        <f>SUMPRODUCT(-('Gastos Gerais'!$B$4:$B$1003=Analítico!$B114),-(Analítico!N$3&gt;='Gastos Gerais'!$D$4:$D$1003),-(Analítico!N$3&lt;='Gastos Gerais'!$E$4:$E$1003),-('Gastos Gerais'!$C$4:$C$1003))</f>
        <v>0</v>
      </c>
      <c r="O114" s="71">
        <f>SUMPRODUCT(-('Gastos Gerais'!$B$4:$B$1003=Analítico!$B114),-(Analítico!O$3&gt;='Gastos Gerais'!$D$4:$D$1003),-(Analítico!O$3&lt;='Gastos Gerais'!$E$4:$E$1003),-('Gastos Gerais'!$C$4:$C$1003))</f>
        <v>0</v>
      </c>
      <c r="P114" s="71">
        <f>SUMPRODUCT(-('Gastos Gerais'!$B$4:$B$1003=Analítico!$B114),-(Analítico!P$3&gt;='Gastos Gerais'!$D$4:$D$1003),-(Analítico!P$3&lt;='Gastos Gerais'!$E$4:$E$1003),-('Gastos Gerais'!$C$4:$C$1003))</f>
        <v>0</v>
      </c>
      <c r="Q114" s="71">
        <f>SUMPRODUCT(-('Gastos Gerais'!$B$4:$B$1003=Analítico!$B114),-(Analítico!Q$3&gt;='Gastos Gerais'!$D$4:$D$1003),-(Analítico!Q$3&lt;='Gastos Gerais'!$E$4:$E$1003),-('Gastos Gerais'!$C$4:$C$1003))</f>
        <v>0</v>
      </c>
      <c r="R114" s="71">
        <f>SUMPRODUCT(-('Gastos Gerais'!$B$4:$B$1003=Analítico!$B114),-(Analítico!R$3&gt;='Gastos Gerais'!$D$4:$D$1003),-(Analítico!R$3&lt;='Gastos Gerais'!$E$4:$E$1003),-('Gastos Gerais'!$C$4:$C$1003))</f>
        <v>0</v>
      </c>
      <c r="S114" s="71">
        <f>SUMPRODUCT(-('Gastos Gerais'!$B$4:$B$1003=Analítico!$B114),-(Analítico!S$3&gt;='Gastos Gerais'!$D$4:$D$1003),-(Analítico!S$3&lt;='Gastos Gerais'!$E$4:$E$1003),-('Gastos Gerais'!$C$4:$C$1003))</f>
        <v>0</v>
      </c>
      <c r="T114" s="71">
        <f>SUMPRODUCT(-('Gastos Gerais'!$B$4:$B$1003=Analítico!$B114),-(Analítico!T$3&gt;='Gastos Gerais'!$D$4:$D$1003),-(Analítico!T$3&lt;='Gastos Gerais'!$E$4:$E$1003),-('Gastos Gerais'!$C$4:$C$1003))</f>
        <v>0</v>
      </c>
      <c r="U114" s="71">
        <f>SUMPRODUCT(-('Gastos Gerais'!$B$4:$B$1003=Analítico!$B114),-(Analítico!U$3&gt;='Gastos Gerais'!$D$4:$D$1003),-(Analítico!U$3&lt;='Gastos Gerais'!$E$4:$E$1003),-('Gastos Gerais'!$C$4:$C$1003))</f>
        <v>0</v>
      </c>
      <c r="V114" s="71">
        <f>SUMPRODUCT(-('Gastos Gerais'!$B$4:$B$1003=Analítico!$B114),-(Analítico!V$3&gt;='Gastos Gerais'!$D$4:$D$1003),-(Analítico!V$3&lt;='Gastos Gerais'!$E$4:$E$1003),-('Gastos Gerais'!$C$4:$C$1003))</f>
        <v>0</v>
      </c>
      <c r="W114" s="71">
        <f>SUMPRODUCT(-('Gastos Gerais'!$B$4:$B$1003=Analítico!$B114),-(Analítico!W$3&gt;='Gastos Gerais'!$D$4:$D$1003),-(Analítico!W$3&lt;='Gastos Gerais'!$E$4:$E$1003),-('Gastos Gerais'!$C$4:$C$1003))</f>
        <v>0</v>
      </c>
      <c r="X114" s="71">
        <f>SUMPRODUCT(-('Gastos Gerais'!$B$4:$B$1003=Analítico!$B114),-(Analítico!X$3&gt;='Gastos Gerais'!$D$4:$D$1003),-(Analítico!X$3&lt;='Gastos Gerais'!$E$4:$E$1003),-('Gastos Gerais'!$C$4:$C$1003))</f>
        <v>0</v>
      </c>
      <c r="Y114" s="71">
        <f>SUMPRODUCT(-('Gastos Gerais'!$B$4:$B$1003=Analítico!$B114),-(Analítico!Y$3&gt;='Gastos Gerais'!$D$4:$D$1003),-(Analítico!Y$3&lt;='Gastos Gerais'!$E$4:$E$1003),-('Gastos Gerais'!$C$4:$C$1003))</f>
        <v>0</v>
      </c>
      <c r="Z114" s="71">
        <f>SUMPRODUCT(-('Gastos Gerais'!$B$4:$B$1003=Analítico!$B114),-(Analítico!Z$3&gt;='Gastos Gerais'!$D$4:$D$1003),-(Analítico!Z$3&lt;='Gastos Gerais'!$E$4:$E$1003),-('Gastos Gerais'!$C$4:$C$1003))</f>
        <v>0</v>
      </c>
      <c r="AA114" s="71">
        <f>SUMPRODUCT(-('Gastos Gerais'!$B$4:$B$1003=Analítico!$B114),-(Analítico!AA$3&gt;='Gastos Gerais'!$D$4:$D$1003),-(Analítico!AA$3&lt;='Gastos Gerais'!$E$4:$E$1003),-('Gastos Gerais'!$C$4:$C$1003))</f>
        <v>0</v>
      </c>
      <c r="AB114" s="71">
        <f>SUMPRODUCT(-('Gastos Gerais'!$B$4:$B$1003=Analítico!$B114),-(Analítico!AB$3&gt;='Gastos Gerais'!$D$4:$D$1003),-(Analítico!AB$3&lt;='Gastos Gerais'!$E$4:$E$1003),-('Gastos Gerais'!$C$4:$C$1003))</f>
        <v>0</v>
      </c>
      <c r="AC114" s="71">
        <f>SUMPRODUCT(-('Gastos Gerais'!$B$4:$B$1003=Analítico!$B114),-(Analítico!AC$3&gt;='Gastos Gerais'!$D$4:$D$1003),-(Analítico!AC$3&lt;='Gastos Gerais'!$E$4:$E$1003),-('Gastos Gerais'!$C$4:$C$1003))</f>
        <v>0</v>
      </c>
      <c r="AD114" s="71">
        <f>SUMPRODUCT(-('Gastos Gerais'!$B$4:$B$1003=Analítico!$B114),-(Analítico!AD$3&gt;='Gastos Gerais'!$D$4:$D$1003),-(Analítico!AD$3&lt;='Gastos Gerais'!$E$4:$E$1003),-('Gastos Gerais'!$C$4:$C$1003))</f>
        <v>0</v>
      </c>
      <c r="AE114" s="71">
        <f>SUMPRODUCT(-('Gastos Gerais'!$B$4:$B$1003=Analítico!$B114),-(Analítico!AE$3&gt;='Gastos Gerais'!$D$4:$D$1003),-(Analítico!AE$3&lt;='Gastos Gerais'!$E$4:$E$1003),-('Gastos Gerais'!$C$4:$C$1003))</f>
        <v>0</v>
      </c>
      <c r="AF114" s="71">
        <f>SUMPRODUCT(-('Gastos Gerais'!$B$4:$B$1003=Analítico!$B114),-(Analítico!AF$3&gt;='Gastos Gerais'!$D$4:$D$1003),-(Analítico!AF$3&lt;='Gastos Gerais'!$E$4:$E$1003),-('Gastos Gerais'!$C$4:$C$1003))</f>
        <v>0</v>
      </c>
      <c r="AG114" s="71">
        <f>SUMPRODUCT(-('Gastos Gerais'!$B$4:$B$1003=Analítico!$B114),-(Analítico!AG$3&gt;='Gastos Gerais'!$D$4:$D$1003),-(Analítico!AG$3&lt;='Gastos Gerais'!$E$4:$E$1003),-('Gastos Gerais'!$C$4:$C$1003))</f>
        <v>0</v>
      </c>
      <c r="AH114" s="71">
        <f>SUMPRODUCT(-('Gastos Gerais'!$B$4:$B$1003=Analítico!$B114),-(Analítico!AH$3&gt;='Gastos Gerais'!$D$4:$D$1003),-(Analítico!AH$3&lt;='Gastos Gerais'!$E$4:$E$1003),-('Gastos Gerais'!$C$4:$C$1003))</f>
        <v>0</v>
      </c>
      <c r="AI114" s="71">
        <f>SUMPRODUCT(-('Gastos Gerais'!$B$4:$B$1003=Analítico!$B114),-(Analítico!AI$3&gt;='Gastos Gerais'!$D$4:$D$1003),-(Analítico!AI$3&lt;='Gastos Gerais'!$E$4:$E$1003),-('Gastos Gerais'!$C$4:$C$1003))</f>
        <v>0</v>
      </c>
      <c r="AJ114" s="71">
        <f>SUMPRODUCT(-('Gastos Gerais'!$B$4:$B$1003=Analítico!$B114),-(Analítico!AJ$3&gt;='Gastos Gerais'!$D$4:$D$1003),-(Analítico!AJ$3&lt;='Gastos Gerais'!$E$4:$E$1003),-('Gastos Gerais'!$C$4:$C$1003))</f>
        <v>0</v>
      </c>
      <c r="AK114" s="71">
        <f>SUMPRODUCT(-('Gastos Gerais'!$B$4:$B$1003=Analítico!$B114),-(Analítico!AK$3&gt;='Gastos Gerais'!$D$4:$D$1003),-(Analítico!AK$3&lt;='Gastos Gerais'!$E$4:$E$1003),-('Gastos Gerais'!$C$4:$C$1003))</f>
        <v>0</v>
      </c>
      <c r="AL114" s="71">
        <f>SUMPRODUCT(-('Gastos Gerais'!$B$4:$B$1003=Analítico!$B114),-(Analítico!AL$3&gt;='Gastos Gerais'!$D$4:$D$1003),-(Analítico!AL$3&lt;='Gastos Gerais'!$E$4:$E$1003),-('Gastos Gerais'!$C$4:$C$1003))</f>
        <v>0</v>
      </c>
      <c r="AM114" s="71">
        <f>SUMPRODUCT(-('Gastos Gerais'!$B$4:$B$1003=Analítico!$B114),-(Analítico!AM$3&gt;='Gastos Gerais'!$D$4:$D$1003),-(Analítico!AM$3&lt;='Gastos Gerais'!$E$4:$E$1003),-('Gastos Gerais'!$C$4:$C$1003))</f>
        <v>0</v>
      </c>
      <c r="AN114" s="71">
        <f>SUMPRODUCT(-('Gastos Gerais'!$B$4:$B$1003=Analítico!$B114),-(Analítico!AN$3&gt;='Gastos Gerais'!$D$4:$D$1003),-(Analítico!AN$3&lt;='Gastos Gerais'!$E$4:$E$1003),-('Gastos Gerais'!$C$4:$C$1003))</f>
        <v>0</v>
      </c>
      <c r="AO114" s="71">
        <f>SUMPRODUCT(-('Gastos Gerais'!$B$4:$B$1003=Analítico!$B114),-(Analítico!AO$3&gt;='Gastos Gerais'!$D$4:$D$1003),-(Analítico!AO$3&lt;='Gastos Gerais'!$E$4:$E$1003),-('Gastos Gerais'!$C$4:$C$1003))</f>
        <v>0</v>
      </c>
      <c r="AP114" s="71">
        <f>SUMPRODUCT(-('Gastos Gerais'!$B$4:$B$1003=Analítico!$B114),-(Analítico!AP$3&gt;='Gastos Gerais'!$D$4:$D$1003),-(Analítico!AP$3&lt;='Gastos Gerais'!$E$4:$E$1003),-('Gastos Gerais'!$C$4:$C$1003))</f>
        <v>0</v>
      </c>
      <c r="AQ114" s="71">
        <f>SUMPRODUCT(-('Gastos Gerais'!$B$4:$B$1003=Analítico!$B114),-(Analítico!AQ$3&gt;='Gastos Gerais'!$D$4:$D$1003),-(Analítico!AQ$3&lt;='Gastos Gerais'!$E$4:$E$1003),-('Gastos Gerais'!$C$4:$C$1003))</f>
        <v>0</v>
      </c>
      <c r="AR114" s="71">
        <f>SUMPRODUCT(-('Gastos Gerais'!$B$4:$B$1003=Analítico!$B114),-(Analítico!AR$3&gt;='Gastos Gerais'!$D$4:$D$1003),-(Analítico!AR$3&lt;='Gastos Gerais'!$E$4:$E$1003),-('Gastos Gerais'!$C$4:$C$1003))</f>
        <v>0</v>
      </c>
      <c r="AS114" s="71">
        <f>SUMPRODUCT(-('Gastos Gerais'!$B$4:$B$1003=Analítico!$B114),-(Analítico!AS$3&gt;='Gastos Gerais'!$D$4:$D$1003),-(Analítico!AS$3&lt;='Gastos Gerais'!$E$4:$E$1003),-('Gastos Gerais'!$C$4:$C$1003))</f>
        <v>0</v>
      </c>
      <c r="AT114" s="71">
        <f>SUMPRODUCT(-('Gastos Gerais'!$B$4:$B$1003=Analítico!$B114),-(Analítico!AT$3&gt;='Gastos Gerais'!$D$4:$D$1003),-(Analítico!AT$3&lt;='Gastos Gerais'!$E$4:$E$1003),-('Gastos Gerais'!$C$4:$C$1003))</f>
        <v>0</v>
      </c>
      <c r="AU114" s="71">
        <f>SUMPRODUCT(-('Gastos Gerais'!$B$4:$B$1003=Analítico!$B114),-(Analítico!AU$3&gt;='Gastos Gerais'!$D$4:$D$1003),-(Analítico!AU$3&lt;='Gastos Gerais'!$E$4:$E$1003),-('Gastos Gerais'!$C$4:$C$1003))</f>
        <v>0</v>
      </c>
      <c r="AV114" s="71">
        <f>SUMPRODUCT(-('Gastos Gerais'!$B$4:$B$1003=Analítico!$B114),-(Analítico!AV$3&gt;='Gastos Gerais'!$D$4:$D$1003),-(Analítico!AV$3&lt;='Gastos Gerais'!$E$4:$E$1003),-('Gastos Gerais'!$C$4:$C$1003))</f>
        <v>0</v>
      </c>
      <c r="AW114" s="71">
        <f>SUMPRODUCT(-('Gastos Gerais'!$B$4:$B$1003=Analítico!$B114),-(Analítico!AW$3&gt;='Gastos Gerais'!$D$4:$D$1003),-(Analítico!AW$3&lt;='Gastos Gerais'!$E$4:$E$1003),-('Gastos Gerais'!$C$4:$C$1003))</f>
        <v>0</v>
      </c>
      <c r="AX114" s="71">
        <f>SUMPRODUCT(-('Gastos Gerais'!$B$4:$B$1003=Analítico!$B114),-(Analítico!AX$3&gt;='Gastos Gerais'!$D$4:$D$1003),-(Analítico!AX$3&lt;='Gastos Gerais'!$E$4:$E$1003),-('Gastos Gerais'!$C$4:$C$1003))</f>
        <v>0</v>
      </c>
      <c r="AY114" s="71">
        <f>SUMPRODUCT(-('Gastos Gerais'!$B$4:$B$1003=Analítico!$B114),-(Analítico!AY$3&gt;='Gastos Gerais'!$D$4:$D$1003),-(Analítico!AY$3&lt;='Gastos Gerais'!$E$4:$E$1003),-('Gastos Gerais'!$C$4:$C$1003))</f>
        <v>0</v>
      </c>
      <c r="AZ114" s="71">
        <f>SUMPRODUCT(-('Gastos Gerais'!$B$4:$B$1003=Analítico!$B114),-(Analítico!AZ$3&gt;='Gastos Gerais'!$D$4:$D$1003),-(Analítico!AZ$3&lt;='Gastos Gerais'!$E$4:$E$1003),-('Gastos Gerais'!$C$4:$C$1003))</f>
        <v>0</v>
      </c>
      <c r="BA114" s="71">
        <f>SUMPRODUCT(-('Gastos Gerais'!$B$4:$B$1003=Analítico!$B114),-(Analítico!BA$3&gt;='Gastos Gerais'!$D$4:$D$1003),-(Analítico!BA$3&lt;='Gastos Gerais'!$E$4:$E$1003),-('Gastos Gerais'!$C$4:$C$1003))</f>
        <v>0</v>
      </c>
      <c r="BB114" s="71">
        <f>SUMPRODUCT(-('Gastos Gerais'!$B$4:$B$1003=Analítico!$B114),-(Analítico!BB$3&gt;='Gastos Gerais'!$D$4:$D$1003),-(Analítico!BB$3&lt;='Gastos Gerais'!$E$4:$E$1003),-('Gastos Gerais'!$C$4:$C$1003))</f>
        <v>0</v>
      </c>
      <c r="BC114" s="71">
        <f>SUMPRODUCT(-('Gastos Gerais'!$B$4:$B$1003=Analítico!$B114),-(Analítico!BC$3&gt;='Gastos Gerais'!$D$4:$D$1003),-(Analítico!BC$3&lt;='Gastos Gerais'!$E$4:$E$1003),-('Gastos Gerais'!$C$4:$C$1003))</f>
        <v>0</v>
      </c>
      <c r="BD114" s="71">
        <f>SUMPRODUCT(-('Gastos Gerais'!$B$4:$B$1003=Analítico!$B114),-(Analítico!BD$3&gt;='Gastos Gerais'!$D$4:$D$1003),-(Analítico!BD$3&lt;='Gastos Gerais'!$E$4:$E$1003),-('Gastos Gerais'!$C$4:$C$1003))</f>
        <v>0</v>
      </c>
      <c r="BE114" s="71">
        <f>SUMPRODUCT(-('Gastos Gerais'!$B$4:$B$1003=Analítico!$B114),-(Analítico!BE$3&gt;='Gastos Gerais'!$D$4:$D$1003),-(Analítico!BE$3&lt;='Gastos Gerais'!$E$4:$E$1003),-('Gastos Gerais'!$C$4:$C$1003))</f>
        <v>0</v>
      </c>
      <c r="BF114" s="71">
        <f>SUMPRODUCT(-('Gastos Gerais'!$B$4:$B$1003=Analítico!$B114),-(Analítico!BF$3&gt;='Gastos Gerais'!$D$4:$D$1003),-(Analítico!BF$3&lt;='Gastos Gerais'!$E$4:$E$1003),-('Gastos Gerais'!$C$4:$C$1003))</f>
        <v>0</v>
      </c>
      <c r="BG114" s="71">
        <f>SUMPRODUCT(-('Gastos Gerais'!$B$4:$B$1003=Analítico!$B114),-(Analítico!BG$3&gt;='Gastos Gerais'!$D$4:$D$1003),-(Analítico!BG$3&lt;='Gastos Gerais'!$E$4:$E$1003),-('Gastos Gerais'!$C$4:$C$1003))</f>
        <v>0</v>
      </c>
      <c r="BH114" s="71">
        <f>SUMPRODUCT(-('Gastos Gerais'!$B$4:$B$1003=Analítico!$B114),-(Analítico!BH$3&gt;='Gastos Gerais'!$D$4:$D$1003),-(Analítico!BH$3&lt;='Gastos Gerais'!$E$4:$E$1003),-('Gastos Gerais'!$C$4:$C$1003))</f>
        <v>0</v>
      </c>
      <c r="BI114" s="71">
        <f>SUMPRODUCT(-('Gastos Gerais'!$B$4:$B$1003=Analítico!$B114),-(Analítico!BI$3&gt;='Gastos Gerais'!$D$4:$D$1003),-(Analítico!BI$3&lt;='Gastos Gerais'!$E$4:$E$1003),-('Gastos Gerais'!$C$4:$C$1003))</f>
        <v>0</v>
      </c>
      <c r="BJ114" s="71">
        <f>SUMPRODUCT(-('Gastos Gerais'!$B$4:$B$1003=Analítico!$B114),-(Analítico!BJ$3&gt;='Gastos Gerais'!$D$4:$D$1003),-(Analítico!BJ$3&lt;='Gastos Gerais'!$E$4:$E$1003),-('Gastos Gerais'!$C$4:$C$1003))</f>
        <v>0</v>
      </c>
      <c r="BK114" s="69">
        <f t="shared" si="38"/>
        <v>0</v>
      </c>
      <c r="BL114" s="74">
        <f t="shared" ca="1" si="39"/>
        <v>0</v>
      </c>
    </row>
    <row r="115" spans="1:64" s="49" customFormat="1" ht="23.25" customHeight="1" x14ac:dyDescent="0.2">
      <c r="A115" s="19" t="s">
        <v>287</v>
      </c>
      <c r="B115" s="352" t="s">
        <v>288</v>
      </c>
      <c r="C115" s="71">
        <f>SUMPRODUCT(-('Gastos Gerais'!$B$4:$B$1003=Analítico!$B115),-(Analítico!C$3&gt;='Gastos Gerais'!$D$4:$D$1003),-(Analítico!C$3&lt;='Gastos Gerais'!$E$4:$E$1003),-('Gastos Gerais'!$C$4:$C$1003))</f>
        <v>0</v>
      </c>
      <c r="D115" s="71">
        <f>SUMPRODUCT(-('Gastos Gerais'!$B$4:$B$1003=Analítico!$B115),-(Analítico!D$3&gt;='Gastos Gerais'!$D$4:$D$1003),-(Analítico!D$3&lt;='Gastos Gerais'!$E$4:$E$1003),-('Gastos Gerais'!$C$4:$C$1003))</f>
        <v>42500</v>
      </c>
      <c r="E115" s="71">
        <f>SUMPRODUCT(-('Gastos Gerais'!$B$4:$B$1003=Analítico!$B115),-(Analítico!E$3&gt;='Gastos Gerais'!$D$4:$D$1003),-(Analítico!E$3&lt;='Gastos Gerais'!$E$4:$E$1003),-('Gastos Gerais'!$C$4:$C$1003))</f>
        <v>0</v>
      </c>
      <c r="F115" s="71">
        <f>SUMPRODUCT(-('Gastos Gerais'!$B$4:$B$1003=Analítico!$B115),-(Analítico!F$3&gt;='Gastos Gerais'!$D$4:$D$1003),-(Analítico!F$3&lt;='Gastos Gerais'!$E$4:$E$1003),-('Gastos Gerais'!$C$4:$C$1003))</f>
        <v>0</v>
      </c>
      <c r="G115" s="71">
        <f>SUMPRODUCT(-('Gastos Gerais'!$B$4:$B$1003=Analítico!$B115),-(Analítico!G$3&gt;='Gastos Gerais'!$D$4:$D$1003),-(Analítico!G$3&lt;='Gastos Gerais'!$E$4:$E$1003),-('Gastos Gerais'!$C$4:$C$1003))</f>
        <v>0</v>
      </c>
      <c r="H115" s="71">
        <f>SUMPRODUCT(-('Gastos Gerais'!$B$4:$B$1003=Analítico!$B115),-(Analítico!H$3&gt;='Gastos Gerais'!$D$4:$D$1003),-(Analítico!H$3&lt;='Gastos Gerais'!$E$4:$E$1003),-('Gastos Gerais'!$C$4:$C$1003))</f>
        <v>0</v>
      </c>
      <c r="I115" s="71">
        <f>SUMPRODUCT(-('Gastos Gerais'!$B$4:$B$1003=Analítico!$B115),-(Analítico!I$3&gt;='Gastos Gerais'!$D$4:$D$1003),-(Analítico!I$3&lt;='Gastos Gerais'!$E$4:$E$1003),-('Gastos Gerais'!$C$4:$C$1003))</f>
        <v>0</v>
      </c>
      <c r="J115" s="71">
        <f>SUMPRODUCT(-('Gastos Gerais'!$B$4:$B$1003=Analítico!$B115),-(Analítico!J$3&gt;='Gastos Gerais'!$D$4:$D$1003),-(Analítico!J$3&lt;='Gastos Gerais'!$E$4:$E$1003),-('Gastos Gerais'!$C$4:$C$1003))</f>
        <v>0</v>
      </c>
      <c r="K115" s="71">
        <f>SUMPRODUCT(-('Gastos Gerais'!$B$4:$B$1003=Analítico!$B115),-(Analítico!K$3&gt;='Gastos Gerais'!$D$4:$D$1003),-(Analítico!K$3&lt;='Gastos Gerais'!$E$4:$E$1003),-('Gastos Gerais'!$C$4:$C$1003))</f>
        <v>0</v>
      </c>
      <c r="L115" s="71">
        <f>SUMPRODUCT(-('Gastos Gerais'!$B$4:$B$1003=Analítico!$B115),-(Analítico!L$3&gt;='Gastos Gerais'!$D$4:$D$1003),-(Analítico!L$3&lt;='Gastos Gerais'!$E$4:$E$1003),-('Gastos Gerais'!$C$4:$C$1003))</f>
        <v>0</v>
      </c>
      <c r="M115" s="71">
        <f>SUMPRODUCT(-('Gastos Gerais'!$B$4:$B$1003=Analítico!$B115),-(Analítico!M$3&gt;='Gastos Gerais'!$D$4:$D$1003),-(Analítico!M$3&lt;='Gastos Gerais'!$E$4:$E$1003),-('Gastos Gerais'!$C$4:$C$1003))</f>
        <v>0</v>
      </c>
      <c r="N115" s="71">
        <f>SUMPRODUCT(-('Gastos Gerais'!$B$4:$B$1003=Analítico!$B115),-(Analítico!N$3&gt;='Gastos Gerais'!$D$4:$D$1003),-(Analítico!N$3&lt;='Gastos Gerais'!$E$4:$E$1003),-('Gastos Gerais'!$C$4:$C$1003))</f>
        <v>0</v>
      </c>
      <c r="O115" s="71">
        <f>SUMPRODUCT(-('Gastos Gerais'!$B$4:$B$1003=Analítico!$B115),-(Analítico!O$3&gt;='Gastos Gerais'!$D$4:$D$1003),-(Analítico!O$3&lt;='Gastos Gerais'!$E$4:$E$1003),-('Gastos Gerais'!$C$4:$C$1003))</f>
        <v>0</v>
      </c>
      <c r="P115" s="71">
        <f>SUMPRODUCT(-('Gastos Gerais'!$B$4:$B$1003=Analítico!$B115),-(Analítico!P$3&gt;='Gastos Gerais'!$D$4:$D$1003),-(Analítico!P$3&lt;='Gastos Gerais'!$E$4:$E$1003),-('Gastos Gerais'!$C$4:$C$1003))</f>
        <v>0</v>
      </c>
      <c r="Q115" s="71">
        <f>SUMPRODUCT(-('Gastos Gerais'!$B$4:$B$1003=Analítico!$B115),-(Analítico!Q$3&gt;='Gastos Gerais'!$D$4:$D$1003),-(Analítico!Q$3&lt;='Gastos Gerais'!$E$4:$E$1003),-('Gastos Gerais'!$C$4:$C$1003))</f>
        <v>0</v>
      </c>
      <c r="R115" s="71">
        <f>SUMPRODUCT(-('Gastos Gerais'!$B$4:$B$1003=Analítico!$B115),-(Analítico!R$3&gt;='Gastos Gerais'!$D$4:$D$1003),-(Analítico!R$3&lt;='Gastos Gerais'!$E$4:$E$1003),-('Gastos Gerais'!$C$4:$C$1003))</f>
        <v>0</v>
      </c>
      <c r="S115" s="71">
        <f>SUMPRODUCT(-('Gastos Gerais'!$B$4:$B$1003=Analítico!$B115),-(Analítico!S$3&gt;='Gastos Gerais'!$D$4:$D$1003),-(Analítico!S$3&lt;='Gastos Gerais'!$E$4:$E$1003),-('Gastos Gerais'!$C$4:$C$1003))</f>
        <v>0</v>
      </c>
      <c r="T115" s="71">
        <f>SUMPRODUCT(-('Gastos Gerais'!$B$4:$B$1003=Analítico!$B115),-(Analítico!T$3&gt;='Gastos Gerais'!$D$4:$D$1003),-(Analítico!T$3&lt;='Gastos Gerais'!$E$4:$E$1003),-('Gastos Gerais'!$C$4:$C$1003))</f>
        <v>0</v>
      </c>
      <c r="U115" s="71">
        <f>SUMPRODUCT(-('Gastos Gerais'!$B$4:$B$1003=Analítico!$B115),-(Analítico!U$3&gt;='Gastos Gerais'!$D$4:$D$1003),-(Analítico!U$3&lt;='Gastos Gerais'!$E$4:$E$1003),-('Gastos Gerais'!$C$4:$C$1003))</f>
        <v>0</v>
      </c>
      <c r="V115" s="71">
        <f>SUMPRODUCT(-('Gastos Gerais'!$B$4:$B$1003=Analítico!$B115),-(Analítico!V$3&gt;='Gastos Gerais'!$D$4:$D$1003),-(Analítico!V$3&lt;='Gastos Gerais'!$E$4:$E$1003),-('Gastos Gerais'!$C$4:$C$1003))</f>
        <v>0</v>
      </c>
      <c r="W115" s="71">
        <f>SUMPRODUCT(-('Gastos Gerais'!$B$4:$B$1003=Analítico!$B115),-(Analítico!W$3&gt;='Gastos Gerais'!$D$4:$D$1003),-(Analítico!W$3&lt;='Gastos Gerais'!$E$4:$E$1003),-('Gastos Gerais'!$C$4:$C$1003))</f>
        <v>0</v>
      </c>
      <c r="X115" s="71">
        <f>SUMPRODUCT(-('Gastos Gerais'!$B$4:$B$1003=Analítico!$B115),-(Analítico!X$3&gt;='Gastos Gerais'!$D$4:$D$1003),-(Analítico!X$3&lt;='Gastos Gerais'!$E$4:$E$1003),-('Gastos Gerais'!$C$4:$C$1003))</f>
        <v>0</v>
      </c>
      <c r="Y115" s="71">
        <f>SUMPRODUCT(-('Gastos Gerais'!$B$4:$B$1003=Analítico!$B115),-(Analítico!Y$3&gt;='Gastos Gerais'!$D$4:$D$1003),-(Analítico!Y$3&lt;='Gastos Gerais'!$E$4:$E$1003),-('Gastos Gerais'!$C$4:$C$1003))</f>
        <v>0</v>
      </c>
      <c r="Z115" s="71">
        <f>SUMPRODUCT(-('Gastos Gerais'!$B$4:$B$1003=Analítico!$B115),-(Analítico!Z$3&gt;='Gastos Gerais'!$D$4:$D$1003),-(Analítico!Z$3&lt;='Gastos Gerais'!$E$4:$E$1003),-('Gastos Gerais'!$C$4:$C$1003))</f>
        <v>0</v>
      </c>
      <c r="AA115" s="71">
        <f>SUMPRODUCT(-('Gastos Gerais'!$B$4:$B$1003=Analítico!$B115),-(Analítico!AA$3&gt;='Gastos Gerais'!$D$4:$D$1003),-(Analítico!AA$3&lt;='Gastos Gerais'!$E$4:$E$1003),-('Gastos Gerais'!$C$4:$C$1003))</f>
        <v>0</v>
      </c>
      <c r="AB115" s="71">
        <f>SUMPRODUCT(-('Gastos Gerais'!$B$4:$B$1003=Analítico!$B115),-(Analítico!AB$3&gt;='Gastos Gerais'!$D$4:$D$1003),-(Analítico!AB$3&lt;='Gastos Gerais'!$E$4:$E$1003),-('Gastos Gerais'!$C$4:$C$1003))</f>
        <v>0</v>
      </c>
      <c r="AC115" s="71">
        <f>SUMPRODUCT(-('Gastos Gerais'!$B$4:$B$1003=Analítico!$B115),-(Analítico!AC$3&gt;='Gastos Gerais'!$D$4:$D$1003),-(Analítico!AC$3&lt;='Gastos Gerais'!$E$4:$E$1003),-('Gastos Gerais'!$C$4:$C$1003))</f>
        <v>0</v>
      </c>
      <c r="AD115" s="71">
        <f>SUMPRODUCT(-('Gastos Gerais'!$B$4:$B$1003=Analítico!$B115),-(Analítico!AD$3&gt;='Gastos Gerais'!$D$4:$D$1003),-(Analítico!AD$3&lt;='Gastos Gerais'!$E$4:$E$1003),-('Gastos Gerais'!$C$4:$C$1003))</f>
        <v>0</v>
      </c>
      <c r="AE115" s="71">
        <f>SUMPRODUCT(-('Gastos Gerais'!$B$4:$B$1003=Analítico!$B115),-(Analítico!AE$3&gt;='Gastos Gerais'!$D$4:$D$1003),-(Analítico!AE$3&lt;='Gastos Gerais'!$E$4:$E$1003),-('Gastos Gerais'!$C$4:$C$1003))</f>
        <v>0</v>
      </c>
      <c r="AF115" s="71">
        <f>SUMPRODUCT(-('Gastos Gerais'!$B$4:$B$1003=Analítico!$B115),-(Analítico!AF$3&gt;='Gastos Gerais'!$D$4:$D$1003),-(Analítico!AF$3&lt;='Gastos Gerais'!$E$4:$E$1003),-('Gastos Gerais'!$C$4:$C$1003))</f>
        <v>0</v>
      </c>
      <c r="AG115" s="71">
        <f>SUMPRODUCT(-('Gastos Gerais'!$B$4:$B$1003=Analítico!$B115),-(Analítico!AG$3&gt;='Gastos Gerais'!$D$4:$D$1003),-(Analítico!AG$3&lt;='Gastos Gerais'!$E$4:$E$1003),-('Gastos Gerais'!$C$4:$C$1003))</f>
        <v>0</v>
      </c>
      <c r="AH115" s="71">
        <f>SUMPRODUCT(-('Gastos Gerais'!$B$4:$B$1003=Analítico!$B115),-(Analítico!AH$3&gt;='Gastos Gerais'!$D$4:$D$1003),-(Analítico!AH$3&lt;='Gastos Gerais'!$E$4:$E$1003),-('Gastos Gerais'!$C$4:$C$1003))</f>
        <v>0</v>
      </c>
      <c r="AI115" s="71">
        <f>SUMPRODUCT(-('Gastos Gerais'!$B$4:$B$1003=Analítico!$B115),-(Analítico!AI$3&gt;='Gastos Gerais'!$D$4:$D$1003),-(Analítico!AI$3&lt;='Gastos Gerais'!$E$4:$E$1003),-('Gastos Gerais'!$C$4:$C$1003))</f>
        <v>0</v>
      </c>
      <c r="AJ115" s="71">
        <f>SUMPRODUCT(-('Gastos Gerais'!$B$4:$B$1003=Analítico!$B115),-(Analítico!AJ$3&gt;='Gastos Gerais'!$D$4:$D$1003),-(Analítico!AJ$3&lt;='Gastos Gerais'!$E$4:$E$1003),-('Gastos Gerais'!$C$4:$C$1003))</f>
        <v>0</v>
      </c>
      <c r="AK115" s="71">
        <f>SUMPRODUCT(-('Gastos Gerais'!$B$4:$B$1003=Analítico!$B115),-(Analítico!AK$3&gt;='Gastos Gerais'!$D$4:$D$1003),-(Analítico!AK$3&lt;='Gastos Gerais'!$E$4:$E$1003),-('Gastos Gerais'!$C$4:$C$1003))</f>
        <v>0</v>
      </c>
      <c r="AL115" s="71">
        <f>SUMPRODUCT(-('Gastos Gerais'!$B$4:$B$1003=Analítico!$B115),-(Analítico!AL$3&gt;='Gastos Gerais'!$D$4:$D$1003),-(Analítico!AL$3&lt;='Gastos Gerais'!$E$4:$E$1003),-('Gastos Gerais'!$C$4:$C$1003))</f>
        <v>0</v>
      </c>
      <c r="AM115" s="71">
        <f>SUMPRODUCT(-('Gastos Gerais'!$B$4:$B$1003=Analítico!$B115),-(Analítico!AM$3&gt;='Gastos Gerais'!$D$4:$D$1003),-(Analítico!AM$3&lt;='Gastos Gerais'!$E$4:$E$1003),-('Gastos Gerais'!$C$4:$C$1003))</f>
        <v>0</v>
      </c>
      <c r="AN115" s="71">
        <f>SUMPRODUCT(-('Gastos Gerais'!$B$4:$B$1003=Analítico!$B115),-(Analítico!AN$3&gt;='Gastos Gerais'!$D$4:$D$1003),-(Analítico!AN$3&lt;='Gastos Gerais'!$E$4:$E$1003),-('Gastos Gerais'!$C$4:$C$1003))</f>
        <v>0</v>
      </c>
      <c r="AO115" s="71">
        <f>SUMPRODUCT(-('Gastos Gerais'!$B$4:$B$1003=Analítico!$B115),-(Analítico!AO$3&gt;='Gastos Gerais'!$D$4:$D$1003),-(Analítico!AO$3&lt;='Gastos Gerais'!$E$4:$E$1003),-('Gastos Gerais'!$C$4:$C$1003))</f>
        <v>0</v>
      </c>
      <c r="AP115" s="71">
        <f>SUMPRODUCT(-('Gastos Gerais'!$B$4:$B$1003=Analítico!$B115),-(Analítico!AP$3&gt;='Gastos Gerais'!$D$4:$D$1003),-(Analítico!AP$3&lt;='Gastos Gerais'!$E$4:$E$1003),-('Gastos Gerais'!$C$4:$C$1003))</f>
        <v>0</v>
      </c>
      <c r="AQ115" s="71">
        <f>SUMPRODUCT(-('Gastos Gerais'!$B$4:$B$1003=Analítico!$B115),-(Analítico!AQ$3&gt;='Gastos Gerais'!$D$4:$D$1003),-(Analítico!AQ$3&lt;='Gastos Gerais'!$E$4:$E$1003),-('Gastos Gerais'!$C$4:$C$1003))</f>
        <v>0</v>
      </c>
      <c r="AR115" s="71">
        <f>SUMPRODUCT(-('Gastos Gerais'!$B$4:$B$1003=Analítico!$B115),-(Analítico!AR$3&gt;='Gastos Gerais'!$D$4:$D$1003),-(Analítico!AR$3&lt;='Gastos Gerais'!$E$4:$E$1003),-('Gastos Gerais'!$C$4:$C$1003))</f>
        <v>0</v>
      </c>
      <c r="AS115" s="71">
        <f>SUMPRODUCT(-('Gastos Gerais'!$B$4:$B$1003=Analítico!$B115),-(Analítico!AS$3&gt;='Gastos Gerais'!$D$4:$D$1003),-(Analítico!AS$3&lt;='Gastos Gerais'!$E$4:$E$1003),-('Gastos Gerais'!$C$4:$C$1003))</f>
        <v>0</v>
      </c>
      <c r="AT115" s="71">
        <f>SUMPRODUCT(-('Gastos Gerais'!$B$4:$B$1003=Analítico!$B115),-(Analítico!AT$3&gt;='Gastos Gerais'!$D$4:$D$1003),-(Analítico!AT$3&lt;='Gastos Gerais'!$E$4:$E$1003),-('Gastos Gerais'!$C$4:$C$1003))</f>
        <v>0</v>
      </c>
      <c r="AU115" s="71">
        <f>SUMPRODUCT(-('Gastos Gerais'!$B$4:$B$1003=Analítico!$B115),-(Analítico!AU$3&gt;='Gastos Gerais'!$D$4:$D$1003),-(Analítico!AU$3&lt;='Gastos Gerais'!$E$4:$E$1003),-('Gastos Gerais'!$C$4:$C$1003))</f>
        <v>0</v>
      </c>
      <c r="AV115" s="71">
        <f>SUMPRODUCT(-('Gastos Gerais'!$B$4:$B$1003=Analítico!$B115),-(Analítico!AV$3&gt;='Gastos Gerais'!$D$4:$D$1003),-(Analítico!AV$3&lt;='Gastos Gerais'!$E$4:$E$1003),-('Gastos Gerais'!$C$4:$C$1003))</f>
        <v>0</v>
      </c>
      <c r="AW115" s="71">
        <f>SUMPRODUCT(-('Gastos Gerais'!$B$4:$B$1003=Analítico!$B115),-(Analítico!AW$3&gt;='Gastos Gerais'!$D$4:$D$1003),-(Analítico!AW$3&lt;='Gastos Gerais'!$E$4:$E$1003),-('Gastos Gerais'!$C$4:$C$1003))</f>
        <v>0</v>
      </c>
      <c r="AX115" s="71">
        <f>SUMPRODUCT(-('Gastos Gerais'!$B$4:$B$1003=Analítico!$B115),-(Analítico!AX$3&gt;='Gastos Gerais'!$D$4:$D$1003),-(Analítico!AX$3&lt;='Gastos Gerais'!$E$4:$E$1003),-('Gastos Gerais'!$C$4:$C$1003))</f>
        <v>0</v>
      </c>
      <c r="AY115" s="71">
        <f>SUMPRODUCT(-('Gastos Gerais'!$B$4:$B$1003=Analítico!$B115),-(Analítico!AY$3&gt;='Gastos Gerais'!$D$4:$D$1003),-(Analítico!AY$3&lt;='Gastos Gerais'!$E$4:$E$1003),-('Gastos Gerais'!$C$4:$C$1003))</f>
        <v>0</v>
      </c>
      <c r="AZ115" s="71">
        <f>SUMPRODUCT(-('Gastos Gerais'!$B$4:$B$1003=Analítico!$B115),-(Analítico!AZ$3&gt;='Gastos Gerais'!$D$4:$D$1003),-(Analítico!AZ$3&lt;='Gastos Gerais'!$E$4:$E$1003),-('Gastos Gerais'!$C$4:$C$1003))</f>
        <v>0</v>
      </c>
      <c r="BA115" s="71">
        <f>SUMPRODUCT(-('Gastos Gerais'!$B$4:$B$1003=Analítico!$B115),-(Analítico!BA$3&gt;='Gastos Gerais'!$D$4:$D$1003),-(Analítico!BA$3&lt;='Gastos Gerais'!$E$4:$E$1003),-('Gastos Gerais'!$C$4:$C$1003))</f>
        <v>0</v>
      </c>
      <c r="BB115" s="71">
        <f>SUMPRODUCT(-('Gastos Gerais'!$B$4:$B$1003=Analítico!$B115),-(Analítico!BB$3&gt;='Gastos Gerais'!$D$4:$D$1003),-(Analítico!BB$3&lt;='Gastos Gerais'!$E$4:$E$1003),-('Gastos Gerais'!$C$4:$C$1003))</f>
        <v>0</v>
      </c>
      <c r="BC115" s="71">
        <f>SUMPRODUCT(-('Gastos Gerais'!$B$4:$B$1003=Analítico!$B115),-(Analítico!BC$3&gt;='Gastos Gerais'!$D$4:$D$1003),-(Analítico!BC$3&lt;='Gastos Gerais'!$E$4:$E$1003),-('Gastos Gerais'!$C$4:$C$1003))</f>
        <v>0</v>
      </c>
      <c r="BD115" s="71">
        <f>SUMPRODUCT(-('Gastos Gerais'!$B$4:$B$1003=Analítico!$B115),-(Analítico!BD$3&gt;='Gastos Gerais'!$D$4:$D$1003),-(Analítico!BD$3&lt;='Gastos Gerais'!$E$4:$E$1003),-('Gastos Gerais'!$C$4:$C$1003))</f>
        <v>0</v>
      </c>
      <c r="BE115" s="71">
        <f>SUMPRODUCT(-('Gastos Gerais'!$B$4:$B$1003=Analítico!$B115),-(Analítico!BE$3&gt;='Gastos Gerais'!$D$4:$D$1003),-(Analítico!BE$3&lt;='Gastos Gerais'!$E$4:$E$1003),-('Gastos Gerais'!$C$4:$C$1003))</f>
        <v>0</v>
      </c>
      <c r="BF115" s="71">
        <f>SUMPRODUCT(-('Gastos Gerais'!$B$4:$B$1003=Analítico!$B115),-(Analítico!BF$3&gt;='Gastos Gerais'!$D$4:$D$1003),-(Analítico!BF$3&lt;='Gastos Gerais'!$E$4:$E$1003),-('Gastos Gerais'!$C$4:$C$1003))</f>
        <v>0</v>
      </c>
      <c r="BG115" s="71">
        <f>SUMPRODUCT(-('Gastos Gerais'!$B$4:$B$1003=Analítico!$B115),-(Analítico!BG$3&gt;='Gastos Gerais'!$D$4:$D$1003),-(Analítico!BG$3&lt;='Gastos Gerais'!$E$4:$E$1003),-('Gastos Gerais'!$C$4:$C$1003))</f>
        <v>0</v>
      </c>
      <c r="BH115" s="71">
        <f>SUMPRODUCT(-('Gastos Gerais'!$B$4:$B$1003=Analítico!$B115),-(Analítico!BH$3&gt;='Gastos Gerais'!$D$4:$D$1003),-(Analítico!BH$3&lt;='Gastos Gerais'!$E$4:$E$1003),-('Gastos Gerais'!$C$4:$C$1003))</f>
        <v>0</v>
      </c>
      <c r="BI115" s="71">
        <f>SUMPRODUCT(-('Gastos Gerais'!$B$4:$B$1003=Analítico!$B115),-(Analítico!BI$3&gt;='Gastos Gerais'!$D$4:$D$1003),-(Analítico!BI$3&lt;='Gastos Gerais'!$E$4:$E$1003),-('Gastos Gerais'!$C$4:$C$1003))</f>
        <v>0</v>
      </c>
      <c r="BJ115" s="71">
        <f>SUMPRODUCT(-('Gastos Gerais'!$B$4:$B$1003=Analítico!$B115),-(Analítico!BJ$3&gt;='Gastos Gerais'!$D$4:$D$1003),-(Analítico!BJ$3&lt;='Gastos Gerais'!$E$4:$E$1003),-('Gastos Gerais'!$C$4:$C$1003))</f>
        <v>0</v>
      </c>
      <c r="BK115" s="69">
        <f t="shared" si="38"/>
        <v>42500</v>
      </c>
      <c r="BL115" s="74">
        <f t="shared" ca="1" si="39"/>
        <v>7.4072266300326717E-4</v>
      </c>
    </row>
    <row r="116" spans="1:64" s="49" customFormat="1" ht="23.25" customHeight="1" x14ac:dyDescent="0.2">
      <c r="A116" s="19" t="s">
        <v>289</v>
      </c>
      <c r="B116" s="352" t="s">
        <v>290</v>
      </c>
      <c r="C116" s="71">
        <f>SUMPRODUCT(-('Gastos Gerais'!$B$4:$B$1003=Analítico!$B116),-(Analítico!C$3&gt;='Gastos Gerais'!$D$4:$D$1003),-(Analítico!C$3&lt;='Gastos Gerais'!$E$4:$E$1003),-('Gastos Gerais'!$C$4:$C$1003))</f>
        <v>0</v>
      </c>
      <c r="D116" s="71">
        <f>SUMPRODUCT(-('Gastos Gerais'!$B$4:$B$1003=Analítico!$B116),-(Analítico!D$3&gt;='Gastos Gerais'!$D$4:$D$1003),-(Analítico!D$3&lt;='Gastos Gerais'!$E$4:$E$1003),-('Gastos Gerais'!$C$4:$C$1003))</f>
        <v>60500</v>
      </c>
      <c r="E116" s="71">
        <f>SUMPRODUCT(-('Gastos Gerais'!$B$4:$B$1003=Analítico!$B116),-(Analítico!E$3&gt;='Gastos Gerais'!$D$4:$D$1003),-(Analítico!E$3&lt;='Gastos Gerais'!$E$4:$E$1003),-('Gastos Gerais'!$C$4:$C$1003))</f>
        <v>0</v>
      </c>
      <c r="F116" s="71">
        <f>SUMPRODUCT(-('Gastos Gerais'!$B$4:$B$1003=Analítico!$B116),-(Analítico!F$3&gt;='Gastos Gerais'!$D$4:$D$1003),-(Analítico!F$3&lt;='Gastos Gerais'!$E$4:$E$1003),-('Gastos Gerais'!$C$4:$C$1003))</f>
        <v>0</v>
      </c>
      <c r="G116" s="71">
        <f>SUMPRODUCT(-('Gastos Gerais'!$B$4:$B$1003=Analítico!$B116),-(Analítico!G$3&gt;='Gastos Gerais'!$D$4:$D$1003),-(Analítico!G$3&lt;='Gastos Gerais'!$E$4:$E$1003),-('Gastos Gerais'!$C$4:$C$1003))</f>
        <v>0</v>
      </c>
      <c r="H116" s="71">
        <f>SUMPRODUCT(-('Gastos Gerais'!$B$4:$B$1003=Analítico!$B116),-(Analítico!H$3&gt;='Gastos Gerais'!$D$4:$D$1003),-(Analítico!H$3&lt;='Gastos Gerais'!$E$4:$E$1003),-('Gastos Gerais'!$C$4:$C$1003))</f>
        <v>0</v>
      </c>
      <c r="I116" s="71">
        <f>SUMPRODUCT(-('Gastos Gerais'!$B$4:$B$1003=Analítico!$B116),-(Analítico!I$3&gt;='Gastos Gerais'!$D$4:$D$1003),-(Analítico!I$3&lt;='Gastos Gerais'!$E$4:$E$1003),-('Gastos Gerais'!$C$4:$C$1003))</f>
        <v>0</v>
      </c>
      <c r="J116" s="71">
        <f>SUMPRODUCT(-('Gastos Gerais'!$B$4:$B$1003=Analítico!$B116),-(Analítico!J$3&gt;='Gastos Gerais'!$D$4:$D$1003),-(Analítico!J$3&lt;='Gastos Gerais'!$E$4:$E$1003),-('Gastos Gerais'!$C$4:$C$1003))</f>
        <v>0</v>
      </c>
      <c r="K116" s="71">
        <f>SUMPRODUCT(-('Gastos Gerais'!$B$4:$B$1003=Analítico!$B116),-(Analítico!K$3&gt;='Gastos Gerais'!$D$4:$D$1003),-(Analítico!K$3&lt;='Gastos Gerais'!$E$4:$E$1003),-('Gastos Gerais'!$C$4:$C$1003))</f>
        <v>0</v>
      </c>
      <c r="L116" s="71">
        <f>SUMPRODUCT(-('Gastos Gerais'!$B$4:$B$1003=Analítico!$B116),-(Analítico!L$3&gt;='Gastos Gerais'!$D$4:$D$1003),-(Analítico!L$3&lt;='Gastos Gerais'!$E$4:$E$1003),-('Gastos Gerais'!$C$4:$C$1003))</f>
        <v>0</v>
      </c>
      <c r="M116" s="71">
        <f>SUMPRODUCT(-('Gastos Gerais'!$B$4:$B$1003=Analítico!$B116),-(Analítico!M$3&gt;='Gastos Gerais'!$D$4:$D$1003),-(Analítico!M$3&lt;='Gastos Gerais'!$E$4:$E$1003),-('Gastos Gerais'!$C$4:$C$1003))</f>
        <v>0</v>
      </c>
      <c r="N116" s="71">
        <f>SUMPRODUCT(-('Gastos Gerais'!$B$4:$B$1003=Analítico!$B116),-(Analítico!N$3&gt;='Gastos Gerais'!$D$4:$D$1003),-(Analítico!N$3&lt;='Gastos Gerais'!$E$4:$E$1003),-('Gastos Gerais'!$C$4:$C$1003))</f>
        <v>0</v>
      </c>
      <c r="O116" s="71">
        <f>SUMPRODUCT(-('Gastos Gerais'!$B$4:$B$1003=Analítico!$B116),-(Analítico!O$3&gt;='Gastos Gerais'!$D$4:$D$1003),-(Analítico!O$3&lt;='Gastos Gerais'!$E$4:$E$1003),-('Gastos Gerais'!$C$4:$C$1003))</f>
        <v>0</v>
      </c>
      <c r="P116" s="71">
        <f>SUMPRODUCT(-('Gastos Gerais'!$B$4:$B$1003=Analítico!$B116),-(Analítico!P$3&gt;='Gastos Gerais'!$D$4:$D$1003),-(Analítico!P$3&lt;='Gastos Gerais'!$E$4:$E$1003),-('Gastos Gerais'!$C$4:$C$1003))</f>
        <v>0</v>
      </c>
      <c r="Q116" s="71">
        <f>SUMPRODUCT(-('Gastos Gerais'!$B$4:$B$1003=Analítico!$B116),-(Analítico!Q$3&gt;='Gastos Gerais'!$D$4:$D$1003),-(Analítico!Q$3&lt;='Gastos Gerais'!$E$4:$E$1003),-('Gastos Gerais'!$C$4:$C$1003))</f>
        <v>0</v>
      </c>
      <c r="R116" s="71">
        <f>SUMPRODUCT(-('Gastos Gerais'!$B$4:$B$1003=Analítico!$B116),-(Analítico!R$3&gt;='Gastos Gerais'!$D$4:$D$1003),-(Analítico!R$3&lt;='Gastos Gerais'!$E$4:$E$1003),-('Gastos Gerais'!$C$4:$C$1003))</f>
        <v>0</v>
      </c>
      <c r="S116" s="71">
        <f>SUMPRODUCT(-('Gastos Gerais'!$B$4:$B$1003=Analítico!$B116),-(Analítico!S$3&gt;='Gastos Gerais'!$D$4:$D$1003),-(Analítico!S$3&lt;='Gastos Gerais'!$E$4:$E$1003),-('Gastos Gerais'!$C$4:$C$1003))</f>
        <v>0</v>
      </c>
      <c r="T116" s="71">
        <f>SUMPRODUCT(-('Gastos Gerais'!$B$4:$B$1003=Analítico!$B116),-(Analítico!T$3&gt;='Gastos Gerais'!$D$4:$D$1003),-(Analítico!T$3&lt;='Gastos Gerais'!$E$4:$E$1003),-('Gastos Gerais'!$C$4:$C$1003))</f>
        <v>0</v>
      </c>
      <c r="U116" s="71">
        <f>SUMPRODUCT(-('Gastos Gerais'!$B$4:$B$1003=Analítico!$B116),-(Analítico!U$3&gt;='Gastos Gerais'!$D$4:$D$1003),-(Analítico!U$3&lt;='Gastos Gerais'!$E$4:$E$1003),-('Gastos Gerais'!$C$4:$C$1003))</f>
        <v>0</v>
      </c>
      <c r="V116" s="71">
        <f>SUMPRODUCT(-('Gastos Gerais'!$B$4:$B$1003=Analítico!$B116),-(Analítico!V$3&gt;='Gastos Gerais'!$D$4:$D$1003),-(Analítico!V$3&lt;='Gastos Gerais'!$E$4:$E$1003),-('Gastos Gerais'!$C$4:$C$1003))</f>
        <v>0</v>
      </c>
      <c r="W116" s="71">
        <f>SUMPRODUCT(-('Gastos Gerais'!$B$4:$B$1003=Analítico!$B116),-(Analítico!W$3&gt;='Gastos Gerais'!$D$4:$D$1003),-(Analítico!W$3&lt;='Gastos Gerais'!$E$4:$E$1003),-('Gastos Gerais'!$C$4:$C$1003))</f>
        <v>0</v>
      </c>
      <c r="X116" s="71">
        <f>SUMPRODUCT(-('Gastos Gerais'!$B$4:$B$1003=Analítico!$B116),-(Analítico!X$3&gt;='Gastos Gerais'!$D$4:$D$1003),-(Analítico!X$3&lt;='Gastos Gerais'!$E$4:$E$1003),-('Gastos Gerais'!$C$4:$C$1003))</f>
        <v>0</v>
      </c>
      <c r="Y116" s="71">
        <f>SUMPRODUCT(-('Gastos Gerais'!$B$4:$B$1003=Analítico!$B116),-(Analítico!Y$3&gt;='Gastos Gerais'!$D$4:$D$1003),-(Analítico!Y$3&lt;='Gastos Gerais'!$E$4:$E$1003),-('Gastos Gerais'!$C$4:$C$1003))</f>
        <v>0</v>
      </c>
      <c r="Z116" s="71">
        <f>SUMPRODUCT(-('Gastos Gerais'!$B$4:$B$1003=Analítico!$B116),-(Analítico!Z$3&gt;='Gastos Gerais'!$D$4:$D$1003),-(Analítico!Z$3&lt;='Gastos Gerais'!$E$4:$E$1003),-('Gastos Gerais'!$C$4:$C$1003))</f>
        <v>0</v>
      </c>
      <c r="AA116" s="71">
        <f>SUMPRODUCT(-('Gastos Gerais'!$B$4:$B$1003=Analítico!$B116),-(Analítico!AA$3&gt;='Gastos Gerais'!$D$4:$D$1003),-(Analítico!AA$3&lt;='Gastos Gerais'!$E$4:$E$1003),-('Gastos Gerais'!$C$4:$C$1003))</f>
        <v>0</v>
      </c>
      <c r="AB116" s="71">
        <f>SUMPRODUCT(-('Gastos Gerais'!$B$4:$B$1003=Analítico!$B116),-(Analítico!AB$3&gt;='Gastos Gerais'!$D$4:$D$1003),-(Analítico!AB$3&lt;='Gastos Gerais'!$E$4:$E$1003),-('Gastos Gerais'!$C$4:$C$1003))</f>
        <v>0</v>
      </c>
      <c r="AC116" s="71">
        <f>SUMPRODUCT(-('Gastos Gerais'!$B$4:$B$1003=Analítico!$B116),-(Analítico!AC$3&gt;='Gastos Gerais'!$D$4:$D$1003),-(Analítico!AC$3&lt;='Gastos Gerais'!$E$4:$E$1003),-('Gastos Gerais'!$C$4:$C$1003))</f>
        <v>0</v>
      </c>
      <c r="AD116" s="71">
        <f>SUMPRODUCT(-('Gastos Gerais'!$B$4:$B$1003=Analítico!$B116),-(Analítico!AD$3&gt;='Gastos Gerais'!$D$4:$D$1003),-(Analítico!AD$3&lt;='Gastos Gerais'!$E$4:$E$1003),-('Gastos Gerais'!$C$4:$C$1003))</f>
        <v>0</v>
      </c>
      <c r="AE116" s="71">
        <f>SUMPRODUCT(-('Gastos Gerais'!$B$4:$B$1003=Analítico!$B116),-(Analítico!AE$3&gt;='Gastos Gerais'!$D$4:$D$1003),-(Analítico!AE$3&lt;='Gastos Gerais'!$E$4:$E$1003),-('Gastos Gerais'!$C$4:$C$1003))</f>
        <v>0</v>
      </c>
      <c r="AF116" s="71">
        <f>SUMPRODUCT(-('Gastos Gerais'!$B$4:$B$1003=Analítico!$B116),-(Analítico!AF$3&gt;='Gastos Gerais'!$D$4:$D$1003),-(Analítico!AF$3&lt;='Gastos Gerais'!$E$4:$E$1003),-('Gastos Gerais'!$C$4:$C$1003))</f>
        <v>0</v>
      </c>
      <c r="AG116" s="71">
        <f>SUMPRODUCT(-('Gastos Gerais'!$B$4:$B$1003=Analítico!$B116),-(Analítico!AG$3&gt;='Gastos Gerais'!$D$4:$D$1003),-(Analítico!AG$3&lt;='Gastos Gerais'!$E$4:$E$1003),-('Gastos Gerais'!$C$4:$C$1003))</f>
        <v>0</v>
      </c>
      <c r="AH116" s="71">
        <f>SUMPRODUCT(-('Gastos Gerais'!$B$4:$B$1003=Analítico!$B116),-(Analítico!AH$3&gt;='Gastos Gerais'!$D$4:$D$1003),-(Analítico!AH$3&lt;='Gastos Gerais'!$E$4:$E$1003),-('Gastos Gerais'!$C$4:$C$1003))</f>
        <v>0</v>
      </c>
      <c r="AI116" s="71">
        <f>SUMPRODUCT(-('Gastos Gerais'!$B$4:$B$1003=Analítico!$B116),-(Analítico!AI$3&gt;='Gastos Gerais'!$D$4:$D$1003),-(Analítico!AI$3&lt;='Gastos Gerais'!$E$4:$E$1003),-('Gastos Gerais'!$C$4:$C$1003))</f>
        <v>0</v>
      </c>
      <c r="AJ116" s="71">
        <f>SUMPRODUCT(-('Gastos Gerais'!$B$4:$B$1003=Analítico!$B116),-(Analítico!AJ$3&gt;='Gastos Gerais'!$D$4:$D$1003),-(Analítico!AJ$3&lt;='Gastos Gerais'!$E$4:$E$1003),-('Gastos Gerais'!$C$4:$C$1003))</f>
        <v>0</v>
      </c>
      <c r="AK116" s="71">
        <f>SUMPRODUCT(-('Gastos Gerais'!$B$4:$B$1003=Analítico!$B116),-(Analítico!AK$3&gt;='Gastos Gerais'!$D$4:$D$1003),-(Analítico!AK$3&lt;='Gastos Gerais'!$E$4:$E$1003),-('Gastos Gerais'!$C$4:$C$1003))</f>
        <v>0</v>
      </c>
      <c r="AL116" s="71">
        <f>SUMPRODUCT(-('Gastos Gerais'!$B$4:$B$1003=Analítico!$B116),-(Analítico!AL$3&gt;='Gastos Gerais'!$D$4:$D$1003),-(Analítico!AL$3&lt;='Gastos Gerais'!$E$4:$E$1003),-('Gastos Gerais'!$C$4:$C$1003))</f>
        <v>0</v>
      </c>
      <c r="AM116" s="71">
        <f>SUMPRODUCT(-('Gastos Gerais'!$B$4:$B$1003=Analítico!$B116),-(Analítico!AM$3&gt;='Gastos Gerais'!$D$4:$D$1003),-(Analítico!AM$3&lt;='Gastos Gerais'!$E$4:$E$1003),-('Gastos Gerais'!$C$4:$C$1003))</f>
        <v>0</v>
      </c>
      <c r="AN116" s="71">
        <f>SUMPRODUCT(-('Gastos Gerais'!$B$4:$B$1003=Analítico!$B116),-(Analítico!AN$3&gt;='Gastos Gerais'!$D$4:$D$1003),-(Analítico!AN$3&lt;='Gastos Gerais'!$E$4:$E$1003),-('Gastos Gerais'!$C$4:$C$1003))</f>
        <v>0</v>
      </c>
      <c r="AO116" s="71">
        <f>SUMPRODUCT(-('Gastos Gerais'!$B$4:$B$1003=Analítico!$B116),-(Analítico!AO$3&gt;='Gastos Gerais'!$D$4:$D$1003),-(Analítico!AO$3&lt;='Gastos Gerais'!$E$4:$E$1003),-('Gastos Gerais'!$C$4:$C$1003))</f>
        <v>0</v>
      </c>
      <c r="AP116" s="71">
        <f>SUMPRODUCT(-('Gastos Gerais'!$B$4:$B$1003=Analítico!$B116),-(Analítico!AP$3&gt;='Gastos Gerais'!$D$4:$D$1003),-(Analítico!AP$3&lt;='Gastos Gerais'!$E$4:$E$1003),-('Gastos Gerais'!$C$4:$C$1003))</f>
        <v>0</v>
      </c>
      <c r="AQ116" s="71">
        <f>SUMPRODUCT(-('Gastos Gerais'!$B$4:$B$1003=Analítico!$B116),-(Analítico!AQ$3&gt;='Gastos Gerais'!$D$4:$D$1003),-(Analítico!AQ$3&lt;='Gastos Gerais'!$E$4:$E$1003),-('Gastos Gerais'!$C$4:$C$1003))</f>
        <v>0</v>
      </c>
      <c r="AR116" s="71">
        <f>SUMPRODUCT(-('Gastos Gerais'!$B$4:$B$1003=Analítico!$B116),-(Analítico!AR$3&gt;='Gastos Gerais'!$D$4:$D$1003),-(Analítico!AR$3&lt;='Gastos Gerais'!$E$4:$E$1003),-('Gastos Gerais'!$C$4:$C$1003))</f>
        <v>0</v>
      </c>
      <c r="AS116" s="71">
        <f>SUMPRODUCT(-('Gastos Gerais'!$B$4:$B$1003=Analítico!$B116),-(Analítico!AS$3&gt;='Gastos Gerais'!$D$4:$D$1003),-(Analítico!AS$3&lt;='Gastos Gerais'!$E$4:$E$1003),-('Gastos Gerais'!$C$4:$C$1003))</f>
        <v>0</v>
      </c>
      <c r="AT116" s="71">
        <f>SUMPRODUCT(-('Gastos Gerais'!$B$4:$B$1003=Analítico!$B116),-(Analítico!AT$3&gt;='Gastos Gerais'!$D$4:$D$1003),-(Analítico!AT$3&lt;='Gastos Gerais'!$E$4:$E$1003),-('Gastos Gerais'!$C$4:$C$1003))</f>
        <v>0</v>
      </c>
      <c r="AU116" s="71">
        <f>SUMPRODUCT(-('Gastos Gerais'!$B$4:$B$1003=Analítico!$B116),-(Analítico!AU$3&gt;='Gastos Gerais'!$D$4:$D$1003),-(Analítico!AU$3&lt;='Gastos Gerais'!$E$4:$E$1003),-('Gastos Gerais'!$C$4:$C$1003))</f>
        <v>0</v>
      </c>
      <c r="AV116" s="71">
        <f>SUMPRODUCT(-('Gastos Gerais'!$B$4:$B$1003=Analítico!$B116),-(Analítico!AV$3&gt;='Gastos Gerais'!$D$4:$D$1003),-(Analítico!AV$3&lt;='Gastos Gerais'!$E$4:$E$1003),-('Gastos Gerais'!$C$4:$C$1003))</f>
        <v>0</v>
      </c>
      <c r="AW116" s="71">
        <f>SUMPRODUCT(-('Gastos Gerais'!$B$4:$B$1003=Analítico!$B116),-(Analítico!AW$3&gt;='Gastos Gerais'!$D$4:$D$1003),-(Analítico!AW$3&lt;='Gastos Gerais'!$E$4:$E$1003),-('Gastos Gerais'!$C$4:$C$1003))</f>
        <v>0</v>
      </c>
      <c r="AX116" s="71">
        <f>SUMPRODUCT(-('Gastos Gerais'!$B$4:$B$1003=Analítico!$B116),-(Analítico!AX$3&gt;='Gastos Gerais'!$D$4:$D$1003),-(Analítico!AX$3&lt;='Gastos Gerais'!$E$4:$E$1003),-('Gastos Gerais'!$C$4:$C$1003))</f>
        <v>0</v>
      </c>
      <c r="AY116" s="71">
        <f>SUMPRODUCT(-('Gastos Gerais'!$B$4:$B$1003=Analítico!$B116),-(Analítico!AY$3&gt;='Gastos Gerais'!$D$4:$D$1003),-(Analítico!AY$3&lt;='Gastos Gerais'!$E$4:$E$1003),-('Gastos Gerais'!$C$4:$C$1003))</f>
        <v>0</v>
      </c>
      <c r="AZ116" s="71">
        <f>SUMPRODUCT(-('Gastos Gerais'!$B$4:$B$1003=Analítico!$B116),-(Analítico!AZ$3&gt;='Gastos Gerais'!$D$4:$D$1003),-(Analítico!AZ$3&lt;='Gastos Gerais'!$E$4:$E$1003),-('Gastos Gerais'!$C$4:$C$1003))</f>
        <v>0</v>
      </c>
      <c r="BA116" s="71">
        <f>SUMPRODUCT(-('Gastos Gerais'!$B$4:$B$1003=Analítico!$B116),-(Analítico!BA$3&gt;='Gastos Gerais'!$D$4:$D$1003),-(Analítico!BA$3&lt;='Gastos Gerais'!$E$4:$E$1003),-('Gastos Gerais'!$C$4:$C$1003))</f>
        <v>0</v>
      </c>
      <c r="BB116" s="71">
        <f>SUMPRODUCT(-('Gastos Gerais'!$B$4:$B$1003=Analítico!$B116),-(Analítico!BB$3&gt;='Gastos Gerais'!$D$4:$D$1003),-(Analítico!BB$3&lt;='Gastos Gerais'!$E$4:$E$1003),-('Gastos Gerais'!$C$4:$C$1003))</f>
        <v>0</v>
      </c>
      <c r="BC116" s="71">
        <f>SUMPRODUCT(-('Gastos Gerais'!$B$4:$B$1003=Analítico!$B116),-(Analítico!BC$3&gt;='Gastos Gerais'!$D$4:$D$1003),-(Analítico!BC$3&lt;='Gastos Gerais'!$E$4:$E$1003),-('Gastos Gerais'!$C$4:$C$1003))</f>
        <v>0</v>
      </c>
      <c r="BD116" s="71">
        <f>SUMPRODUCT(-('Gastos Gerais'!$B$4:$B$1003=Analítico!$B116),-(Analítico!BD$3&gt;='Gastos Gerais'!$D$4:$D$1003),-(Analítico!BD$3&lt;='Gastos Gerais'!$E$4:$E$1003),-('Gastos Gerais'!$C$4:$C$1003))</f>
        <v>0</v>
      </c>
      <c r="BE116" s="71">
        <f>SUMPRODUCT(-('Gastos Gerais'!$B$4:$B$1003=Analítico!$B116),-(Analítico!BE$3&gt;='Gastos Gerais'!$D$4:$D$1003),-(Analítico!BE$3&lt;='Gastos Gerais'!$E$4:$E$1003),-('Gastos Gerais'!$C$4:$C$1003))</f>
        <v>0</v>
      </c>
      <c r="BF116" s="71">
        <f>SUMPRODUCT(-('Gastos Gerais'!$B$4:$B$1003=Analítico!$B116),-(Analítico!BF$3&gt;='Gastos Gerais'!$D$4:$D$1003),-(Analítico!BF$3&lt;='Gastos Gerais'!$E$4:$E$1003),-('Gastos Gerais'!$C$4:$C$1003))</f>
        <v>0</v>
      </c>
      <c r="BG116" s="71">
        <f>SUMPRODUCT(-('Gastos Gerais'!$B$4:$B$1003=Analítico!$B116),-(Analítico!BG$3&gt;='Gastos Gerais'!$D$4:$D$1003),-(Analítico!BG$3&lt;='Gastos Gerais'!$E$4:$E$1003),-('Gastos Gerais'!$C$4:$C$1003))</f>
        <v>0</v>
      </c>
      <c r="BH116" s="71">
        <f>SUMPRODUCT(-('Gastos Gerais'!$B$4:$B$1003=Analítico!$B116),-(Analítico!BH$3&gt;='Gastos Gerais'!$D$4:$D$1003),-(Analítico!BH$3&lt;='Gastos Gerais'!$E$4:$E$1003),-('Gastos Gerais'!$C$4:$C$1003))</f>
        <v>0</v>
      </c>
      <c r="BI116" s="71">
        <f>SUMPRODUCT(-('Gastos Gerais'!$B$4:$B$1003=Analítico!$B116),-(Analítico!BI$3&gt;='Gastos Gerais'!$D$4:$D$1003),-(Analítico!BI$3&lt;='Gastos Gerais'!$E$4:$E$1003),-('Gastos Gerais'!$C$4:$C$1003))</f>
        <v>0</v>
      </c>
      <c r="BJ116" s="71">
        <f>SUMPRODUCT(-('Gastos Gerais'!$B$4:$B$1003=Analítico!$B116),-(Analítico!BJ$3&gt;='Gastos Gerais'!$D$4:$D$1003),-(Analítico!BJ$3&lt;='Gastos Gerais'!$E$4:$E$1003),-('Gastos Gerais'!$C$4:$C$1003))</f>
        <v>0</v>
      </c>
      <c r="BK116" s="69">
        <f t="shared" si="38"/>
        <v>60500</v>
      </c>
      <c r="BL116" s="74">
        <f t="shared" ca="1" si="39"/>
        <v>1.0544404967458274E-3</v>
      </c>
    </row>
    <row r="117" spans="1:64" s="49" customFormat="1" ht="23.25" customHeight="1" x14ac:dyDescent="0.2">
      <c r="A117" s="19" t="s">
        <v>291</v>
      </c>
      <c r="B117" s="352" t="s">
        <v>292</v>
      </c>
      <c r="C117" s="71">
        <f>SUMPRODUCT(-('Gastos Gerais'!$B$4:$B$1003=Analítico!$B117),-(Analítico!C$3&gt;='Gastos Gerais'!$D$4:$D$1003),-(Analítico!C$3&lt;='Gastos Gerais'!$E$4:$E$1003),-('Gastos Gerais'!$C$4:$C$1003))</f>
        <v>2000</v>
      </c>
      <c r="D117" s="71">
        <f>SUMPRODUCT(-('Gastos Gerais'!$B$4:$B$1003=Analítico!$B117),-(Analítico!D$3&gt;='Gastos Gerais'!$D$4:$D$1003),-(Analítico!D$3&lt;='Gastos Gerais'!$E$4:$E$1003),-('Gastos Gerais'!$C$4:$C$1003))</f>
        <v>2000</v>
      </c>
      <c r="E117" s="71">
        <f>SUMPRODUCT(-('Gastos Gerais'!$B$4:$B$1003=Analítico!$B117),-(Analítico!E$3&gt;='Gastos Gerais'!$D$4:$D$1003),-(Analítico!E$3&lt;='Gastos Gerais'!$E$4:$E$1003),-('Gastos Gerais'!$C$4:$C$1003))</f>
        <v>2000</v>
      </c>
      <c r="F117" s="71">
        <f>SUMPRODUCT(-('Gastos Gerais'!$B$4:$B$1003=Analítico!$B117),-(Analítico!F$3&gt;='Gastos Gerais'!$D$4:$D$1003),-(Analítico!F$3&lt;='Gastos Gerais'!$E$4:$E$1003),-('Gastos Gerais'!$C$4:$C$1003))</f>
        <v>2000</v>
      </c>
      <c r="G117" s="71">
        <f>SUMPRODUCT(-('Gastos Gerais'!$B$4:$B$1003=Analítico!$B117),-(Analítico!G$3&gt;='Gastos Gerais'!$D$4:$D$1003),-(Analítico!G$3&lt;='Gastos Gerais'!$E$4:$E$1003),-('Gastos Gerais'!$C$4:$C$1003))</f>
        <v>2000</v>
      </c>
      <c r="H117" s="71">
        <f>SUMPRODUCT(-('Gastos Gerais'!$B$4:$B$1003=Analítico!$B117),-(Analítico!H$3&gt;='Gastos Gerais'!$D$4:$D$1003),-(Analítico!H$3&lt;='Gastos Gerais'!$E$4:$E$1003),-('Gastos Gerais'!$C$4:$C$1003))</f>
        <v>2000</v>
      </c>
      <c r="I117" s="71">
        <f>SUMPRODUCT(-('Gastos Gerais'!$B$4:$B$1003=Analítico!$B117),-(Analítico!I$3&gt;='Gastos Gerais'!$D$4:$D$1003),-(Analítico!I$3&lt;='Gastos Gerais'!$E$4:$E$1003),-('Gastos Gerais'!$C$4:$C$1003))</f>
        <v>3200</v>
      </c>
      <c r="J117" s="71">
        <f>SUMPRODUCT(-('Gastos Gerais'!$B$4:$B$1003=Analítico!$B117),-(Analítico!J$3&gt;='Gastos Gerais'!$D$4:$D$1003),-(Analítico!J$3&lt;='Gastos Gerais'!$E$4:$E$1003),-('Gastos Gerais'!$C$4:$C$1003))</f>
        <v>2000</v>
      </c>
      <c r="K117" s="71">
        <f>SUMPRODUCT(-('Gastos Gerais'!$B$4:$B$1003=Analítico!$B117),-(Analítico!K$3&gt;='Gastos Gerais'!$D$4:$D$1003),-(Analítico!K$3&lt;='Gastos Gerais'!$E$4:$E$1003),-('Gastos Gerais'!$C$4:$C$1003))</f>
        <v>2000</v>
      </c>
      <c r="L117" s="71">
        <f>SUMPRODUCT(-('Gastos Gerais'!$B$4:$B$1003=Analítico!$B117),-(Analítico!L$3&gt;='Gastos Gerais'!$D$4:$D$1003),-(Analítico!L$3&lt;='Gastos Gerais'!$E$4:$E$1003),-('Gastos Gerais'!$C$4:$C$1003))</f>
        <v>2000</v>
      </c>
      <c r="M117" s="71">
        <f>SUMPRODUCT(-('Gastos Gerais'!$B$4:$B$1003=Analítico!$B117),-(Analítico!M$3&gt;='Gastos Gerais'!$D$4:$D$1003),-(Analítico!M$3&lt;='Gastos Gerais'!$E$4:$E$1003),-('Gastos Gerais'!$C$4:$C$1003))</f>
        <v>2000</v>
      </c>
      <c r="N117" s="71">
        <f>SUMPRODUCT(-('Gastos Gerais'!$B$4:$B$1003=Analítico!$B117),-(Analítico!N$3&gt;='Gastos Gerais'!$D$4:$D$1003),-(Analítico!N$3&lt;='Gastos Gerais'!$E$4:$E$1003),-('Gastos Gerais'!$C$4:$C$1003))</f>
        <v>2000</v>
      </c>
      <c r="O117" s="71">
        <f>SUMPRODUCT(-('Gastos Gerais'!$B$4:$B$1003=Analítico!$B117),-(Analítico!O$3&gt;='Gastos Gerais'!$D$4:$D$1003),-(Analítico!O$3&lt;='Gastos Gerais'!$E$4:$E$1003),-('Gastos Gerais'!$C$4:$C$1003))</f>
        <v>2000</v>
      </c>
      <c r="P117" s="71">
        <f>SUMPRODUCT(-('Gastos Gerais'!$B$4:$B$1003=Analítico!$B117),-(Analítico!P$3&gt;='Gastos Gerais'!$D$4:$D$1003),-(Analítico!P$3&lt;='Gastos Gerais'!$E$4:$E$1003),-('Gastos Gerais'!$C$4:$C$1003))</f>
        <v>0</v>
      </c>
      <c r="Q117" s="71">
        <f>SUMPRODUCT(-('Gastos Gerais'!$B$4:$B$1003=Analítico!$B117),-(Analítico!Q$3&gt;='Gastos Gerais'!$D$4:$D$1003),-(Analítico!Q$3&lt;='Gastos Gerais'!$E$4:$E$1003),-('Gastos Gerais'!$C$4:$C$1003))</f>
        <v>0</v>
      </c>
      <c r="R117" s="71">
        <f>SUMPRODUCT(-('Gastos Gerais'!$B$4:$B$1003=Analítico!$B117),-(Analítico!R$3&gt;='Gastos Gerais'!$D$4:$D$1003),-(Analítico!R$3&lt;='Gastos Gerais'!$E$4:$E$1003),-('Gastos Gerais'!$C$4:$C$1003))</f>
        <v>0</v>
      </c>
      <c r="S117" s="71">
        <f>SUMPRODUCT(-('Gastos Gerais'!$B$4:$B$1003=Analítico!$B117),-(Analítico!S$3&gt;='Gastos Gerais'!$D$4:$D$1003),-(Analítico!S$3&lt;='Gastos Gerais'!$E$4:$E$1003),-('Gastos Gerais'!$C$4:$C$1003))</f>
        <v>0</v>
      </c>
      <c r="T117" s="71">
        <f>SUMPRODUCT(-('Gastos Gerais'!$B$4:$B$1003=Analítico!$B117),-(Analítico!T$3&gt;='Gastos Gerais'!$D$4:$D$1003),-(Analítico!T$3&lt;='Gastos Gerais'!$E$4:$E$1003),-('Gastos Gerais'!$C$4:$C$1003))</f>
        <v>0</v>
      </c>
      <c r="U117" s="71">
        <f>SUMPRODUCT(-('Gastos Gerais'!$B$4:$B$1003=Analítico!$B117),-(Analítico!U$3&gt;='Gastos Gerais'!$D$4:$D$1003),-(Analítico!U$3&lt;='Gastos Gerais'!$E$4:$E$1003),-('Gastos Gerais'!$C$4:$C$1003))</f>
        <v>0</v>
      </c>
      <c r="V117" s="71">
        <f>SUMPRODUCT(-('Gastos Gerais'!$B$4:$B$1003=Analítico!$B117),-(Analítico!V$3&gt;='Gastos Gerais'!$D$4:$D$1003),-(Analítico!V$3&lt;='Gastos Gerais'!$E$4:$E$1003),-('Gastos Gerais'!$C$4:$C$1003))</f>
        <v>0</v>
      </c>
      <c r="W117" s="71">
        <f>SUMPRODUCT(-('Gastos Gerais'!$B$4:$B$1003=Analítico!$B117),-(Analítico!W$3&gt;='Gastos Gerais'!$D$4:$D$1003),-(Analítico!W$3&lt;='Gastos Gerais'!$E$4:$E$1003),-('Gastos Gerais'!$C$4:$C$1003))</f>
        <v>0</v>
      </c>
      <c r="X117" s="71">
        <f>SUMPRODUCT(-('Gastos Gerais'!$B$4:$B$1003=Analítico!$B117),-(Analítico!X$3&gt;='Gastos Gerais'!$D$4:$D$1003),-(Analítico!X$3&lt;='Gastos Gerais'!$E$4:$E$1003),-('Gastos Gerais'!$C$4:$C$1003))</f>
        <v>0</v>
      </c>
      <c r="Y117" s="71">
        <f>SUMPRODUCT(-('Gastos Gerais'!$B$4:$B$1003=Analítico!$B117),-(Analítico!Y$3&gt;='Gastos Gerais'!$D$4:$D$1003),-(Analítico!Y$3&lt;='Gastos Gerais'!$E$4:$E$1003),-('Gastos Gerais'!$C$4:$C$1003))</f>
        <v>0</v>
      </c>
      <c r="Z117" s="71">
        <f>SUMPRODUCT(-('Gastos Gerais'!$B$4:$B$1003=Analítico!$B117),-(Analítico!Z$3&gt;='Gastos Gerais'!$D$4:$D$1003),-(Analítico!Z$3&lt;='Gastos Gerais'!$E$4:$E$1003),-('Gastos Gerais'!$C$4:$C$1003))</f>
        <v>0</v>
      </c>
      <c r="AA117" s="71">
        <f>SUMPRODUCT(-('Gastos Gerais'!$B$4:$B$1003=Analítico!$B117),-(Analítico!AA$3&gt;='Gastos Gerais'!$D$4:$D$1003),-(Analítico!AA$3&lt;='Gastos Gerais'!$E$4:$E$1003),-('Gastos Gerais'!$C$4:$C$1003))</f>
        <v>0</v>
      </c>
      <c r="AB117" s="71">
        <f>SUMPRODUCT(-('Gastos Gerais'!$B$4:$B$1003=Analítico!$B117),-(Analítico!AB$3&gt;='Gastos Gerais'!$D$4:$D$1003),-(Analítico!AB$3&lt;='Gastos Gerais'!$E$4:$E$1003),-('Gastos Gerais'!$C$4:$C$1003))</f>
        <v>0</v>
      </c>
      <c r="AC117" s="71">
        <f>SUMPRODUCT(-('Gastos Gerais'!$B$4:$B$1003=Analítico!$B117),-(Analítico!AC$3&gt;='Gastos Gerais'!$D$4:$D$1003),-(Analítico!AC$3&lt;='Gastos Gerais'!$E$4:$E$1003),-('Gastos Gerais'!$C$4:$C$1003))</f>
        <v>0</v>
      </c>
      <c r="AD117" s="71">
        <f>SUMPRODUCT(-('Gastos Gerais'!$B$4:$B$1003=Analítico!$B117),-(Analítico!AD$3&gt;='Gastos Gerais'!$D$4:$D$1003),-(Analítico!AD$3&lt;='Gastos Gerais'!$E$4:$E$1003),-('Gastos Gerais'!$C$4:$C$1003))</f>
        <v>0</v>
      </c>
      <c r="AE117" s="71">
        <f>SUMPRODUCT(-('Gastos Gerais'!$B$4:$B$1003=Analítico!$B117),-(Analítico!AE$3&gt;='Gastos Gerais'!$D$4:$D$1003),-(Analítico!AE$3&lt;='Gastos Gerais'!$E$4:$E$1003),-('Gastos Gerais'!$C$4:$C$1003))</f>
        <v>0</v>
      </c>
      <c r="AF117" s="71">
        <f>SUMPRODUCT(-('Gastos Gerais'!$B$4:$B$1003=Analítico!$B117),-(Analítico!AF$3&gt;='Gastos Gerais'!$D$4:$D$1003),-(Analítico!AF$3&lt;='Gastos Gerais'!$E$4:$E$1003),-('Gastos Gerais'!$C$4:$C$1003))</f>
        <v>0</v>
      </c>
      <c r="AG117" s="71">
        <f>SUMPRODUCT(-('Gastos Gerais'!$B$4:$B$1003=Analítico!$B117),-(Analítico!AG$3&gt;='Gastos Gerais'!$D$4:$D$1003),-(Analítico!AG$3&lt;='Gastos Gerais'!$E$4:$E$1003),-('Gastos Gerais'!$C$4:$C$1003))</f>
        <v>0</v>
      </c>
      <c r="AH117" s="71">
        <f>SUMPRODUCT(-('Gastos Gerais'!$B$4:$B$1003=Analítico!$B117),-(Analítico!AH$3&gt;='Gastos Gerais'!$D$4:$D$1003),-(Analítico!AH$3&lt;='Gastos Gerais'!$E$4:$E$1003),-('Gastos Gerais'!$C$4:$C$1003))</f>
        <v>0</v>
      </c>
      <c r="AI117" s="71">
        <f>SUMPRODUCT(-('Gastos Gerais'!$B$4:$B$1003=Analítico!$B117),-(Analítico!AI$3&gt;='Gastos Gerais'!$D$4:$D$1003),-(Analítico!AI$3&lt;='Gastos Gerais'!$E$4:$E$1003),-('Gastos Gerais'!$C$4:$C$1003))</f>
        <v>0</v>
      </c>
      <c r="AJ117" s="71">
        <f>SUMPRODUCT(-('Gastos Gerais'!$B$4:$B$1003=Analítico!$B117),-(Analítico!AJ$3&gt;='Gastos Gerais'!$D$4:$D$1003),-(Analítico!AJ$3&lt;='Gastos Gerais'!$E$4:$E$1003),-('Gastos Gerais'!$C$4:$C$1003))</f>
        <v>0</v>
      </c>
      <c r="AK117" s="71">
        <f>SUMPRODUCT(-('Gastos Gerais'!$B$4:$B$1003=Analítico!$B117),-(Analítico!AK$3&gt;='Gastos Gerais'!$D$4:$D$1003),-(Analítico!AK$3&lt;='Gastos Gerais'!$E$4:$E$1003),-('Gastos Gerais'!$C$4:$C$1003))</f>
        <v>0</v>
      </c>
      <c r="AL117" s="71">
        <f>SUMPRODUCT(-('Gastos Gerais'!$B$4:$B$1003=Analítico!$B117),-(Analítico!AL$3&gt;='Gastos Gerais'!$D$4:$D$1003),-(Analítico!AL$3&lt;='Gastos Gerais'!$E$4:$E$1003),-('Gastos Gerais'!$C$4:$C$1003))</f>
        <v>0</v>
      </c>
      <c r="AM117" s="71">
        <f>SUMPRODUCT(-('Gastos Gerais'!$B$4:$B$1003=Analítico!$B117),-(Analítico!AM$3&gt;='Gastos Gerais'!$D$4:$D$1003),-(Analítico!AM$3&lt;='Gastos Gerais'!$E$4:$E$1003),-('Gastos Gerais'!$C$4:$C$1003))</f>
        <v>0</v>
      </c>
      <c r="AN117" s="71">
        <f>SUMPRODUCT(-('Gastos Gerais'!$B$4:$B$1003=Analítico!$B117),-(Analítico!AN$3&gt;='Gastos Gerais'!$D$4:$D$1003),-(Analítico!AN$3&lt;='Gastos Gerais'!$E$4:$E$1003),-('Gastos Gerais'!$C$4:$C$1003))</f>
        <v>0</v>
      </c>
      <c r="AO117" s="71">
        <f>SUMPRODUCT(-('Gastos Gerais'!$B$4:$B$1003=Analítico!$B117),-(Analítico!AO$3&gt;='Gastos Gerais'!$D$4:$D$1003),-(Analítico!AO$3&lt;='Gastos Gerais'!$E$4:$E$1003),-('Gastos Gerais'!$C$4:$C$1003))</f>
        <v>0</v>
      </c>
      <c r="AP117" s="71">
        <f>SUMPRODUCT(-('Gastos Gerais'!$B$4:$B$1003=Analítico!$B117),-(Analítico!AP$3&gt;='Gastos Gerais'!$D$4:$D$1003),-(Analítico!AP$3&lt;='Gastos Gerais'!$E$4:$E$1003),-('Gastos Gerais'!$C$4:$C$1003))</f>
        <v>0</v>
      </c>
      <c r="AQ117" s="71">
        <f>SUMPRODUCT(-('Gastos Gerais'!$B$4:$B$1003=Analítico!$B117),-(Analítico!AQ$3&gt;='Gastos Gerais'!$D$4:$D$1003),-(Analítico!AQ$3&lt;='Gastos Gerais'!$E$4:$E$1003),-('Gastos Gerais'!$C$4:$C$1003))</f>
        <v>0</v>
      </c>
      <c r="AR117" s="71">
        <f>SUMPRODUCT(-('Gastos Gerais'!$B$4:$B$1003=Analítico!$B117),-(Analítico!AR$3&gt;='Gastos Gerais'!$D$4:$D$1003),-(Analítico!AR$3&lt;='Gastos Gerais'!$E$4:$E$1003),-('Gastos Gerais'!$C$4:$C$1003))</f>
        <v>0</v>
      </c>
      <c r="AS117" s="71">
        <f>SUMPRODUCT(-('Gastos Gerais'!$B$4:$B$1003=Analítico!$B117),-(Analítico!AS$3&gt;='Gastos Gerais'!$D$4:$D$1003),-(Analítico!AS$3&lt;='Gastos Gerais'!$E$4:$E$1003),-('Gastos Gerais'!$C$4:$C$1003))</f>
        <v>0</v>
      </c>
      <c r="AT117" s="71">
        <f>SUMPRODUCT(-('Gastos Gerais'!$B$4:$B$1003=Analítico!$B117),-(Analítico!AT$3&gt;='Gastos Gerais'!$D$4:$D$1003),-(Analítico!AT$3&lt;='Gastos Gerais'!$E$4:$E$1003),-('Gastos Gerais'!$C$4:$C$1003))</f>
        <v>0</v>
      </c>
      <c r="AU117" s="71">
        <f>SUMPRODUCT(-('Gastos Gerais'!$B$4:$B$1003=Analítico!$B117),-(Analítico!AU$3&gt;='Gastos Gerais'!$D$4:$D$1003),-(Analítico!AU$3&lt;='Gastos Gerais'!$E$4:$E$1003),-('Gastos Gerais'!$C$4:$C$1003))</f>
        <v>0</v>
      </c>
      <c r="AV117" s="71">
        <f>SUMPRODUCT(-('Gastos Gerais'!$B$4:$B$1003=Analítico!$B117),-(Analítico!AV$3&gt;='Gastos Gerais'!$D$4:$D$1003),-(Analítico!AV$3&lt;='Gastos Gerais'!$E$4:$E$1003),-('Gastos Gerais'!$C$4:$C$1003))</f>
        <v>0</v>
      </c>
      <c r="AW117" s="71">
        <f>SUMPRODUCT(-('Gastos Gerais'!$B$4:$B$1003=Analítico!$B117),-(Analítico!AW$3&gt;='Gastos Gerais'!$D$4:$D$1003),-(Analítico!AW$3&lt;='Gastos Gerais'!$E$4:$E$1003),-('Gastos Gerais'!$C$4:$C$1003))</f>
        <v>0</v>
      </c>
      <c r="AX117" s="71">
        <f>SUMPRODUCT(-('Gastos Gerais'!$B$4:$B$1003=Analítico!$B117),-(Analítico!AX$3&gt;='Gastos Gerais'!$D$4:$D$1003),-(Analítico!AX$3&lt;='Gastos Gerais'!$E$4:$E$1003),-('Gastos Gerais'!$C$4:$C$1003))</f>
        <v>0</v>
      </c>
      <c r="AY117" s="71">
        <f>SUMPRODUCT(-('Gastos Gerais'!$B$4:$B$1003=Analítico!$B117),-(Analítico!AY$3&gt;='Gastos Gerais'!$D$4:$D$1003),-(Analítico!AY$3&lt;='Gastos Gerais'!$E$4:$E$1003),-('Gastos Gerais'!$C$4:$C$1003))</f>
        <v>0</v>
      </c>
      <c r="AZ117" s="71">
        <f>SUMPRODUCT(-('Gastos Gerais'!$B$4:$B$1003=Analítico!$B117),-(Analítico!AZ$3&gt;='Gastos Gerais'!$D$4:$D$1003),-(Analítico!AZ$3&lt;='Gastos Gerais'!$E$4:$E$1003),-('Gastos Gerais'!$C$4:$C$1003))</f>
        <v>0</v>
      </c>
      <c r="BA117" s="71">
        <f>SUMPRODUCT(-('Gastos Gerais'!$B$4:$B$1003=Analítico!$B117),-(Analítico!BA$3&gt;='Gastos Gerais'!$D$4:$D$1003),-(Analítico!BA$3&lt;='Gastos Gerais'!$E$4:$E$1003),-('Gastos Gerais'!$C$4:$C$1003))</f>
        <v>0</v>
      </c>
      <c r="BB117" s="71">
        <f>SUMPRODUCT(-('Gastos Gerais'!$B$4:$B$1003=Analítico!$B117),-(Analítico!BB$3&gt;='Gastos Gerais'!$D$4:$D$1003),-(Analítico!BB$3&lt;='Gastos Gerais'!$E$4:$E$1003),-('Gastos Gerais'!$C$4:$C$1003))</f>
        <v>0</v>
      </c>
      <c r="BC117" s="71">
        <f>SUMPRODUCT(-('Gastos Gerais'!$B$4:$B$1003=Analítico!$B117),-(Analítico!BC$3&gt;='Gastos Gerais'!$D$4:$D$1003),-(Analítico!BC$3&lt;='Gastos Gerais'!$E$4:$E$1003),-('Gastos Gerais'!$C$4:$C$1003))</f>
        <v>0</v>
      </c>
      <c r="BD117" s="71">
        <f>SUMPRODUCT(-('Gastos Gerais'!$B$4:$B$1003=Analítico!$B117),-(Analítico!BD$3&gt;='Gastos Gerais'!$D$4:$D$1003),-(Analítico!BD$3&lt;='Gastos Gerais'!$E$4:$E$1003),-('Gastos Gerais'!$C$4:$C$1003))</f>
        <v>0</v>
      </c>
      <c r="BE117" s="71">
        <f>SUMPRODUCT(-('Gastos Gerais'!$B$4:$B$1003=Analítico!$B117),-(Analítico!BE$3&gt;='Gastos Gerais'!$D$4:$D$1003),-(Analítico!BE$3&lt;='Gastos Gerais'!$E$4:$E$1003),-('Gastos Gerais'!$C$4:$C$1003))</f>
        <v>0</v>
      </c>
      <c r="BF117" s="71">
        <f>SUMPRODUCT(-('Gastos Gerais'!$B$4:$B$1003=Analítico!$B117),-(Analítico!BF$3&gt;='Gastos Gerais'!$D$4:$D$1003),-(Analítico!BF$3&lt;='Gastos Gerais'!$E$4:$E$1003),-('Gastos Gerais'!$C$4:$C$1003))</f>
        <v>0</v>
      </c>
      <c r="BG117" s="71">
        <f>SUMPRODUCT(-('Gastos Gerais'!$B$4:$B$1003=Analítico!$B117),-(Analítico!BG$3&gt;='Gastos Gerais'!$D$4:$D$1003),-(Analítico!BG$3&lt;='Gastos Gerais'!$E$4:$E$1003),-('Gastos Gerais'!$C$4:$C$1003))</f>
        <v>0</v>
      </c>
      <c r="BH117" s="71">
        <f>SUMPRODUCT(-('Gastos Gerais'!$B$4:$B$1003=Analítico!$B117),-(Analítico!BH$3&gt;='Gastos Gerais'!$D$4:$D$1003),-(Analítico!BH$3&lt;='Gastos Gerais'!$E$4:$E$1003),-('Gastos Gerais'!$C$4:$C$1003))</f>
        <v>0</v>
      </c>
      <c r="BI117" s="71">
        <f>SUMPRODUCT(-('Gastos Gerais'!$B$4:$B$1003=Analítico!$B117),-(Analítico!BI$3&gt;='Gastos Gerais'!$D$4:$D$1003),-(Analítico!BI$3&lt;='Gastos Gerais'!$E$4:$E$1003),-('Gastos Gerais'!$C$4:$C$1003))</f>
        <v>0</v>
      </c>
      <c r="BJ117" s="71">
        <f>SUMPRODUCT(-('Gastos Gerais'!$B$4:$B$1003=Analítico!$B117),-(Analítico!BJ$3&gt;='Gastos Gerais'!$D$4:$D$1003),-(Analítico!BJ$3&lt;='Gastos Gerais'!$E$4:$E$1003),-('Gastos Gerais'!$C$4:$C$1003))</f>
        <v>0</v>
      </c>
      <c r="BK117" s="69">
        <f t="shared" si="38"/>
        <v>27200</v>
      </c>
      <c r="BL117" s="74">
        <f t="shared" ca="1" si="39"/>
        <v>4.7406250432209101E-4</v>
      </c>
    </row>
    <row r="118" spans="1:64" s="49" customFormat="1" ht="23.25" customHeight="1" x14ac:dyDescent="0.2">
      <c r="A118" s="19" t="s">
        <v>293</v>
      </c>
      <c r="B118" s="352" t="s">
        <v>294</v>
      </c>
      <c r="C118" s="71">
        <f>SUMPRODUCT(-('Gastos Gerais'!$B$4:$B$1003=Analítico!$B118),-(Analítico!C$3&gt;='Gastos Gerais'!$D$4:$D$1003),-(Analítico!C$3&lt;='Gastos Gerais'!$E$4:$E$1003),-('Gastos Gerais'!$C$4:$C$1003))</f>
        <v>0</v>
      </c>
      <c r="D118" s="71">
        <f>SUMPRODUCT(-('Gastos Gerais'!$B$4:$B$1003=Analítico!$B118),-(Analítico!D$3&gt;='Gastos Gerais'!$D$4:$D$1003),-(Analítico!D$3&lt;='Gastos Gerais'!$E$4:$E$1003),-('Gastos Gerais'!$C$4:$C$1003))</f>
        <v>0</v>
      </c>
      <c r="E118" s="71">
        <f>SUMPRODUCT(-('Gastos Gerais'!$B$4:$B$1003=Analítico!$B118),-(Analítico!E$3&gt;='Gastos Gerais'!$D$4:$D$1003),-(Analítico!E$3&lt;='Gastos Gerais'!$E$4:$E$1003),-('Gastos Gerais'!$C$4:$C$1003))</f>
        <v>0</v>
      </c>
      <c r="F118" s="71">
        <f>SUMPRODUCT(-('Gastos Gerais'!$B$4:$B$1003=Analítico!$B118),-(Analítico!F$3&gt;='Gastos Gerais'!$D$4:$D$1003),-(Analítico!F$3&lt;='Gastos Gerais'!$E$4:$E$1003),-('Gastos Gerais'!$C$4:$C$1003))</f>
        <v>0</v>
      </c>
      <c r="G118" s="71">
        <f>SUMPRODUCT(-('Gastos Gerais'!$B$4:$B$1003=Analítico!$B118),-(Analítico!G$3&gt;='Gastos Gerais'!$D$4:$D$1003),-(Analítico!G$3&lt;='Gastos Gerais'!$E$4:$E$1003),-('Gastos Gerais'!$C$4:$C$1003))</f>
        <v>0</v>
      </c>
      <c r="H118" s="71">
        <f>SUMPRODUCT(-('Gastos Gerais'!$B$4:$B$1003=Analítico!$B118),-(Analítico!H$3&gt;='Gastos Gerais'!$D$4:$D$1003),-(Analítico!H$3&lt;='Gastos Gerais'!$E$4:$E$1003),-('Gastos Gerais'!$C$4:$C$1003))</f>
        <v>0</v>
      </c>
      <c r="I118" s="71">
        <f>SUMPRODUCT(-('Gastos Gerais'!$B$4:$B$1003=Analítico!$B118),-(Analítico!I$3&gt;='Gastos Gerais'!$D$4:$D$1003),-(Analítico!I$3&lt;='Gastos Gerais'!$E$4:$E$1003),-('Gastos Gerais'!$C$4:$C$1003))</f>
        <v>0</v>
      </c>
      <c r="J118" s="71">
        <f>SUMPRODUCT(-('Gastos Gerais'!$B$4:$B$1003=Analítico!$B118),-(Analítico!J$3&gt;='Gastos Gerais'!$D$4:$D$1003),-(Analítico!J$3&lt;='Gastos Gerais'!$E$4:$E$1003),-('Gastos Gerais'!$C$4:$C$1003))</f>
        <v>0</v>
      </c>
      <c r="K118" s="71">
        <f>SUMPRODUCT(-('Gastos Gerais'!$B$4:$B$1003=Analítico!$B118),-(Analítico!K$3&gt;='Gastos Gerais'!$D$4:$D$1003),-(Analítico!K$3&lt;='Gastos Gerais'!$E$4:$E$1003),-('Gastos Gerais'!$C$4:$C$1003))</f>
        <v>0</v>
      </c>
      <c r="L118" s="71">
        <f>SUMPRODUCT(-('Gastos Gerais'!$B$4:$B$1003=Analítico!$B118),-(Analítico!L$3&gt;='Gastos Gerais'!$D$4:$D$1003),-(Analítico!L$3&lt;='Gastos Gerais'!$E$4:$E$1003),-('Gastos Gerais'!$C$4:$C$1003))</f>
        <v>0</v>
      </c>
      <c r="M118" s="71">
        <f>SUMPRODUCT(-('Gastos Gerais'!$B$4:$B$1003=Analítico!$B118),-(Analítico!M$3&gt;='Gastos Gerais'!$D$4:$D$1003),-(Analítico!M$3&lt;='Gastos Gerais'!$E$4:$E$1003),-('Gastos Gerais'!$C$4:$C$1003))</f>
        <v>0</v>
      </c>
      <c r="N118" s="71">
        <f>SUMPRODUCT(-('Gastos Gerais'!$B$4:$B$1003=Analítico!$B118),-(Analítico!N$3&gt;='Gastos Gerais'!$D$4:$D$1003),-(Analítico!N$3&lt;='Gastos Gerais'!$E$4:$E$1003),-('Gastos Gerais'!$C$4:$C$1003))</f>
        <v>0</v>
      </c>
      <c r="O118" s="71">
        <f>SUMPRODUCT(-('Gastos Gerais'!$B$4:$B$1003=Analítico!$B118),-(Analítico!O$3&gt;='Gastos Gerais'!$D$4:$D$1003),-(Analítico!O$3&lt;='Gastos Gerais'!$E$4:$E$1003),-('Gastos Gerais'!$C$4:$C$1003))</f>
        <v>0</v>
      </c>
      <c r="P118" s="71">
        <f>SUMPRODUCT(-('Gastos Gerais'!$B$4:$B$1003=Analítico!$B118),-(Analítico!P$3&gt;='Gastos Gerais'!$D$4:$D$1003),-(Analítico!P$3&lt;='Gastos Gerais'!$E$4:$E$1003),-('Gastos Gerais'!$C$4:$C$1003))</f>
        <v>0</v>
      </c>
      <c r="Q118" s="71">
        <f>SUMPRODUCT(-('Gastos Gerais'!$B$4:$B$1003=Analítico!$B118),-(Analítico!Q$3&gt;='Gastos Gerais'!$D$4:$D$1003),-(Analítico!Q$3&lt;='Gastos Gerais'!$E$4:$E$1003),-('Gastos Gerais'!$C$4:$C$1003))</f>
        <v>0</v>
      </c>
      <c r="R118" s="71">
        <f>SUMPRODUCT(-('Gastos Gerais'!$B$4:$B$1003=Analítico!$B118),-(Analítico!R$3&gt;='Gastos Gerais'!$D$4:$D$1003),-(Analítico!R$3&lt;='Gastos Gerais'!$E$4:$E$1003),-('Gastos Gerais'!$C$4:$C$1003))</f>
        <v>0</v>
      </c>
      <c r="S118" s="71">
        <f>SUMPRODUCT(-('Gastos Gerais'!$B$4:$B$1003=Analítico!$B118),-(Analítico!S$3&gt;='Gastos Gerais'!$D$4:$D$1003),-(Analítico!S$3&lt;='Gastos Gerais'!$E$4:$E$1003),-('Gastos Gerais'!$C$4:$C$1003))</f>
        <v>0</v>
      </c>
      <c r="T118" s="71">
        <f>SUMPRODUCT(-('Gastos Gerais'!$B$4:$B$1003=Analítico!$B118),-(Analítico!T$3&gt;='Gastos Gerais'!$D$4:$D$1003),-(Analítico!T$3&lt;='Gastos Gerais'!$E$4:$E$1003),-('Gastos Gerais'!$C$4:$C$1003))</f>
        <v>0</v>
      </c>
      <c r="U118" s="71">
        <f>SUMPRODUCT(-('Gastos Gerais'!$B$4:$B$1003=Analítico!$B118),-(Analítico!U$3&gt;='Gastos Gerais'!$D$4:$D$1003),-(Analítico!U$3&lt;='Gastos Gerais'!$E$4:$E$1003),-('Gastos Gerais'!$C$4:$C$1003))</f>
        <v>0</v>
      </c>
      <c r="V118" s="71">
        <f>SUMPRODUCT(-('Gastos Gerais'!$B$4:$B$1003=Analítico!$B118),-(Analítico!V$3&gt;='Gastos Gerais'!$D$4:$D$1003),-(Analítico!V$3&lt;='Gastos Gerais'!$E$4:$E$1003),-('Gastos Gerais'!$C$4:$C$1003))</f>
        <v>0</v>
      </c>
      <c r="W118" s="71">
        <f>SUMPRODUCT(-('Gastos Gerais'!$B$4:$B$1003=Analítico!$B118),-(Analítico!W$3&gt;='Gastos Gerais'!$D$4:$D$1003),-(Analítico!W$3&lt;='Gastos Gerais'!$E$4:$E$1003),-('Gastos Gerais'!$C$4:$C$1003))</f>
        <v>0</v>
      </c>
      <c r="X118" s="71">
        <f>SUMPRODUCT(-('Gastos Gerais'!$B$4:$B$1003=Analítico!$B118),-(Analítico!X$3&gt;='Gastos Gerais'!$D$4:$D$1003),-(Analítico!X$3&lt;='Gastos Gerais'!$E$4:$E$1003),-('Gastos Gerais'!$C$4:$C$1003))</f>
        <v>0</v>
      </c>
      <c r="Y118" s="71">
        <f>SUMPRODUCT(-('Gastos Gerais'!$B$4:$B$1003=Analítico!$B118),-(Analítico!Y$3&gt;='Gastos Gerais'!$D$4:$D$1003),-(Analítico!Y$3&lt;='Gastos Gerais'!$E$4:$E$1003),-('Gastos Gerais'!$C$4:$C$1003))</f>
        <v>0</v>
      </c>
      <c r="Z118" s="71">
        <f>SUMPRODUCT(-('Gastos Gerais'!$B$4:$B$1003=Analítico!$B118),-(Analítico!Z$3&gt;='Gastos Gerais'!$D$4:$D$1003),-(Analítico!Z$3&lt;='Gastos Gerais'!$E$4:$E$1003),-('Gastos Gerais'!$C$4:$C$1003))</f>
        <v>0</v>
      </c>
      <c r="AA118" s="71">
        <f>SUMPRODUCT(-('Gastos Gerais'!$B$4:$B$1003=Analítico!$B118),-(Analítico!AA$3&gt;='Gastos Gerais'!$D$4:$D$1003),-(Analítico!AA$3&lt;='Gastos Gerais'!$E$4:$E$1003),-('Gastos Gerais'!$C$4:$C$1003))</f>
        <v>0</v>
      </c>
      <c r="AB118" s="71">
        <f>SUMPRODUCT(-('Gastos Gerais'!$B$4:$B$1003=Analítico!$B118),-(Analítico!AB$3&gt;='Gastos Gerais'!$D$4:$D$1003),-(Analítico!AB$3&lt;='Gastos Gerais'!$E$4:$E$1003),-('Gastos Gerais'!$C$4:$C$1003))</f>
        <v>0</v>
      </c>
      <c r="AC118" s="71">
        <f>SUMPRODUCT(-('Gastos Gerais'!$B$4:$B$1003=Analítico!$B118),-(Analítico!AC$3&gt;='Gastos Gerais'!$D$4:$D$1003),-(Analítico!AC$3&lt;='Gastos Gerais'!$E$4:$E$1003),-('Gastos Gerais'!$C$4:$C$1003))</f>
        <v>0</v>
      </c>
      <c r="AD118" s="71">
        <f>SUMPRODUCT(-('Gastos Gerais'!$B$4:$B$1003=Analítico!$B118),-(Analítico!AD$3&gt;='Gastos Gerais'!$D$4:$D$1003),-(Analítico!AD$3&lt;='Gastos Gerais'!$E$4:$E$1003),-('Gastos Gerais'!$C$4:$C$1003))</f>
        <v>0</v>
      </c>
      <c r="AE118" s="71">
        <f>SUMPRODUCT(-('Gastos Gerais'!$B$4:$B$1003=Analítico!$B118),-(Analítico!AE$3&gt;='Gastos Gerais'!$D$4:$D$1003),-(Analítico!AE$3&lt;='Gastos Gerais'!$E$4:$E$1003),-('Gastos Gerais'!$C$4:$C$1003))</f>
        <v>0</v>
      </c>
      <c r="AF118" s="71">
        <f>SUMPRODUCT(-('Gastos Gerais'!$B$4:$B$1003=Analítico!$B118),-(Analítico!AF$3&gt;='Gastos Gerais'!$D$4:$D$1003),-(Analítico!AF$3&lt;='Gastos Gerais'!$E$4:$E$1003),-('Gastos Gerais'!$C$4:$C$1003))</f>
        <v>0</v>
      </c>
      <c r="AG118" s="71">
        <f>SUMPRODUCT(-('Gastos Gerais'!$B$4:$B$1003=Analítico!$B118),-(Analítico!AG$3&gt;='Gastos Gerais'!$D$4:$D$1003),-(Analítico!AG$3&lt;='Gastos Gerais'!$E$4:$E$1003),-('Gastos Gerais'!$C$4:$C$1003))</f>
        <v>0</v>
      </c>
      <c r="AH118" s="71">
        <f>SUMPRODUCT(-('Gastos Gerais'!$B$4:$B$1003=Analítico!$B118),-(Analítico!AH$3&gt;='Gastos Gerais'!$D$4:$D$1003),-(Analítico!AH$3&lt;='Gastos Gerais'!$E$4:$E$1003),-('Gastos Gerais'!$C$4:$C$1003))</f>
        <v>0</v>
      </c>
      <c r="AI118" s="71">
        <f>SUMPRODUCT(-('Gastos Gerais'!$B$4:$B$1003=Analítico!$B118),-(Analítico!AI$3&gt;='Gastos Gerais'!$D$4:$D$1003),-(Analítico!AI$3&lt;='Gastos Gerais'!$E$4:$E$1003),-('Gastos Gerais'!$C$4:$C$1003))</f>
        <v>0</v>
      </c>
      <c r="AJ118" s="71">
        <f>SUMPRODUCT(-('Gastos Gerais'!$B$4:$B$1003=Analítico!$B118),-(Analítico!AJ$3&gt;='Gastos Gerais'!$D$4:$D$1003),-(Analítico!AJ$3&lt;='Gastos Gerais'!$E$4:$E$1003),-('Gastos Gerais'!$C$4:$C$1003))</f>
        <v>0</v>
      </c>
      <c r="AK118" s="71">
        <f>SUMPRODUCT(-('Gastos Gerais'!$B$4:$B$1003=Analítico!$B118),-(Analítico!AK$3&gt;='Gastos Gerais'!$D$4:$D$1003),-(Analítico!AK$3&lt;='Gastos Gerais'!$E$4:$E$1003),-('Gastos Gerais'!$C$4:$C$1003))</f>
        <v>0</v>
      </c>
      <c r="AL118" s="71">
        <f>SUMPRODUCT(-('Gastos Gerais'!$B$4:$B$1003=Analítico!$B118),-(Analítico!AL$3&gt;='Gastos Gerais'!$D$4:$D$1003),-(Analítico!AL$3&lt;='Gastos Gerais'!$E$4:$E$1003),-('Gastos Gerais'!$C$4:$C$1003))</f>
        <v>0</v>
      </c>
      <c r="AM118" s="71">
        <f>SUMPRODUCT(-('Gastos Gerais'!$B$4:$B$1003=Analítico!$B118),-(Analítico!AM$3&gt;='Gastos Gerais'!$D$4:$D$1003),-(Analítico!AM$3&lt;='Gastos Gerais'!$E$4:$E$1003),-('Gastos Gerais'!$C$4:$C$1003))</f>
        <v>0</v>
      </c>
      <c r="AN118" s="71">
        <f>SUMPRODUCT(-('Gastos Gerais'!$B$4:$B$1003=Analítico!$B118),-(Analítico!AN$3&gt;='Gastos Gerais'!$D$4:$D$1003),-(Analítico!AN$3&lt;='Gastos Gerais'!$E$4:$E$1003),-('Gastos Gerais'!$C$4:$C$1003))</f>
        <v>0</v>
      </c>
      <c r="AO118" s="71">
        <f>SUMPRODUCT(-('Gastos Gerais'!$B$4:$B$1003=Analítico!$B118),-(Analítico!AO$3&gt;='Gastos Gerais'!$D$4:$D$1003),-(Analítico!AO$3&lt;='Gastos Gerais'!$E$4:$E$1003),-('Gastos Gerais'!$C$4:$C$1003))</f>
        <v>0</v>
      </c>
      <c r="AP118" s="71">
        <f>SUMPRODUCT(-('Gastos Gerais'!$B$4:$B$1003=Analítico!$B118),-(Analítico!AP$3&gt;='Gastos Gerais'!$D$4:$D$1003),-(Analítico!AP$3&lt;='Gastos Gerais'!$E$4:$E$1003),-('Gastos Gerais'!$C$4:$C$1003))</f>
        <v>0</v>
      </c>
      <c r="AQ118" s="71">
        <f>SUMPRODUCT(-('Gastos Gerais'!$B$4:$B$1003=Analítico!$B118),-(Analítico!AQ$3&gt;='Gastos Gerais'!$D$4:$D$1003),-(Analítico!AQ$3&lt;='Gastos Gerais'!$E$4:$E$1003),-('Gastos Gerais'!$C$4:$C$1003))</f>
        <v>0</v>
      </c>
      <c r="AR118" s="71">
        <f>SUMPRODUCT(-('Gastos Gerais'!$B$4:$B$1003=Analítico!$B118),-(Analítico!AR$3&gt;='Gastos Gerais'!$D$4:$D$1003),-(Analítico!AR$3&lt;='Gastos Gerais'!$E$4:$E$1003),-('Gastos Gerais'!$C$4:$C$1003))</f>
        <v>0</v>
      </c>
      <c r="AS118" s="71">
        <f>SUMPRODUCT(-('Gastos Gerais'!$B$4:$B$1003=Analítico!$B118),-(Analítico!AS$3&gt;='Gastos Gerais'!$D$4:$D$1003),-(Analítico!AS$3&lt;='Gastos Gerais'!$E$4:$E$1003),-('Gastos Gerais'!$C$4:$C$1003))</f>
        <v>0</v>
      </c>
      <c r="AT118" s="71">
        <f>SUMPRODUCT(-('Gastos Gerais'!$B$4:$B$1003=Analítico!$B118),-(Analítico!AT$3&gt;='Gastos Gerais'!$D$4:$D$1003),-(Analítico!AT$3&lt;='Gastos Gerais'!$E$4:$E$1003),-('Gastos Gerais'!$C$4:$C$1003))</f>
        <v>0</v>
      </c>
      <c r="AU118" s="71">
        <f>SUMPRODUCT(-('Gastos Gerais'!$B$4:$B$1003=Analítico!$B118),-(Analítico!AU$3&gt;='Gastos Gerais'!$D$4:$D$1003),-(Analítico!AU$3&lt;='Gastos Gerais'!$E$4:$E$1003),-('Gastos Gerais'!$C$4:$C$1003))</f>
        <v>0</v>
      </c>
      <c r="AV118" s="71">
        <f>SUMPRODUCT(-('Gastos Gerais'!$B$4:$B$1003=Analítico!$B118),-(Analítico!AV$3&gt;='Gastos Gerais'!$D$4:$D$1003),-(Analítico!AV$3&lt;='Gastos Gerais'!$E$4:$E$1003),-('Gastos Gerais'!$C$4:$C$1003))</f>
        <v>0</v>
      </c>
      <c r="AW118" s="71">
        <f>SUMPRODUCT(-('Gastos Gerais'!$B$4:$B$1003=Analítico!$B118),-(Analítico!AW$3&gt;='Gastos Gerais'!$D$4:$D$1003),-(Analítico!AW$3&lt;='Gastos Gerais'!$E$4:$E$1003),-('Gastos Gerais'!$C$4:$C$1003))</f>
        <v>0</v>
      </c>
      <c r="AX118" s="71">
        <f>SUMPRODUCT(-('Gastos Gerais'!$B$4:$B$1003=Analítico!$B118),-(Analítico!AX$3&gt;='Gastos Gerais'!$D$4:$D$1003),-(Analítico!AX$3&lt;='Gastos Gerais'!$E$4:$E$1003),-('Gastos Gerais'!$C$4:$C$1003))</f>
        <v>0</v>
      </c>
      <c r="AY118" s="71">
        <f>SUMPRODUCT(-('Gastos Gerais'!$B$4:$B$1003=Analítico!$B118),-(Analítico!AY$3&gt;='Gastos Gerais'!$D$4:$D$1003),-(Analítico!AY$3&lt;='Gastos Gerais'!$E$4:$E$1003),-('Gastos Gerais'!$C$4:$C$1003))</f>
        <v>0</v>
      </c>
      <c r="AZ118" s="71">
        <f>SUMPRODUCT(-('Gastos Gerais'!$B$4:$B$1003=Analítico!$B118),-(Analítico!AZ$3&gt;='Gastos Gerais'!$D$4:$D$1003),-(Analítico!AZ$3&lt;='Gastos Gerais'!$E$4:$E$1003),-('Gastos Gerais'!$C$4:$C$1003))</f>
        <v>0</v>
      </c>
      <c r="BA118" s="71">
        <f>SUMPRODUCT(-('Gastos Gerais'!$B$4:$B$1003=Analítico!$B118),-(Analítico!BA$3&gt;='Gastos Gerais'!$D$4:$D$1003),-(Analítico!BA$3&lt;='Gastos Gerais'!$E$4:$E$1003),-('Gastos Gerais'!$C$4:$C$1003))</f>
        <v>0</v>
      </c>
      <c r="BB118" s="71">
        <f>SUMPRODUCT(-('Gastos Gerais'!$B$4:$B$1003=Analítico!$B118),-(Analítico!BB$3&gt;='Gastos Gerais'!$D$4:$D$1003),-(Analítico!BB$3&lt;='Gastos Gerais'!$E$4:$E$1003),-('Gastos Gerais'!$C$4:$C$1003))</f>
        <v>0</v>
      </c>
      <c r="BC118" s="71">
        <f>SUMPRODUCT(-('Gastos Gerais'!$B$4:$B$1003=Analítico!$B118),-(Analítico!BC$3&gt;='Gastos Gerais'!$D$4:$D$1003),-(Analítico!BC$3&lt;='Gastos Gerais'!$E$4:$E$1003),-('Gastos Gerais'!$C$4:$C$1003))</f>
        <v>0</v>
      </c>
      <c r="BD118" s="71">
        <f>SUMPRODUCT(-('Gastos Gerais'!$B$4:$B$1003=Analítico!$B118),-(Analítico!BD$3&gt;='Gastos Gerais'!$D$4:$D$1003),-(Analítico!BD$3&lt;='Gastos Gerais'!$E$4:$E$1003),-('Gastos Gerais'!$C$4:$C$1003))</f>
        <v>0</v>
      </c>
      <c r="BE118" s="71">
        <f>SUMPRODUCT(-('Gastos Gerais'!$B$4:$B$1003=Analítico!$B118),-(Analítico!BE$3&gt;='Gastos Gerais'!$D$4:$D$1003),-(Analítico!BE$3&lt;='Gastos Gerais'!$E$4:$E$1003),-('Gastos Gerais'!$C$4:$C$1003))</f>
        <v>0</v>
      </c>
      <c r="BF118" s="71">
        <f>SUMPRODUCT(-('Gastos Gerais'!$B$4:$B$1003=Analítico!$B118),-(Analítico!BF$3&gt;='Gastos Gerais'!$D$4:$D$1003),-(Analítico!BF$3&lt;='Gastos Gerais'!$E$4:$E$1003),-('Gastos Gerais'!$C$4:$C$1003))</f>
        <v>0</v>
      </c>
      <c r="BG118" s="71">
        <f>SUMPRODUCT(-('Gastos Gerais'!$B$4:$B$1003=Analítico!$B118),-(Analítico!BG$3&gt;='Gastos Gerais'!$D$4:$D$1003),-(Analítico!BG$3&lt;='Gastos Gerais'!$E$4:$E$1003),-('Gastos Gerais'!$C$4:$C$1003))</f>
        <v>0</v>
      </c>
      <c r="BH118" s="71">
        <f>SUMPRODUCT(-('Gastos Gerais'!$B$4:$B$1003=Analítico!$B118),-(Analítico!BH$3&gt;='Gastos Gerais'!$D$4:$D$1003),-(Analítico!BH$3&lt;='Gastos Gerais'!$E$4:$E$1003),-('Gastos Gerais'!$C$4:$C$1003))</f>
        <v>0</v>
      </c>
      <c r="BI118" s="71">
        <f>SUMPRODUCT(-('Gastos Gerais'!$B$4:$B$1003=Analítico!$B118),-(Analítico!BI$3&gt;='Gastos Gerais'!$D$4:$D$1003),-(Analítico!BI$3&lt;='Gastos Gerais'!$E$4:$E$1003),-('Gastos Gerais'!$C$4:$C$1003))</f>
        <v>0</v>
      </c>
      <c r="BJ118" s="71">
        <f>SUMPRODUCT(-('Gastos Gerais'!$B$4:$B$1003=Analítico!$B118),-(Analítico!BJ$3&gt;='Gastos Gerais'!$D$4:$D$1003),-(Analítico!BJ$3&lt;='Gastos Gerais'!$E$4:$E$1003),-('Gastos Gerais'!$C$4:$C$1003))</f>
        <v>0</v>
      </c>
      <c r="BK118" s="69">
        <f t="shared" si="38"/>
        <v>0</v>
      </c>
      <c r="BL118" s="74">
        <f t="shared" ca="1" si="39"/>
        <v>0</v>
      </c>
    </row>
    <row r="119" spans="1:64" s="49" customFormat="1" ht="23.25" customHeight="1" x14ac:dyDescent="0.2">
      <c r="A119" s="19" t="s">
        <v>295</v>
      </c>
      <c r="B119" s="352" t="s">
        <v>296</v>
      </c>
      <c r="C119" s="71">
        <f>SUMPRODUCT(-('Gastos Gerais'!$B$4:$B$1003=Analítico!$B119),-(Analítico!C$3&gt;='Gastos Gerais'!$D$4:$D$1003),-(Analítico!C$3&lt;='Gastos Gerais'!$E$4:$E$1003),-('Gastos Gerais'!$C$4:$C$1003))</f>
        <v>0</v>
      </c>
      <c r="D119" s="71">
        <f>SUMPRODUCT(-('Gastos Gerais'!$B$4:$B$1003=Analítico!$B119),-(Analítico!D$3&gt;='Gastos Gerais'!$D$4:$D$1003),-(Analítico!D$3&lt;='Gastos Gerais'!$E$4:$E$1003),-('Gastos Gerais'!$C$4:$C$1003))</f>
        <v>8000</v>
      </c>
      <c r="E119" s="71">
        <f>SUMPRODUCT(-('Gastos Gerais'!$B$4:$B$1003=Analítico!$B119),-(Analítico!E$3&gt;='Gastos Gerais'!$D$4:$D$1003),-(Analítico!E$3&lt;='Gastos Gerais'!$E$4:$E$1003),-('Gastos Gerais'!$C$4:$C$1003))</f>
        <v>0</v>
      </c>
      <c r="F119" s="71">
        <f>SUMPRODUCT(-('Gastos Gerais'!$B$4:$B$1003=Analítico!$B119),-(Analítico!F$3&gt;='Gastos Gerais'!$D$4:$D$1003),-(Analítico!F$3&lt;='Gastos Gerais'!$E$4:$E$1003),-('Gastos Gerais'!$C$4:$C$1003))</f>
        <v>6400</v>
      </c>
      <c r="G119" s="71">
        <f>SUMPRODUCT(-('Gastos Gerais'!$B$4:$B$1003=Analítico!$B119),-(Analítico!G$3&gt;='Gastos Gerais'!$D$4:$D$1003),-(Analítico!G$3&lt;='Gastos Gerais'!$E$4:$E$1003),-('Gastos Gerais'!$C$4:$C$1003))</f>
        <v>11600</v>
      </c>
      <c r="H119" s="71">
        <f>SUMPRODUCT(-('Gastos Gerais'!$B$4:$B$1003=Analítico!$B119),-(Analítico!H$3&gt;='Gastos Gerais'!$D$4:$D$1003),-(Analítico!H$3&lt;='Gastos Gerais'!$E$4:$E$1003),-('Gastos Gerais'!$C$4:$C$1003))</f>
        <v>0</v>
      </c>
      <c r="I119" s="71">
        <f>SUMPRODUCT(-('Gastos Gerais'!$B$4:$B$1003=Analítico!$B119),-(Analítico!I$3&gt;='Gastos Gerais'!$D$4:$D$1003),-(Analítico!I$3&lt;='Gastos Gerais'!$E$4:$E$1003),-('Gastos Gerais'!$C$4:$C$1003))</f>
        <v>0</v>
      </c>
      <c r="J119" s="71">
        <f>SUMPRODUCT(-('Gastos Gerais'!$B$4:$B$1003=Analítico!$B119),-(Analítico!J$3&gt;='Gastos Gerais'!$D$4:$D$1003),-(Analítico!J$3&lt;='Gastos Gerais'!$E$4:$E$1003),-('Gastos Gerais'!$C$4:$C$1003))</f>
        <v>0</v>
      </c>
      <c r="K119" s="71">
        <f>SUMPRODUCT(-('Gastos Gerais'!$B$4:$B$1003=Analítico!$B119),-(Analítico!K$3&gt;='Gastos Gerais'!$D$4:$D$1003),-(Analítico!K$3&lt;='Gastos Gerais'!$E$4:$E$1003),-('Gastos Gerais'!$C$4:$C$1003))</f>
        <v>0</v>
      </c>
      <c r="L119" s="71">
        <f>SUMPRODUCT(-('Gastos Gerais'!$B$4:$B$1003=Analítico!$B119),-(Analítico!L$3&gt;='Gastos Gerais'!$D$4:$D$1003),-(Analítico!L$3&lt;='Gastos Gerais'!$E$4:$E$1003),-('Gastos Gerais'!$C$4:$C$1003))</f>
        <v>26000</v>
      </c>
      <c r="M119" s="71">
        <f>SUMPRODUCT(-('Gastos Gerais'!$B$4:$B$1003=Analítico!$B119),-(Analítico!M$3&gt;='Gastos Gerais'!$D$4:$D$1003),-(Analítico!M$3&lt;='Gastos Gerais'!$E$4:$E$1003),-('Gastos Gerais'!$C$4:$C$1003))</f>
        <v>0</v>
      </c>
      <c r="N119" s="71">
        <f>SUMPRODUCT(-('Gastos Gerais'!$B$4:$B$1003=Analítico!$B119),-(Analítico!N$3&gt;='Gastos Gerais'!$D$4:$D$1003),-(Analítico!N$3&lt;='Gastos Gerais'!$E$4:$E$1003),-('Gastos Gerais'!$C$4:$C$1003))</f>
        <v>0</v>
      </c>
      <c r="O119" s="71">
        <f>SUMPRODUCT(-('Gastos Gerais'!$B$4:$B$1003=Analítico!$B119),-(Analítico!O$3&gt;='Gastos Gerais'!$D$4:$D$1003),-(Analítico!O$3&lt;='Gastos Gerais'!$E$4:$E$1003),-('Gastos Gerais'!$C$4:$C$1003))</f>
        <v>0</v>
      </c>
      <c r="P119" s="71">
        <f>SUMPRODUCT(-('Gastos Gerais'!$B$4:$B$1003=Analítico!$B119),-(Analítico!P$3&gt;='Gastos Gerais'!$D$4:$D$1003),-(Analítico!P$3&lt;='Gastos Gerais'!$E$4:$E$1003),-('Gastos Gerais'!$C$4:$C$1003))</f>
        <v>0</v>
      </c>
      <c r="Q119" s="71">
        <f>SUMPRODUCT(-('Gastos Gerais'!$B$4:$B$1003=Analítico!$B119),-(Analítico!Q$3&gt;='Gastos Gerais'!$D$4:$D$1003),-(Analítico!Q$3&lt;='Gastos Gerais'!$E$4:$E$1003),-('Gastos Gerais'!$C$4:$C$1003))</f>
        <v>0</v>
      </c>
      <c r="R119" s="71">
        <f>SUMPRODUCT(-('Gastos Gerais'!$B$4:$B$1003=Analítico!$B119),-(Analítico!R$3&gt;='Gastos Gerais'!$D$4:$D$1003),-(Analítico!R$3&lt;='Gastos Gerais'!$E$4:$E$1003),-('Gastos Gerais'!$C$4:$C$1003))</f>
        <v>0</v>
      </c>
      <c r="S119" s="71">
        <f>SUMPRODUCT(-('Gastos Gerais'!$B$4:$B$1003=Analítico!$B119),-(Analítico!S$3&gt;='Gastos Gerais'!$D$4:$D$1003),-(Analítico!S$3&lt;='Gastos Gerais'!$E$4:$E$1003),-('Gastos Gerais'!$C$4:$C$1003))</f>
        <v>0</v>
      </c>
      <c r="T119" s="71">
        <f>SUMPRODUCT(-('Gastos Gerais'!$B$4:$B$1003=Analítico!$B119),-(Analítico!T$3&gt;='Gastos Gerais'!$D$4:$D$1003),-(Analítico!T$3&lt;='Gastos Gerais'!$E$4:$E$1003),-('Gastos Gerais'!$C$4:$C$1003))</f>
        <v>0</v>
      </c>
      <c r="U119" s="71">
        <f>SUMPRODUCT(-('Gastos Gerais'!$B$4:$B$1003=Analítico!$B119),-(Analítico!U$3&gt;='Gastos Gerais'!$D$4:$D$1003),-(Analítico!U$3&lt;='Gastos Gerais'!$E$4:$E$1003),-('Gastos Gerais'!$C$4:$C$1003))</f>
        <v>0</v>
      </c>
      <c r="V119" s="71">
        <f>SUMPRODUCT(-('Gastos Gerais'!$B$4:$B$1003=Analítico!$B119),-(Analítico!V$3&gt;='Gastos Gerais'!$D$4:$D$1003),-(Analítico!V$3&lt;='Gastos Gerais'!$E$4:$E$1003),-('Gastos Gerais'!$C$4:$C$1003))</f>
        <v>0</v>
      </c>
      <c r="W119" s="71">
        <f>SUMPRODUCT(-('Gastos Gerais'!$B$4:$B$1003=Analítico!$B119),-(Analítico!W$3&gt;='Gastos Gerais'!$D$4:$D$1003),-(Analítico!W$3&lt;='Gastos Gerais'!$E$4:$E$1003),-('Gastos Gerais'!$C$4:$C$1003))</f>
        <v>0</v>
      </c>
      <c r="X119" s="71">
        <f>SUMPRODUCT(-('Gastos Gerais'!$B$4:$B$1003=Analítico!$B119),-(Analítico!X$3&gt;='Gastos Gerais'!$D$4:$D$1003),-(Analítico!X$3&lt;='Gastos Gerais'!$E$4:$E$1003),-('Gastos Gerais'!$C$4:$C$1003))</f>
        <v>0</v>
      </c>
      <c r="Y119" s="71">
        <f>SUMPRODUCT(-('Gastos Gerais'!$B$4:$B$1003=Analítico!$B119),-(Analítico!Y$3&gt;='Gastos Gerais'!$D$4:$D$1003),-(Analítico!Y$3&lt;='Gastos Gerais'!$E$4:$E$1003),-('Gastos Gerais'!$C$4:$C$1003))</f>
        <v>0</v>
      </c>
      <c r="Z119" s="71">
        <f>SUMPRODUCT(-('Gastos Gerais'!$B$4:$B$1003=Analítico!$B119),-(Analítico!Z$3&gt;='Gastos Gerais'!$D$4:$D$1003),-(Analítico!Z$3&lt;='Gastos Gerais'!$E$4:$E$1003),-('Gastos Gerais'!$C$4:$C$1003))</f>
        <v>0</v>
      </c>
      <c r="AA119" s="71">
        <f>SUMPRODUCT(-('Gastos Gerais'!$B$4:$B$1003=Analítico!$B119),-(Analítico!AA$3&gt;='Gastos Gerais'!$D$4:$D$1003),-(Analítico!AA$3&lt;='Gastos Gerais'!$E$4:$E$1003),-('Gastos Gerais'!$C$4:$C$1003))</f>
        <v>0</v>
      </c>
      <c r="AB119" s="71">
        <f>SUMPRODUCT(-('Gastos Gerais'!$B$4:$B$1003=Analítico!$B119),-(Analítico!AB$3&gt;='Gastos Gerais'!$D$4:$D$1003),-(Analítico!AB$3&lt;='Gastos Gerais'!$E$4:$E$1003),-('Gastos Gerais'!$C$4:$C$1003))</f>
        <v>0</v>
      </c>
      <c r="AC119" s="71">
        <f>SUMPRODUCT(-('Gastos Gerais'!$B$4:$B$1003=Analítico!$B119),-(Analítico!AC$3&gt;='Gastos Gerais'!$D$4:$D$1003),-(Analítico!AC$3&lt;='Gastos Gerais'!$E$4:$E$1003),-('Gastos Gerais'!$C$4:$C$1003))</f>
        <v>0</v>
      </c>
      <c r="AD119" s="71">
        <f>SUMPRODUCT(-('Gastos Gerais'!$B$4:$B$1003=Analítico!$B119),-(Analítico!AD$3&gt;='Gastos Gerais'!$D$4:$D$1003),-(Analítico!AD$3&lt;='Gastos Gerais'!$E$4:$E$1003),-('Gastos Gerais'!$C$4:$C$1003))</f>
        <v>0</v>
      </c>
      <c r="AE119" s="71">
        <f>SUMPRODUCT(-('Gastos Gerais'!$B$4:$B$1003=Analítico!$B119),-(Analítico!AE$3&gt;='Gastos Gerais'!$D$4:$D$1003),-(Analítico!AE$3&lt;='Gastos Gerais'!$E$4:$E$1003),-('Gastos Gerais'!$C$4:$C$1003))</f>
        <v>0</v>
      </c>
      <c r="AF119" s="71">
        <f>SUMPRODUCT(-('Gastos Gerais'!$B$4:$B$1003=Analítico!$B119),-(Analítico!AF$3&gt;='Gastos Gerais'!$D$4:$D$1003),-(Analítico!AF$3&lt;='Gastos Gerais'!$E$4:$E$1003),-('Gastos Gerais'!$C$4:$C$1003))</f>
        <v>0</v>
      </c>
      <c r="AG119" s="71">
        <f>SUMPRODUCT(-('Gastos Gerais'!$B$4:$B$1003=Analítico!$B119),-(Analítico!AG$3&gt;='Gastos Gerais'!$D$4:$D$1003),-(Analítico!AG$3&lt;='Gastos Gerais'!$E$4:$E$1003),-('Gastos Gerais'!$C$4:$C$1003))</f>
        <v>0</v>
      </c>
      <c r="AH119" s="71">
        <f>SUMPRODUCT(-('Gastos Gerais'!$B$4:$B$1003=Analítico!$B119),-(Analítico!AH$3&gt;='Gastos Gerais'!$D$4:$D$1003),-(Analítico!AH$3&lt;='Gastos Gerais'!$E$4:$E$1003),-('Gastos Gerais'!$C$4:$C$1003))</f>
        <v>0</v>
      </c>
      <c r="AI119" s="71">
        <f>SUMPRODUCT(-('Gastos Gerais'!$B$4:$B$1003=Analítico!$B119),-(Analítico!AI$3&gt;='Gastos Gerais'!$D$4:$D$1003),-(Analítico!AI$3&lt;='Gastos Gerais'!$E$4:$E$1003),-('Gastos Gerais'!$C$4:$C$1003))</f>
        <v>0</v>
      </c>
      <c r="AJ119" s="71">
        <f>SUMPRODUCT(-('Gastos Gerais'!$B$4:$B$1003=Analítico!$B119),-(Analítico!AJ$3&gt;='Gastos Gerais'!$D$4:$D$1003),-(Analítico!AJ$3&lt;='Gastos Gerais'!$E$4:$E$1003),-('Gastos Gerais'!$C$4:$C$1003))</f>
        <v>0</v>
      </c>
      <c r="AK119" s="71">
        <f>SUMPRODUCT(-('Gastos Gerais'!$B$4:$B$1003=Analítico!$B119),-(Analítico!AK$3&gt;='Gastos Gerais'!$D$4:$D$1003),-(Analítico!AK$3&lt;='Gastos Gerais'!$E$4:$E$1003),-('Gastos Gerais'!$C$4:$C$1003))</f>
        <v>0</v>
      </c>
      <c r="AL119" s="71">
        <f>SUMPRODUCT(-('Gastos Gerais'!$B$4:$B$1003=Analítico!$B119),-(Analítico!AL$3&gt;='Gastos Gerais'!$D$4:$D$1003),-(Analítico!AL$3&lt;='Gastos Gerais'!$E$4:$E$1003),-('Gastos Gerais'!$C$4:$C$1003))</f>
        <v>0</v>
      </c>
      <c r="AM119" s="71">
        <f>SUMPRODUCT(-('Gastos Gerais'!$B$4:$B$1003=Analítico!$B119),-(Analítico!AM$3&gt;='Gastos Gerais'!$D$4:$D$1003),-(Analítico!AM$3&lt;='Gastos Gerais'!$E$4:$E$1003),-('Gastos Gerais'!$C$4:$C$1003))</f>
        <v>0</v>
      </c>
      <c r="AN119" s="71">
        <f>SUMPRODUCT(-('Gastos Gerais'!$B$4:$B$1003=Analítico!$B119),-(Analítico!AN$3&gt;='Gastos Gerais'!$D$4:$D$1003),-(Analítico!AN$3&lt;='Gastos Gerais'!$E$4:$E$1003),-('Gastos Gerais'!$C$4:$C$1003))</f>
        <v>0</v>
      </c>
      <c r="AO119" s="71">
        <f>SUMPRODUCT(-('Gastos Gerais'!$B$4:$B$1003=Analítico!$B119),-(Analítico!AO$3&gt;='Gastos Gerais'!$D$4:$D$1003),-(Analítico!AO$3&lt;='Gastos Gerais'!$E$4:$E$1003),-('Gastos Gerais'!$C$4:$C$1003))</f>
        <v>0</v>
      </c>
      <c r="AP119" s="71">
        <f>SUMPRODUCT(-('Gastos Gerais'!$B$4:$B$1003=Analítico!$B119),-(Analítico!AP$3&gt;='Gastos Gerais'!$D$4:$D$1003),-(Analítico!AP$3&lt;='Gastos Gerais'!$E$4:$E$1003),-('Gastos Gerais'!$C$4:$C$1003))</f>
        <v>0</v>
      </c>
      <c r="AQ119" s="71">
        <f>SUMPRODUCT(-('Gastos Gerais'!$B$4:$B$1003=Analítico!$B119),-(Analítico!AQ$3&gt;='Gastos Gerais'!$D$4:$D$1003),-(Analítico!AQ$3&lt;='Gastos Gerais'!$E$4:$E$1003),-('Gastos Gerais'!$C$4:$C$1003))</f>
        <v>0</v>
      </c>
      <c r="AR119" s="71">
        <f>SUMPRODUCT(-('Gastos Gerais'!$B$4:$B$1003=Analítico!$B119),-(Analítico!AR$3&gt;='Gastos Gerais'!$D$4:$D$1003),-(Analítico!AR$3&lt;='Gastos Gerais'!$E$4:$E$1003),-('Gastos Gerais'!$C$4:$C$1003))</f>
        <v>0</v>
      </c>
      <c r="AS119" s="71">
        <f>SUMPRODUCT(-('Gastos Gerais'!$B$4:$B$1003=Analítico!$B119),-(Analítico!AS$3&gt;='Gastos Gerais'!$D$4:$D$1003),-(Analítico!AS$3&lt;='Gastos Gerais'!$E$4:$E$1003),-('Gastos Gerais'!$C$4:$C$1003))</f>
        <v>0</v>
      </c>
      <c r="AT119" s="71">
        <f>SUMPRODUCT(-('Gastos Gerais'!$B$4:$B$1003=Analítico!$B119),-(Analítico!AT$3&gt;='Gastos Gerais'!$D$4:$D$1003),-(Analítico!AT$3&lt;='Gastos Gerais'!$E$4:$E$1003),-('Gastos Gerais'!$C$4:$C$1003))</f>
        <v>0</v>
      </c>
      <c r="AU119" s="71">
        <f>SUMPRODUCT(-('Gastos Gerais'!$B$4:$B$1003=Analítico!$B119),-(Analítico!AU$3&gt;='Gastos Gerais'!$D$4:$D$1003),-(Analítico!AU$3&lt;='Gastos Gerais'!$E$4:$E$1003),-('Gastos Gerais'!$C$4:$C$1003))</f>
        <v>0</v>
      </c>
      <c r="AV119" s="71">
        <f>SUMPRODUCT(-('Gastos Gerais'!$B$4:$B$1003=Analítico!$B119),-(Analítico!AV$3&gt;='Gastos Gerais'!$D$4:$D$1003),-(Analítico!AV$3&lt;='Gastos Gerais'!$E$4:$E$1003),-('Gastos Gerais'!$C$4:$C$1003))</f>
        <v>0</v>
      </c>
      <c r="AW119" s="71">
        <f>SUMPRODUCT(-('Gastos Gerais'!$B$4:$B$1003=Analítico!$B119),-(Analítico!AW$3&gt;='Gastos Gerais'!$D$4:$D$1003),-(Analítico!AW$3&lt;='Gastos Gerais'!$E$4:$E$1003),-('Gastos Gerais'!$C$4:$C$1003))</f>
        <v>0</v>
      </c>
      <c r="AX119" s="71">
        <f>SUMPRODUCT(-('Gastos Gerais'!$B$4:$B$1003=Analítico!$B119),-(Analítico!AX$3&gt;='Gastos Gerais'!$D$4:$D$1003),-(Analítico!AX$3&lt;='Gastos Gerais'!$E$4:$E$1003),-('Gastos Gerais'!$C$4:$C$1003))</f>
        <v>0</v>
      </c>
      <c r="AY119" s="71">
        <f>SUMPRODUCT(-('Gastos Gerais'!$B$4:$B$1003=Analítico!$B119),-(Analítico!AY$3&gt;='Gastos Gerais'!$D$4:$D$1003),-(Analítico!AY$3&lt;='Gastos Gerais'!$E$4:$E$1003),-('Gastos Gerais'!$C$4:$C$1003))</f>
        <v>0</v>
      </c>
      <c r="AZ119" s="71">
        <f>SUMPRODUCT(-('Gastos Gerais'!$B$4:$B$1003=Analítico!$B119),-(Analítico!AZ$3&gt;='Gastos Gerais'!$D$4:$D$1003),-(Analítico!AZ$3&lt;='Gastos Gerais'!$E$4:$E$1003),-('Gastos Gerais'!$C$4:$C$1003))</f>
        <v>0</v>
      </c>
      <c r="BA119" s="71">
        <f>SUMPRODUCT(-('Gastos Gerais'!$B$4:$B$1003=Analítico!$B119),-(Analítico!BA$3&gt;='Gastos Gerais'!$D$4:$D$1003),-(Analítico!BA$3&lt;='Gastos Gerais'!$E$4:$E$1003),-('Gastos Gerais'!$C$4:$C$1003))</f>
        <v>0</v>
      </c>
      <c r="BB119" s="71">
        <f>SUMPRODUCT(-('Gastos Gerais'!$B$4:$B$1003=Analítico!$B119),-(Analítico!BB$3&gt;='Gastos Gerais'!$D$4:$D$1003),-(Analítico!BB$3&lt;='Gastos Gerais'!$E$4:$E$1003),-('Gastos Gerais'!$C$4:$C$1003))</f>
        <v>0</v>
      </c>
      <c r="BC119" s="71">
        <f>SUMPRODUCT(-('Gastos Gerais'!$B$4:$B$1003=Analítico!$B119),-(Analítico!BC$3&gt;='Gastos Gerais'!$D$4:$D$1003),-(Analítico!BC$3&lt;='Gastos Gerais'!$E$4:$E$1003),-('Gastos Gerais'!$C$4:$C$1003))</f>
        <v>0</v>
      </c>
      <c r="BD119" s="71">
        <f>SUMPRODUCT(-('Gastos Gerais'!$B$4:$B$1003=Analítico!$B119),-(Analítico!BD$3&gt;='Gastos Gerais'!$D$4:$D$1003),-(Analítico!BD$3&lt;='Gastos Gerais'!$E$4:$E$1003),-('Gastos Gerais'!$C$4:$C$1003))</f>
        <v>0</v>
      </c>
      <c r="BE119" s="71">
        <f>SUMPRODUCT(-('Gastos Gerais'!$B$4:$B$1003=Analítico!$B119),-(Analítico!BE$3&gt;='Gastos Gerais'!$D$4:$D$1003),-(Analítico!BE$3&lt;='Gastos Gerais'!$E$4:$E$1003),-('Gastos Gerais'!$C$4:$C$1003))</f>
        <v>0</v>
      </c>
      <c r="BF119" s="71">
        <f>SUMPRODUCT(-('Gastos Gerais'!$B$4:$B$1003=Analítico!$B119),-(Analítico!BF$3&gt;='Gastos Gerais'!$D$4:$D$1003),-(Analítico!BF$3&lt;='Gastos Gerais'!$E$4:$E$1003),-('Gastos Gerais'!$C$4:$C$1003))</f>
        <v>0</v>
      </c>
      <c r="BG119" s="71">
        <f>SUMPRODUCT(-('Gastos Gerais'!$B$4:$B$1003=Analítico!$B119),-(Analítico!BG$3&gt;='Gastos Gerais'!$D$4:$D$1003),-(Analítico!BG$3&lt;='Gastos Gerais'!$E$4:$E$1003),-('Gastos Gerais'!$C$4:$C$1003))</f>
        <v>0</v>
      </c>
      <c r="BH119" s="71">
        <f>SUMPRODUCT(-('Gastos Gerais'!$B$4:$B$1003=Analítico!$B119),-(Analítico!BH$3&gt;='Gastos Gerais'!$D$4:$D$1003),-(Analítico!BH$3&lt;='Gastos Gerais'!$E$4:$E$1003),-('Gastos Gerais'!$C$4:$C$1003))</f>
        <v>0</v>
      </c>
      <c r="BI119" s="71">
        <f>SUMPRODUCT(-('Gastos Gerais'!$B$4:$B$1003=Analítico!$B119),-(Analítico!BI$3&gt;='Gastos Gerais'!$D$4:$D$1003),-(Analítico!BI$3&lt;='Gastos Gerais'!$E$4:$E$1003),-('Gastos Gerais'!$C$4:$C$1003))</f>
        <v>0</v>
      </c>
      <c r="BJ119" s="71">
        <f>SUMPRODUCT(-('Gastos Gerais'!$B$4:$B$1003=Analítico!$B119),-(Analítico!BJ$3&gt;='Gastos Gerais'!$D$4:$D$1003),-(Analítico!BJ$3&lt;='Gastos Gerais'!$E$4:$E$1003),-('Gastos Gerais'!$C$4:$C$1003))</f>
        <v>0</v>
      </c>
      <c r="BK119" s="69">
        <f t="shared" si="38"/>
        <v>52000</v>
      </c>
      <c r="BL119" s="74">
        <f t="shared" ca="1" si="39"/>
        <v>9.0629596414517396E-4</v>
      </c>
    </row>
    <row r="120" spans="1:64" s="49" customFormat="1" ht="23.25" customHeight="1" x14ac:dyDescent="0.2">
      <c r="A120" s="19" t="s">
        <v>297</v>
      </c>
      <c r="B120" s="352" t="s">
        <v>298</v>
      </c>
      <c r="C120" s="71">
        <f>SUMPRODUCT(-('Gastos Gerais'!$B$4:$B$1003=Analítico!$B120),-(Analítico!C$3&gt;='Gastos Gerais'!$D$4:$D$1003),-(Analítico!C$3&lt;='Gastos Gerais'!$E$4:$E$1003),-('Gastos Gerais'!$C$4:$C$1003))</f>
        <v>4500</v>
      </c>
      <c r="D120" s="71">
        <f>SUMPRODUCT(-('Gastos Gerais'!$B$4:$B$1003=Analítico!$B120),-(Analítico!D$3&gt;='Gastos Gerais'!$D$4:$D$1003),-(Analítico!D$3&lt;='Gastos Gerais'!$E$4:$E$1003),-('Gastos Gerais'!$C$4:$C$1003))</f>
        <v>31500</v>
      </c>
      <c r="E120" s="71">
        <f>SUMPRODUCT(-('Gastos Gerais'!$B$4:$B$1003=Analítico!$B120),-(Analítico!E$3&gt;='Gastos Gerais'!$D$4:$D$1003),-(Analítico!E$3&lt;='Gastos Gerais'!$E$4:$E$1003),-('Gastos Gerais'!$C$4:$C$1003))</f>
        <v>4500</v>
      </c>
      <c r="F120" s="71">
        <f>SUMPRODUCT(-('Gastos Gerais'!$B$4:$B$1003=Analítico!$B120),-(Analítico!F$3&gt;='Gastos Gerais'!$D$4:$D$1003),-(Analítico!F$3&lt;='Gastos Gerais'!$E$4:$E$1003),-('Gastos Gerais'!$C$4:$C$1003))</f>
        <v>23700</v>
      </c>
      <c r="G120" s="71">
        <f>SUMPRODUCT(-('Gastos Gerais'!$B$4:$B$1003=Analítico!$B120),-(Analítico!G$3&gt;='Gastos Gerais'!$D$4:$D$1003),-(Analítico!G$3&lt;='Gastos Gerais'!$E$4:$E$1003),-('Gastos Gerais'!$C$4:$C$1003))</f>
        <v>43650</v>
      </c>
      <c r="H120" s="71">
        <f>SUMPRODUCT(-('Gastos Gerais'!$B$4:$B$1003=Analítico!$B120),-(Analítico!H$3&gt;='Gastos Gerais'!$D$4:$D$1003),-(Analítico!H$3&lt;='Gastos Gerais'!$E$4:$E$1003),-('Gastos Gerais'!$C$4:$C$1003))</f>
        <v>4500</v>
      </c>
      <c r="I120" s="71">
        <f>SUMPRODUCT(-('Gastos Gerais'!$B$4:$B$1003=Analítico!$B120),-(Analítico!I$3&gt;='Gastos Gerais'!$D$4:$D$1003),-(Analítico!I$3&lt;='Gastos Gerais'!$E$4:$E$1003),-('Gastos Gerais'!$C$4:$C$1003))</f>
        <v>4500</v>
      </c>
      <c r="J120" s="71">
        <f>SUMPRODUCT(-('Gastos Gerais'!$B$4:$B$1003=Analítico!$B120),-(Analítico!J$3&gt;='Gastos Gerais'!$D$4:$D$1003),-(Analítico!J$3&lt;='Gastos Gerais'!$E$4:$E$1003),-('Gastos Gerais'!$C$4:$C$1003))</f>
        <v>4500</v>
      </c>
      <c r="K120" s="71">
        <f>SUMPRODUCT(-('Gastos Gerais'!$B$4:$B$1003=Analítico!$B120),-(Analítico!K$3&gt;='Gastos Gerais'!$D$4:$D$1003),-(Analítico!K$3&lt;='Gastos Gerais'!$E$4:$E$1003),-('Gastos Gerais'!$C$4:$C$1003))</f>
        <v>4500</v>
      </c>
      <c r="L120" s="71">
        <f>SUMPRODUCT(-('Gastos Gerais'!$B$4:$B$1003=Analítico!$B120),-(Analítico!L$3&gt;='Gastos Gerais'!$D$4:$D$1003),-(Analítico!L$3&lt;='Gastos Gerais'!$E$4:$E$1003),-('Gastos Gerais'!$C$4:$C$1003))</f>
        <v>89850</v>
      </c>
      <c r="M120" s="71">
        <f>SUMPRODUCT(-('Gastos Gerais'!$B$4:$B$1003=Analítico!$B120),-(Analítico!M$3&gt;='Gastos Gerais'!$D$4:$D$1003),-(Analítico!M$3&lt;='Gastos Gerais'!$E$4:$E$1003),-('Gastos Gerais'!$C$4:$C$1003))</f>
        <v>4500</v>
      </c>
      <c r="N120" s="71">
        <f>SUMPRODUCT(-('Gastos Gerais'!$B$4:$B$1003=Analítico!$B120),-(Analítico!N$3&gt;='Gastos Gerais'!$D$4:$D$1003),-(Analítico!N$3&lt;='Gastos Gerais'!$E$4:$E$1003),-('Gastos Gerais'!$C$4:$C$1003))</f>
        <v>4500</v>
      </c>
      <c r="O120" s="71">
        <f>SUMPRODUCT(-('Gastos Gerais'!$B$4:$B$1003=Analítico!$B120),-(Analítico!O$3&gt;='Gastos Gerais'!$D$4:$D$1003),-(Analítico!O$3&lt;='Gastos Gerais'!$E$4:$E$1003),-('Gastos Gerais'!$C$4:$C$1003))</f>
        <v>4500</v>
      </c>
      <c r="P120" s="71">
        <f>SUMPRODUCT(-('Gastos Gerais'!$B$4:$B$1003=Analítico!$B120),-(Analítico!P$3&gt;='Gastos Gerais'!$D$4:$D$1003),-(Analítico!P$3&lt;='Gastos Gerais'!$E$4:$E$1003),-('Gastos Gerais'!$C$4:$C$1003))</f>
        <v>0</v>
      </c>
      <c r="Q120" s="71">
        <f>SUMPRODUCT(-('Gastos Gerais'!$B$4:$B$1003=Analítico!$B120),-(Analítico!Q$3&gt;='Gastos Gerais'!$D$4:$D$1003),-(Analítico!Q$3&lt;='Gastos Gerais'!$E$4:$E$1003),-('Gastos Gerais'!$C$4:$C$1003))</f>
        <v>0</v>
      </c>
      <c r="R120" s="71">
        <f>SUMPRODUCT(-('Gastos Gerais'!$B$4:$B$1003=Analítico!$B120),-(Analítico!R$3&gt;='Gastos Gerais'!$D$4:$D$1003),-(Analítico!R$3&lt;='Gastos Gerais'!$E$4:$E$1003),-('Gastos Gerais'!$C$4:$C$1003))</f>
        <v>0</v>
      </c>
      <c r="S120" s="71">
        <f>SUMPRODUCT(-('Gastos Gerais'!$B$4:$B$1003=Analítico!$B120),-(Analítico!S$3&gt;='Gastos Gerais'!$D$4:$D$1003),-(Analítico!S$3&lt;='Gastos Gerais'!$E$4:$E$1003),-('Gastos Gerais'!$C$4:$C$1003))</f>
        <v>0</v>
      </c>
      <c r="T120" s="71">
        <f>SUMPRODUCT(-('Gastos Gerais'!$B$4:$B$1003=Analítico!$B120),-(Analítico!T$3&gt;='Gastos Gerais'!$D$4:$D$1003),-(Analítico!T$3&lt;='Gastos Gerais'!$E$4:$E$1003),-('Gastos Gerais'!$C$4:$C$1003))</f>
        <v>0</v>
      </c>
      <c r="U120" s="71">
        <f>SUMPRODUCT(-('Gastos Gerais'!$B$4:$B$1003=Analítico!$B120),-(Analítico!U$3&gt;='Gastos Gerais'!$D$4:$D$1003),-(Analítico!U$3&lt;='Gastos Gerais'!$E$4:$E$1003),-('Gastos Gerais'!$C$4:$C$1003))</f>
        <v>0</v>
      </c>
      <c r="V120" s="71">
        <f>SUMPRODUCT(-('Gastos Gerais'!$B$4:$B$1003=Analítico!$B120),-(Analítico!V$3&gt;='Gastos Gerais'!$D$4:$D$1003),-(Analítico!V$3&lt;='Gastos Gerais'!$E$4:$E$1003),-('Gastos Gerais'!$C$4:$C$1003))</f>
        <v>0</v>
      </c>
      <c r="W120" s="71">
        <f>SUMPRODUCT(-('Gastos Gerais'!$B$4:$B$1003=Analítico!$B120),-(Analítico!W$3&gt;='Gastos Gerais'!$D$4:$D$1003),-(Analítico!W$3&lt;='Gastos Gerais'!$E$4:$E$1003),-('Gastos Gerais'!$C$4:$C$1003))</f>
        <v>0</v>
      </c>
      <c r="X120" s="71">
        <f>SUMPRODUCT(-('Gastos Gerais'!$B$4:$B$1003=Analítico!$B120),-(Analítico!X$3&gt;='Gastos Gerais'!$D$4:$D$1003),-(Analítico!X$3&lt;='Gastos Gerais'!$E$4:$E$1003),-('Gastos Gerais'!$C$4:$C$1003))</f>
        <v>0</v>
      </c>
      <c r="Y120" s="71">
        <f>SUMPRODUCT(-('Gastos Gerais'!$B$4:$B$1003=Analítico!$B120),-(Analítico!Y$3&gt;='Gastos Gerais'!$D$4:$D$1003),-(Analítico!Y$3&lt;='Gastos Gerais'!$E$4:$E$1003),-('Gastos Gerais'!$C$4:$C$1003))</f>
        <v>0</v>
      </c>
      <c r="Z120" s="71">
        <f>SUMPRODUCT(-('Gastos Gerais'!$B$4:$B$1003=Analítico!$B120),-(Analítico!Z$3&gt;='Gastos Gerais'!$D$4:$D$1003),-(Analítico!Z$3&lt;='Gastos Gerais'!$E$4:$E$1003),-('Gastos Gerais'!$C$4:$C$1003))</f>
        <v>0</v>
      </c>
      <c r="AA120" s="71">
        <f>SUMPRODUCT(-('Gastos Gerais'!$B$4:$B$1003=Analítico!$B120),-(Analítico!AA$3&gt;='Gastos Gerais'!$D$4:$D$1003),-(Analítico!AA$3&lt;='Gastos Gerais'!$E$4:$E$1003),-('Gastos Gerais'!$C$4:$C$1003))</f>
        <v>0</v>
      </c>
      <c r="AB120" s="71">
        <f>SUMPRODUCT(-('Gastos Gerais'!$B$4:$B$1003=Analítico!$B120),-(Analítico!AB$3&gt;='Gastos Gerais'!$D$4:$D$1003),-(Analítico!AB$3&lt;='Gastos Gerais'!$E$4:$E$1003),-('Gastos Gerais'!$C$4:$C$1003))</f>
        <v>0</v>
      </c>
      <c r="AC120" s="71">
        <f>SUMPRODUCT(-('Gastos Gerais'!$B$4:$B$1003=Analítico!$B120),-(Analítico!AC$3&gt;='Gastos Gerais'!$D$4:$D$1003),-(Analítico!AC$3&lt;='Gastos Gerais'!$E$4:$E$1003),-('Gastos Gerais'!$C$4:$C$1003))</f>
        <v>0</v>
      </c>
      <c r="AD120" s="71">
        <f>SUMPRODUCT(-('Gastos Gerais'!$B$4:$B$1003=Analítico!$B120),-(Analítico!AD$3&gt;='Gastos Gerais'!$D$4:$D$1003),-(Analítico!AD$3&lt;='Gastos Gerais'!$E$4:$E$1003),-('Gastos Gerais'!$C$4:$C$1003))</f>
        <v>0</v>
      </c>
      <c r="AE120" s="71">
        <f>SUMPRODUCT(-('Gastos Gerais'!$B$4:$B$1003=Analítico!$B120),-(Analítico!AE$3&gt;='Gastos Gerais'!$D$4:$D$1003),-(Analítico!AE$3&lt;='Gastos Gerais'!$E$4:$E$1003),-('Gastos Gerais'!$C$4:$C$1003))</f>
        <v>0</v>
      </c>
      <c r="AF120" s="71">
        <f>SUMPRODUCT(-('Gastos Gerais'!$B$4:$B$1003=Analítico!$B120),-(Analítico!AF$3&gt;='Gastos Gerais'!$D$4:$D$1003),-(Analítico!AF$3&lt;='Gastos Gerais'!$E$4:$E$1003),-('Gastos Gerais'!$C$4:$C$1003))</f>
        <v>0</v>
      </c>
      <c r="AG120" s="71">
        <f>SUMPRODUCT(-('Gastos Gerais'!$B$4:$B$1003=Analítico!$B120),-(Analítico!AG$3&gt;='Gastos Gerais'!$D$4:$D$1003),-(Analítico!AG$3&lt;='Gastos Gerais'!$E$4:$E$1003),-('Gastos Gerais'!$C$4:$C$1003))</f>
        <v>0</v>
      </c>
      <c r="AH120" s="71">
        <f>SUMPRODUCT(-('Gastos Gerais'!$B$4:$B$1003=Analítico!$B120),-(Analítico!AH$3&gt;='Gastos Gerais'!$D$4:$D$1003),-(Analítico!AH$3&lt;='Gastos Gerais'!$E$4:$E$1003),-('Gastos Gerais'!$C$4:$C$1003))</f>
        <v>0</v>
      </c>
      <c r="AI120" s="71">
        <f>SUMPRODUCT(-('Gastos Gerais'!$B$4:$B$1003=Analítico!$B120),-(Analítico!AI$3&gt;='Gastos Gerais'!$D$4:$D$1003),-(Analítico!AI$3&lt;='Gastos Gerais'!$E$4:$E$1003),-('Gastos Gerais'!$C$4:$C$1003))</f>
        <v>0</v>
      </c>
      <c r="AJ120" s="71">
        <f>SUMPRODUCT(-('Gastos Gerais'!$B$4:$B$1003=Analítico!$B120),-(Analítico!AJ$3&gt;='Gastos Gerais'!$D$4:$D$1003),-(Analítico!AJ$3&lt;='Gastos Gerais'!$E$4:$E$1003),-('Gastos Gerais'!$C$4:$C$1003))</f>
        <v>0</v>
      </c>
      <c r="AK120" s="71">
        <f>SUMPRODUCT(-('Gastos Gerais'!$B$4:$B$1003=Analítico!$B120),-(Analítico!AK$3&gt;='Gastos Gerais'!$D$4:$D$1003),-(Analítico!AK$3&lt;='Gastos Gerais'!$E$4:$E$1003),-('Gastos Gerais'!$C$4:$C$1003))</f>
        <v>0</v>
      </c>
      <c r="AL120" s="71">
        <f>SUMPRODUCT(-('Gastos Gerais'!$B$4:$B$1003=Analítico!$B120),-(Analítico!AL$3&gt;='Gastos Gerais'!$D$4:$D$1003),-(Analítico!AL$3&lt;='Gastos Gerais'!$E$4:$E$1003),-('Gastos Gerais'!$C$4:$C$1003))</f>
        <v>0</v>
      </c>
      <c r="AM120" s="71">
        <f>SUMPRODUCT(-('Gastos Gerais'!$B$4:$B$1003=Analítico!$B120),-(Analítico!AM$3&gt;='Gastos Gerais'!$D$4:$D$1003),-(Analítico!AM$3&lt;='Gastos Gerais'!$E$4:$E$1003),-('Gastos Gerais'!$C$4:$C$1003))</f>
        <v>0</v>
      </c>
      <c r="AN120" s="71">
        <f>SUMPRODUCT(-('Gastos Gerais'!$B$4:$B$1003=Analítico!$B120),-(Analítico!AN$3&gt;='Gastos Gerais'!$D$4:$D$1003),-(Analítico!AN$3&lt;='Gastos Gerais'!$E$4:$E$1003),-('Gastos Gerais'!$C$4:$C$1003))</f>
        <v>0</v>
      </c>
      <c r="AO120" s="71">
        <f>SUMPRODUCT(-('Gastos Gerais'!$B$4:$B$1003=Analítico!$B120),-(Analítico!AO$3&gt;='Gastos Gerais'!$D$4:$D$1003),-(Analítico!AO$3&lt;='Gastos Gerais'!$E$4:$E$1003),-('Gastos Gerais'!$C$4:$C$1003))</f>
        <v>0</v>
      </c>
      <c r="AP120" s="71">
        <f>SUMPRODUCT(-('Gastos Gerais'!$B$4:$B$1003=Analítico!$B120),-(Analítico!AP$3&gt;='Gastos Gerais'!$D$4:$D$1003),-(Analítico!AP$3&lt;='Gastos Gerais'!$E$4:$E$1003),-('Gastos Gerais'!$C$4:$C$1003))</f>
        <v>0</v>
      </c>
      <c r="AQ120" s="71">
        <f>SUMPRODUCT(-('Gastos Gerais'!$B$4:$B$1003=Analítico!$B120),-(Analítico!AQ$3&gt;='Gastos Gerais'!$D$4:$D$1003),-(Analítico!AQ$3&lt;='Gastos Gerais'!$E$4:$E$1003),-('Gastos Gerais'!$C$4:$C$1003))</f>
        <v>0</v>
      </c>
      <c r="AR120" s="71">
        <f>SUMPRODUCT(-('Gastos Gerais'!$B$4:$B$1003=Analítico!$B120),-(Analítico!AR$3&gt;='Gastos Gerais'!$D$4:$D$1003),-(Analítico!AR$3&lt;='Gastos Gerais'!$E$4:$E$1003),-('Gastos Gerais'!$C$4:$C$1003))</f>
        <v>0</v>
      </c>
      <c r="AS120" s="71">
        <f>SUMPRODUCT(-('Gastos Gerais'!$B$4:$B$1003=Analítico!$B120),-(Analítico!AS$3&gt;='Gastos Gerais'!$D$4:$D$1003),-(Analítico!AS$3&lt;='Gastos Gerais'!$E$4:$E$1003),-('Gastos Gerais'!$C$4:$C$1003))</f>
        <v>0</v>
      </c>
      <c r="AT120" s="71">
        <f>SUMPRODUCT(-('Gastos Gerais'!$B$4:$B$1003=Analítico!$B120),-(Analítico!AT$3&gt;='Gastos Gerais'!$D$4:$D$1003),-(Analítico!AT$3&lt;='Gastos Gerais'!$E$4:$E$1003),-('Gastos Gerais'!$C$4:$C$1003))</f>
        <v>0</v>
      </c>
      <c r="AU120" s="71">
        <f>SUMPRODUCT(-('Gastos Gerais'!$B$4:$B$1003=Analítico!$B120),-(Analítico!AU$3&gt;='Gastos Gerais'!$D$4:$D$1003),-(Analítico!AU$3&lt;='Gastos Gerais'!$E$4:$E$1003),-('Gastos Gerais'!$C$4:$C$1003))</f>
        <v>0</v>
      </c>
      <c r="AV120" s="71">
        <f>SUMPRODUCT(-('Gastos Gerais'!$B$4:$B$1003=Analítico!$B120),-(Analítico!AV$3&gt;='Gastos Gerais'!$D$4:$D$1003),-(Analítico!AV$3&lt;='Gastos Gerais'!$E$4:$E$1003),-('Gastos Gerais'!$C$4:$C$1003))</f>
        <v>0</v>
      </c>
      <c r="AW120" s="71">
        <f>SUMPRODUCT(-('Gastos Gerais'!$B$4:$B$1003=Analítico!$B120),-(Analítico!AW$3&gt;='Gastos Gerais'!$D$4:$D$1003),-(Analítico!AW$3&lt;='Gastos Gerais'!$E$4:$E$1003),-('Gastos Gerais'!$C$4:$C$1003))</f>
        <v>0</v>
      </c>
      <c r="AX120" s="71">
        <f>SUMPRODUCT(-('Gastos Gerais'!$B$4:$B$1003=Analítico!$B120),-(Analítico!AX$3&gt;='Gastos Gerais'!$D$4:$D$1003),-(Analítico!AX$3&lt;='Gastos Gerais'!$E$4:$E$1003),-('Gastos Gerais'!$C$4:$C$1003))</f>
        <v>0</v>
      </c>
      <c r="AY120" s="71">
        <f>SUMPRODUCT(-('Gastos Gerais'!$B$4:$B$1003=Analítico!$B120),-(Analítico!AY$3&gt;='Gastos Gerais'!$D$4:$D$1003),-(Analítico!AY$3&lt;='Gastos Gerais'!$E$4:$E$1003),-('Gastos Gerais'!$C$4:$C$1003))</f>
        <v>0</v>
      </c>
      <c r="AZ120" s="71">
        <f>SUMPRODUCT(-('Gastos Gerais'!$B$4:$B$1003=Analítico!$B120),-(Analítico!AZ$3&gt;='Gastos Gerais'!$D$4:$D$1003),-(Analítico!AZ$3&lt;='Gastos Gerais'!$E$4:$E$1003),-('Gastos Gerais'!$C$4:$C$1003))</f>
        <v>0</v>
      </c>
      <c r="BA120" s="71">
        <f>SUMPRODUCT(-('Gastos Gerais'!$B$4:$B$1003=Analítico!$B120),-(Analítico!BA$3&gt;='Gastos Gerais'!$D$4:$D$1003),-(Analítico!BA$3&lt;='Gastos Gerais'!$E$4:$E$1003),-('Gastos Gerais'!$C$4:$C$1003))</f>
        <v>0</v>
      </c>
      <c r="BB120" s="71">
        <f>SUMPRODUCT(-('Gastos Gerais'!$B$4:$B$1003=Analítico!$B120),-(Analítico!BB$3&gt;='Gastos Gerais'!$D$4:$D$1003),-(Analítico!BB$3&lt;='Gastos Gerais'!$E$4:$E$1003),-('Gastos Gerais'!$C$4:$C$1003))</f>
        <v>0</v>
      </c>
      <c r="BC120" s="71">
        <f>SUMPRODUCT(-('Gastos Gerais'!$B$4:$B$1003=Analítico!$B120),-(Analítico!BC$3&gt;='Gastos Gerais'!$D$4:$D$1003),-(Analítico!BC$3&lt;='Gastos Gerais'!$E$4:$E$1003),-('Gastos Gerais'!$C$4:$C$1003))</f>
        <v>0</v>
      </c>
      <c r="BD120" s="71">
        <f>SUMPRODUCT(-('Gastos Gerais'!$B$4:$B$1003=Analítico!$B120),-(Analítico!BD$3&gt;='Gastos Gerais'!$D$4:$D$1003),-(Analítico!BD$3&lt;='Gastos Gerais'!$E$4:$E$1003),-('Gastos Gerais'!$C$4:$C$1003))</f>
        <v>0</v>
      </c>
      <c r="BE120" s="71">
        <f>SUMPRODUCT(-('Gastos Gerais'!$B$4:$B$1003=Analítico!$B120),-(Analítico!BE$3&gt;='Gastos Gerais'!$D$4:$D$1003),-(Analítico!BE$3&lt;='Gastos Gerais'!$E$4:$E$1003),-('Gastos Gerais'!$C$4:$C$1003))</f>
        <v>0</v>
      </c>
      <c r="BF120" s="71">
        <f>SUMPRODUCT(-('Gastos Gerais'!$B$4:$B$1003=Analítico!$B120),-(Analítico!BF$3&gt;='Gastos Gerais'!$D$4:$D$1003),-(Analítico!BF$3&lt;='Gastos Gerais'!$E$4:$E$1003),-('Gastos Gerais'!$C$4:$C$1003))</f>
        <v>0</v>
      </c>
      <c r="BG120" s="71">
        <f>SUMPRODUCT(-('Gastos Gerais'!$B$4:$B$1003=Analítico!$B120),-(Analítico!BG$3&gt;='Gastos Gerais'!$D$4:$D$1003),-(Analítico!BG$3&lt;='Gastos Gerais'!$E$4:$E$1003),-('Gastos Gerais'!$C$4:$C$1003))</f>
        <v>0</v>
      </c>
      <c r="BH120" s="71">
        <f>SUMPRODUCT(-('Gastos Gerais'!$B$4:$B$1003=Analítico!$B120),-(Analítico!BH$3&gt;='Gastos Gerais'!$D$4:$D$1003),-(Analítico!BH$3&lt;='Gastos Gerais'!$E$4:$E$1003),-('Gastos Gerais'!$C$4:$C$1003))</f>
        <v>0</v>
      </c>
      <c r="BI120" s="71">
        <f>SUMPRODUCT(-('Gastos Gerais'!$B$4:$B$1003=Analítico!$B120),-(Analítico!BI$3&gt;='Gastos Gerais'!$D$4:$D$1003),-(Analítico!BI$3&lt;='Gastos Gerais'!$E$4:$E$1003),-('Gastos Gerais'!$C$4:$C$1003))</f>
        <v>0</v>
      </c>
      <c r="BJ120" s="71">
        <f>SUMPRODUCT(-('Gastos Gerais'!$B$4:$B$1003=Analítico!$B120),-(Analítico!BJ$3&gt;='Gastos Gerais'!$D$4:$D$1003),-(Analítico!BJ$3&lt;='Gastos Gerais'!$E$4:$E$1003),-('Gastos Gerais'!$C$4:$C$1003))</f>
        <v>0</v>
      </c>
      <c r="BK120" s="69">
        <f t="shared" si="38"/>
        <v>229200</v>
      </c>
      <c r="BL120" s="74">
        <f t="shared" ca="1" si="39"/>
        <v>3.9946737496552665E-3</v>
      </c>
    </row>
    <row r="121" spans="1:64" s="49" customFormat="1" ht="23.25" customHeight="1" x14ac:dyDescent="0.2">
      <c r="A121" s="19" t="s">
        <v>299</v>
      </c>
      <c r="B121" s="352" t="s">
        <v>436</v>
      </c>
      <c r="C121" s="71">
        <f>SUMPRODUCT(-('Gastos Gerais'!$B$4:$B$1003=Analítico!$B121),-(Analítico!C$3&gt;='Gastos Gerais'!$D$4:$D$1003),-(Analítico!C$3&lt;='Gastos Gerais'!$E$4:$E$1003),-('Gastos Gerais'!$C$4:$C$1003))</f>
        <v>485450</v>
      </c>
      <c r="D121" s="71">
        <f>SUMPRODUCT(-('Gastos Gerais'!$B$4:$B$1003=Analítico!$B121),-(Analítico!D$3&gt;='Gastos Gerais'!$D$4:$D$1003),-(Analítico!D$3&lt;='Gastos Gerais'!$E$4:$E$1003),-('Gastos Gerais'!$C$4:$C$1003))</f>
        <v>485450</v>
      </c>
      <c r="E121" s="71">
        <f>SUMPRODUCT(-('Gastos Gerais'!$B$4:$B$1003=Analítico!$B121),-(Analítico!E$3&gt;='Gastos Gerais'!$D$4:$D$1003),-(Analítico!E$3&lt;='Gastos Gerais'!$E$4:$E$1003),-('Gastos Gerais'!$C$4:$C$1003))</f>
        <v>492100</v>
      </c>
      <c r="F121" s="71">
        <f>SUMPRODUCT(-('Gastos Gerais'!$B$4:$B$1003=Analítico!$B121),-(Analítico!F$3&gt;='Gastos Gerais'!$D$4:$D$1003),-(Analítico!F$3&lt;='Gastos Gerais'!$E$4:$E$1003),-('Gastos Gerais'!$C$4:$C$1003))</f>
        <v>498750</v>
      </c>
      <c r="G121" s="71">
        <f>SUMPRODUCT(-('Gastos Gerais'!$B$4:$B$1003=Analítico!$B121),-(Analítico!G$3&gt;='Gastos Gerais'!$D$4:$D$1003),-(Analítico!G$3&lt;='Gastos Gerais'!$E$4:$E$1003),-('Gastos Gerais'!$C$4:$C$1003))</f>
        <v>498750</v>
      </c>
      <c r="H121" s="71">
        <f>SUMPRODUCT(-('Gastos Gerais'!$B$4:$B$1003=Analítico!$B121),-(Analítico!H$3&gt;='Gastos Gerais'!$D$4:$D$1003),-(Analítico!H$3&lt;='Gastos Gerais'!$E$4:$E$1003),-('Gastos Gerais'!$C$4:$C$1003))</f>
        <v>505400</v>
      </c>
      <c r="I121" s="71">
        <f>SUMPRODUCT(-('Gastos Gerais'!$B$4:$B$1003=Analítico!$B121),-(Analítico!I$3&gt;='Gastos Gerais'!$D$4:$D$1003),-(Analítico!I$3&lt;='Gastos Gerais'!$E$4:$E$1003),-('Gastos Gerais'!$C$4:$C$1003))</f>
        <v>505400</v>
      </c>
      <c r="J121" s="71">
        <f>SUMPRODUCT(-('Gastos Gerais'!$B$4:$B$1003=Analítico!$B121),-(Analítico!J$3&gt;='Gastos Gerais'!$D$4:$D$1003),-(Analítico!J$3&lt;='Gastos Gerais'!$E$4:$E$1003),-('Gastos Gerais'!$C$4:$C$1003))</f>
        <v>492100</v>
      </c>
      <c r="K121" s="71">
        <f>SUMPRODUCT(-('Gastos Gerais'!$B$4:$B$1003=Analítico!$B121),-(Analítico!K$3&gt;='Gastos Gerais'!$D$4:$D$1003),-(Analítico!K$3&lt;='Gastos Gerais'!$E$4:$E$1003),-('Gastos Gerais'!$C$4:$C$1003))</f>
        <v>492100</v>
      </c>
      <c r="L121" s="71">
        <f>SUMPRODUCT(-('Gastos Gerais'!$B$4:$B$1003=Analítico!$B121),-(Analítico!L$3&gt;='Gastos Gerais'!$D$4:$D$1003),-(Analítico!L$3&lt;='Gastos Gerais'!$E$4:$E$1003),-('Gastos Gerais'!$C$4:$C$1003))</f>
        <v>492100</v>
      </c>
      <c r="M121" s="71">
        <f>SUMPRODUCT(-('Gastos Gerais'!$B$4:$B$1003=Analítico!$B121),-(Analítico!M$3&gt;='Gastos Gerais'!$D$4:$D$1003),-(Analítico!M$3&lt;='Gastos Gerais'!$E$4:$E$1003),-('Gastos Gerais'!$C$4:$C$1003))</f>
        <v>518700</v>
      </c>
      <c r="N121" s="71">
        <f>SUMPRODUCT(-('Gastos Gerais'!$B$4:$B$1003=Analítico!$B121),-(Analítico!N$3&gt;='Gastos Gerais'!$D$4:$D$1003),-(Analítico!N$3&lt;='Gastos Gerais'!$E$4:$E$1003),-('Gastos Gerais'!$C$4:$C$1003))</f>
        <v>518700</v>
      </c>
      <c r="O121" s="71">
        <f>SUMPRODUCT(-('Gastos Gerais'!$B$4:$B$1003=Analítico!$B121),-(Analítico!O$3&gt;='Gastos Gerais'!$D$4:$D$1003),-(Analítico!O$3&lt;='Gastos Gerais'!$E$4:$E$1003),-('Gastos Gerais'!$C$4:$C$1003))</f>
        <v>525350</v>
      </c>
      <c r="P121" s="71">
        <f>SUMPRODUCT(-('Gastos Gerais'!$B$4:$B$1003=Analítico!$B121),-(Analítico!P$3&gt;='Gastos Gerais'!$D$4:$D$1003),-(Analítico!P$3&lt;='Gastos Gerais'!$E$4:$E$1003),-('Gastos Gerais'!$C$4:$C$1003))</f>
        <v>0</v>
      </c>
      <c r="Q121" s="71">
        <f>SUMPRODUCT(-('Gastos Gerais'!$B$4:$B$1003=Analítico!$B121),-(Analítico!Q$3&gt;='Gastos Gerais'!$D$4:$D$1003),-(Analítico!Q$3&lt;='Gastos Gerais'!$E$4:$E$1003),-('Gastos Gerais'!$C$4:$C$1003))</f>
        <v>0</v>
      </c>
      <c r="R121" s="71">
        <f>SUMPRODUCT(-('Gastos Gerais'!$B$4:$B$1003=Analítico!$B121),-(Analítico!R$3&gt;='Gastos Gerais'!$D$4:$D$1003),-(Analítico!R$3&lt;='Gastos Gerais'!$E$4:$E$1003),-('Gastos Gerais'!$C$4:$C$1003))</f>
        <v>0</v>
      </c>
      <c r="S121" s="71">
        <f>SUMPRODUCT(-('Gastos Gerais'!$B$4:$B$1003=Analítico!$B121),-(Analítico!S$3&gt;='Gastos Gerais'!$D$4:$D$1003),-(Analítico!S$3&lt;='Gastos Gerais'!$E$4:$E$1003),-('Gastos Gerais'!$C$4:$C$1003))</f>
        <v>0</v>
      </c>
      <c r="T121" s="71">
        <f>SUMPRODUCT(-('Gastos Gerais'!$B$4:$B$1003=Analítico!$B121),-(Analítico!T$3&gt;='Gastos Gerais'!$D$4:$D$1003),-(Analítico!T$3&lt;='Gastos Gerais'!$E$4:$E$1003),-('Gastos Gerais'!$C$4:$C$1003))</f>
        <v>0</v>
      </c>
      <c r="U121" s="71">
        <f>SUMPRODUCT(-('Gastos Gerais'!$B$4:$B$1003=Analítico!$B121),-(Analítico!U$3&gt;='Gastos Gerais'!$D$4:$D$1003),-(Analítico!U$3&lt;='Gastos Gerais'!$E$4:$E$1003),-('Gastos Gerais'!$C$4:$C$1003))</f>
        <v>0</v>
      </c>
      <c r="V121" s="71">
        <f>SUMPRODUCT(-('Gastos Gerais'!$B$4:$B$1003=Analítico!$B121),-(Analítico!V$3&gt;='Gastos Gerais'!$D$4:$D$1003),-(Analítico!V$3&lt;='Gastos Gerais'!$E$4:$E$1003),-('Gastos Gerais'!$C$4:$C$1003))</f>
        <v>0</v>
      </c>
      <c r="W121" s="71">
        <f>SUMPRODUCT(-('Gastos Gerais'!$B$4:$B$1003=Analítico!$B121),-(Analítico!W$3&gt;='Gastos Gerais'!$D$4:$D$1003),-(Analítico!W$3&lt;='Gastos Gerais'!$E$4:$E$1003),-('Gastos Gerais'!$C$4:$C$1003))</f>
        <v>0</v>
      </c>
      <c r="X121" s="71">
        <f>SUMPRODUCT(-('Gastos Gerais'!$B$4:$B$1003=Analítico!$B121),-(Analítico!X$3&gt;='Gastos Gerais'!$D$4:$D$1003),-(Analítico!X$3&lt;='Gastos Gerais'!$E$4:$E$1003),-('Gastos Gerais'!$C$4:$C$1003))</f>
        <v>0</v>
      </c>
      <c r="Y121" s="71">
        <f>SUMPRODUCT(-('Gastos Gerais'!$B$4:$B$1003=Analítico!$B121),-(Analítico!Y$3&gt;='Gastos Gerais'!$D$4:$D$1003),-(Analítico!Y$3&lt;='Gastos Gerais'!$E$4:$E$1003),-('Gastos Gerais'!$C$4:$C$1003))</f>
        <v>0</v>
      </c>
      <c r="Z121" s="71">
        <f>SUMPRODUCT(-('Gastos Gerais'!$B$4:$B$1003=Analítico!$B121),-(Analítico!Z$3&gt;='Gastos Gerais'!$D$4:$D$1003),-(Analítico!Z$3&lt;='Gastos Gerais'!$E$4:$E$1003),-('Gastos Gerais'!$C$4:$C$1003))</f>
        <v>0</v>
      </c>
      <c r="AA121" s="71">
        <f>SUMPRODUCT(-('Gastos Gerais'!$B$4:$B$1003=Analítico!$B121),-(Analítico!AA$3&gt;='Gastos Gerais'!$D$4:$D$1003),-(Analítico!AA$3&lt;='Gastos Gerais'!$E$4:$E$1003),-('Gastos Gerais'!$C$4:$C$1003))</f>
        <v>0</v>
      </c>
      <c r="AB121" s="71">
        <f>SUMPRODUCT(-('Gastos Gerais'!$B$4:$B$1003=Analítico!$B121),-(Analítico!AB$3&gt;='Gastos Gerais'!$D$4:$D$1003),-(Analítico!AB$3&lt;='Gastos Gerais'!$E$4:$E$1003),-('Gastos Gerais'!$C$4:$C$1003))</f>
        <v>0</v>
      </c>
      <c r="AC121" s="71">
        <f>SUMPRODUCT(-('Gastos Gerais'!$B$4:$B$1003=Analítico!$B121),-(Analítico!AC$3&gt;='Gastos Gerais'!$D$4:$D$1003),-(Analítico!AC$3&lt;='Gastos Gerais'!$E$4:$E$1003),-('Gastos Gerais'!$C$4:$C$1003))</f>
        <v>0</v>
      </c>
      <c r="AD121" s="71">
        <f>SUMPRODUCT(-('Gastos Gerais'!$B$4:$B$1003=Analítico!$B121),-(Analítico!AD$3&gt;='Gastos Gerais'!$D$4:$D$1003),-(Analítico!AD$3&lt;='Gastos Gerais'!$E$4:$E$1003),-('Gastos Gerais'!$C$4:$C$1003))</f>
        <v>0</v>
      </c>
      <c r="AE121" s="71">
        <f>SUMPRODUCT(-('Gastos Gerais'!$B$4:$B$1003=Analítico!$B121),-(Analítico!AE$3&gt;='Gastos Gerais'!$D$4:$D$1003),-(Analítico!AE$3&lt;='Gastos Gerais'!$E$4:$E$1003),-('Gastos Gerais'!$C$4:$C$1003))</f>
        <v>0</v>
      </c>
      <c r="AF121" s="71">
        <f>SUMPRODUCT(-('Gastos Gerais'!$B$4:$B$1003=Analítico!$B121),-(Analítico!AF$3&gt;='Gastos Gerais'!$D$4:$D$1003),-(Analítico!AF$3&lt;='Gastos Gerais'!$E$4:$E$1003),-('Gastos Gerais'!$C$4:$C$1003))</f>
        <v>0</v>
      </c>
      <c r="AG121" s="71">
        <f>SUMPRODUCT(-('Gastos Gerais'!$B$4:$B$1003=Analítico!$B121),-(Analítico!AG$3&gt;='Gastos Gerais'!$D$4:$D$1003),-(Analítico!AG$3&lt;='Gastos Gerais'!$E$4:$E$1003),-('Gastos Gerais'!$C$4:$C$1003))</f>
        <v>0</v>
      </c>
      <c r="AH121" s="71">
        <f>SUMPRODUCT(-('Gastos Gerais'!$B$4:$B$1003=Analítico!$B121),-(Analítico!AH$3&gt;='Gastos Gerais'!$D$4:$D$1003),-(Analítico!AH$3&lt;='Gastos Gerais'!$E$4:$E$1003),-('Gastos Gerais'!$C$4:$C$1003))</f>
        <v>0</v>
      </c>
      <c r="AI121" s="71">
        <f>SUMPRODUCT(-('Gastos Gerais'!$B$4:$B$1003=Analítico!$B121),-(Analítico!AI$3&gt;='Gastos Gerais'!$D$4:$D$1003),-(Analítico!AI$3&lt;='Gastos Gerais'!$E$4:$E$1003),-('Gastos Gerais'!$C$4:$C$1003))</f>
        <v>0</v>
      </c>
      <c r="AJ121" s="71">
        <f>SUMPRODUCT(-('Gastos Gerais'!$B$4:$B$1003=Analítico!$B121),-(Analítico!AJ$3&gt;='Gastos Gerais'!$D$4:$D$1003),-(Analítico!AJ$3&lt;='Gastos Gerais'!$E$4:$E$1003),-('Gastos Gerais'!$C$4:$C$1003))</f>
        <v>0</v>
      </c>
      <c r="AK121" s="71">
        <f>SUMPRODUCT(-('Gastos Gerais'!$B$4:$B$1003=Analítico!$B121),-(Analítico!AK$3&gt;='Gastos Gerais'!$D$4:$D$1003),-(Analítico!AK$3&lt;='Gastos Gerais'!$E$4:$E$1003),-('Gastos Gerais'!$C$4:$C$1003))</f>
        <v>0</v>
      </c>
      <c r="AL121" s="71">
        <f>SUMPRODUCT(-('Gastos Gerais'!$B$4:$B$1003=Analítico!$B121),-(Analítico!AL$3&gt;='Gastos Gerais'!$D$4:$D$1003),-(Analítico!AL$3&lt;='Gastos Gerais'!$E$4:$E$1003),-('Gastos Gerais'!$C$4:$C$1003))</f>
        <v>0</v>
      </c>
      <c r="AM121" s="71">
        <f>SUMPRODUCT(-('Gastos Gerais'!$B$4:$B$1003=Analítico!$B121),-(Analítico!AM$3&gt;='Gastos Gerais'!$D$4:$D$1003),-(Analítico!AM$3&lt;='Gastos Gerais'!$E$4:$E$1003),-('Gastos Gerais'!$C$4:$C$1003))</f>
        <v>0</v>
      </c>
      <c r="AN121" s="71">
        <f>SUMPRODUCT(-('Gastos Gerais'!$B$4:$B$1003=Analítico!$B121),-(Analítico!AN$3&gt;='Gastos Gerais'!$D$4:$D$1003),-(Analítico!AN$3&lt;='Gastos Gerais'!$E$4:$E$1003),-('Gastos Gerais'!$C$4:$C$1003))</f>
        <v>0</v>
      </c>
      <c r="AO121" s="71">
        <f>SUMPRODUCT(-('Gastos Gerais'!$B$4:$B$1003=Analítico!$B121),-(Analítico!AO$3&gt;='Gastos Gerais'!$D$4:$D$1003),-(Analítico!AO$3&lt;='Gastos Gerais'!$E$4:$E$1003),-('Gastos Gerais'!$C$4:$C$1003))</f>
        <v>0</v>
      </c>
      <c r="AP121" s="71">
        <f>SUMPRODUCT(-('Gastos Gerais'!$B$4:$B$1003=Analítico!$B121),-(Analítico!AP$3&gt;='Gastos Gerais'!$D$4:$D$1003),-(Analítico!AP$3&lt;='Gastos Gerais'!$E$4:$E$1003),-('Gastos Gerais'!$C$4:$C$1003))</f>
        <v>0</v>
      </c>
      <c r="AQ121" s="71">
        <f>SUMPRODUCT(-('Gastos Gerais'!$B$4:$B$1003=Analítico!$B121),-(Analítico!AQ$3&gt;='Gastos Gerais'!$D$4:$D$1003),-(Analítico!AQ$3&lt;='Gastos Gerais'!$E$4:$E$1003),-('Gastos Gerais'!$C$4:$C$1003))</f>
        <v>0</v>
      </c>
      <c r="AR121" s="71">
        <f>SUMPRODUCT(-('Gastos Gerais'!$B$4:$B$1003=Analítico!$B121),-(Analítico!AR$3&gt;='Gastos Gerais'!$D$4:$D$1003),-(Analítico!AR$3&lt;='Gastos Gerais'!$E$4:$E$1003),-('Gastos Gerais'!$C$4:$C$1003))</f>
        <v>0</v>
      </c>
      <c r="AS121" s="71">
        <f>SUMPRODUCT(-('Gastos Gerais'!$B$4:$B$1003=Analítico!$B121),-(Analítico!AS$3&gt;='Gastos Gerais'!$D$4:$D$1003),-(Analítico!AS$3&lt;='Gastos Gerais'!$E$4:$E$1003),-('Gastos Gerais'!$C$4:$C$1003))</f>
        <v>0</v>
      </c>
      <c r="AT121" s="71">
        <f>SUMPRODUCT(-('Gastos Gerais'!$B$4:$B$1003=Analítico!$B121),-(Analítico!AT$3&gt;='Gastos Gerais'!$D$4:$D$1003),-(Analítico!AT$3&lt;='Gastos Gerais'!$E$4:$E$1003),-('Gastos Gerais'!$C$4:$C$1003))</f>
        <v>0</v>
      </c>
      <c r="AU121" s="71">
        <f>SUMPRODUCT(-('Gastos Gerais'!$B$4:$B$1003=Analítico!$B121),-(Analítico!AU$3&gt;='Gastos Gerais'!$D$4:$D$1003),-(Analítico!AU$3&lt;='Gastos Gerais'!$E$4:$E$1003),-('Gastos Gerais'!$C$4:$C$1003))</f>
        <v>0</v>
      </c>
      <c r="AV121" s="71">
        <f>SUMPRODUCT(-('Gastos Gerais'!$B$4:$B$1003=Analítico!$B121),-(Analítico!AV$3&gt;='Gastos Gerais'!$D$4:$D$1003),-(Analítico!AV$3&lt;='Gastos Gerais'!$E$4:$E$1003),-('Gastos Gerais'!$C$4:$C$1003))</f>
        <v>0</v>
      </c>
      <c r="AW121" s="71">
        <f>SUMPRODUCT(-('Gastos Gerais'!$B$4:$B$1003=Analítico!$B121),-(Analítico!AW$3&gt;='Gastos Gerais'!$D$4:$D$1003),-(Analítico!AW$3&lt;='Gastos Gerais'!$E$4:$E$1003),-('Gastos Gerais'!$C$4:$C$1003))</f>
        <v>0</v>
      </c>
      <c r="AX121" s="71">
        <f>SUMPRODUCT(-('Gastos Gerais'!$B$4:$B$1003=Analítico!$B121),-(Analítico!AX$3&gt;='Gastos Gerais'!$D$4:$D$1003),-(Analítico!AX$3&lt;='Gastos Gerais'!$E$4:$E$1003),-('Gastos Gerais'!$C$4:$C$1003))</f>
        <v>0</v>
      </c>
      <c r="AY121" s="71">
        <f>SUMPRODUCT(-('Gastos Gerais'!$B$4:$B$1003=Analítico!$B121),-(Analítico!AY$3&gt;='Gastos Gerais'!$D$4:$D$1003),-(Analítico!AY$3&lt;='Gastos Gerais'!$E$4:$E$1003),-('Gastos Gerais'!$C$4:$C$1003))</f>
        <v>0</v>
      </c>
      <c r="AZ121" s="71">
        <f>SUMPRODUCT(-('Gastos Gerais'!$B$4:$B$1003=Analítico!$B121),-(Analítico!AZ$3&gt;='Gastos Gerais'!$D$4:$D$1003),-(Analítico!AZ$3&lt;='Gastos Gerais'!$E$4:$E$1003),-('Gastos Gerais'!$C$4:$C$1003))</f>
        <v>0</v>
      </c>
      <c r="BA121" s="71">
        <f>SUMPRODUCT(-('Gastos Gerais'!$B$4:$B$1003=Analítico!$B121),-(Analítico!BA$3&gt;='Gastos Gerais'!$D$4:$D$1003),-(Analítico!BA$3&lt;='Gastos Gerais'!$E$4:$E$1003),-('Gastos Gerais'!$C$4:$C$1003))</f>
        <v>0</v>
      </c>
      <c r="BB121" s="71">
        <f>SUMPRODUCT(-('Gastos Gerais'!$B$4:$B$1003=Analítico!$B121),-(Analítico!BB$3&gt;='Gastos Gerais'!$D$4:$D$1003),-(Analítico!BB$3&lt;='Gastos Gerais'!$E$4:$E$1003),-('Gastos Gerais'!$C$4:$C$1003))</f>
        <v>0</v>
      </c>
      <c r="BC121" s="71">
        <f>SUMPRODUCT(-('Gastos Gerais'!$B$4:$B$1003=Analítico!$B121),-(Analítico!BC$3&gt;='Gastos Gerais'!$D$4:$D$1003),-(Analítico!BC$3&lt;='Gastos Gerais'!$E$4:$E$1003),-('Gastos Gerais'!$C$4:$C$1003))</f>
        <v>0</v>
      </c>
      <c r="BD121" s="71">
        <f>SUMPRODUCT(-('Gastos Gerais'!$B$4:$B$1003=Analítico!$B121),-(Analítico!BD$3&gt;='Gastos Gerais'!$D$4:$D$1003),-(Analítico!BD$3&lt;='Gastos Gerais'!$E$4:$E$1003),-('Gastos Gerais'!$C$4:$C$1003))</f>
        <v>0</v>
      </c>
      <c r="BE121" s="71">
        <f>SUMPRODUCT(-('Gastos Gerais'!$B$4:$B$1003=Analítico!$B121),-(Analítico!BE$3&gt;='Gastos Gerais'!$D$4:$D$1003),-(Analítico!BE$3&lt;='Gastos Gerais'!$E$4:$E$1003),-('Gastos Gerais'!$C$4:$C$1003))</f>
        <v>0</v>
      </c>
      <c r="BF121" s="71">
        <f>SUMPRODUCT(-('Gastos Gerais'!$B$4:$B$1003=Analítico!$B121),-(Analítico!BF$3&gt;='Gastos Gerais'!$D$4:$D$1003),-(Analítico!BF$3&lt;='Gastos Gerais'!$E$4:$E$1003),-('Gastos Gerais'!$C$4:$C$1003))</f>
        <v>0</v>
      </c>
      <c r="BG121" s="71">
        <f>SUMPRODUCT(-('Gastos Gerais'!$B$4:$B$1003=Analítico!$B121),-(Analítico!BG$3&gt;='Gastos Gerais'!$D$4:$D$1003),-(Analítico!BG$3&lt;='Gastos Gerais'!$E$4:$E$1003),-('Gastos Gerais'!$C$4:$C$1003))</f>
        <v>0</v>
      </c>
      <c r="BH121" s="71">
        <f>SUMPRODUCT(-('Gastos Gerais'!$B$4:$B$1003=Analítico!$B121),-(Analítico!BH$3&gt;='Gastos Gerais'!$D$4:$D$1003),-(Analítico!BH$3&lt;='Gastos Gerais'!$E$4:$E$1003),-('Gastos Gerais'!$C$4:$C$1003))</f>
        <v>0</v>
      </c>
      <c r="BI121" s="71">
        <f>SUMPRODUCT(-('Gastos Gerais'!$B$4:$B$1003=Analítico!$B121),-(Analítico!BI$3&gt;='Gastos Gerais'!$D$4:$D$1003),-(Analítico!BI$3&lt;='Gastos Gerais'!$E$4:$E$1003),-('Gastos Gerais'!$C$4:$C$1003))</f>
        <v>0</v>
      </c>
      <c r="BJ121" s="71">
        <f>SUMPRODUCT(-('Gastos Gerais'!$B$4:$B$1003=Analítico!$B121),-(Analítico!BJ$3&gt;='Gastos Gerais'!$D$4:$D$1003),-(Analítico!BJ$3&lt;='Gastos Gerais'!$E$4:$E$1003),-('Gastos Gerais'!$C$4:$C$1003))</f>
        <v>0</v>
      </c>
      <c r="BK121" s="69">
        <f t="shared" ref="BK121:BK125" si="40">SUM(C121:BJ121)</f>
        <v>6510350</v>
      </c>
      <c r="BL121" s="74">
        <f t="shared" ca="1" si="39"/>
        <v>0.11346738327254872</v>
      </c>
    </row>
    <row r="122" spans="1:64" s="49" customFormat="1" ht="23.25" customHeight="1" x14ac:dyDescent="0.2">
      <c r="A122" s="19" t="s">
        <v>585</v>
      </c>
      <c r="B122" s="352" t="s">
        <v>589</v>
      </c>
      <c r="C122" s="71">
        <f>SUMPRODUCT(-('Gastos Gerais'!$B$4:$B$1003=Analítico!$B122),-(Analítico!C$3&gt;='Gastos Gerais'!$D$4:$D$1003),-(Analítico!C$3&lt;='Gastos Gerais'!$E$4:$E$1003),-('Gastos Gerais'!$C$4:$C$1003))</f>
        <v>0</v>
      </c>
      <c r="D122" s="71">
        <f>SUMPRODUCT(-('Gastos Gerais'!$B$4:$B$1003=Analítico!$B122),-(Analítico!D$3&gt;='Gastos Gerais'!$D$4:$D$1003),-(Analítico!D$3&lt;='Gastos Gerais'!$E$4:$E$1003),-('Gastos Gerais'!$C$4:$C$1003))</f>
        <v>0</v>
      </c>
      <c r="E122" s="71">
        <f>SUMPRODUCT(-('Gastos Gerais'!$B$4:$B$1003=Analítico!$B122),-(Analítico!E$3&gt;='Gastos Gerais'!$D$4:$D$1003),-(Analítico!E$3&lt;='Gastos Gerais'!$E$4:$E$1003),-('Gastos Gerais'!$C$4:$C$1003))</f>
        <v>0</v>
      </c>
      <c r="F122" s="71">
        <f>SUMPRODUCT(-('Gastos Gerais'!$B$4:$B$1003=Analítico!$B122),-(Analítico!F$3&gt;='Gastos Gerais'!$D$4:$D$1003),-(Analítico!F$3&lt;='Gastos Gerais'!$E$4:$E$1003),-('Gastos Gerais'!$C$4:$C$1003))</f>
        <v>0</v>
      </c>
      <c r="G122" s="71">
        <f>SUMPRODUCT(-('Gastos Gerais'!$B$4:$B$1003=Analítico!$B122),-(Analítico!G$3&gt;='Gastos Gerais'!$D$4:$D$1003),-(Analítico!G$3&lt;='Gastos Gerais'!$E$4:$E$1003),-('Gastos Gerais'!$C$4:$C$1003))</f>
        <v>0</v>
      </c>
      <c r="H122" s="71">
        <f>SUMPRODUCT(-('Gastos Gerais'!$B$4:$B$1003=Analítico!$B122),-(Analítico!H$3&gt;='Gastos Gerais'!$D$4:$D$1003),-(Analítico!H$3&lt;='Gastos Gerais'!$E$4:$E$1003),-('Gastos Gerais'!$C$4:$C$1003))</f>
        <v>0</v>
      </c>
      <c r="I122" s="71">
        <f>SUMPRODUCT(-('Gastos Gerais'!$B$4:$B$1003=Analítico!$B122),-(Analítico!I$3&gt;='Gastos Gerais'!$D$4:$D$1003),-(Analítico!I$3&lt;='Gastos Gerais'!$E$4:$E$1003),-('Gastos Gerais'!$C$4:$C$1003))</f>
        <v>0</v>
      </c>
      <c r="J122" s="71">
        <f>SUMPRODUCT(-('Gastos Gerais'!$B$4:$B$1003=Analítico!$B122),-(Analítico!J$3&gt;='Gastos Gerais'!$D$4:$D$1003),-(Analítico!J$3&lt;='Gastos Gerais'!$E$4:$E$1003),-('Gastos Gerais'!$C$4:$C$1003))</f>
        <v>0</v>
      </c>
      <c r="K122" s="71">
        <f>SUMPRODUCT(-('Gastos Gerais'!$B$4:$B$1003=Analítico!$B122),-(Analítico!K$3&gt;='Gastos Gerais'!$D$4:$D$1003),-(Analítico!K$3&lt;='Gastos Gerais'!$E$4:$E$1003),-('Gastos Gerais'!$C$4:$C$1003))</f>
        <v>0</v>
      </c>
      <c r="L122" s="71">
        <f>SUMPRODUCT(-('Gastos Gerais'!$B$4:$B$1003=Analítico!$B122),-(Analítico!L$3&gt;='Gastos Gerais'!$D$4:$D$1003),-(Analítico!L$3&lt;='Gastos Gerais'!$E$4:$E$1003),-('Gastos Gerais'!$C$4:$C$1003))</f>
        <v>0</v>
      </c>
      <c r="M122" s="71">
        <f>SUMPRODUCT(-('Gastos Gerais'!$B$4:$B$1003=Analítico!$B122),-(Analítico!M$3&gt;='Gastos Gerais'!$D$4:$D$1003),-(Analítico!M$3&lt;='Gastos Gerais'!$E$4:$E$1003),-('Gastos Gerais'!$C$4:$C$1003))</f>
        <v>0</v>
      </c>
      <c r="N122" s="71">
        <f>SUMPRODUCT(-('Gastos Gerais'!$B$4:$B$1003=Analítico!$B122),-(Analítico!N$3&gt;='Gastos Gerais'!$D$4:$D$1003),-(Analítico!N$3&lt;='Gastos Gerais'!$E$4:$E$1003),-('Gastos Gerais'!$C$4:$C$1003))</f>
        <v>0</v>
      </c>
      <c r="O122" s="71">
        <f>SUMPRODUCT(-('Gastos Gerais'!$B$4:$B$1003=Analítico!$B122),-(Analítico!O$3&gt;='Gastos Gerais'!$D$4:$D$1003),-(Analítico!O$3&lt;='Gastos Gerais'!$E$4:$E$1003),-('Gastos Gerais'!$C$4:$C$1003))</f>
        <v>0</v>
      </c>
      <c r="P122" s="71">
        <f>SUMPRODUCT(-('Gastos Gerais'!$B$4:$B$1003=Analítico!$B122),-(Analítico!P$3&gt;='Gastos Gerais'!$D$4:$D$1003),-(Analítico!P$3&lt;='Gastos Gerais'!$E$4:$E$1003),-('Gastos Gerais'!$C$4:$C$1003))</f>
        <v>0</v>
      </c>
      <c r="Q122" s="71">
        <f>SUMPRODUCT(-('Gastos Gerais'!$B$4:$B$1003=Analítico!$B122),-(Analítico!Q$3&gt;='Gastos Gerais'!$D$4:$D$1003),-(Analítico!Q$3&lt;='Gastos Gerais'!$E$4:$E$1003),-('Gastos Gerais'!$C$4:$C$1003))</f>
        <v>0</v>
      </c>
      <c r="R122" s="71">
        <f>SUMPRODUCT(-('Gastos Gerais'!$B$4:$B$1003=Analítico!$B122),-(Analítico!R$3&gt;='Gastos Gerais'!$D$4:$D$1003),-(Analítico!R$3&lt;='Gastos Gerais'!$E$4:$E$1003),-('Gastos Gerais'!$C$4:$C$1003))</f>
        <v>0</v>
      </c>
      <c r="S122" s="71">
        <f>SUMPRODUCT(-('Gastos Gerais'!$B$4:$B$1003=Analítico!$B122),-(Analítico!S$3&gt;='Gastos Gerais'!$D$4:$D$1003),-(Analítico!S$3&lt;='Gastos Gerais'!$E$4:$E$1003),-('Gastos Gerais'!$C$4:$C$1003))</f>
        <v>0</v>
      </c>
      <c r="T122" s="71">
        <f>SUMPRODUCT(-('Gastos Gerais'!$B$4:$B$1003=Analítico!$B122),-(Analítico!T$3&gt;='Gastos Gerais'!$D$4:$D$1003),-(Analítico!T$3&lt;='Gastos Gerais'!$E$4:$E$1003),-('Gastos Gerais'!$C$4:$C$1003))</f>
        <v>0</v>
      </c>
      <c r="U122" s="71">
        <f>SUMPRODUCT(-('Gastos Gerais'!$B$4:$B$1003=Analítico!$B122),-(Analítico!U$3&gt;='Gastos Gerais'!$D$4:$D$1003),-(Analítico!U$3&lt;='Gastos Gerais'!$E$4:$E$1003),-('Gastos Gerais'!$C$4:$C$1003))</f>
        <v>0</v>
      </c>
      <c r="V122" s="71">
        <f>SUMPRODUCT(-('Gastos Gerais'!$B$4:$B$1003=Analítico!$B122),-(Analítico!V$3&gt;='Gastos Gerais'!$D$4:$D$1003),-(Analítico!V$3&lt;='Gastos Gerais'!$E$4:$E$1003),-('Gastos Gerais'!$C$4:$C$1003))</f>
        <v>0</v>
      </c>
      <c r="W122" s="71">
        <f>SUMPRODUCT(-('Gastos Gerais'!$B$4:$B$1003=Analítico!$B122),-(Analítico!W$3&gt;='Gastos Gerais'!$D$4:$D$1003),-(Analítico!W$3&lt;='Gastos Gerais'!$E$4:$E$1003),-('Gastos Gerais'!$C$4:$C$1003))</f>
        <v>0</v>
      </c>
      <c r="X122" s="71">
        <f>SUMPRODUCT(-('Gastos Gerais'!$B$4:$B$1003=Analítico!$B122),-(Analítico!X$3&gt;='Gastos Gerais'!$D$4:$D$1003),-(Analítico!X$3&lt;='Gastos Gerais'!$E$4:$E$1003),-('Gastos Gerais'!$C$4:$C$1003))</f>
        <v>0</v>
      </c>
      <c r="Y122" s="71">
        <f>SUMPRODUCT(-('Gastos Gerais'!$B$4:$B$1003=Analítico!$B122),-(Analítico!Y$3&gt;='Gastos Gerais'!$D$4:$D$1003),-(Analítico!Y$3&lt;='Gastos Gerais'!$E$4:$E$1003),-('Gastos Gerais'!$C$4:$C$1003))</f>
        <v>0</v>
      </c>
      <c r="Z122" s="71">
        <f>SUMPRODUCT(-('Gastos Gerais'!$B$4:$B$1003=Analítico!$B122),-(Analítico!Z$3&gt;='Gastos Gerais'!$D$4:$D$1003),-(Analítico!Z$3&lt;='Gastos Gerais'!$E$4:$E$1003),-('Gastos Gerais'!$C$4:$C$1003))</f>
        <v>0</v>
      </c>
      <c r="AA122" s="71">
        <f>SUMPRODUCT(-('Gastos Gerais'!$B$4:$B$1003=Analítico!$B122),-(Analítico!AA$3&gt;='Gastos Gerais'!$D$4:$D$1003),-(Analítico!AA$3&lt;='Gastos Gerais'!$E$4:$E$1003),-('Gastos Gerais'!$C$4:$C$1003))</f>
        <v>0</v>
      </c>
      <c r="AB122" s="71">
        <f>SUMPRODUCT(-('Gastos Gerais'!$B$4:$B$1003=Analítico!$B122),-(Analítico!AB$3&gt;='Gastos Gerais'!$D$4:$D$1003),-(Analítico!AB$3&lt;='Gastos Gerais'!$E$4:$E$1003),-('Gastos Gerais'!$C$4:$C$1003))</f>
        <v>0</v>
      </c>
      <c r="AC122" s="71">
        <f>SUMPRODUCT(-('Gastos Gerais'!$B$4:$B$1003=Analítico!$B122),-(Analítico!AC$3&gt;='Gastos Gerais'!$D$4:$D$1003),-(Analítico!AC$3&lt;='Gastos Gerais'!$E$4:$E$1003),-('Gastos Gerais'!$C$4:$C$1003))</f>
        <v>0</v>
      </c>
      <c r="AD122" s="71">
        <f>SUMPRODUCT(-('Gastos Gerais'!$B$4:$B$1003=Analítico!$B122),-(Analítico!AD$3&gt;='Gastos Gerais'!$D$4:$D$1003),-(Analítico!AD$3&lt;='Gastos Gerais'!$E$4:$E$1003),-('Gastos Gerais'!$C$4:$C$1003))</f>
        <v>0</v>
      </c>
      <c r="AE122" s="71">
        <f>SUMPRODUCT(-('Gastos Gerais'!$B$4:$B$1003=Analítico!$B122),-(Analítico!AE$3&gt;='Gastos Gerais'!$D$4:$D$1003),-(Analítico!AE$3&lt;='Gastos Gerais'!$E$4:$E$1003),-('Gastos Gerais'!$C$4:$C$1003))</f>
        <v>0</v>
      </c>
      <c r="AF122" s="71">
        <f>SUMPRODUCT(-('Gastos Gerais'!$B$4:$B$1003=Analítico!$B122),-(Analítico!AF$3&gt;='Gastos Gerais'!$D$4:$D$1003),-(Analítico!AF$3&lt;='Gastos Gerais'!$E$4:$E$1003),-('Gastos Gerais'!$C$4:$C$1003))</f>
        <v>0</v>
      </c>
      <c r="AG122" s="71">
        <f>SUMPRODUCT(-('Gastos Gerais'!$B$4:$B$1003=Analítico!$B122),-(Analítico!AG$3&gt;='Gastos Gerais'!$D$4:$D$1003),-(Analítico!AG$3&lt;='Gastos Gerais'!$E$4:$E$1003),-('Gastos Gerais'!$C$4:$C$1003))</f>
        <v>0</v>
      </c>
      <c r="AH122" s="71">
        <f>SUMPRODUCT(-('Gastos Gerais'!$B$4:$B$1003=Analítico!$B122),-(Analítico!AH$3&gt;='Gastos Gerais'!$D$4:$D$1003),-(Analítico!AH$3&lt;='Gastos Gerais'!$E$4:$E$1003),-('Gastos Gerais'!$C$4:$C$1003))</f>
        <v>0</v>
      </c>
      <c r="AI122" s="71">
        <f>SUMPRODUCT(-('Gastos Gerais'!$B$4:$B$1003=Analítico!$B122),-(Analítico!AI$3&gt;='Gastos Gerais'!$D$4:$D$1003),-(Analítico!AI$3&lt;='Gastos Gerais'!$E$4:$E$1003),-('Gastos Gerais'!$C$4:$C$1003))</f>
        <v>0</v>
      </c>
      <c r="AJ122" s="71">
        <f>SUMPRODUCT(-('Gastos Gerais'!$B$4:$B$1003=Analítico!$B122),-(Analítico!AJ$3&gt;='Gastos Gerais'!$D$4:$D$1003),-(Analítico!AJ$3&lt;='Gastos Gerais'!$E$4:$E$1003),-('Gastos Gerais'!$C$4:$C$1003))</f>
        <v>0</v>
      </c>
      <c r="AK122" s="71">
        <f>SUMPRODUCT(-('Gastos Gerais'!$B$4:$B$1003=Analítico!$B122),-(Analítico!AK$3&gt;='Gastos Gerais'!$D$4:$D$1003),-(Analítico!AK$3&lt;='Gastos Gerais'!$E$4:$E$1003),-('Gastos Gerais'!$C$4:$C$1003))</f>
        <v>0</v>
      </c>
      <c r="AL122" s="71">
        <f>SUMPRODUCT(-('Gastos Gerais'!$B$4:$B$1003=Analítico!$B122),-(Analítico!AL$3&gt;='Gastos Gerais'!$D$4:$D$1003),-(Analítico!AL$3&lt;='Gastos Gerais'!$E$4:$E$1003),-('Gastos Gerais'!$C$4:$C$1003))</f>
        <v>0</v>
      </c>
      <c r="AM122" s="71">
        <f>SUMPRODUCT(-('Gastos Gerais'!$B$4:$B$1003=Analítico!$B122),-(Analítico!AM$3&gt;='Gastos Gerais'!$D$4:$D$1003),-(Analítico!AM$3&lt;='Gastos Gerais'!$E$4:$E$1003),-('Gastos Gerais'!$C$4:$C$1003))</f>
        <v>0</v>
      </c>
      <c r="AN122" s="71">
        <f>SUMPRODUCT(-('Gastos Gerais'!$B$4:$B$1003=Analítico!$B122),-(Analítico!AN$3&gt;='Gastos Gerais'!$D$4:$D$1003),-(Analítico!AN$3&lt;='Gastos Gerais'!$E$4:$E$1003),-('Gastos Gerais'!$C$4:$C$1003))</f>
        <v>0</v>
      </c>
      <c r="AO122" s="71">
        <f>SUMPRODUCT(-('Gastos Gerais'!$B$4:$B$1003=Analítico!$B122),-(Analítico!AO$3&gt;='Gastos Gerais'!$D$4:$D$1003),-(Analítico!AO$3&lt;='Gastos Gerais'!$E$4:$E$1003),-('Gastos Gerais'!$C$4:$C$1003))</f>
        <v>0</v>
      </c>
      <c r="AP122" s="71">
        <f>SUMPRODUCT(-('Gastos Gerais'!$B$4:$B$1003=Analítico!$B122),-(Analítico!AP$3&gt;='Gastos Gerais'!$D$4:$D$1003),-(Analítico!AP$3&lt;='Gastos Gerais'!$E$4:$E$1003),-('Gastos Gerais'!$C$4:$C$1003))</f>
        <v>0</v>
      </c>
      <c r="AQ122" s="71">
        <f>SUMPRODUCT(-('Gastos Gerais'!$B$4:$B$1003=Analítico!$B122),-(Analítico!AQ$3&gt;='Gastos Gerais'!$D$4:$D$1003),-(Analítico!AQ$3&lt;='Gastos Gerais'!$E$4:$E$1003),-('Gastos Gerais'!$C$4:$C$1003))</f>
        <v>0</v>
      </c>
      <c r="AR122" s="71">
        <f>SUMPRODUCT(-('Gastos Gerais'!$B$4:$B$1003=Analítico!$B122),-(Analítico!AR$3&gt;='Gastos Gerais'!$D$4:$D$1003),-(Analítico!AR$3&lt;='Gastos Gerais'!$E$4:$E$1003),-('Gastos Gerais'!$C$4:$C$1003))</f>
        <v>0</v>
      </c>
      <c r="AS122" s="71">
        <f>SUMPRODUCT(-('Gastos Gerais'!$B$4:$B$1003=Analítico!$B122),-(Analítico!AS$3&gt;='Gastos Gerais'!$D$4:$D$1003),-(Analítico!AS$3&lt;='Gastos Gerais'!$E$4:$E$1003),-('Gastos Gerais'!$C$4:$C$1003))</f>
        <v>0</v>
      </c>
      <c r="AT122" s="71">
        <f>SUMPRODUCT(-('Gastos Gerais'!$B$4:$B$1003=Analítico!$B122),-(Analítico!AT$3&gt;='Gastos Gerais'!$D$4:$D$1003),-(Analítico!AT$3&lt;='Gastos Gerais'!$E$4:$E$1003),-('Gastos Gerais'!$C$4:$C$1003))</f>
        <v>0</v>
      </c>
      <c r="AU122" s="71">
        <f>SUMPRODUCT(-('Gastos Gerais'!$B$4:$B$1003=Analítico!$B122),-(Analítico!AU$3&gt;='Gastos Gerais'!$D$4:$D$1003),-(Analítico!AU$3&lt;='Gastos Gerais'!$E$4:$E$1003),-('Gastos Gerais'!$C$4:$C$1003))</f>
        <v>0</v>
      </c>
      <c r="AV122" s="71">
        <f>SUMPRODUCT(-('Gastos Gerais'!$B$4:$B$1003=Analítico!$B122),-(Analítico!AV$3&gt;='Gastos Gerais'!$D$4:$D$1003),-(Analítico!AV$3&lt;='Gastos Gerais'!$E$4:$E$1003),-('Gastos Gerais'!$C$4:$C$1003))</f>
        <v>0</v>
      </c>
      <c r="AW122" s="71">
        <f>SUMPRODUCT(-('Gastos Gerais'!$B$4:$B$1003=Analítico!$B122),-(Analítico!AW$3&gt;='Gastos Gerais'!$D$4:$D$1003),-(Analítico!AW$3&lt;='Gastos Gerais'!$E$4:$E$1003),-('Gastos Gerais'!$C$4:$C$1003))</f>
        <v>0</v>
      </c>
      <c r="AX122" s="71">
        <f>SUMPRODUCT(-('Gastos Gerais'!$B$4:$B$1003=Analítico!$B122),-(Analítico!AX$3&gt;='Gastos Gerais'!$D$4:$D$1003),-(Analítico!AX$3&lt;='Gastos Gerais'!$E$4:$E$1003),-('Gastos Gerais'!$C$4:$C$1003))</f>
        <v>0</v>
      </c>
      <c r="AY122" s="71">
        <f>SUMPRODUCT(-('Gastos Gerais'!$B$4:$B$1003=Analítico!$B122),-(Analítico!AY$3&gt;='Gastos Gerais'!$D$4:$D$1003),-(Analítico!AY$3&lt;='Gastos Gerais'!$E$4:$E$1003),-('Gastos Gerais'!$C$4:$C$1003))</f>
        <v>0</v>
      </c>
      <c r="AZ122" s="71">
        <f>SUMPRODUCT(-('Gastos Gerais'!$B$4:$B$1003=Analítico!$B122),-(Analítico!AZ$3&gt;='Gastos Gerais'!$D$4:$D$1003),-(Analítico!AZ$3&lt;='Gastos Gerais'!$E$4:$E$1003),-('Gastos Gerais'!$C$4:$C$1003))</f>
        <v>0</v>
      </c>
      <c r="BA122" s="71">
        <f>SUMPRODUCT(-('Gastos Gerais'!$B$4:$B$1003=Analítico!$B122),-(Analítico!BA$3&gt;='Gastos Gerais'!$D$4:$D$1003),-(Analítico!BA$3&lt;='Gastos Gerais'!$E$4:$E$1003),-('Gastos Gerais'!$C$4:$C$1003))</f>
        <v>0</v>
      </c>
      <c r="BB122" s="71">
        <f>SUMPRODUCT(-('Gastos Gerais'!$B$4:$B$1003=Analítico!$B122),-(Analítico!BB$3&gt;='Gastos Gerais'!$D$4:$D$1003),-(Analítico!BB$3&lt;='Gastos Gerais'!$E$4:$E$1003),-('Gastos Gerais'!$C$4:$C$1003))</f>
        <v>0</v>
      </c>
      <c r="BC122" s="71">
        <f>SUMPRODUCT(-('Gastos Gerais'!$B$4:$B$1003=Analítico!$B122),-(Analítico!BC$3&gt;='Gastos Gerais'!$D$4:$D$1003),-(Analítico!BC$3&lt;='Gastos Gerais'!$E$4:$E$1003),-('Gastos Gerais'!$C$4:$C$1003))</f>
        <v>0</v>
      </c>
      <c r="BD122" s="71">
        <f>SUMPRODUCT(-('Gastos Gerais'!$B$4:$B$1003=Analítico!$B122),-(Analítico!BD$3&gt;='Gastos Gerais'!$D$4:$D$1003),-(Analítico!BD$3&lt;='Gastos Gerais'!$E$4:$E$1003),-('Gastos Gerais'!$C$4:$C$1003))</f>
        <v>0</v>
      </c>
      <c r="BE122" s="71">
        <f>SUMPRODUCT(-('Gastos Gerais'!$B$4:$B$1003=Analítico!$B122),-(Analítico!BE$3&gt;='Gastos Gerais'!$D$4:$D$1003),-(Analítico!BE$3&lt;='Gastos Gerais'!$E$4:$E$1003),-('Gastos Gerais'!$C$4:$C$1003))</f>
        <v>0</v>
      </c>
      <c r="BF122" s="71">
        <f>SUMPRODUCT(-('Gastos Gerais'!$B$4:$B$1003=Analítico!$B122),-(Analítico!BF$3&gt;='Gastos Gerais'!$D$4:$D$1003),-(Analítico!BF$3&lt;='Gastos Gerais'!$E$4:$E$1003),-('Gastos Gerais'!$C$4:$C$1003))</f>
        <v>0</v>
      </c>
      <c r="BG122" s="71">
        <f>SUMPRODUCT(-('Gastos Gerais'!$B$4:$B$1003=Analítico!$B122),-(Analítico!BG$3&gt;='Gastos Gerais'!$D$4:$D$1003),-(Analítico!BG$3&lt;='Gastos Gerais'!$E$4:$E$1003),-('Gastos Gerais'!$C$4:$C$1003))</f>
        <v>0</v>
      </c>
      <c r="BH122" s="71">
        <f>SUMPRODUCT(-('Gastos Gerais'!$B$4:$B$1003=Analítico!$B122),-(Analítico!BH$3&gt;='Gastos Gerais'!$D$4:$D$1003),-(Analítico!BH$3&lt;='Gastos Gerais'!$E$4:$E$1003),-('Gastos Gerais'!$C$4:$C$1003))</f>
        <v>0</v>
      </c>
      <c r="BI122" s="71">
        <f>SUMPRODUCT(-('Gastos Gerais'!$B$4:$B$1003=Analítico!$B122),-(Analítico!BI$3&gt;='Gastos Gerais'!$D$4:$D$1003),-(Analítico!BI$3&lt;='Gastos Gerais'!$E$4:$E$1003),-('Gastos Gerais'!$C$4:$C$1003))</f>
        <v>0</v>
      </c>
      <c r="BJ122" s="71">
        <f>SUMPRODUCT(-('Gastos Gerais'!$B$4:$B$1003=Analítico!$B122),-(Analítico!BJ$3&gt;='Gastos Gerais'!$D$4:$D$1003),-(Analítico!BJ$3&lt;='Gastos Gerais'!$E$4:$E$1003),-('Gastos Gerais'!$C$4:$C$1003))</f>
        <v>0</v>
      </c>
      <c r="BK122" s="69">
        <f t="shared" si="40"/>
        <v>0</v>
      </c>
      <c r="BL122" s="74">
        <f t="shared" ca="1" si="39"/>
        <v>0</v>
      </c>
    </row>
    <row r="123" spans="1:64" s="49" customFormat="1" ht="23.25" customHeight="1" x14ac:dyDescent="0.2">
      <c r="A123" s="19" t="s">
        <v>586</v>
      </c>
      <c r="B123" s="352" t="s">
        <v>444</v>
      </c>
      <c r="C123" s="71">
        <f>SUMPRODUCT(-('Gastos Gerais'!$B$4:$B$1003=Analítico!$B123),-(Analítico!C$3&gt;='Gastos Gerais'!$D$4:$D$1003),-(Analítico!C$3&lt;='Gastos Gerais'!$E$4:$E$1003),-('Gastos Gerais'!$C$4:$C$1003))</f>
        <v>0</v>
      </c>
      <c r="D123" s="71">
        <f>SUMPRODUCT(-('Gastos Gerais'!$B$4:$B$1003=Analítico!$B123),-(Analítico!D$3&gt;='Gastos Gerais'!$D$4:$D$1003),-(Analítico!D$3&lt;='Gastos Gerais'!$E$4:$E$1003),-('Gastos Gerais'!$C$4:$C$1003))</f>
        <v>290000</v>
      </c>
      <c r="E123" s="71">
        <f>SUMPRODUCT(-('Gastos Gerais'!$B$4:$B$1003=Analítico!$B123),-(Analítico!E$3&gt;='Gastos Gerais'!$D$4:$D$1003),-(Analítico!E$3&lt;='Gastos Gerais'!$E$4:$E$1003),-('Gastos Gerais'!$C$4:$C$1003))</f>
        <v>0</v>
      </c>
      <c r="F123" s="71">
        <f>SUMPRODUCT(-('Gastos Gerais'!$B$4:$B$1003=Analítico!$B123),-(Analítico!F$3&gt;='Gastos Gerais'!$D$4:$D$1003),-(Analítico!F$3&lt;='Gastos Gerais'!$E$4:$E$1003),-('Gastos Gerais'!$C$4:$C$1003))</f>
        <v>0</v>
      </c>
      <c r="G123" s="71">
        <f>SUMPRODUCT(-('Gastos Gerais'!$B$4:$B$1003=Analítico!$B123),-(Analítico!G$3&gt;='Gastos Gerais'!$D$4:$D$1003),-(Analítico!G$3&lt;='Gastos Gerais'!$E$4:$E$1003),-('Gastos Gerais'!$C$4:$C$1003))</f>
        <v>100000</v>
      </c>
      <c r="H123" s="71">
        <f>SUMPRODUCT(-('Gastos Gerais'!$B$4:$B$1003=Analítico!$B123),-(Analítico!H$3&gt;='Gastos Gerais'!$D$4:$D$1003),-(Analítico!H$3&lt;='Gastos Gerais'!$E$4:$E$1003),-('Gastos Gerais'!$C$4:$C$1003))</f>
        <v>0</v>
      </c>
      <c r="I123" s="71">
        <f>SUMPRODUCT(-('Gastos Gerais'!$B$4:$B$1003=Analítico!$B123),-(Analítico!I$3&gt;='Gastos Gerais'!$D$4:$D$1003),-(Analítico!I$3&lt;='Gastos Gerais'!$E$4:$E$1003),-('Gastos Gerais'!$C$4:$C$1003))</f>
        <v>0</v>
      </c>
      <c r="J123" s="71">
        <f>SUMPRODUCT(-('Gastos Gerais'!$B$4:$B$1003=Analítico!$B123),-(Analítico!J$3&gt;='Gastos Gerais'!$D$4:$D$1003),-(Analítico!J$3&lt;='Gastos Gerais'!$E$4:$E$1003),-('Gastos Gerais'!$C$4:$C$1003))</f>
        <v>100000</v>
      </c>
      <c r="K123" s="71">
        <f>SUMPRODUCT(-('Gastos Gerais'!$B$4:$B$1003=Analítico!$B123),-(Analítico!K$3&gt;='Gastos Gerais'!$D$4:$D$1003),-(Analítico!K$3&lt;='Gastos Gerais'!$E$4:$E$1003),-('Gastos Gerais'!$C$4:$C$1003))</f>
        <v>0</v>
      </c>
      <c r="L123" s="71">
        <f>SUMPRODUCT(-('Gastos Gerais'!$B$4:$B$1003=Analítico!$B123),-(Analítico!L$3&gt;='Gastos Gerais'!$D$4:$D$1003),-(Analítico!L$3&lt;='Gastos Gerais'!$E$4:$E$1003),-('Gastos Gerais'!$C$4:$C$1003))</f>
        <v>0</v>
      </c>
      <c r="M123" s="71">
        <f>SUMPRODUCT(-('Gastos Gerais'!$B$4:$B$1003=Analítico!$B123),-(Analítico!M$3&gt;='Gastos Gerais'!$D$4:$D$1003),-(Analítico!M$3&lt;='Gastos Gerais'!$E$4:$E$1003),-('Gastos Gerais'!$C$4:$C$1003))</f>
        <v>100000</v>
      </c>
      <c r="N123" s="71">
        <f>SUMPRODUCT(-('Gastos Gerais'!$B$4:$B$1003=Analítico!$B123),-(Analítico!N$3&gt;='Gastos Gerais'!$D$4:$D$1003),-(Analítico!N$3&lt;='Gastos Gerais'!$E$4:$E$1003),-('Gastos Gerais'!$C$4:$C$1003))</f>
        <v>0</v>
      </c>
      <c r="O123" s="71">
        <f>SUMPRODUCT(-('Gastos Gerais'!$B$4:$B$1003=Analítico!$B123),-(Analítico!O$3&gt;='Gastos Gerais'!$D$4:$D$1003),-(Analítico!O$3&lt;='Gastos Gerais'!$E$4:$E$1003),-('Gastos Gerais'!$C$4:$C$1003))</f>
        <v>0</v>
      </c>
      <c r="P123" s="71">
        <f>SUMPRODUCT(-('Gastos Gerais'!$B$4:$B$1003=Analítico!$B123),-(Analítico!P$3&gt;='Gastos Gerais'!$D$4:$D$1003),-(Analítico!P$3&lt;='Gastos Gerais'!$E$4:$E$1003),-('Gastos Gerais'!$C$4:$C$1003))</f>
        <v>0</v>
      </c>
      <c r="Q123" s="71">
        <f>SUMPRODUCT(-('Gastos Gerais'!$B$4:$B$1003=Analítico!$B123),-(Analítico!Q$3&gt;='Gastos Gerais'!$D$4:$D$1003),-(Analítico!Q$3&lt;='Gastos Gerais'!$E$4:$E$1003),-('Gastos Gerais'!$C$4:$C$1003))</f>
        <v>0</v>
      </c>
      <c r="R123" s="71">
        <f>SUMPRODUCT(-('Gastos Gerais'!$B$4:$B$1003=Analítico!$B123),-(Analítico!R$3&gt;='Gastos Gerais'!$D$4:$D$1003),-(Analítico!R$3&lt;='Gastos Gerais'!$E$4:$E$1003),-('Gastos Gerais'!$C$4:$C$1003))</f>
        <v>0</v>
      </c>
      <c r="S123" s="71">
        <f>SUMPRODUCT(-('Gastos Gerais'!$B$4:$B$1003=Analítico!$B123),-(Analítico!S$3&gt;='Gastos Gerais'!$D$4:$D$1003),-(Analítico!S$3&lt;='Gastos Gerais'!$E$4:$E$1003),-('Gastos Gerais'!$C$4:$C$1003))</f>
        <v>0</v>
      </c>
      <c r="T123" s="71">
        <f>SUMPRODUCT(-('Gastos Gerais'!$B$4:$B$1003=Analítico!$B123),-(Analítico!T$3&gt;='Gastos Gerais'!$D$4:$D$1003),-(Analítico!T$3&lt;='Gastos Gerais'!$E$4:$E$1003),-('Gastos Gerais'!$C$4:$C$1003))</f>
        <v>0</v>
      </c>
      <c r="U123" s="71">
        <f>SUMPRODUCT(-('Gastos Gerais'!$B$4:$B$1003=Analítico!$B123),-(Analítico!U$3&gt;='Gastos Gerais'!$D$4:$D$1003),-(Analítico!U$3&lt;='Gastos Gerais'!$E$4:$E$1003),-('Gastos Gerais'!$C$4:$C$1003))</f>
        <v>0</v>
      </c>
      <c r="V123" s="71">
        <f>SUMPRODUCT(-('Gastos Gerais'!$B$4:$B$1003=Analítico!$B123),-(Analítico!V$3&gt;='Gastos Gerais'!$D$4:$D$1003),-(Analítico!V$3&lt;='Gastos Gerais'!$E$4:$E$1003),-('Gastos Gerais'!$C$4:$C$1003))</f>
        <v>0</v>
      </c>
      <c r="W123" s="71">
        <f>SUMPRODUCT(-('Gastos Gerais'!$B$4:$B$1003=Analítico!$B123),-(Analítico!W$3&gt;='Gastos Gerais'!$D$4:$D$1003),-(Analítico!W$3&lt;='Gastos Gerais'!$E$4:$E$1003),-('Gastos Gerais'!$C$4:$C$1003))</f>
        <v>0</v>
      </c>
      <c r="X123" s="71">
        <f>SUMPRODUCT(-('Gastos Gerais'!$B$4:$B$1003=Analítico!$B123),-(Analítico!X$3&gt;='Gastos Gerais'!$D$4:$D$1003),-(Analítico!X$3&lt;='Gastos Gerais'!$E$4:$E$1003),-('Gastos Gerais'!$C$4:$C$1003))</f>
        <v>0</v>
      </c>
      <c r="Y123" s="71">
        <f>SUMPRODUCT(-('Gastos Gerais'!$B$4:$B$1003=Analítico!$B123),-(Analítico!Y$3&gt;='Gastos Gerais'!$D$4:$D$1003),-(Analítico!Y$3&lt;='Gastos Gerais'!$E$4:$E$1003),-('Gastos Gerais'!$C$4:$C$1003))</f>
        <v>0</v>
      </c>
      <c r="Z123" s="71">
        <f>SUMPRODUCT(-('Gastos Gerais'!$B$4:$B$1003=Analítico!$B123),-(Analítico!Z$3&gt;='Gastos Gerais'!$D$4:$D$1003),-(Analítico!Z$3&lt;='Gastos Gerais'!$E$4:$E$1003),-('Gastos Gerais'!$C$4:$C$1003))</f>
        <v>0</v>
      </c>
      <c r="AA123" s="71">
        <f>SUMPRODUCT(-('Gastos Gerais'!$B$4:$B$1003=Analítico!$B123),-(Analítico!AA$3&gt;='Gastos Gerais'!$D$4:$D$1003),-(Analítico!AA$3&lt;='Gastos Gerais'!$E$4:$E$1003),-('Gastos Gerais'!$C$4:$C$1003))</f>
        <v>0</v>
      </c>
      <c r="AB123" s="71">
        <f>SUMPRODUCT(-('Gastos Gerais'!$B$4:$B$1003=Analítico!$B123),-(Analítico!AB$3&gt;='Gastos Gerais'!$D$4:$D$1003),-(Analítico!AB$3&lt;='Gastos Gerais'!$E$4:$E$1003),-('Gastos Gerais'!$C$4:$C$1003))</f>
        <v>0</v>
      </c>
      <c r="AC123" s="71">
        <f>SUMPRODUCT(-('Gastos Gerais'!$B$4:$B$1003=Analítico!$B123),-(Analítico!AC$3&gt;='Gastos Gerais'!$D$4:$D$1003),-(Analítico!AC$3&lt;='Gastos Gerais'!$E$4:$E$1003),-('Gastos Gerais'!$C$4:$C$1003))</f>
        <v>0</v>
      </c>
      <c r="AD123" s="71">
        <f>SUMPRODUCT(-('Gastos Gerais'!$B$4:$B$1003=Analítico!$B123),-(Analítico!AD$3&gt;='Gastos Gerais'!$D$4:$D$1003),-(Analítico!AD$3&lt;='Gastos Gerais'!$E$4:$E$1003),-('Gastos Gerais'!$C$4:$C$1003))</f>
        <v>0</v>
      </c>
      <c r="AE123" s="71">
        <f>SUMPRODUCT(-('Gastos Gerais'!$B$4:$B$1003=Analítico!$B123),-(Analítico!AE$3&gt;='Gastos Gerais'!$D$4:$D$1003),-(Analítico!AE$3&lt;='Gastos Gerais'!$E$4:$E$1003),-('Gastos Gerais'!$C$4:$C$1003))</f>
        <v>0</v>
      </c>
      <c r="AF123" s="71">
        <f>SUMPRODUCT(-('Gastos Gerais'!$B$4:$B$1003=Analítico!$B123),-(Analítico!AF$3&gt;='Gastos Gerais'!$D$4:$D$1003),-(Analítico!AF$3&lt;='Gastos Gerais'!$E$4:$E$1003),-('Gastos Gerais'!$C$4:$C$1003))</f>
        <v>0</v>
      </c>
      <c r="AG123" s="71">
        <f>SUMPRODUCT(-('Gastos Gerais'!$B$4:$B$1003=Analítico!$B123),-(Analítico!AG$3&gt;='Gastos Gerais'!$D$4:$D$1003),-(Analítico!AG$3&lt;='Gastos Gerais'!$E$4:$E$1003),-('Gastos Gerais'!$C$4:$C$1003))</f>
        <v>0</v>
      </c>
      <c r="AH123" s="71">
        <f>SUMPRODUCT(-('Gastos Gerais'!$B$4:$B$1003=Analítico!$B123),-(Analítico!AH$3&gt;='Gastos Gerais'!$D$4:$D$1003),-(Analítico!AH$3&lt;='Gastos Gerais'!$E$4:$E$1003),-('Gastos Gerais'!$C$4:$C$1003))</f>
        <v>0</v>
      </c>
      <c r="AI123" s="71">
        <f>SUMPRODUCT(-('Gastos Gerais'!$B$4:$B$1003=Analítico!$B123),-(Analítico!AI$3&gt;='Gastos Gerais'!$D$4:$D$1003),-(Analítico!AI$3&lt;='Gastos Gerais'!$E$4:$E$1003),-('Gastos Gerais'!$C$4:$C$1003))</f>
        <v>0</v>
      </c>
      <c r="AJ123" s="71">
        <f>SUMPRODUCT(-('Gastos Gerais'!$B$4:$B$1003=Analítico!$B123),-(Analítico!AJ$3&gt;='Gastos Gerais'!$D$4:$D$1003),-(Analítico!AJ$3&lt;='Gastos Gerais'!$E$4:$E$1003),-('Gastos Gerais'!$C$4:$C$1003))</f>
        <v>0</v>
      </c>
      <c r="AK123" s="71">
        <f>SUMPRODUCT(-('Gastos Gerais'!$B$4:$B$1003=Analítico!$B123),-(Analítico!AK$3&gt;='Gastos Gerais'!$D$4:$D$1003),-(Analítico!AK$3&lt;='Gastos Gerais'!$E$4:$E$1003),-('Gastos Gerais'!$C$4:$C$1003))</f>
        <v>0</v>
      </c>
      <c r="AL123" s="71">
        <f>SUMPRODUCT(-('Gastos Gerais'!$B$4:$B$1003=Analítico!$B123),-(Analítico!AL$3&gt;='Gastos Gerais'!$D$4:$D$1003),-(Analítico!AL$3&lt;='Gastos Gerais'!$E$4:$E$1003),-('Gastos Gerais'!$C$4:$C$1003))</f>
        <v>0</v>
      </c>
      <c r="AM123" s="71">
        <f>SUMPRODUCT(-('Gastos Gerais'!$B$4:$B$1003=Analítico!$B123),-(Analítico!AM$3&gt;='Gastos Gerais'!$D$4:$D$1003),-(Analítico!AM$3&lt;='Gastos Gerais'!$E$4:$E$1003),-('Gastos Gerais'!$C$4:$C$1003))</f>
        <v>0</v>
      </c>
      <c r="AN123" s="71">
        <f>SUMPRODUCT(-('Gastos Gerais'!$B$4:$B$1003=Analítico!$B123),-(Analítico!AN$3&gt;='Gastos Gerais'!$D$4:$D$1003),-(Analítico!AN$3&lt;='Gastos Gerais'!$E$4:$E$1003),-('Gastos Gerais'!$C$4:$C$1003))</f>
        <v>0</v>
      </c>
      <c r="AO123" s="71">
        <f>SUMPRODUCT(-('Gastos Gerais'!$B$4:$B$1003=Analítico!$B123),-(Analítico!AO$3&gt;='Gastos Gerais'!$D$4:$D$1003),-(Analítico!AO$3&lt;='Gastos Gerais'!$E$4:$E$1003),-('Gastos Gerais'!$C$4:$C$1003))</f>
        <v>0</v>
      </c>
      <c r="AP123" s="71">
        <f>SUMPRODUCT(-('Gastos Gerais'!$B$4:$B$1003=Analítico!$B123),-(Analítico!AP$3&gt;='Gastos Gerais'!$D$4:$D$1003),-(Analítico!AP$3&lt;='Gastos Gerais'!$E$4:$E$1003),-('Gastos Gerais'!$C$4:$C$1003))</f>
        <v>0</v>
      </c>
      <c r="AQ123" s="71">
        <f>SUMPRODUCT(-('Gastos Gerais'!$B$4:$B$1003=Analítico!$B123),-(Analítico!AQ$3&gt;='Gastos Gerais'!$D$4:$D$1003),-(Analítico!AQ$3&lt;='Gastos Gerais'!$E$4:$E$1003),-('Gastos Gerais'!$C$4:$C$1003))</f>
        <v>0</v>
      </c>
      <c r="AR123" s="71">
        <f>SUMPRODUCT(-('Gastos Gerais'!$B$4:$B$1003=Analítico!$B123),-(Analítico!AR$3&gt;='Gastos Gerais'!$D$4:$D$1003),-(Analítico!AR$3&lt;='Gastos Gerais'!$E$4:$E$1003),-('Gastos Gerais'!$C$4:$C$1003))</f>
        <v>0</v>
      </c>
      <c r="AS123" s="71">
        <f>SUMPRODUCT(-('Gastos Gerais'!$B$4:$B$1003=Analítico!$B123),-(Analítico!AS$3&gt;='Gastos Gerais'!$D$4:$D$1003),-(Analítico!AS$3&lt;='Gastos Gerais'!$E$4:$E$1003),-('Gastos Gerais'!$C$4:$C$1003))</f>
        <v>0</v>
      </c>
      <c r="AT123" s="71">
        <f>SUMPRODUCT(-('Gastos Gerais'!$B$4:$B$1003=Analítico!$B123),-(Analítico!AT$3&gt;='Gastos Gerais'!$D$4:$D$1003),-(Analítico!AT$3&lt;='Gastos Gerais'!$E$4:$E$1003),-('Gastos Gerais'!$C$4:$C$1003))</f>
        <v>0</v>
      </c>
      <c r="AU123" s="71">
        <f>SUMPRODUCT(-('Gastos Gerais'!$B$4:$B$1003=Analítico!$B123),-(Analítico!AU$3&gt;='Gastos Gerais'!$D$4:$D$1003),-(Analítico!AU$3&lt;='Gastos Gerais'!$E$4:$E$1003),-('Gastos Gerais'!$C$4:$C$1003))</f>
        <v>0</v>
      </c>
      <c r="AV123" s="71">
        <f>SUMPRODUCT(-('Gastos Gerais'!$B$4:$B$1003=Analítico!$B123),-(Analítico!AV$3&gt;='Gastos Gerais'!$D$4:$D$1003),-(Analítico!AV$3&lt;='Gastos Gerais'!$E$4:$E$1003),-('Gastos Gerais'!$C$4:$C$1003))</f>
        <v>0</v>
      </c>
      <c r="AW123" s="71">
        <f>SUMPRODUCT(-('Gastos Gerais'!$B$4:$B$1003=Analítico!$B123),-(Analítico!AW$3&gt;='Gastos Gerais'!$D$4:$D$1003),-(Analítico!AW$3&lt;='Gastos Gerais'!$E$4:$E$1003),-('Gastos Gerais'!$C$4:$C$1003))</f>
        <v>0</v>
      </c>
      <c r="AX123" s="71">
        <f>SUMPRODUCT(-('Gastos Gerais'!$B$4:$B$1003=Analítico!$B123),-(Analítico!AX$3&gt;='Gastos Gerais'!$D$4:$D$1003),-(Analítico!AX$3&lt;='Gastos Gerais'!$E$4:$E$1003),-('Gastos Gerais'!$C$4:$C$1003))</f>
        <v>0</v>
      </c>
      <c r="AY123" s="71">
        <f>SUMPRODUCT(-('Gastos Gerais'!$B$4:$B$1003=Analítico!$B123),-(Analítico!AY$3&gt;='Gastos Gerais'!$D$4:$D$1003),-(Analítico!AY$3&lt;='Gastos Gerais'!$E$4:$E$1003),-('Gastos Gerais'!$C$4:$C$1003))</f>
        <v>0</v>
      </c>
      <c r="AZ123" s="71">
        <f>SUMPRODUCT(-('Gastos Gerais'!$B$4:$B$1003=Analítico!$B123),-(Analítico!AZ$3&gt;='Gastos Gerais'!$D$4:$D$1003),-(Analítico!AZ$3&lt;='Gastos Gerais'!$E$4:$E$1003),-('Gastos Gerais'!$C$4:$C$1003))</f>
        <v>0</v>
      </c>
      <c r="BA123" s="71">
        <f>SUMPRODUCT(-('Gastos Gerais'!$B$4:$B$1003=Analítico!$B123),-(Analítico!BA$3&gt;='Gastos Gerais'!$D$4:$D$1003),-(Analítico!BA$3&lt;='Gastos Gerais'!$E$4:$E$1003),-('Gastos Gerais'!$C$4:$C$1003))</f>
        <v>0</v>
      </c>
      <c r="BB123" s="71">
        <f>SUMPRODUCT(-('Gastos Gerais'!$B$4:$B$1003=Analítico!$B123),-(Analítico!BB$3&gt;='Gastos Gerais'!$D$4:$D$1003),-(Analítico!BB$3&lt;='Gastos Gerais'!$E$4:$E$1003),-('Gastos Gerais'!$C$4:$C$1003))</f>
        <v>0</v>
      </c>
      <c r="BC123" s="71">
        <f>SUMPRODUCT(-('Gastos Gerais'!$B$4:$B$1003=Analítico!$B123),-(Analítico!BC$3&gt;='Gastos Gerais'!$D$4:$D$1003),-(Analítico!BC$3&lt;='Gastos Gerais'!$E$4:$E$1003),-('Gastos Gerais'!$C$4:$C$1003))</f>
        <v>0</v>
      </c>
      <c r="BD123" s="71">
        <f>SUMPRODUCT(-('Gastos Gerais'!$B$4:$B$1003=Analítico!$B123),-(Analítico!BD$3&gt;='Gastos Gerais'!$D$4:$D$1003),-(Analítico!BD$3&lt;='Gastos Gerais'!$E$4:$E$1003),-('Gastos Gerais'!$C$4:$C$1003))</f>
        <v>0</v>
      </c>
      <c r="BE123" s="71">
        <f>SUMPRODUCT(-('Gastos Gerais'!$B$4:$B$1003=Analítico!$B123),-(Analítico!BE$3&gt;='Gastos Gerais'!$D$4:$D$1003),-(Analítico!BE$3&lt;='Gastos Gerais'!$E$4:$E$1003),-('Gastos Gerais'!$C$4:$C$1003))</f>
        <v>0</v>
      </c>
      <c r="BF123" s="71">
        <f>SUMPRODUCT(-('Gastos Gerais'!$B$4:$B$1003=Analítico!$B123),-(Analítico!BF$3&gt;='Gastos Gerais'!$D$4:$D$1003),-(Analítico!BF$3&lt;='Gastos Gerais'!$E$4:$E$1003),-('Gastos Gerais'!$C$4:$C$1003))</f>
        <v>0</v>
      </c>
      <c r="BG123" s="71">
        <f>SUMPRODUCT(-('Gastos Gerais'!$B$4:$B$1003=Analítico!$B123),-(Analítico!BG$3&gt;='Gastos Gerais'!$D$4:$D$1003),-(Analítico!BG$3&lt;='Gastos Gerais'!$E$4:$E$1003),-('Gastos Gerais'!$C$4:$C$1003))</f>
        <v>0</v>
      </c>
      <c r="BH123" s="71">
        <f>SUMPRODUCT(-('Gastos Gerais'!$B$4:$B$1003=Analítico!$B123),-(Analítico!BH$3&gt;='Gastos Gerais'!$D$4:$D$1003),-(Analítico!BH$3&lt;='Gastos Gerais'!$E$4:$E$1003),-('Gastos Gerais'!$C$4:$C$1003))</f>
        <v>0</v>
      </c>
      <c r="BI123" s="71">
        <f>SUMPRODUCT(-('Gastos Gerais'!$B$4:$B$1003=Analítico!$B123),-(Analítico!BI$3&gt;='Gastos Gerais'!$D$4:$D$1003),-(Analítico!BI$3&lt;='Gastos Gerais'!$E$4:$E$1003),-('Gastos Gerais'!$C$4:$C$1003))</f>
        <v>0</v>
      </c>
      <c r="BJ123" s="71">
        <f>SUMPRODUCT(-('Gastos Gerais'!$B$4:$B$1003=Analítico!$B123),-(Analítico!BJ$3&gt;='Gastos Gerais'!$D$4:$D$1003),-(Analítico!BJ$3&lt;='Gastos Gerais'!$E$4:$E$1003),-('Gastos Gerais'!$C$4:$C$1003))</f>
        <v>0</v>
      </c>
      <c r="BK123" s="69">
        <f t="shared" si="40"/>
        <v>590000</v>
      </c>
      <c r="BL123" s="74">
        <f t="shared" ca="1" si="39"/>
        <v>1.0282973439339474E-2</v>
      </c>
    </row>
    <row r="124" spans="1:64" s="49" customFormat="1" ht="23.25" customHeight="1" x14ac:dyDescent="0.2">
      <c r="A124" s="19" t="s">
        <v>587</v>
      </c>
      <c r="B124" s="352" t="s">
        <v>440</v>
      </c>
      <c r="C124" s="71">
        <f>SUMPRODUCT(-('Gastos Gerais'!$B$4:$B$1003=Analítico!$B124),-(Analítico!C$3&gt;='Gastos Gerais'!$D$4:$D$1003),-(Analítico!C$3&lt;='Gastos Gerais'!$E$4:$E$1003),-('Gastos Gerais'!$C$4:$C$1003))</f>
        <v>61180</v>
      </c>
      <c r="D124" s="71">
        <f>SUMPRODUCT(-('Gastos Gerais'!$B$4:$B$1003=Analítico!$B124),-(Analítico!D$3&gt;='Gastos Gerais'!$D$4:$D$1003),-(Analítico!D$3&lt;='Gastos Gerais'!$E$4:$E$1003),-('Gastos Gerais'!$C$4:$C$1003))</f>
        <v>61180</v>
      </c>
      <c r="E124" s="71">
        <f>SUMPRODUCT(-('Gastos Gerais'!$B$4:$B$1003=Analítico!$B124),-(Analítico!E$3&gt;='Gastos Gerais'!$D$4:$D$1003),-(Analítico!E$3&lt;='Gastos Gerais'!$E$4:$E$1003),-('Gastos Gerais'!$C$4:$C$1003))</f>
        <v>61180</v>
      </c>
      <c r="F124" s="71">
        <f>SUMPRODUCT(-('Gastos Gerais'!$B$4:$B$1003=Analítico!$B124),-(Analítico!F$3&gt;='Gastos Gerais'!$D$4:$D$1003),-(Analítico!F$3&lt;='Gastos Gerais'!$E$4:$E$1003),-('Gastos Gerais'!$C$4:$C$1003))</f>
        <v>66500</v>
      </c>
      <c r="G124" s="71">
        <f>SUMPRODUCT(-('Gastos Gerais'!$B$4:$B$1003=Analítico!$B124),-(Analítico!G$3&gt;='Gastos Gerais'!$D$4:$D$1003),-(Analítico!G$3&lt;='Gastos Gerais'!$E$4:$E$1003),-('Gastos Gerais'!$C$4:$C$1003))</f>
        <v>66500</v>
      </c>
      <c r="H124" s="71">
        <f>SUMPRODUCT(-('Gastos Gerais'!$B$4:$B$1003=Analítico!$B124),-(Analítico!H$3&gt;='Gastos Gerais'!$D$4:$D$1003),-(Analítico!H$3&lt;='Gastos Gerais'!$E$4:$E$1003),-('Gastos Gerais'!$C$4:$C$1003))</f>
        <v>66500</v>
      </c>
      <c r="I124" s="71">
        <f>SUMPRODUCT(-('Gastos Gerais'!$B$4:$B$1003=Analítico!$B124),-(Analítico!I$3&gt;='Gastos Gerais'!$D$4:$D$1003),-(Analítico!I$3&lt;='Gastos Gerais'!$E$4:$E$1003),-('Gastos Gerais'!$C$4:$C$1003))</f>
        <v>66500</v>
      </c>
      <c r="J124" s="71">
        <f>SUMPRODUCT(-('Gastos Gerais'!$B$4:$B$1003=Analítico!$B124),-(Analítico!J$3&gt;='Gastos Gerais'!$D$4:$D$1003),-(Analítico!J$3&lt;='Gastos Gerais'!$E$4:$E$1003),-('Gastos Gerais'!$C$4:$C$1003))</f>
        <v>66500</v>
      </c>
      <c r="K124" s="71">
        <f>SUMPRODUCT(-('Gastos Gerais'!$B$4:$B$1003=Analítico!$B124),-(Analítico!K$3&gt;='Gastos Gerais'!$D$4:$D$1003),-(Analítico!K$3&lt;='Gastos Gerais'!$E$4:$E$1003),-('Gastos Gerais'!$C$4:$C$1003))</f>
        <v>66500</v>
      </c>
      <c r="L124" s="71">
        <f>SUMPRODUCT(-('Gastos Gerais'!$B$4:$B$1003=Analítico!$B124),-(Analítico!L$3&gt;='Gastos Gerais'!$D$4:$D$1003),-(Analítico!L$3&lt;='Gastos Gerais'!$E$4:$E$1003),-('Gastos Gerais'!$C$4:$C$1003))</f>
        <v>66500</v>
      </c>
      <c r="M124" s="71">
        <f>SUMPRODUCT(-('Gastos Gerais'!$B$4:$B$1003=Analítico!$B124),-(Analítico!M$3&gt;='Gastos Gerais'!$D$4:$D$1003),-(Analítico!M$3&lt;='Gastos Gerais'!$E$4:$E$1003),-('Gastos Gerais'!$C$4:$C$1003))</f>
        <v>66500</v>
      </c>
      <c r="N124" s="71">
        <f>SUMPRODUCT(-('Gastos Gerais'!$B$4:$B$1003=Analítico!$B124),-(Analítico!N$3&gt;='Gastos Gerais'!$D$4:$D$1003),-(Analítico!N$3&lt;='Gastos Gerais'!$E$4:$E$1003),-('Gastos Gerais'!$C$4:$C$1003))</f>
        <v>66500</v>
      </c>
      <c r="O124" s="71">
        <f>SUMPRODUCT(-('Gastos Gerais'!$B$4:$B$1003=Analítico!$B124),-(Analítico!O$3&gt;='Gastos Gerais'!$D$4:$D$1003),-(Analítico!O$3&lt;='Gastos Gerais'!$E$4:$E$1003),-('Gastos Gerais'!$C$4:$C$1003))</f>
        <v>66500</v>
      </c>
      <c r="P124" s="71">
        <f>SUMPRODUCT(-('Gastos Gerais'!$B$4:$B$1003=Analítico!$B124),-(Analítico!P$3&gt;='Gastos Gerais'!$D$4:$D$1003),-(Analítico!P$3&lt;='Gastos Gerais'!$E$4:$E$1003),-('Gastos Gerais'!$C$4:$C$1003))</f>
        <v>0</v>
      </c>
      <c r="Q124" s="71">
        <f>SUMPRODUCT(-('Gastos Gerais'!$B$4:$B$1003=Analítico!$B124),-(Analítico!Q$3&gt;='Gastos Gerais'!$D$4:$D$1003),-(Analítico!Q$3&lt;='Gastos Gerais'!$E$4:$E$1003),-('Gastos Gerais'!$C$4:$C$1003))</f>
        <v>0</v>
      </c>
      <c r="R124" s="71">
        <f>SUMPRODUCT(-('Gastos Gerais'!$B$4:$B$1003=Analítico!$B124),-(Analítico!R$3&gt;='Gastos Gerais'!$D$4:$D$1003),-(Analítico!R$3&lt;='Gastos Gerais'!$E$4:$E$1003),-('Gastos Gerais'!$C$4:$C$1003))</f>
        <v>0</v>
      </c>
      <c r="S124" s="71">
        <f>SUMPRODUCT(-('Gastos Gerais'!$B$4:$B$1003=Analítico!$B124),-(Analítico!S$3&gt;='Gastos Gerais'!$D$4:$D$1003),-(Analítico!S$3&lt;='Gastos Gerais'!$E$4:$E$1003),-('Gastos Gerais'!$C$4:$C$1003))</f>
        <v>0</v>
      </c>
      <c r="T124" s="71">
        <f>SUMPRODUCT(-('Gastos Gerais'!$B$4:$B$1003=Analítico!$B124),-(Analítico!T$3&gt;='Gastos Gerais'!$D$4:$D$1003),-(Analítico!T$3&lt;='Gastos Gerais'!$E$4:$E$1003),-('Gastos Gerais'!$C$4:$C$1003))</f>
        <v>0</v>
      </c>
      <c r="U124" s="71">
        <f>SUMPRODUCT(-('Gastos Gerais'!$B$4:$B$1003=Analítico!$B124),-(Analítico!U$3&gt;='Gastos Gerais'!$D$4:$D$1003),-(Analítico!U$3&lt;='Gastos Gerais'!$E$4:$E$1003),-('Gastos Gerais'!$C$4:$C$1003))</f>
        <v>0</v>
      </c>
      <c r="V124" s="71">
        <f>SUMPRODUCT(-('Gastos Gerais'!$B$4:$B$1003=Analítico!$B124),-(Analítico!V$3&gt;='Gastos Gerais'!$D$4:$D$1003),-(Analítico!V$3&lt;='Gastos Gerais'!$E$4:$E$1003),-('Gastos Gerais'!$C$4:$C$1003))</f>
        <v>0</v>
      </c>
      <c r="W124" s="71">
        <f>SUMPRODUCT(-('Gastos Gerais'!$B$4:$B$1003=Analítico!$B124),-(Analítico!W$3&gt;='Gastos Gerais'!$D$4:$D$1003),-(Analítico!W$3&lt;='Gastos Gerais'!$E$4:$E$1003),-('Gastos Gerais'!$C$4:$C$1003))</f>
        <v>0</v>
      </c>
      <c r="X124" s="71">
        <f>SUMPRODUCT(-('Gastos Gerais'!$B$4:$B$1003=Analítico!$B124),-(Analítico!X$3&gt;='Gastos Gerais'!$D$4:$D$1003),-(Analítico!X$3&lt;='Gastos Gerais'!$E$4:$E$1003),-('Gastos Gerais'!$C$4:$C$1003))</f>
        <v>0</v>
      </c>
      <c r="Y124" s="71">
        <f>SUMPRODUCT(-('Gastos Gerais'!$B$4:$B$1003=Analítico!$B124),-(Analítico!Y$3&gt;='Gastos Gerais'!$D$4:$D$1003),-(Analítico!Y$3&lt;='Gastos Gerais'!$E$4:$E$1003),-('Gastos Gerais'!$C$4:$C$1003))</f>
        <v>0</v>
      </c>
      <c r="Z124" s="71">
        <f>SUMPRODUCT(-('Gastos Gerais'!$B$4:$B$1003=Analítico!$B124),-(Analítico!Z$3&gt;='Gastos Gerais'!$D$4:$D$1003),-(Analítico!Z$3&lt;='Gastos Gerais'!$E$4:$E$1003),-('Gastos Gerais'!$C$4:$C$1003))</f>
        <v>0</v>
      </c>
      <c r="AA124" s="71">
        <f>SUMPRODUCT(-('Gastos Gerais'!$B$4:$B$1003=Analítico!$B124),-(Analítico!AA$3&gt;='Gastos Gerais'!$D$4:$D$1003),-(Analítico!AA$3&lt;='Gastos Gerais'!$E$4:$E$1003),-('Gastos Gerais'!$C$4:$C$1003))</f>
        <v>0</v>
      </c>
      <c r="AB124" s="71">
        <f>SUMPRODUCT(-('Gastos Gerais'!$B$4:$B$1003=Analítico!$B124),-(Analítico!AB$3&gt;='Gastos Gerais'!$D$4:$D$1003),-(Analítico!AB$3&lt;='Gastos Gerais'!$E$4:$E$1003),-('Gastos Gerais'!$C$4:$C$1003))</f>
        <v>0</v>
      </c>
      <c r="AC124" s="71">
        <f>SUMPRODUCT(-('Gastos Gerais'!$B$4:$B$1003=Analítico!$B124),-(Analítico!AC$3&gt;='Gastos Gerais'!$D$4:$D$1003),-(Analítico!AC$3&lt;='Gastos Gerais'!$E$4:$E$1003),-('Gastos Gerais'!$C$4:$C$1003))</f>
        <v>0</v>
      </c>
      <c r="AD124" s="71">
        <f>SUMPRODUCT(-('Gastos Gerais'!$B$4:$B$1003=Analítico!$B124),-(Analítico!AD$3&gt;='Gastos Gerais'!$D$4:$D$1003),-(Analítico!AD$3&lt;='Gastos Gerais'!$E$4:$E$1003),-('Gastos Gerais'!$C$4:$C$1003))</f>
        <v>0</v>
      </c>
      <c r="AE124" s="71">
        <f>SUMPRODUCT(-('Gastos Gerais'!$B$4:$B$1003=Analítico!$B124),-(Analítico!AE$3&gt;='Gastos Gerais'!$D$4:$D$1003),-(Analítico!AE$3&lt;='Gastos Gerais'!$E$4:$E$1003),-('Gastos Gerais'!$C$4:$C$1003))</f>
        <v>0</v>
      </c>
      <c r="AF124" s="71">
        <f>SUMPRODUCT(-('Gastos Gerais'!$B$4:$B$1003=Analítico!$B124),-(Analítico!AF$3&gt;='Gastos Gerais'!$D$4:$D$1003),-(Analítico!AF$3&lt;='Gastos Gerais'!$E$4:$E$1003),-('Gastos Gerais'!$C$4:$C$1003))</f>
        <v>0</v>
      </c>
      <c r="AG124" s="71">
        <f>SUMPRODUCT(-('Gastos Gerais'!$B$4:$B$1003=Analítico!$B124),-(Analítico!AG$3&gt;='Gastos Gerais'!$D$4:$D$1003),-(Analítico!AG$3&lt;='Gastos Gerais'!$E$4:$E$1003),-('Gastos Gerais'!$C$4:$C$1003))</f>
        <v>0</v>
      </c>
      <c r="AH124" s="71">
        <f>SUMPRODUCT(-('Gastos Gerais'!$B$4:$B$1003=Analítico!$B124),-(Analítico!AH$3&gt;='Gastos Gerais'!$D$4:$D$1003),-(Analítico!AH$3&lt;='Gastos Gerais'!$E$4:$E$1003),-('Gastos Gerais'!$C$4:$C$1003))</f>
        <v>0</v>
      </c>
      <c r="AI124" s="71">
        <f>SUMPRODUCT(-('Gastos Gerais'!$B$4:$B$1003=Analítico!$B124),-(Analítico!AI$3&gt;='Gastos Gerais'!$D$4:$D$1003),-(Analítico!AI$3&lt;='Gastos Gerais'!$E$4:$E$1003),-('Gastos Gerais'!$C$4:$C$1003))</f>
        <v>0</v>
      </c>
      <c r="AJ124" s="71">
        <f>SUMPRODUCT(-('Gastos Gerais'!$B$4:$B$1003=Analítico!$B124),-(Analítico!AJ$3&gt;='Gastos Gerais'!$D$4:$D$1003),-(Analítico!AJ$3&lt;='Gastos Gerais'!$E$4:$E$1003),-('Gastos Gerais'!$C$4:$C$1003))</f>
        <v>0</v>
      </c>
      <c r="AK124" s="71">
        <f>SUMPRODUCT(-('Gastos Gerais'!$B$4:$B$1003=Analítico!$B124),-(Analítico!AK$3&gt;='Gastos Gerais'!$D$4:$D$1003),-(Analítico!AK$3&lt;='Gastos Gerais'!$E$4:$E$1003),-('Gastos Gerais'!$C$4:$C$1003))</f>
        <v>0</v>
      </c>
      <c r="AL124" s="71">
        <f>SUMPRODUCT(-('Gastos Gerais'!$B$4:$B$1003=Analítico!$B124),-(Analítico!AL$3&gt;='Gastos Gerais'!$D$4:$D$1003),-(Analítico!AL$3&lt;='Gastos Gerais'!$E$4:$E$1003),-('Gastos Gerais'!$C$4:$C$1003))</f>
        <v>0</v>
      </c>
      <c r="AM124" s="71">
        <f>SUMPRODUCT(-('Gastos Gerais'!$B$4:$B$1003=Analítico!$B124),-(Analítico!AM$3&gt;='Gastos Gerais'!$D$4:$D$1003),-(Analítico!AM$3&lt;='Gastos Gerais'!$E$4:$E$1003),-('Gastos Gerais'!$C$4:$C$1003))</f>
        <v>0</v>
      </c>
      <c r="AN124" s="71">
        <f>SUMPRODUCT(-('Gastos Gerais'!$B$4:$B$1003=Analítico!$B124),-(Analítico!AN$3&gt;='Gastos Gerais'!$D$4:$D$1003),-(Analítico!AN$3&lt;='Gastos Gerais'!$E$4:$E$1003),-('Gastos Gerais'!$C$4:$C$1003))</f>
        <v>0</v>
      </c>
      <c r="AO124" s="71">
        <f>SUMPRODUCT(-('Gastos Gerais'!$B$4:$B$1003=Analítico!$B124),-(Analítico!AO$3&gt;='Gastos Gerais'!$D$4:$D$1003),-(Analítico!AO$3&lt;='Gastos Gerais'!$E$4:$E$1003),-('Gastos Gerais'!$C$4:$C$1003))</f>
        <v>0</v>
      </c>
      <c r="AP124" s="71">
        <f>SUMPRODUCT(-('Gastos Gerais'!$B$4:$B$1003=Analítico!$B124),-(Analítico!AP$3&gt;='Gastos Gerais'!$D$4:$D$1003),-(Analítico!AP$3&lt;='Gastos Gerais'!$E$4:$E$1003),-('Gastos Gerais'!$C$4:$C$1003))</f>
        <v>0</v>
      </c>
      <c r="AQ124" s="71">
        <f>SUMPRODUCT(-('Gastos Gerais'!$B$4:$B$1003=Analítico!$B124),-(Analítico!AQ$3&gt;='Gastos Gerais'!$D$4:$D$1003),-(Analítico!AQ$3&lt;='Gastos Gerais'!$E$4:$E$1003),-('Gastos Gerais'!$C$4:$C$1003))</f>
        <v>0</v>
      </c>
      <c r="AR124" s="71">
        <f>SUMPRODUCT(-('Gastos Gerais'!$B$4:$B$1003=Analítico!$B124),-(Analítico!AR$3&gt;='Gastos Gerais'!$D$4:$D$1003),-(Analítico!AR$3&lt;='Gastos Gerais'!$E$4:$E$1003),-('Gastos Gerais'!$C$4:$C$1003))</f>
        <v>0</v>
      </c>
      <c r="AS124" s="71">
        <f>SUMPRODUCT(-('Gastos Gerais'!$B$4:$B$1003=Analítico!$B124),-(Analítico!AS$3&gt;='Gastos Gerais'!$D$4:$D$1003),-(Analítico!AS$3&lt;='Gastos Gerais'!$E$4:$E$1003),-('Gastos Gerais'!$C$4:$C$1003))</f>
        <v>0</v>
      </c>
      <c r="AT124" s="71">
        <f>SUMPRODUCT(-('Gastos Gerais'!$B$4:$B$1003=Analítico!$B124),-(Analítico!AT$3&gt;='Gastos Gerais'!$D$4:$D$1003),-(Analítico!AT$3&lt;='Gastos Gerais'!$E$4:$E$1003),-('Gastos Gerais'!$C$4:$C$1003))</f>
        <v>0</v>
      </c>
      <c r="AU124" s="71">
        <f>SUMPRODUCT(-('Gastos Gerais'!$B$4:$B$1003=Analítico!$B124),-(Analítico!AU$3&gt;='Gastos Gerais'!$D$4:$D$1003),-(Analítico!AU$3&lt;='Gastos Gerais'!$E$4:$E$1003),-('Gastos Gerais'!$C$4:$C$1003))</f>
        <v>0</v>
      </c>
      <c r="AV124" s="71">
        <f>SUMPRODUCT(-('Gastos Gerais'!$B$4:$B$1003=Analítico!$B124),-(Analítico!AV$3&gt;='Gastos Gerais'!$D$4:$D$1003),-(Analítico!AV$3&lt;='Gastos Gerais'!$E$4:$E$1003),-('Gastos Gerais'!$C$4:$C$1003))</f>
        <v>0</v>
      </c>
      <c r="AW124" s="71">
        <f>SUMPRODUCT(-('Gastos Gerais'!$B$4:$B$1003=Analítico!$B124),-(Analítico!AW$3&gt;='Gastos Gerais'!$D$4:$D$1003),-(Analítico!AW$3&lt;='Gastos Gerais'!$E$4:$E$1003),-('Gastos Gerais'!$C$4:$C$1003))</f>
        <v>0</v>
      </c>
      <c r="AX124" s="71">
        <f>SUMPRODUCT(-('Gastos Gerais'!$B$4:$B$1003=Analítico!$B124),-(Analítico!AX$3&gt;='Gastos Gerais'!$D$4:$D$1003),-(Analítico!AX$3&lt;='Gastos Gerais'!$E$4:$E$1003),-('Gastos Gerais'!$C$4:$C$1003))</f>
        <v>0</v>
      </c>
      <c r="AY124" s="71">
        <f>SUMPRODUCT(-('Gastos Gerais'!$B$4:$B$1003=Analítico!$B124),-(Analítico!AY$3&gt;='Gastos Gerais'!$D$4:$D$1003),-(Analítico!AY$3&lt;='Gastos Gerais'!$E$4:$E$1003),-('Gastos Gerais'!$C$4:$C$1003))</f>
        <v>0</v>
      </c>
      <c r="AZ124" s="71">
        <f>SUMPRODUCT(-('Gastos Gerais'!$B$4:$B$1003=Analítico!$B124),-(Analítico!AZ$3&gt;='Gastos Gerais'!$D$4:$D$1003),-(Analítico!AZ$3&lt;='Gastos Gerais'!$E$4:$E$1003),-('Gastos Gerais'!$C$4:$C$1003))</f>
        <v>0</v>
      </c>
      <c r="BA124" s="71">
        <f>SUMPRODUCT(-('Gastos Gerais'!$B$4:$B$1003=Analítico!$B124),-(Analítico!BA$3&gt;='Gastos Gerais'!$D$4:$D$1003),-(Analítico!BA$3&lt;='Gastos Gerais'!$E$4:$E$1003),-('Gastos Gerais'!$C$4:$C$1003))</f>
        <v>0</v>
      </c>
      <c r="BB124" s="71">
        <f>SUMPRODUCT(-('Gastos Gerais'!$B$4:$B$1003=Analítico!$B124),-(Analítico!BB$3&gt;='Gastos Gerais'!$D$4:$D$1003),-(Analítico!BB$3&lt;='Gastos Gerais'!$E$4:$E$1003),-('Gastos Gerais'!$C$4:$C$1003))</f>
        <v>0</v>
      </c>
      <c r="BC124" s="71">
        <f>SUMPRODUCT(-('Gastos Gerais'!$B$4:$B$1003=Analítico!$B124),-(Analítico!BC$3&gt;='Gastos Gerais'!$D$4:$D$1003),-(Analítico!BC$3&lt;='Gastos Gerais'!$E$4:$E$1003),-('Gastos Gerais'!$C$4:$C$1003))</f>
        <v>0</v>
      </c>
      <c r="BD124" s="71">
        <f>SUMPRODUCT(-('Gastos Gerais'!$B$4:$B$1003=Analítico!$B124),-(Analítico!BD$3&gt;='Gastos Gerais'!$D$4:$D$1003),-(Analítico!BD$3&lt;='Gastos Gerais'!$E$4:$E$1003),-('Gastos Gerais'!$C$4:$C$1003))</f>
        <v>0</v>
      </c>
      <c r="BE124" s="71">
        <f>SUMPRODUCT(-('Gastos Gerais'!$B$4:$B$1003=Analítico!$B124),-(Analítico!BE$3&gt;='Gastos Gerais'!$D$4:$D$1003),-(Analítico!BE$3&lt;='Gastos Gerais'!$E$4:$E$1003),-('Gastos Gerais'!$C$4:$C$1003))</f>
        <v>0</v>
      </c>
      <c r="BF124" s="71">
        <f>SUMPRODUCT(-('Gastos Gerais'!$B$4:$B$1003=Analítico!$B124),-(Analítico!BF$3&gt;='Gastos Gerais'!$D$4:$D$1003),-(Analítico!BF$3&lt;='Gastos Gerais'!$E$4:$E$1003),-('Gastos Gerais'!$C$4:$C$1003))</f>
        <v>0</v>
      </c>
      <c r="BG124" s="71">
        <f>SUMPRODUCT(-('Gastos Gerais'!$B$4:$B$1003=Analítico!$B124),-(Analítico!BG$3&gt;='Gastos Gerais'!$D$4:$D$1003),-(Analítico!BG$3&lt;='Gastos Gerais'!$E$4:$E$1003),-('Gastos Gerais'!$C$4:$C$1003))</f>
        <v>0</v>
      </c>
      <c r="BH124" s="71">
        <f>SUMPRODUCT(-('Gastos Gerais'!$B$4:$B$1003=Analítico!$B124),-(Analítico!BH$3&gt;='Gastos Gerais'!$D$4:$D$1003),-(Analítico!BH$3&lt;='Gastos Gerais'!$E$4:$E$1003),-('Gastos Gerais'!$C$4:$C$1003))</f>
        <v>0</v>
      </c>
      <c r="BI124" s="71">
        <f>SUMPRODUCT(-('Gastos Gerais'!$B$4:$B$1003=Analítico!$B124),-(Analítico!BI$3&gt;='Gastos Gerais'!$D$4:$D$1003),-(Analítico!BI$3&lt;='Gastos Gerais'!$E$4:$E$1003),-('Gastos Gerais'!$C$4:$C$1003))</f>
        <v>0</v>
      </c>
      <c r="BJ124" s="71">
        <f>SUMPRODUCT(-('Gastos Gerais'!$B$4:$B$1003=Analítico!$B124),-(Analítico!BJ$3&gt;='Gastos Gerais'!$D$4:$D$1003),-(Analítico!BJ$3&lt;='Gastos Gerais'!$E$4:$E$1003),-('Gastos Gerais'!$C$4:$C$1003))</f>
        <v>0</v>
      </c>
      <c r="BK124" s="69">
        <f t="shared" si="40"/>
        <v>848540</v>
      </c>
      <c r="BL124" s="74">
        <f t="shared" ref="BL124:BL126" ca="1" si="41">IF($BK$144=0,0,BK124/$BK$144)</f>
        <v>1.4789007257995115E-2</v>
      </c>
    </row>
    <row r="125" spans="1:64" s="49" customFormat="1" ht="23.25" customHeight="1" x14ac:dyDescent="0.2">
      <c r="A125" s="19" t="s">
        <v>588</v>
      </c>
      <c r="B125" s="354" t="s">
        <v>300</v>
      </c>
      <c r="C125" s="71">
        <f>SUMPRODUCT(-('Gastos Gerais'!$B$4:$B$1003=Analítico!$B125),-(Analítico!C$3&gt;='Gastos Gerais'!$D$4:$D$1003),-(Analítico!C$3&lt;='Gastos Gerais'!$E$4:$E$1003),-('Gastos Gerais'!$C$4:$C$1003))</f>
        <v>427430</v>
      </c>
      <c r="D125" s="71">
        <f>SUMPRODUCT(-('Gastos Gerais'!$B$4:$B$1003=Analítico!$B125),-(Analítico!D$3&gt;='Gastos Gerais'!$D$4:$D$1003),-(Analítico!D$3&lt;='Gastos Gerais'!$E$4:$E$1003),-('Gastos Gerais'!$C$4:$C$1003))</f>
        <v>127430</v>
      </c>
      <c r="E125" s="71">
        <f>SUMPRODUCT(-('Gastos Gerais'!$B$4:$B$1003=Analítico!$B125),-(Analítico!E$3&gt;='Gastos Gerais'!$D$4:$D$1003),-(Analítico!E$3&lt;='Gastos Gerais'!$E$4:$E$1003),-('Gastos Gerais'!$C$4:$C$1003))</f>
        <v>127430</v>
      </c>
      <c r="F125" s="71">
        <f>SUMPRODUCT(-('Gastos Gerais'!$B$4:$B$1003=Analítico!$B125),-(Analítico!F$3&gt;='Gastos Gerais'!$D$4:$D$1003),-(Analítico!F$3&lt;='Gastos Gerais'!$E$4:$E$1003),-('Gastos Gerais'!$C$4:$C$1003))</f>
        <v>127430</v>
      </c>
      <c r="G125" s="71">
        <f>SUMPRODUCT(-('Gastos Gerais'!$B$4:$B$1003=Analítico!$B125),-(Analítico!G$3&gt;='Gastos Gerais'!$D$4:$D$1003),-(Analítico!G$3&lt;='Gastos Gerais'!$E$4:$E$1003),-('Gastos Gerais'!$C$4:$C$1003))</f>
        <v>529630</v>
      </c>
      <c r="H125" s="71">
        <f>SUMPRODUCT(-('Gastos Gerais'!$B$4:$B$1003=Analítico!$B125),-(Analítico!H$3&gt;='Gastos Gerais'!$D$4:$D$1003),-(Analítico!H$3&lt;='Gastos Gerais'!$E$4:$E$1003),-('Gastos Gerais'!$C$4:$C$1003))</f>
        <v>129630</v>
      </c>
      <c r="I125" s="71">
        <f>SUMPRODUCT(-('Gastos Gerais'!$B$4:$B$1003=Analítico!$B125),-(Analítico!I$3&gt;='Gastos Gerais'!$D$4:$D$1003),-(Analítico!I$3&lt;='Gastos Gerais'!$E$4:$E$1003),-('Gastos Gerais'!$C$4:$C$1003))</f>
        <v>429630</v>
      </c>
      <c r="J125" s="71">
        <f>SUMPRODUCT(-('Gastos Gerais'!$B$4:$B$1003=Analítico!$B125),-(Analítico!J$3&gt;='Gastos Gerais'!$D$4:$D$1003),-(Analítico!J$3&lt;='Gastos Gerais'!$E$4:$E$1003),-('Gastos Gerais'!$C$4:$C$1003))</f>
        <v>206630</v>
      </c>
      <c r="K125" s="71">
        <f>SUMPRODUCT(-('Gastos Gerais'!$B$4:$B$1003=Analítico!$B125),-(Analítico!K$3&gt;='Gastos Gerais'!$D$4:$D$1003),-(Analítico!K$3&lt;='Gastos Gerais'!$E$4:$E$1003),-('Gastos Gerais'!$C$4:$C$1003))</f>
        <v>126630</v>
      </c>
      <c r="L125" s="71">
        <f>SUMPRODUCT(-('Gastos Gerais'!$B$4:$B$1003=Analítico!$B125),-(Analítico!L$3&gt;='Gastos Gerais'!$D$4:$D$1003),-(Analítico!L$3&lt;='Gastos Gerais'!$E$4:$E$1003),-('Gastos Gerais'!$C$4:$C$1003))</f>
        <v>126630</v>
      </c>
      <c r="M125" s="71">
        <f>SUMPRODUCT(-('Gastos Gerais'!$B$4:$B$1003=Analítico!$B125),-(Analítico!M$3&gt;='Gastos Gerais'!$D$4:$D$1003),-(Analítico!M$3&lt;='Gastos Gerais'!$E$4:$E$1003),-('Gastos Gerais'!$C$4:$C$1003))</f>
        <v>126630</v>
      </c>
      <c r="N125" s="71">
        <f>SUMPRODUCT(-('Gastos Gerais'!$B$4:$B$1003=Analítico!$B125),-(Analítico!N$3&gt;='Gastos Gerais'!$D$4:$D$1003),-(Analítico!N$3&lt;='Gastos Gerais'!$E$4:$E$1003),-('Gastos Gerais'!$C$4:$C$1003))</f>
        <v>126630</v>
      </c>
      <c r="O125" s="71">
        <f>SUMPRODUCT(-('Gastos Gerais'!$B$4:$B$1003=Analítico!$B125),-(Analítico!O$3&gt;='Gastos Gerais'!$D$4:$D$1003),-(Analítico!O$3&lt;='Gastos Gerais'!$E$4:$E$1003),-('Gastos Gerais'!$C$4:$C$1003))</f>
        <v>126630</v>
      </c>
      <c r="P125" s="71">
        <f>SUMPRODUCT(-('Gastos Gerais'!$B$4:$B$1003=Analítico!$B125),-(Analítico!P$3&gt;='Gastos Gerais'!$D$4:$D$1003),-(Analítico!P$3&lt;='Gastos Gerais'!$E$4:$E$1003),-('Gastos Gerais'!$C$4:$C$1003))</f>
        <v>0</v>
      </c>
      <c r="Q125" s="71">
        <f>SUMPRODUCT(-('Gastos Gerais'!$B$4:$B$1003=Analítico!$B125),-(Analítico!Q$3&gt;='Gastos Gerais'!$D$4:$D$1003),-(Analítico!Q$3&lt;='Gastos Gerais'!$E$4:$E$1003),-('Gastos Gerais'!$C$4:$C$1003))</f>
        <v>0</v>
      </c>
      <c r="R125" s="71">
        <f>SUMPRODUCT(-('Gastos Gerais'!$B$4:$B$1003=Analítico!$B125),-(Analítico!R$3&gt;='Gastos Gerais'!$D$4:$D$1003),-(Analítico!R$3&lt;='Gastos Gerais'!$E$4:$E$1003),-('Gastos Gerais'!$C$4:$C$1003))</f>
        <v>0</v>
      </c>
      <c r="S125" s="71">
        <f>SUMPRODUCT(-('Gastos Gerais'!$B$4:$B$1003=Analítico!$B125),-(Analítico!S$3&gt;='Gastos Gerais'!$D$4:$D$1003),-(Analítico!S$3&lt;='Gastos Gerais'!$E$4:$E$1003),-('Gastos Gerais'!$C$4:$C$1003))</f>
        <v>0</v>
      </c>
      <c r="T125" s="71">
        <f>SUMPRODUCT(-('Gastos Gerais'!$B$4:$B$1003=Analítico!$B125),-(Analítico!T$3&gt;='Gastos Gerais'!$D$4:$D$1003),-(Analítico!T$3&lt;='Gastos Gerais'!$E$4:$E$1003),-('Gastos Gerais'!$C$4:$C$1003))</f>
        <v>0</v>
      </c>
      <c r="U125" s="71">
        <f>SUMPRODUCT(-('Gastos Gerais'!$B$4:$B$1003=Analítico!$B125),-(Analítico!U$3&gt;='Gastos Gerais'!$D$4:$D$1003),-(Analítico!U$3&lt;='Gastos Gerais'!$E$4:$E$1003),-('Gastos Gerais'!$C$4:$C$1003))</f>
        <v>0</v>
      </c>
      <c r="V125" s="71">
        <f>SUMPRODUCT(-('Gastos Gerais'!$B$4:$B$1003=Analítico!$B125),-(Analítico!V$3&gt;='Gastos Gerais'!$D$4:$D$1003),-(Analítico!V$3&lt;='Gastos Gerais'!$E$4:$E$1003),-('Gastos Gerais'!$C$4:$C$1003))</f>
        <v>0</v>
      </c>
      <c r="W125" s="71">
        <f>SUMPRODUCT(-('Gastos Gerais'!$B$4:$B$1003=Analítico!$B125),-(Analítico!W$3&gt;='Gastos Gerais'!$D$4:$D$1003),-(Analítico!W$3&lt;='Gastos Gerais'!$E$4:$E$1003),-('Gastos Gerais'!$C$4:$C$1003))</f>
        <v>0</v>
      </c>
      <c r="X125" s="71">
        <f>SUMPRODUCT(-('Gastos Gerais'!$B$4:$B$1003=Analítico!$B125),-(Analítico!X$3&gt;='Gastos Gerais'!$D$4:$D$1003),-(Analítico!X$3&lt;='Gastos Gerais'!$E$4:$E$1003),-('Gastos Gerais'!$C$4:$C$1003))</f>
        <v>0</v>
      </c>
      <c r="Y125" s="71">
        <f>SUMPRODUCT(-('Gastos Gerais'!$B$4:$B$1003=Analítico!$B125),-(Analítico!Y$3&gt;='Gastos Gerais'!$D$4:$D$1003),-(Analítico!Y$3&lt;='Gastos Gerais'!$E$4:$E$1003),-('Gastos Gerais'!$C$4:$C$1003))</f>
        <v>0</v>
      </c>
      <c r="Z125" s="71">
        <f>SUMPRODUCT(-('Gastos Gerais'!$B$4:$B$1003=Analítico!$B125),-(Analítico!Z$3&gt;='Gastos Gerais'!$D$4:$D$1003),-(Analítico!Z$3&lt;='Gastos Gerais'!$E$4:$E$1003),-('Gastos Gerais'!$C$4:$C$1003))</f>
        <v>0</v>
      </c>
      <c r="AA125" s="71">
        <f>SUMPRODUCT(-('Gastos Gerais'!$B$4:$B$1003=Analítico!$B125),-(Analítico!AA$3&gt;='Gastos Gerais'!$D$4:$D$1003),-(Analítico!AA$3&lt;='Gastos Gerais'!$E$4:$E$1003),-('Gastos Gerais'!$C$4:$C$1003))</f>
        <v>0</v>
      </c>
      <c r="AB125" s="71">
        <f>SUMPRODUCT(-('Gastos Gerais'!$B$4:$B$1003=Analítico!$B125),-(Analítico!AB$3&gt;='Gastos Gerais'!$D$4:$D$1003),-(Analítico!AB$3&lt;='Gastos Gerais'!$E$4:$E$1003),-('Gastos Gerais'!$C$4:$C$1003))</f>
        <v>0</v>
      </c>
      <c r="AC125" s="71">
        <f>SUMPRODUCT(-('Gastos Gerais'!$B$4:$B$1003=Analítico!$B125),-(Analítico!AC$3&gt;='Gastos Gerais'!$D$4:$D$1003),-(Analítico!AC$3&lt;='Gastos Gerais'!$E$4:$E$1003),-('Gastos Gerais'!$C$4:$C$1003))</f>
        <v>0</v>
      </c>
      <c r="AD125" s="71">
        <f>SUMPRODUCT(-('Gastos Gerais'!$B$4:$B$1003=Analítico!$B125),-(Analítico!AD$3&gt;='Gastos Gerais'!$D$4:$D$1003),-(Analítico!AD$3&lt;='Gastos Gerais'!$E$4:$E$1003),-('Gastos Gerais'!$C$4:$C$1003))</f>
        <v>0</v>
      </c>
      <c r="AE125" s="71">
        <f>SUMPRODUCT(-('Gastos Gerais'!$B$4:$B$1003=Analítico!$B125),-(Analítico!AE$3&gt;='Gastos Gerais'!$D$4:$D$1003),-(Analítico!AE$3&lt;='Gastos Gerais'!$E$4:$E$1003),-('Gastos Gerais'!$C$4:$C$1003))</f>
        <v>0</v>
      </c>
      <c r="AF125" s="71">
        <f>SUMPRODUCT(-('Gastos Gerais'!$B$4:$B$1003=Analítico!$B125),-(Analítico!AF$3&gt;='Gastos Gerais'!$D$4:$D$1003),-(Analítico!AF$3&lt;='Gastos Gerais'!$E$4:$E$1003),-('Gastos Gerais'!$C$4:$C$1003))</f>
        <v>0</v>
      </c>
      <c r="AG125" s="71">
        <f>SUMPRODUCT(-('Gastos Gerais'!$B$4:$B$1003=Analítico!$B125),-(Analítico!AG$3&gt;='Gastos Gerais'!$D$4:$D$1003),-(Analítico!AG$3&lt;='Gastos Gerais'!$E$4:$E$1003),-('Gastos Gerais'!$C$4:$C$1003))</f>
        <v>0</v>
      </c>
      <c r="AH125" s="71">
        <f>SUMPRODUCT(-('Gastos Gerais'!$B$4:$B$1003=Analítico!$B125),-(Analítico!AH$3&gt;='Gastos Gerais'!$D$4:$D$1003),-(Analítico!AH$3&lt;='Gastos Gerais'!$E$4:$E$1003),-('Gastos Gerais'!$C$4:$C$1003))</f>
        <v>0</v>
      </c>
      <c r="AI125" s="71">
        <f>SUMPRODUCT(-('Gastos Gerais'!$B$4:$B$1003=Analítico!$B125),-(Analítico!AI$3&gt;='Gastos Gerais'!$D$4:$D$1003),-(Analítico!AI$3&lt;='Gastos Gerais'!$E$4:$E$1003),-('Gastos Gerais'!$C$4:$C$1003))</f>
        <v>0</v>
      </c>
      <c r="AJ125" s="71">
        <f>SUMPRODUCT(-('Gastos Gerais'!$B$4:$B$1003=Analítico!$B125),-(Analítico!AJ$3&gt;='Gastos Gerais'!$D$4:$D$1003),-(Analítico!AJ$3&lt;='Gastos Gerais'!$E$4:$E$1003),-('Gastos Gerais'!$C$4:$C$1003))</f>
        <v>0</v>
      </c>
      <c r="AK125" s="71">
        <f>SUMPRODUCT(-('Gastos Gerais'!$B$4:$B$1003=Analítico!$B125),-(Analítico!AK$3&gt;='Gastos Gerais'!$D$4:$D$1003),-(Analítico!AK$3&lt;='Gastos Gerais'!$E$4:$E$1003),-('Gastos Gerais'!$C$4:$C$1003))</f>
        <v>0</v>
      </c>
      <c r="AL125" s="71">
        <f>SUMPRODUCT(-('Gastos Gerais'!$B$4:$B$1003=Analítico!$B125),-(Analítico!AL$3&gt;='Gastos Gerais'!$D$4:$D$1003),-(Analítico!AL$3&lt;='Gastos Gerais'!$E$4:$E$1003),-('Gastos Gerais'!$C$4:$C$1003))</f>
        <v>0</v>
      </c>
      <c r="AM125" s="71">
        <f>SUMPRODUCT(-('Gastos Gerais'!$B$4:$B$1003=Analítico!$B125),-(Analítico!AM$3&gt;='Gastos Gerais'!$D$4:$D$1003),-(Analítico!AM$3&lt;='Gastos Gerais'!$E$4:$E$1003),-('Gastos Gerais'!$C$4:$C$1003))</f>
        <v>0</v>
      </c>
      <c r="AN125" s="71">
        <f>SUMPRODUCT(-('Gastos Gerais'!$B$4:$B$1003=Analítico!$B125),-(Analítico!AN$3&gt;='Gastos Gerais'!$D$4:$D$1003),-(Analítico!AN$3&lt;='Gastos Gerais'!$E$4:$E$1003),-('Gastos Gerais'!$C$4:$C$1003))</f>
        <v>0</v>
      </c>
      <c r="AO125" s="71">
        <f>SUMPRODUCT(-('Gastos Gerais'!$B$4:$B$1003=Analítico!$B125),-(Analítico!AO$3&gt;='Gastos Gerais'!$D$4:$D$1003),-(Analítico!AO$3&lt;='Gastos Gerais'!$E$4:$E$1003),-('Gastos Gerais'!$C$4:$C$1003))</f>
        <v>0</v>
      </c>
      <c r="AP125" s="71">
        <f>SUMPRODUCT(-('Gastos Gerais'!$B$4:$B$1003=Analítico!$B125),-(Analítico!AP$3&gt;='Gastos Gerais'!$D$4:$D$1003),-(Analítico!AP$3&lt;='Gastos Gerais'!$E$4:$E$1003),-('Gastos Gerais'!$C$4:$C$1003))</f>
        <v>0</v>
      </c>
      <c r="AQ125" s="71">
        <f>SUMPRODUCT(-('Gastos Gerais'!$B$4:$B$1003=Analítico!$B125),-(Analítico!AQ$3&gt;='Gastos Gerais'!$D$4:$D$1003),-(Analítico!AQ$3&lt;='Gastos Gerais'!$E$4:$E$1003),-('Gastos Gerais'!$C$4:$C$1003))</f>
        <v>0</v>
      </c>
      <c r="AR125" s="71">
        <f>SUMPRODUCT(-('Gastos Gerais'!$B$4:$B$1003=Analítico!$B125),-(Analítico!AR$3&gt;='Gastos Gerais'!$D$4:$D$1003),-(Analítico!AR$3&lt;='Gastos Gerais'!$E$4:$E$1003),-('Gastos Gerais'!$C$4:$C$1003))</f>
        <v>0</v>
      </c>
      <c r="AS125" s="71">
        <f>SUMPRODUCT(-('Gastos Gerais'!$B$4:$B$1003=Analítico!$B125),-(Analítico!AS$3&gt;='Gastos Gerais'!$D$4:$D$1003),-(Analítico!AS$3&lt;='Gastos Gerais'!$E$4:$E$1003),-('Gastos Gerais'!$C$4:$C$1003))</f>
        <v>0</v>
      </c>
      <c r="AT125" s="71">
        <f>SUMPRODUCT(-('Gastos Gerais'!$B$4:$B$1003=Analítico!$B125),-(Analítico!AT$3&gt;='Gastos Gerais'!$D$4:$D$1003),-(Analítico!AT$3&lt;='Gastos Gerais'!$E$4:$E$1003),-('Gastos Gerais'!$C$4:$C$1003))</f>
        <v>0</v>
      </c>
      <c r="AU125" s="71">
        <f>SUMPRODUCT(-('Gastos Gerais'!$B$4:$B$1003=Analítico!$B125),-(Analítico!AU$3&gt;='Gastos Gerais'!$D$4:$D$1003),-(Analítico!AU$3&lt;='Gastos Gerais'!$E$4:$E$1003),-('Gastos Gerais'!$C$4:$C$1003))</f>
        <v>0</v>
      </c>
      <c r="AV125" s="71">
        <f>SUMPRODUCT(-('Gastos Gerais'!$B$4:$B$1003=Analítico!$B125),-(Analítico!AV$3&gt;='Gastos Gerais'!$D$4:$D$1003),-(Analítico!AV$3&lt;='Gastos Gerais'!$E$4:$E$1003),-('Gastos Gerais'!$C$4:$C$1003))</f>
        <v>0</v>
      </c>
      <c r="AW125" s="71">
        <f>SUMPRODUCT(-('Gastos Gerais'!$B$4:$B$1003=Analítico!$B125),-(Analítico!AW$3&gt;='Gastos Gerais'!$D$4:$D$1003),-(Analítico!AW$3&lt;='Gastos Gerais'!$E$4:$E$1003),-('Gastos Gerais'!$C$4:$C$1003))</f>
        <v>0</v>
      </c>
      <c r="AX125" s="71">
        <f>SUMPRODUCT(-('Gastos Gerais'!$B$4:$B$1003=Analítico!$B125),-(Analítico!AX$3&gt;='Gastos Gerais'!$D$4:$D$1003),-(Analítico!AX$3&lt;='Gastos Gerais'!$E$4:$E$1003),-('Gastos Gerais'!$C$4:$C$1003))</f>
        <v>0</v>
      </c>
      <c r="AY125" s="71">
        <f>SUMPRODUCT(-('Gastos Gerais'!$B$4:$B$1003=Analítico!$B125),-(Analítico!AY$3&gt;='Gastos Gerais'!$D$4:$D$1003),-(Analítico!AY$3&lt;='Gastos Gerais'!$E$4:$E$1003),-('Gastos Gerais'!$C$4:$C$1003))</f>
        <v>0</v>
      </c>
      <c r="AZ125" s="71">
        <f>SUMPRODUCT(-('Gastos Gerais'!$B$4:$B$1003=Analítico!$B125),-(Analítico!AZ$3&gt;='Gastos Gerais'!$D$4:$D$1003),-(Analítico!AZ$3&lt;='Gastos Gerais'!$E$4:$E$1003),-('Gastos Gerais'!$C$4:$C$1003))</f>
        <v>0</v>
      </c>
      <c r="BA125" s="71">
        <f>SUMPRODUCT(-('Gastos Gerais'!$B$4:$B$1003=Analítico!$B125),-(Analítico!BA$3&gt;='Gastos Gerais'!$D$4:$D$1003),-(Analítico!BA$3&lt;='Gastos Gerais'!$E$4:$E$1003),-('Gastos Gerais'!$C$4:$C$1003))</f>
        <v>0</v>
      </c>
      <c r="BB125" s="71">
        <f>SUMPRODUCT(-('Gastos Gerais'!$B$4:$B$1003=Analítico!$B125),-(Analítico!BB$3&gt;='Gastos Gerais'!$D$4:$D$1003),-(Analítico!BB$3&lt;='Gastos Gerais'!$E$4:$E$1003),-('Gastos Gerais'!$C$4:$C$1003))</f>
        <v>0</v>
      </c>
      <c r="BC125" s="71">
        <f>SUMPRODUCT(-('Gastos Gerais'!$B$4:$B$1003=Analítico!$B125),-(Analítico!BC$3&gt;='Gastos Gerais'!$D$4:$D$1003),-(Analítico!BC$3&lt;='Gastos Gerais'!$E$4:$E$1003),-('Gastos Gerais'!$C$4:$C$1003))</f>
        <v>0</v>
      </c>
      <c r="BD125" s="71">
        <f>SUMPRODUCT(-('Gastos Gerais'!$B$4:$B$1003=Analítico!$B125),-(Analítico!BD$3&gt;='Gastos Gerais'!$D$4:$D$1003),-(Analítico!BD$3&lt;='Gastos Gerais'!$E$4:$E$1003),-('Gastos Gerais'!$C$4:$C$1003))</f>
        <v>0</v>
      </c>
      <c r="BE125" s="71">
        <f>SUMPRODUCT(-('Gastos Gerais'!$B$4:$B$1003=Analítico!$B125),-(Analítico!BE$3&gt;='Gastos Gerais'!$D$4:$D$1003),-(Analítico!BE$3&lt;='Gastos Gerais'!$E$4:$E$1003),-('Gastos Gerais'!$C$4:$C$1003))</f>
        <v>0</v>
      </c>
      <c r="BF125" s="71">
        <f>SUMPRODUCT(-('Gastos Gerais'!$B$4:$B$1003=Analítico!$B125),-(Analítico!BF$3&gt;='Gastos Gerais'!$D$4:$D$1003),-(Analítico!BF$3&lt;='Gastos Gerais'!$E$4:$E$1003),-('Gastos Gerais'!$C$4:$C$1003))</f>
        <v>0</v>
      </c>
      <c r="BG125" s="71">
        <f>SUMPRODUCT(-('Gastos Gerais'!$B$4:$B$1003=Analítico!$B125),-(Analítico!BG$3&gt;='Gastos Gerais'!$D$4:$D$1003),-(Analítico!BG$3&lt;='Gastos Gerais'!$E$4:$E$1003),-('Gastos Gerais'!$C$4:$C$1003))</f>
        <v>0</v>
      </c>
      <c r="BH125" s="71">
        <f>SUMPRODUCT(-('Gastos Gerais'!$B$4:$B$1003=Analítico!$B125),-(Analítico!BH$3&gt;='Gastos Gerais'!$D$4:$D$1003),-(Analítico!BH$3&lt;='Gastos Gerais'!$E$4:$E$1003),-('Gastos Gerais'!$C$4:$C$1003))</f>
        <v>0</v>
      </c>
      <c r="BI125" s="71">
        <f>SUMPRODUCT(-('Gastos Gerais'!$B$4:$B$1003=Analítico!$B125),-(Analítico!BI$3&gt;='Gastos Gerais'!$D$4:$D$1003),-(Analítico!BI$3&lt;='Gastos Gerais'!$E$4:$E$1003),-('Gastos Gerais'!$C$4:$C$1003))</f>
        <v>0</v>
      </c>
      <c r="BJ125" s="71">
        <f>SUMPRODUCT(-('Gastos Gerais'!$B$4:$B$1003=Analítico!$B125),-(Analítico!BJ$3&gt;='Gastos Gerais'!$D$4:$D$1003),-(Analítico!BJ$3&lt;='Gastos Gerais'!$E$4:$E$1003),-('Gastos Gerais'!$C$4:$C$1003))</f>
        <v>0</v>
      </c>
      <c r="BK125" s="69">
        <f t="shared" si="40"/>
        <v>2738390</v>
      </c>
      <c r="BL125" s="74">
        <f t="shared" ca="1" si="41"/>
        <v>4.7726765485682748E-2</v>
      </c>
    </row>
    <row r="126" spans="1:64" s="49" customFormat="1" ht="23.25" customHeight="1" thickBot="1" x14ac:dyDescent="0.25">
      <c r="A126" s="294"/>
      <c r="B126" s="293" t="s">
        <v>301</v>
      </c>
      <c r="C126" s="295">
        <f t="shared" ref="C126:BK126" si="42">SUBTOTAL(109,C60:C125)</f>
        <v>1393981.2</v>
      </c>
      <c r="D126" s="295">
        <f t="shared" si="42"/>
        <v>1237481.2</v>
      </c>
      <c r="E126" s="295">
        <f t="shared" si="42"/>
        <v>1050631.2</v>
      </c>
      <c r="F126" s="295">
        <f t="shared" si="42"/>
        <v>838201.2</v>
      </c>
      <c r="G126" s="295">
        <f t="shared" si="42"/>
        <v>1539151.2</v>
      </c>
      <c r="H126" s="295">
        <f t="shared" si="42"/>
        <v>821451.2</v>
      </c>
      <c r="I126" s="295">
        <f t="shared" si="42"/>
        <v>1131651.2</v>
      </c>
      <c r="J126" s="295">
        <f t="shared" si="42"/>
        <v>1040151.2</v>
      </c>
      <c r="K126" s="295">
        <f t="shared" si="42"/>
        <v>805151.2</v>
      </c>
      <c r="L126" s="295">
        <f t="shared" si="42"/>
        <v>971501.2</v>
      </c>
      <c r="M126" s="295">
        <f t="shared" si="42"/>
        <v>996751.2</v>
      </c>
      <c r="N126" s="295">
        <f t="shared" si="42"/>
        <v>831751.2</v>
      </c>
      <c r="O126" s="295">
        <f t="shared" si="42"/>
        <v>863192.4</v>
      </c>
      <c r="P126" s="295">
        <f t="shared" si="42"/>
        <v>0</v>
      </c>
      <c r="Q126" s="295">
        <f t="shared" si="42"/>
        <v>0</v>
      </c>
      <c r="R126" s="295">
        <f t="shared" si="42"/>
        <v>0</v>
      </c>
      <c r="S126" s="295">
        <f t="shared" si="42"/>
        <v>0</v>
      </c>
      <c r="T126" s="295">
        <f t="shared" si="42"/>
        <v>0</v>
      </c>
      <c r="U126" s="295">
        <f t="shared" si="42"/>
        <v>0</v>
      </c>
      <c r="V126" s="295">
        <f t="shared" si="42"/>
        <v>0</v>
      </c>
      <c r="W126" s="295">
        <f t="shared" si="42"/>
        <v>0</v>
      </c>
      <c r="X126" s="295">
        <f t="shared" si="42"/>
        <v>0</v>
      </c>
      <c r="Y126" s="295">
        <f t="shared" si="42"/>
        <v>0</v>
      </c>
      <c r="Z126" s="295">
        <f t="shared" si="42"/>
        <v>0</v>
      </c>
      <c r="AA126" s="295">
        <f t="shared" si="42"/>
        <v>0</v>
      </c>
      <c r="AB126" s="295">
        <f t="shared" si="42"/>
        <v>0</v>
      </c>
      <c r="AC126" s="295">
        <f t="shared" si="42"/>
        <v>0</v>
      </c>
      <c r="AD126" s="295">
        <f t="shared" si="42"/>
        <v>0</v>
      </c>
      <c r="AE126" s="295">
        <f t="shared" si="42"/>
        <v>0</v>
      </c>
      <c r="AF126" s="295">
        <f t="shared" si="42"/>
        <v>0</v>
      </c>
      <c r="AG126" s="295">
        <f t="shared" si="42"/>
        <v>0</v>
      </c>
      <c r="AH126" s="295">
        <f t="shared" si="42"/>
        <v>0</v>
      </c>
      <c r="AI126" s="295">
        <f t="shared" si="42"/>
        <v>0</v>
      </c>
      <c r="AJ126" s="295">
        <f t="shared" si="42"/>
        <v>0</v>
      </c>
      <c r="AK126" s="295">
        <f t="shared" si="42"/>
        <v>0</v>
      </c>
      <c r="AL126" s="295">
        <f t="shared" ref="AL126:AS126" si="43">SUBTOTAL(109,AL60:AL125)</f>
        <v>0</v>
      </c>
      <c r="AM126" s="295">
        <f t="shared" si="43"/>
        <v>0</v>
      </c>
      <c r="AN126" s="295">
        <f t="shared" si="43"/>
        <v>0</v>
      </c>
      <c r="AO126" s="295">
        <f t="shared" si="43"/>
        <v>0</v>
      </c>
      <c r="AP126" s="295">
        <f t="shared" si="43"/>
        <v>0</v>
      </c>
      <c r="AQ126" s="295">
        <f t="shared" si="43"/>
        <v>0</v>
      </c>
      <c r="AR126" s="295">
        <f t="shared" si="43"/>
        <v>0</v>
      </c>
      <c r="AS126" s="295">
        <f t="shared" si="43"/>
        <v>0</v>
      </c>
      <c r="AT126" s="295">
        <f t="shared" ref="AT126:BJ126" si="44">SUBTOTAL(109,AT60:AT125)</f>
        <v>0</v>
      </c>
      <c r="AU126" s="295">
        <f t="shared" si="44"/>
        <v>0</v>
      </c>
      <c r="AV126" s="295">
        <f t="shared" si="44"/>
        <v>0</v>
      </c>
      <c r="AW126" s="295">
        <f t="shared" si="44"/>
        <v>0</v>
      </c>
      <c r="AX126" s="295">
        <f t="shared" si="44"/>
        <v>0</v>
      </c>
      <c r="AY126" s="295">
        <f t="shared" si="44"/>
        <v>0</v>
      </c>
      <c r="AZ126" s="295">
        <f t="shared" si="44"/>
        <v>0</v>
      </c>
      <c r="BA126" s="295">
        <f t="shared" si="44"/>
        <v>0</v>
      </c>
      <c r="BB126" s="295">
        <f t="shared" si="44"/>
        <v>0</v>
      </c>
      <c r="BC126" s="295">
        <f t="shared" si="44"/>
        <v>0</v>
      </c>
      <c r="BD126" s="295">
        <f t="shared" si="44"/>
        <v>0</v>
      </c>
      <c r="BE126" s="295">
        <f t="shared" si="44"/>
        <v>0</v>
      </c>
      <c r="BF126" s="295">
        <f t="shared" si="44"/>
        <v>0</v>
      </c>
      <c r="BG126" s="295">
        <f t="shared" si="44"/>
        <v>0</v>
      </c>
      <c r="BH126" s="295">
        <f t="shared" si="44"/>
        <v>0</v>
      </c>
      <c r="BI126" s="295">
        <f t="shared" si="44"/>
        <v>0</v>
      </c>
      <c r="BJ126" s="295">
        <f t="shared" si="44"/>
        <v>0</v>
      </c>
      <c r="BK126" s="295">
        <f t="shared" si="42"/>
        <v>13521046.800000001</v>
      </c>
      <c r="BL126" s="296">
        <f t="shared" ca="1" si="41"/>
        <v>0.23565519511265423</v>
      </c>
    </row>
    <row r="127" spans="1:64" s="49" customFormat="1" ht="23.25" customHeight="1" thickBot="1" x14ac:dyDescent="0.25">
      <c r="A127" s="259" t="s">
        <v>91</v>
      </c>
      <c r="B127" s="260" t="s">
        <v>92</v>
      </c>
      <c r="C127" s="261"/>
      <c r="D127" s="261"/>
      <c r="E127" s="261"/>
      <c r="F127" s="261"/>
      <c r="G127" s="261"/>
      <c r="H127" s="261"/>
      <c r="I127" s="261"/>
      <c r="J127" s="261"/>
      <c r="K127" s="261"/>
      <c r="L127" s="261"/>
      <c r="M127" s="261"/>
      <c r="N127" s="261"/>
      <c r="O127" s="261"/>
      <c r="P127" s="261"/>
      <c r="Q127" s="261"/>
      <c r="R127" s="261"/>
      <c r="S127" s="261"/>
      <c r="T127" s="261"/>
      <c r="U127" s="261"/>
      <c r="V127" s="261"/>
      <c r="W127" s="261"/>
      <c r="X127" s="261"/>
      <c r="Y127" s="261"/>
      <c r="Z127" s="261"/>
      <c r="AA127" s="261"/>
      <c r="AB127" s="261"/>
      <c r="AC127" s="261"/>
      <c r="AD127" s="261"/>
      <c r="AE127" s="261"/>
      <c r="AF127" s="261"/>
      <c r="AG127" s="261"/>
      <c r="AH127" s="261"/>
      <c r="AI127" s="261"/>
      <c r="AJ127" s="261"/>
      <c r="AK127" s="261"/>
      <c r="AL127" s="261"/>
      <c r="AM127" s="261"/>
      <c r="AN127" s="261"/>
      <c r="AO127" s="261"/>
      <c r="AP127" s="261"/>
      <c r="AQ127" s="261"/>
      <c r="AR127" s="261"/>
      <c r="AS127" s="261"/>
      <c r="AT127" s="261"/>
      <c r="AU127" s="261"/>
      <c r="AV127" s="261"/>
      <c r="AW127" s="261"/>
      <c r="AX127" s="261"/>
      <c r="AY127" s="261"/>
      <c r="AZ127" s="261"/>
      <c r="BA127" s="261"/>
      <c r="BB127" s="261"/>
      <c r="BC127" s="261"/>
      <c r="BD127" s="261"/>
      <c r="BE127" s="261"/>
      <c r="BF127" s="261"/>
      <c r="BG127" s="261"/>
      <c r="BH127" s="261"/>
      <c r="BI127" s="261"/>
      <c r="BJ127" s="261"/>
      <c r="BK127" s="261"/>
      <c r="BL127" s="237"/>
    </row>
    <row r="128" spans="1:64" s="49" customFormat="1" ht="23.25" customHeight="1" x14ac:dyDescent="0.2">
      <c r="A128" s="19" t="s">
        <v>302</v>
      </c>
      <c r="B128" s="20" t="s">
        <v>303</v>
      </c>
      <c r="C128" s="71">
        <f>SUMPRODUCT(-(Bens!$B$4:$B$103=Analítico!$B128),-(Bens!$D$4:$D$103=Analítico!C$3),(Bens!$G$4:$G$103))</f>
        <v>0</v>
      </c>
      <c r="D128" s="71">
        <f>SUMPRODUCT(-(Bens!$B$4:$B$103=Analítico!$B128),-(Bens!$D$4:$D$103=Analítico!D$3),(Bens!$G$4:$G$103))</f>
        <v>0</v>
      </c>
      <c r="E128" s="71">
        <f>SUMPRODUCT(-(Bens!$B$4:$B$103=Analítico!$B128),-(Bens!$D$4:$D$103=Analítico!E$3),(Bens!$G$4:$G$103))</f>
        <v>0</v>
      </c>
      <c r="F128" s="71">
        <f>SUMPRODUCT(-(Bens!$B$4:$B$103=Analítico!$B128),-(Bens!$D$4:$D$103=Analítico!F$3),(Bens!$G$4:$G$103))</f>
        <v>0</v>
      </c>
      <c r="G128" s="71">
        <f>SUMPRODUCT(-(Bens!$B$4:$B$103=Analítico!$B128),-(Bens!$D$4:$D$103=Analítico!G$3),(Bens!$G$4:$G$103))</f>
        <v>0</v>
      </c>
      <c r="H128" s="71">
        <f>SUMPRODUCT(-(Bens!$B$4:$B$103=Analítico!$B128),-(Bens!$D$4:$D$103=Analítico!H$3),(Bens!$G$4:$G$103))</f>
        <v>0</v>
      </c>
      <c r="I128" s="71">
        <f>SUMPRODUCT(-(Bens!$B$4:$B$103=Analítico!$B128),-(Bens!$D$4:$D$103=Analítico!I$3),(Bens!$G$4:$G$103))</f>
        <v>0</v>
      </c>
      <c r="J128" s="71">
        <f>SUMPRODUCT(-(Bens!$B$4:$B$103=Analítico!$B128),-(Bens!$D$4:$D$103=Analítico!J$3),(Bens!$G$4:$G$103))</f>
        <v>0</v>
      </c>
      <c r="K128" s="71">
        <f>SUMPRODUCT(-(Bens!$B$4:$B$103=Analítico!$B128),-(Bens!$D$4:$D$103=Analítico!K$3),(Bens!$G$4:$G$103))</f>
        <v>0</v>
      </c>
      <c r="L128" s="71">
        <f>SUMPRODUCT(-(Bens!$B$4:$B$103=Analítico!$B128),-(Bens!$D$4:$D$103=Analítico!L$3),(Bens!$G$4:$G$103))</f>
        <v>0</v>
      </c>
      <c r="M128" s="71">
        <f>SUMPRODUCT(-(Bens!$B$4:$B$103=Analítico!$B128),-(Bens!$D$4:$D$103=Analítico!M$3),(Bens!$G$4:$G$103))</f>
        <v>0</v>
      </c>
      <c r="N128" s="71">
        <f>SUMPRODUCT(-(Bens!$B$4:$B$103=Analítico!$B128),-(Bens!$D$4:$D$103=Analítico!N$3),(Bens!$G$4:$G$103))</f>
        <v>0</v>
      </c>
      <c r="O128" s="71">
        <f>SUMPRODUCT(-(Bens!$B$4:$B$103=Analítico!$B128),-(Bens!$D$4:$D$103=Analítico!O$3),(Bens!$G$4:$G$103))</f>
        <v>0</v>
      </c>
      <c r="P128" s="71">
        <f>SUMPRODUCT(-(Bens!$B$4:$B$103=Analítico!$B128),-(Bens!$D$4:$D$103=Analítico!P$3),(Bens!$G$4:$G$103))</f>
        <v>0</v>
      </c>
      <c r="Q128" s="71">
        <f>SUMPRODUCT(-(Bens!$B$4:$B$103=Analítico!$B128),-(Bens!$D$4:$D$103=Analítico!Q$3),(Bens!$G$4:$G$103))</f>
        <v>0</v>
      </c>
      <c r="R128" s="71">
        <f>SUMPRODUCT(-(Bens!$B$4:$B$103=Analítico!$B128),-(Bens!$D$4:$D$103=Analítico!R$3),(Bens!$G$4:$G$103))</f>
        <v>0</v>
      </c>
      <c r="S128" s="71">
        <f>SUMPRODUCT(-(Bens!$B$4:$B$103=Analítico!$B128),-(Bens!$D$4:$D$103=Analítico!S$3),(Bens!$G$4:$G$103))</f>
        <v>0</v>
      </c>
      <c r="T128" s="71">
        <f>SUMPRODUCT(-(Bens!$B$4:$B$103=Analítico!$B128),-(Bens!$D$4:$D$103=Analítico!T$3),(Bens!$G$4:$G$103))</f>
        <v>0</v>
      </c>
      <c r="U128" s="71">
        <f>SUMPRODUCT(-(Bens!$B$4:$B$103=Analítico!$B128),-(Bens!$D$4:$D$103=Analítico!U$3),(Bens!$G$4:$G$103))</f>
        <v>0</v>
      </c>
      <c r="V128" s="71">
        <f>SUMPRODUCT(-(Bens!$B$4:$B$103=Analítico!$B128),-(Bens!$D$4:$D$103=Analítico!V$3),(Bens!$G$4:$G$103))</f>
        <v>0</v>
      </c>
      <c r="W128" s="71">
        <f>SUMPRODUCT(-(Bens!$B$4:$B$103=Analítico!$B128),-(Bens!$D$4:$D$103=Analítico!W$3),(Bens!$G$4:$G$103))</f>
        <v>0</v>
      </c>
      <c r="X128" s="71">
        <f>SUMPRODUCT(-(Bens!$B$4:$B$103=Analítico!$B128),-(Bens!$D$4:$D$103=Analítico!X$3),(Bens!$G$4:$G$103))</f>
        <v>0</v>
      </c>
      <c r="Y128" s="71">
        <f>SUMPRODUCT(-(Bens!$B$4:$B$103=Analítico!$B128),-(Bens!$D$4:$D$103=Analítico!Y$3),(Bens!$G$4:$G$103))</f>
        <v>0</v>
      </c>
      <c r="Z128" s="71">
        <f>SUMPRODUCT(-(Bens!$B$4:$B$103=Analítico!$B128),-(Bens!$D$4:$D$103=Analítico!Z$3),(Bens!$G$4:$G$103))</f>
        <v>0</v>
      </c>
      <c r="AA128" s="71">
        <f>SUMPRODUCT(-(Bens!$B$4:$B$103=Analítico!$B128),-(Bens!$D$4:$D$103=Analítico!AA$3),(Bens!$G$4:$G$103))</f>
        <v>0</v>
      </c>
      <c r="AB128" s="71">
        <f>SUMPRODUCT(-(Bens!$B$4:$B$103=Analítico!$B128),-(Bens!$D$4:$D$103=Analítico!AB$3),(Bens!$G$4:$G$103))</f>
        <v>0</v>
      </c>
      <c r="AC128" s="71">
        <f>SUMPRODUCT(-(Bens!$B$4:$B$103=Analítico!$B128),-(Bens!$D$4:$D$103=Analítico!AC$3),(Bens!$G$4:$G$103))</f>
        <v>0</v>
      </c>
      <c r="AD128" s="71">
        <f>SUMPRODUCT(-(Bens!$B$4:$B$103=Analítico!$B128),-(Bens!$D$4:$D$103=Analítico!AD$3),(Bens!$G$4:$G$103))</f>
        <v>0</v>
      </c>
      <c r="AE128" s="71">
        <f>SUMPRODUCT(-(Bens!$B$4:$B$103=Analítico!$B128),-(Bens!$D$4:$D$103=Analítico!AE$3),(Bens!$G$4:$G$103))</f>
        <v>0</v>
      </c>
      <c r="AF128" s="71">
        <f>SUMPRODUCT(-(Bens!$B$4:$B$103=Analítico!$B128),-(Bens!$D$4:$D$103=Analítico!AF$3),(Bens!$G$4:$G$103))</f>
        <v>0</v>
      </c>
      <c r="AG128" s="71">
        <f>SUMPRODUCT(-(Bens!$B$4:$B$103=Analítico!$B128),-(Bens!$D$4:$D$103=Analítico!AG$3),(Bens!$G$4:$G$103))</f>
        <v>0</v>
      </c>
      <c r="AH128" s="71">
        <f>SUMPRODUCT(-(Bens!$B$4:$B$103=Analítico!$B128),-(Bens!$D$4:$D$103=Analítico!AH$3),(Bens!$G$4:$G$103))</f>
        <v>0</v>
      </c>
      <c r="AI128" s="71">
        <f>SUMPRODUCT(-(Bens!$B$4:$B$103=Analítico!$B128),-(Bens!$D$4:$D$103=Analítico!AI$3),(Bens!$G$4:$G$103))</f>
        <v>0</v>
      </c>
      <c r="AJ128" s="71">
        <f>SUMPRODUCT(-(Bens!$B$4:$B$103=Analítico!$B128),-(Bens!$D$4:$D$103=Analítico!AJ$3),(Bens!$G$4:$G$103))</f>
        <v>0</v>
      </c>
      <c r="AK128" s="71">
        <f>SUMPRODUCT(-(Bens!$B$4:$B$103=Analítico!$B128),-(Bens!$D$4:$D$103=Analítico!AK$3),(Bens!$G$4:$G$103))</f>
        <v>0</v>
      </c>
      <c r="AL128" s="71">
        <f>SUMPRODUCT(-(Bens!$B$4:$B$103=Analítico!$B128),-(Bens!$D$4:$D$103=Analítico!AL$3),(Bens!$G$4:$G$103))</f>
        <v>0</v>
      </c>
      <c r="AM128" s="71">
        <f>SUMPRODUCT(-(Bens!$B$4:$B$103=Analítico!$B128),-(Bens!$D$4:$D$103=Analítico!AM$3),(Bens!$G$4:$G$103))</f>
        <v>0</v>
      </c>
      <c r="AN128" s="71">
        <f>SUMPRODUCT(-(Bens!$B$4:$B$103=Analítico!$B128),-(Bens!$D$4:$D$103=Analítico!AN$3),(Bens!$G$4:$G$103))</f>
        <v>0</v>
      </c>
      <c r="AO128" s="71">
        <f>SUMPRODUCT(-(Bens!$B$4:$B$103=Analítico!$B128),-(Bens!$D$4:$D$103=Analítico!AO$3),(Bens!$G$4:$G$103))</f>
        <v>0</v>
      </c>
      <c r="AP128" s="71">
        <f>SUMPRODUCT(-(Bens!$B$4:$B$103=Analítico!$B128),-(Bens!$D$4:$D$103=Analítico!AP$3),(Bens!$G$4:$G$103))</f>
        <v>0</v>
      </c>
      <c r="AQ128" s="71">
        <f>SUMPRODUCT(-(Bens!$B$4:$B$103=Analítico!$B128),-(Bens!$D$4:$D$103=Analítico!AQ$3),(Bens!$G$4:$G$103))</f>
        <v>0</v>
      </c>
      <c r="AR128" s="71">
        <f>SUMPRODUCT(-(Bens!$B$4:$B$103=Analítico!$B128),-(Bens!$D$4:$D$103=Analítico!AR$3),(Bens!$G$4:$G$103))</f>
        <v>0</v>
      </c>
      <c r="AS128" s="71">
        <f>SUMPRODUCT(-(Bens!$B$4:$B$103=Analítico!$B128),-(Bens!$D$4:$D$103=Analítico!AS$3),(Bens!$G$4:$G$103))</f>
        <v>0</v>
      </c>
      <c r="AT128" s="71">
        <f>SUMPRODUCT(-(Bens!$B$4:$B$103=Analítico!$B128),-(Bens!$D$4:$D$103=Analítico!AT$3),(Bens!$G$4:$G$103))</f>
        <v>0</v>
      </c>
      <c r="AU128" s="71">
        <f>SUMPRODUCT(-(Bens!$B$4:$B$103=Analítico!$B128),-(Bens!$D$4:$D$103=Analítico!AU$3),(Bens!$G$4:$G$103))</f>
        <v>0</v>
      </c>
      <c r="AV128" s="71">
        <f>SUMPRODUCT(-(Bens!$B$4:$B$103=Analítico!$B128),-(Bens!$D$4:$D$103=Analítico!AV$3),(Bens!$G$4:$G$103))</f>
        <v>0</v>
      </c>
      <c r="AW128" s="71">
        <f>SUMPRODUCT(-(Bens!$B$4:$B$103=Analítico!$B128),-(Bens!$D$4:$D$103=Analítico!AW$3),(Bens!$G$4:$G$103))</f>
        <v>0</v>
      </c>
      <c r="AX128" s="71">
        <f>SUMPRODUCT(-(Bens!$B$4:$B$103=Analítico!$B128),-(Bens!$D$4:$D$103=Analítico!AX$3),(Bens!$G$4:$G$103))</f>
        <v>0</v>
      </c>
      <c r="AY128" s="71">
        <f>SUMPRODUCT(-(Bens!$B$4:$B$103=Analítico!$B128),-(Bens!$D$4:$D$103=Analítico!AY$3),(Bens!$G$4:$G$103))</f>
        <v>0</v>
      </c>
      <c r="AZ128" s="71">
        <f>SUMPRODUCT(-(Bens!$B$4:$B$103=Analítico!$B128),-(Bens!$D$4:$D$103=Analítico!AZ$3),(Bens!$G$4:$G$103))</f>
        <v>0</v>
      </c>
      <c r="BA128" s="71">
        <f>SUMPRODUCT(-(Bens!$B$4:$B$103=Analítico!$B128),-(Bens!$D$4:$D$103=Analítico!BA$3),(Bens!$G$4:$G$103))</f>
        <v>0</v>
      </c>
      <c r="BB128" s="71">
        <f>SUMPRODUCT(-(Bens!$B$4:$B$103=Analítico!$B128),-(Bens!$D$4:$D$103=Analítico!BB$3),(Bens!$G$4:$G$103))</f>
        <v>0</v>
      </c>
      <c r="BC128" s="71">
        <f>SUMPRODUCT(-(Bens!$B$4:$B$103=Analítico!$B128),-(Bens!$D$4:$D$103=Analítico!BC$3),(Bens!$G$4:$G$103))</f>
        <v>0</v>
      </c>
      <c r="BD128" s="71">
        <f>SUMPRODUCT(-(Bens!$B$4:$B$103=Analítico!$B128),-(Bens!$D$4:$D$103=Analítico!BD$3),(Bens!$G$4:$G$103))</f>
        <v>0</v>
      </c>
      <c r="BE128" s="71">
        <f>SUMPRODUCT(-(Bens!$B$4:$B$103=Analítico!$B128),-(Bens!$D$4:$D$103=Analítico!BE$3),(Bens!$G$4:$G$103))</f>
        <v>0</v>
      </c>
      <c r="BF128" s="71">
        <f>SUMPRODUCT(-(Bens!$B$4:$B$103=Analítico!$B128),-(Bens!$D$4:$D$103=Analítico!BF$3),(Bens!$G$4:$G$103))</f>
        <v>0</v>
      </c>
      <c r="BG128" s="71">
        <f>SUMPRODUCT(-(Bens!$B$4:$B$103=Analítico!$B128),-(Bens!$D$4:$D$103=Analítico!BG$3),(Bens!$G$4:$G$103))</f>
        <v>0</v>
      </c>
      <c r="BH128" s="71">
        <f>SUMPRODUCT(-(Bens!$B$4:$B$103=Analítico!$B128),-(Bens!$D$4:$D$103=Analítico!BH$3),(Bens!$G$4:$G$103))</f>
        <v>0</v>
      </c>
      <c r="BI128" s="71">
        <f>SUMPRODUCT(-(Bens!$B$4:$B$103=Analítico!$B128),-(Bens!$D$4:$D$103=Analítico!BI$3),(Bens!$G$4:$G$103))</f>
        <v>0</v>
      </c>
      <c r="BJ128" s="71">
        <f>SUMPRODUCT(-(Bens!$B$4:$B$103=Analítico!$B128),-(Bens!$D$4:$D$103=Analítico!BJ$3),(Bens!$G$4:$G$103))</f>
        <v>0</v>
      </c>
      <c r="BK128" s="69">
        <f t="shared" ref="BK128:BK139" si="45">SUM(C128:BJ128)</f>
        <v>0</v>
      </c>
      <c r="BL128" s="74">
        <f t="shared" ref="BL128:BL141" ca="1" si="46">IF($BK$144=0,0,BK128/$BK$144)</f>
        <v>0</v>
      </c>
    </row>
    <row r="129" spans="1:64" s="49" customFormat="1" ht="23.25" customHeight="1" x14ac:dyDescent="0.2">
      <c r="A129" s="19" t="s">
        <v>304</v>
      </c>
      <c r="B129" s="20" t="s">
        <v>305</v>
      </c>
      <c r="C129" s="71">
        <f>SUMPRODUCT(-(Bens!$B$4:$B$103=Analítico!$B129),-(Bens!$D$4:$D$103=Analítico!C$3),(Bens!$G$4:$G$103))</f>
        <v>0</v>
      </c>
      <c r="D129" s="71">
        <f>SUMPRODUCT(-(Bens!$B$4:$B$103=Analítico!$B129),-(Bens!$D$4:$D$103=Analítico!D$3),(Bens!$G$4:$G$103))</f>
        <v>0</v>
      </c>
      <c r="E129" s="71">
        <f>SUMPRODUCT(-(Bens!$B$4:$B$103=Analítico!$B129),-(Bens!$D$4:$D$103=Analítico!E$3),(Bens!$G$4:$G$103))</f>
        <v>0</v>
      </c>
      <c r="F129" s="71">
        <f>SUMPRODUCT(-(Bens!$B$4:$B$103=Analítico!$B129),-(Bens!$D$4:$D$103=Analítico!F$3),(Bens!$G$4:$G$103))</f>
        <v>0</v>
      </c>
      <c r="G129" s="71">
        <f>SUMPRODUCT(-(Bens!$B$4:$B$103=Analítico!$B129),-(Bens!$D$4:$D$103=Analítico!G$3),(Bens!$G$4:$G$103))</f>
        <v>0</v>
      </c>
      <c r="H129" s="71">
        <f>SUMPRODUCT(-(Bens!$B$4:$B$103=Analítico!$B129),-(Bens!$D$4:$D$103=Analítico!H$3),(Bens!$G$4:$G$103))</f>
        <v>0</v>
      </c>
      <c r="I129" s="71">
        <f>SUMPRODUCT(-(Bens!$B$4:$B$103=Analítico!$B129),-(Bens!$D$4:$D$103=Analítico!I$3),(Bens!$G$4:$G$103))</f>
        <v>0</v>
      </c>
      <c r="J129" s="71">
        <f>SUMPRODUCT(-(Bens!$B$4:$B$103=Analítico!$B129),-(Bens!$D$4:$D$103=Analítico!J$3),(Bens!$G$4:$G$103))</f>
        <v>0</v>
      </c>
      <c r="K129" s="71">
        <f>SUMPRODUCT(-(Bens!$B$4:$B$103=Analítico!$B129),-(Bens!$D$4:$D$103=Analítico!K$3),(Bens!$G$4:$G$103))</f>
        <v>0</v>
      </c>
      <c r="L129" s="71">
        <f>SUMPRODUCT(-(Bens!$B$4:$B$103=Analítico!$B129),-(Bens!$D$4:$D$103=Analítico!L$3),(Bens!$G$4:$G$103))</f>
        <v>0</v>
      </c>
      <c r="M129" s="71">
        <f>SUMPRODUCT(-(Bens!$B$4:$B$103=Analítico!$B129),-(Bens!$D$4:$D$103=Analítico!M$3),(Bens!$G$4:$G$103))</f>
        <v>0</v>
      </c>
      <c r="N129" s="71">
        <f>SUMPRODUCT(-(Bens!$B$4:$B$103=Analítico!$B129),-(Bens!$D$4:$D$103=Analítico!N$3),(Bens!$G$4:$G$103))</f>
        <v>0</v>
      </c>
      <c r="O129" s="71">
        <f>SUMPRODUCT(-(Bens!$B$4:$B$103=Analítico!$B129),-(Bens!$D$4:$D$103=Analítico!O$3),(Bens!$G$4:$G$103))</f>
        <v>0</v>
      </c>
      <c r="P129" s="71">
        <f>SUMPRODUCT(-(Bens!$B$4:$B$103=Analítico!$B129),-(Bens!$D$4:$D$103=Analítico!P$3),(Bens!$G$4:$G$103))</f>
        <v>0</v>
      </c>
      <c r="Q129" s="71">
        <f>SUMPRODUCT(-(Bens!$B$4:$B$103=Analítico!$B129),-(Bens!$D$4:$D$103=Analítico!Q$3),(Bens!$G$4:$G$103))</f>
        <v>0</v>
      </c>
      <c r="R129" s="71">
        <f>SUMPRODUCT(-(Bens!$B$4:$B$103=Analítico!$B129),-(Bens!$D$4:$D$103=Analítico!R$3),(Bens!$G$4:$G$103))</f>
        <v>0</v>
      </c>
      <c r="S129" s="71">
        <f>SUMPRODUCT(-(Bens!$B$4:$B$103=Analítico!$B129),-(Bens!$D$4:$D$103=Analítico!S$3),(Bens!$G$4:$G$103))</f>
        <v>0</v>
      </c>
      <c r="T129" s="71">
        <f>SUMPRODUCT(-(Bens!$B$4:$B$103=Analítico!$B129),-(Bens!$D$4:$D$103=Analítico!T$3),(Bens!$G$4:$G$103))</f>
        <v>0</v>
      </c>
      <c r="U129" s="71">
        <f>SUMPRODUCT(-(Bens!$B$4:$B$103=Analítico!$B129),-(Bens!$D$4:$D$103=Analítico!U$3),(Bens!$G$4:$G$103))</f>
        <v>0</v>
      </c>
      <c r="V129" s="71">
        <f>SUMPRODUCT(-(Bens!$B$4:$B$103=Analítico!$B129),-(Bens!$D$4:$D$103=Analítico!V$3),(Bens!$G$4:$G$103))</f>
        <v>0</v>
      </c>
      <c r="W129" s="71">
        <f>SUMPRODUCT(-(Bens!$B$4:$B$103=Analítico!$B129),-(Bens!$D$4:$D$103=Analítico!W$3),(Bens!$G$4:$G$103))</f>
        <v>0</v>
      </c>
      <c r="X129" s="71">
        <f>SUMPRODUCT(-(Bens!$B$4:$B$103=Analítico!$B129),-(Bens!$D$4:$D$103=Analítico!X$3),(Bens!$G$4:$G$103))</f>
        <v>0</v>
      </c>
      <c r="Y129" s="71">
        <f>SUMPRODUCT(-(Bens!$B$4:$B$103=Analítico!$B129),-(Bens!$D$4:$D$103=Analítico!Y$3),(Bens!$G$4:$G$103))</f>
        <v>0</v>
      </c>
      <c r="Z129" s="71">
        <f>SUMPRODUCT(-(Bens!$B$4:$B$103=Analítico!$B129),-(Bens!$D$4:$D$103=Analítico!Z$3),(Bens!$G$4:$G$103))</f>
        <v>0</v>
      </c>
      <c r="AA129" s="71">
        <f>SUMPRODUCT(-(Bens!$B$4:$B$103=Analítico!$B129),-(Bens!$D$4:$D$103=Analítico!AA$3),(Bens!$G$4:$G$103))</f>
        <v>0</v>
      </c>
      <c r="AB129" s="71">
        <f>SUMPRODUCT(-(Bens!$B$4:$B$103=Analítico!$B129),-(Bens!$D$4:$D$103=Analítico!AB$3),(Bens!$G$4:$G$103))</f>
        <v>0</v>
      </c>
      <c r="AC129" s="71">
        <f>SUMPRODUCT(-(Bens!$B$4:$B$103=Analítico!$B129),-(Bens!$D$4:$D$103=Analítico!AC$3),(Bens!$G$4:$G$103))</f>
        <v>0</v>
      </c>
      <c r="AD129" s="71">
        <f>SUMPRODUCT(-(Bens!$B$4:$B$103=Analítico!$B129),-(Bens!$D$4:$D$103=Analítico!AD$3),(Bens!$G$4:$G$103))</f>
        <v>0</v>
      </c>
      <c r="AE129" s="71">
        <f>SUMPRODUCT(-(Bens!$B$4:$B$103=Analítico!$B129),-(Bens!$D$4:$D$103=Analítico!AE$3),(Bens!$G$4:$G$103))</f>
        <v>0</v>
      </c>
      <c r="AF129" s="71">
        <f>SUMPRODUCT(-(Bens!$B$4:$B$103=Analítico!$B129),-(Bens!$D$4:$D$103=Analítico!AF$3),(Bens!$G$4:$G$103))</f>
        <v>0</v>
      </c>
      <c r="AG129" s="71">
        <f>SUMPRODUCT(-(Bens!$B$4:$B$103=Analítico!$B129),-(Bens!$D$4:$D$103=Analítico!AG$3),(Bens!$G$4:$G$103))</f>
        <v>0</v>
      </c>
      <c r="AH129" s="71">
        <f>SUMPRODUCT(-(Bens!$B$4:$B$103=Analítico!$B129),-(Bens!$D$4:$D$103=Analítico!AH$3),(Bens!$G$4:$G$103))</f>
        <v>0</v>
      </c>
      <c r="AI129" s="71">
        <f>SUMPRODUCT(-(Bens!$B$4:$B$103=Analítico!$B129),-(Bens!$D$4:$D$103=Analítico!AI$3),(Bens!$G$4:$G$103))</f>
        <v>0</v>
      </c>
      <c r="AJ129" s="71">
        <f>SUMPRODUCT(-(Bens!$B$4:$B$103=Analítico!$B129),-(Bens!$D$4:$D$103=Analítico!AJ$3),(Bens!$G$4:$G$103))</f>
        <v>0</v>
      </c>
      <c r="AK129" s="71">
        <f>SUMPRODUCT(-(Bens!$B$4:$B$103=Analítico!$B129),-(Bens!$D$4:$D$103=Analítico!AK$3),(Bens!$G$4:$G$103))</f>
        <v>0</v>
      </c>
      <c r="AL129" s="71">
        <f>SUMPRODUCT(-(Bens!$B$4:$B$103=Analítico!$B129),-(Bens!$D$4:$D$103=Analítico!AL$3),(Bens!$G$4:$G$103))</f>
        <v>0</v>
      </c>
      <c r="AM129" s="71">
        <f>SUMPRODUCT(-(Bens!$B$4:$B$103=Analítico!$B129),-(Bens!$D$4:$D$103=Analítico!AM$3),(Bens!$G$4:$G$103))</f>
        <v>0</v>
      </c>
      <c r="AN129" s="71">
        <f>SUMPRODUCT(-(Bens!$B$4:$B$103=Analítico!$B129),-(Bens!$D$4:$D$103=Analítico!AN$3),(Bens!$G$4:$G$103))</f>
        <v>0</v>
      </c>
      <c r="AO129" s="71">
        <f>SUMPRODUCT(-(Bens!$B$4:$B$103=Analítico!$B129),-(Bens!$D$4:$D$103=Analítico!AO$3),(Bens!$G$4:$G$103))</f>
        <v>0</v>
      </c>
      <c r="AP129" s="71">
        <f>SUMPRODUCT(-(Bens!$B$4:$B$103=Analítico!$B129),-(Bens!$D$4:$D$103=Analítico!AP$3),(Bens!$G$4:$G$103))</f>
        <v>0</v>
      </c>
      <c r="AQ129" s="71">
        <f>SUMPRODUCT(-(Bens!$B$4:$B$103=Analítico!$B129),-(Bens!$D$4:$D$103=Analítico!AQ$3),(Bens!$G$4:$G$103))</f>
        <v>0</v>
      </c>
      <c r="AR129" s="71">
        <f>SUMPRODUCT(-(Bens!$B$4:$B$103=Analítico!$B129),-(Bens!$D$4:$D$103=Analítico!AR$3),(Bens!$G$4:$G$103))</f>
        <v>0</v>
      </c>
      <c r="AS129" s="71">
        <f>SUMPRODUCT(-(Bens!$B$4:$B$103=Analítico!$B129),-(Bens!$D$4:$D$103=Analítico!AS$3),(Bens!$G$4:$G$103))</f>
        <v>0</v>
      </c>
      <c r="AT129" s="71">
        <f>SUMPRODUCT(-(Bens!$B$4:$B$103=Analítico!$B129),-(Bens!$D$4:$D$103=Analítico!AT$3),(Bens!$G$4:$G$103))</f>
        <v>0</v>
      </c>
      <c r="AU129" s="71">
        <f>SUMPRODUCT(-(Bens!$B$4:$B$103=Analítico!$B129),-(Bens!$D$4:$D$103=Analítico!AU$3),(Bens!$G$4:$G$103))</f>
        <v>0</v>
      </c>
      <c r="AV129" s="71">
        <f>SUMPRODUCT(-(Bens!$B$4:$B$103=Analítico!$B129),-(Bens!$D$4:$D$103=Analítico!AV$3),(Bens!$G$4:$G$103))</f>
        <v>0</v>
      </c>
      <c r="AW129" s="71">
        <f>SUMPRODUCT(-(Bens!$B$4:$B$103=Analítico!$B129),-(Bens!$D$4:$D$103=Analítico!AW$3),(Bens!$G$4:$G$103))</f>
        <v>0</v>
      </c>
      <c r="AX129" s="71">
        <f>SUMPRODUCT(-(Bens!$B$4:$B$103=Analítico!$B129),-(Bens!$D$4:$D$103=Analítico!AX$3),(Bens!$G$4:$G$103))</f>
        <v>0</v>
      </c>
      <c r="AY129" s="71">
        <f>SUMPRODUCT(-(Bens!$B$4:$B$103=Analítico!$B129),-(Bens!$D$4:$D$103=Analítico!AY$3),(Bens!$G$4:$G$103))</f>
        <v>0</v>
      </c>
      <c r="AZ129" s="71">
        <f>SUMPRODUCT(-(Bens!$B$4:$B$103=Analítico!$B129),-(Bens!$D$4:$D$103=Analítico!AZ$3),(Bens!$G$4:$G$103))</f>
        <v>0</v>
      </c>
      <c r="BA129" s="71">
        <f>SUMPRODUCT(-(Bens!$B$4:$B$103=Analítico!$B129),-(Bens!$D$4:$D$103=Analítico!BA$3),(Bens!$G$4:$G$103))</f>
        <v>0</v>
      </c>
      <c r="BB129" s="71">
        <f>SUMPRODUCT(-(Bens!$B$4:$B$103=Analítico!$B129),-(Bens!$D$4:$D$103=Analítico!BB$3),(Bens!$G$4:$G$103))</f>
        <v>0</v>
      </c>
      <c r="BC129" s="71">
        <f>SUMPRODUCT(-(Bens!$B$4:$B$103=Analítico!$B129),-(Bens!$D$4:$D$103=Analítico!BC$3),(Bens!$G$4:$G$103))</f>
        <v>0</v>
      </c>
      <c r="BD129" s="71">
        <f>SUMPRODUCT(-(Bens!$B$4:$B$103=Analítico!$B129),-(Bens!$D$4:$D$103=Analítico!BD$3),(Bens!$G$4:$G$103))</f>
        <v>0</v>
      </c>
      <c r="BE129" s="71">
        <f>SUMPRODUCT(-(Bens!$B$4:$B$103=Analítico!$B129),-(Bens!$D$4:$D$103=Analítico!BE$3),(Bens!$G$4:$G$103))</f>
        <v>0</v>
      </c>
      <c r="BF129" s="71">
        <f>SUMPRODUCT(-(Bens!$B$4:$B$103=Analítico!$B129),-(Bens!$D$4:$D$103=Analítico!BF$3),(Bens!$G$4:$G$103))</f>
        <v>0</v>
      </c>
      <c r="BG129" s="71">
        <f>SUMPRODUCT(-(Bens!$B$4:$B$103=Analítico!$B129),-(Bens!$D$4:$D$103=Analítico!BG$3),(Bens!$G$4:$G$103))</f>
        <v>0</v>
      </c>
      <c r="BH129" s="71">
        <f>SUMPRODUCT(-(Bens!$B$4:$B$103=Analítico!$B129),-(Bens!$D$4:$D$103=Analítico!BH$3),(Bens!$G$4:$G$103))</f>
        <v>0</v>
      </c>
      <c r="BI129" s="71">
        <f>SUMPRODUCT(-(Bens!$B$4:$B$103=Analítico!$B129),-(Bens!$D$4:$D$103=Analítico!BI$3),(Bens!$G$4:$G$103))</f>
        <v>0</v>
      </c>
      <c r="BJ129" s="71">
        <f>SUMPRODUCT(-(Bens!$B$4:$B$103=Analítico!$B129),-(Bens!$D$4:$D$103=Analítico!BJ$3),(Bens!$G$4:$G$103))</f>
        <v>0</v>
      </c>
      <c r="BK129" s="69">
        <f t="shared" si="45"/>
        <v>0</v>
      </c>
      <c r="BL129" s="74">
        <f t="shared" ca="1" si="46"/>
        <v>0</v>
      </c>
    </row>
    <row r="130" spans="1:64" s="49" customFormat="1" ht="23.25" customHeight="1" x14ac:dyDescent="0.2">
      <c r="A130" s="19" t="s">
        <v>306</v>
      </c>
      <c r="B130" s="20" t="s">
        <v>307</v>
      </c>
      <c r="C130" s="71">
        <f>SUMPRODUCT(-(Bens!$B$4:$B$103=Analítico!$B130),-(Bens!$D$4:$D$103=Analítico!C$3),(Bens!$G$4:$G$103))</f>
        <v>0</v>
      </c>
      <c r="D130" s="71">
        <f>SUMPRODUCT(-(Bens!$B$4:$B$103=Analítico!$B130),-(Bens!$D$4:$D$103=Analítico!D$3),(Bens!$G$4:$G$103))</f>
        <v>0</v>
      </c>
      <c r="E130" s="71">
        <f>SUMPRODUCT(-(Bens!$B$4:$B$103=Analítico!$B130),-(Bens!$D$4:$D$103=Analítico!E$3),(Bens!$G$4:$G$103))</f>
        <v>0</v>
      </c>
      <c r="F130" s="71">
        <f>SUMPRODUCT(-(Bens!$B$4:$B$103=Analítico!$B130),-(Bens!$D$4:$D$103=Analítico!F$3),(Bens!$G$4:$G$103))</f>
        <v>0</v>
      </c>
      <c r="G130" s="71">
        <f>SUMPRODUCT(-(Bens!$B$4:$B$103=Analítico!$B130),-(Bens!$D$4:$D$103=Analítico!G$3),(Bens!$G$4:$G$103))</f>
        <v>69750</v>
      </c>
      <c r="H130" s="71">
        <f>SUMPRODUCT(-(Bens!$B$4:$B$103=Analítico!$B130),-(Bens!$D$4:$D$103=Analítico!H$3),(Bens!$G$4:$G$103))</f>
        <v>0</v>
      </c>
      <c r="I130" s="71">
        <f>SUMPRODUCT(-(Bens!$B$4:$B$103=Analítico!$B130),-(Bens!$D$4:$D$103=Analítico!I$3),(Bens!$G$4:$G$103))</f>
        <v>0</v>
      </c>
      <c r="J130" s="71">
        <f>SUMPRODUCT(-(Bens!$B$4:$B$103=Analítico!$B130),-(Bens!$D$4:$D$103=Analítico!J$3),(Bens!$G$4:$G$103))</f>
        <v>0</v>
      </c>
      <c r="K130" s="71">
        <f>SUMPRODUCT(-(Bens!$B$4:$B$103=Analítico!$B130),-(Bens!$D$4:$D$103=Analítico!K$3),(Bens!$G$4:$G$103))</f>
        <v>0</v>
      </c>
      <c r="L130" s="71">
        <f>SUMPRODUCT(-(Bens!$B$4:$B$103=Analítico!$B130),-(Bens!$D$4:$D$103=Analítico!L$3),(Bens!$G$4:$G$103))</f>
        <v>7350</v>
      </c>
      <c r="M130" s="71">
        <f>SUMPRODUCT(-(Bens!$B$4:$B$103=Analítico!$B130),-(Bens!$D$4:$D$103=Analítico!M$3),(Bens!$G$4:$G$103))</f>
        <v>0</v>
      </c>
      <c r="N130" s="71">
        <f>SUMPRODUCT(-(Bens!$B$4:$B$103=Analítico!$B130),-(Bens!$D$4:$D$103=Analítico!N$3),(Bens!$G$4:$G$103))</f>
        <v>0</v>
      </c>
      <c r="O130" s="71">
        <f>SUMPRODUCT(-(Bens!$B$4:$B$103=Analítico!$B130),-(Bens!$D$4:$D$103=Analítico!O$3),(Bens!$G$4:$G$103))</f>
        <v>0</v>
      </c>
      <c r="P130" s="71">
        <f>SUMPRODUCT(-(Bens!$B$4:$B$103=Analítico!$B130),-(Bens!$D$4:$D$103=Analítico!P$3),(Bens!$G$4:$G$103))</f>
        <v>0</v>
      </c>
      <c r="Q130" s="71">
        <f>SUMPRODUCT(-(Bens!$B$4:$B$103=Analítico!$B130),-(Bens!$D$4:$D$103=Analítico!Q$3),(Bens!$G$4:$G$103))</f>
        <v>0</v>
      </c>
      <c r="R130" s="71">
        <f>SUMPRODUCT(-(Bens!$B$4:$B$103=Analítico!$B130),-(Bens!$D$4:$D$103=Analítico!R$3),(Bens!$G$4:$G$103))</f>
        <v>0</v>
      </c>
      <c r="S130" s="71">
        <f>SUMPRODUCT(-(Bens!$B$4:$B$103=Analítico!$B130),-(Bens!$D$4:$D$103=Analítico!S$3),(Bens!$G$4:$G$103))</f>
        <v>0</v>
      </c>
      <c r="T130" s="71">
        <f>SUMPRODUCT(-(Bens!$B$4:$B$103=Analítico!$B130),-(Bens!$D$4:$D$103=Analítico!T$3),(Bens!$G$4:$G$103))</f>
        <v>0</v>
      </c>
      <c r="U130" s="71">
        <f>SUMPRODUCT(-(Bens!$B$4:$B$103=Analítico!$B130),-(Bens!$D$4:$D$103=Analítico!U$3),(Bens!$G$4:$G$103))</f>
        <v>0</v>
      </c>
      <c r="V130" s="71">
        <f>SUMPRODUCT(-(Bens!$B$4:$B$103=Analítico!$B130),-(Bens!$D$4:$D$103=Analítico!V$3),(Bens!$G$4:$G$103))</f>
        <v>0</v>
      </c>
      <c r="W130" s="71">
        <f>SUMPRODUCT(-(Bens!$B$4:$B$103=Analítico!$B130),-(Bens!$D$4:$D$103=Analítico!W$3),(Bens!$G$4:$G$103))</f>
        <v>0</v>
      </c>
      <c r="X130" s="71">
        <f>SUMPRODUCT(-(Bens!$B$4:$B$103=Analítico!$B130),-(Bens!$D$4:$D$103=Analítico!X$3),(Bens!$G$4:$G$103))</f>
        <v>0</v>
      </c>
      <c r="Y130" s="71">
        <f>SUMPRODUCT(-(Bens!$B$4:$B$103=Analítico!$B130),-(Bens!$D$4:$D$103=Analítico!Y$3),(Bens!$G$4:$G$103))</f>
        <v>0</v>
      </c>
      <c r="Z130" s="71">
        <f>SUMPRODUCT(-(Bens!$B$4:$B$103=Analítico!$B130),-(Bens!$D$4:$D$103=Analítico!Z$3),(Bens!$G$4:$G$103))</f>
        <v>0</v>
      </c>
      <c r="AA130" s="71">
        <f>SUMPRODUCT(-(Bens!$B$4:$B$103=Analítico!$B130),-(Bens!$D$4:$D$103=Analítico!AA$3),(Bens!$G$4:$G$103))</f>
        <v>0</v>
      </c>
      <c r="AB130" s="71">
        <f>SUMPRODUCT(-(Bens!$B$4:$B$103=Analítico!$B130),-(Bens!$D$4:$D$103=Analítico!AB$3),(Bens!$G$4:$G$103))</f>
        <v>0</v>
      </c>
      <c r="AC130" s="71">
        <f>SUMPRODUCT(-(Bens!$B$4:$B$103=Analítico!$B130),-(Bens!$D$4:$D$103=Analítico!AC$3),(Bens!$G$4:$G$103))</f>
        <v>0</v>
      </c>
      <c r="AD130" s="71">
        <f>SUMPRODUCT(-(Bens!$B$4:$B$103=Analítico!$B130),-(Bens!$D$4:$D$103=Analítico!AD$3),(Bens!$G$4:$G$103))</f>
        <v>0</v>
      </c>
      <c r="AE130" s="71">
        <f>SUMPRODUCT(-(Bens!$B$4:$B$103=Analítico!$B130),-(Bens!$D$4:$D$103=Analítico!AE$3),(Bens!$G$4:$G$103))</f>
        <v>0</v>
      </c>
      <c r="AF130" s="71">
        <f>SUMPRODUCT(-(Bens!$B$4:$B$103=Analítico!$B130),-(Bens!$D$4:$D$103=Analítico!AF$3),(Bens!$G$4:$G$103))</f>
        <v>0</v>
      </c>
      <c r="AG130" s="71">
        <f>SUMPRODUCT(-(Bens!$B$4:$B$103=Analítico!$B130),-(Bens!$D$4:$D$103=Analítico!AG$3),(Bens!$G$4:$G$103))</f>
        <v>0</v>
      </c>
      <c r="AH130" s="71">
        <f>SUMPRODUCT(-(Bens!$B$4:$B$103=Analítico!$B130),-(Bens!$D$4:$D$103=Analítico!AH$3),(Bens!$G$4:$G$103))</f>
        <v>0</v>
      </c>
      <c r="AI130" s="71">
        <f>SUMPRODUCT(-(Bens!$B$4:$B$103=Analítico!$B130),-(Bens!$D$4:$D$103=Analítico!AI$3),(Bens!$G$4:$G$103))</f>
        <v>0</v>
      </c>
      <c r="AJ130" s="71">
        <f>SUMPRODUCT(-(Bens!$B$4:$B$103=Analítico!$B130),-(Bens!$D$4:$D$103=Analítico!AJ$3),(Bens!$G$4:$G$103))</f>
        <v>0</v>
      </c>
      <c r="AK130" s="71">
        <f>SUMPRODUCT(-(Bens!$B$4:$B$103=Analítico!$B130),-(Bens!$D$4:$D$103=Analítico!AK$3),(Bens!$G$4:$G$103))</f>
        <v>0</v>
      </c>
      <c r="AL130" s="71">
        <f>SUMPRODUCT(-(Bens!$B$4:$B$103=Analítico!$B130),-(Bens!$D$4:$D$103=Analítico!AL$3),(Bens!$G$4:$G$103))</f>
        <v>0</v>
      </c>
      <c r="AM130" s="71">
        <f>SUMPRODUCT(-(Bens!$B$4:$B$103=Analítico!$B130),-(Bens!$D$4:$D$103=Analítico!AM$3),(Bens!$G$4:$G$103))</f>
        <v>0</v>
      </c>
      <c r="AN130" s="71">
        <f>SUMPRODUCT(-(Bens!$B$4:$B$103=Analítico!$B130),-(Bens!$D$4:$D$103=Analítico!AN$3),(Bens!$G$4:$G$103))</f>
        <v>0</v>
      </c>
      <c r="AO130" s="71">
        <f>SUMPRODUCT(-(Bens!$B$4:$B$103=Analítico!$B130),-(Bens!$D$4:$D$103=Analítico!AO$3),(Bens!$G$4:$G$103))</f>
        <v>0</v>
      </c>
      <c r="AP130" s="71">
        <f>SUMPRODUCT(-(Bens!$B$4:$B$103=Analítico!$B130),-(Bens!$D$4:$D$103=Analítico!AP$3),(Bens!$G$4:$G$103))</f>
        <v>0</v>
      </c>
      <c r="AQ130" s="71">
        <f>SUMPRODUCT(-(Bens!$B$4:$B$103=Analítico!$B130),-(Bens!$D$4:$D$103=Analítico!AQ$3),(Bens!$G$4:$G$103))</f>
        <v>0</v>
      </c>
      <c r="AR130" s="71">
        <f>SUMPRODUCT(-(Bens!$B$4:$B$103=Analítico!$B130),-(Bens!$D$4:$D$103=Analítico!AR$3),(Bens!$G$4:$G$103))</f>
        <v>0</v>
      </c>
      <c r="AS130" s="71">
        <f>SUMPRODUCT(-(Bens!$B$4:$B$103=Analítico!$B130),-(Bens!$D$4:$D$103=Analítico!AS$3),(Bens!$G$4:$G$103))</f>
        <v>0</v>
      </c>
      <c r="AT130" s="71">
        <f>SUMPRODUCT(-(Bens!$B$4:$B$103=Analítico!$B130),-(Bens!$D$4:$D$103=Analítico!AT$3),(Bens!$G$4:$G$103))</f>
        <v>0</v>
      </c>
      <c r="AU130" s="71">
        <f>SUMPRODUCT(-(Bens!$B$4:$B$103=Analítico!$B130),-(Bens!$D$4:$D$103=Analítico!AU$3),(Bens!$G$4:$G$103))</f>
        <v>0</v>
      </c>
      <c r="AV130" s="71">
        <f>SUMPRODUCT(-(Bens!$B$4:$B$103=Analítico!$B130),-(Bens!$D$4:$D$103=Analítico!AV$3),(Bens!$G$4:$G$103))</f>
        <v>0</v>
      </c>
      <c r="AW130" s="71">
        <f>SUMPRODUCT(-(Bens!$B$4:$B$103=Analítico!$B130),-(Bens!$D$4:$D$103=Analítico!AW$3),(Bens!$G$4:$G$103))</f>
        <v>0</v>
      </c>
      <c r="AX130" s="71">
        <f>SUMPRODUCT(-(Bens!$B$4:$B$103=Analítico!$B130),-(Bens!$D$4:$D$103=Analítico!AX$3),(Bens!$G$4:$G$103))</f>
        <v>0</v>
      </c>
      <c r="AY130" s="71">
        <f>SUMPRODUCT(-(Bens!$B$4:$B$103=Analítico!$B130),-(Bens!$D$4:$D$103=Analítico!AY$3),(Bens!$G$4:$G$103))</f>
        <v>0</v>
      </c>
      <c r="AZ130" s="71">
        <f>SUMPRODUCT(-(Bens!$B$4:$B$103=Analítico!$B130),-(Bens!$D$4:$D$103=Analítico!AZ$3),(Bens!$G$4:$G$103))</f>
        <v>0</v>
      </c>
      <c r="BA130" s="71">
        <f>SUMPRODUCT(-(Bens!$B$4:$B$103=Analítico!$B130),-(Bens!$D$4:$D$103=Analítico!BA$3),(Bens!$G$4:$G$103))</f>
        <v>0</v>
      </c>
      <c r="BB130" s="71">
        <f>SUMPRODUCT(-(Bens!$B$4:$B$103=Analítico!$B130),-(Bens!$D$4:$D$103=Analítico!BB$3),(Bens!$G$4:$G$103))</f>
        <v>0</v>
      </c>
      <c r="BC130" s="71">
        <f>SUMPRODUCT(-(Bens!$B$4:$B$103=Analítico!$B130),-(Bens!$D$4:$D$103=Analítico!BC$3),(Bens!$G$4:$G$103))</f>
        <v>0</v>
      </c>
      <c r="BD130" s="71">
        <f>SUMPRODUCT(-(Bens!$B$4:$B$103=Analítico!$B130),-(Bens!$D$4:$D$103=Analítico!BD$3),(Bens!$G$4:$G$103))</f>
        <v>0</v>
      </c>
      <c r="BE130" s="71">
        <f>SUMPRODUCT(-(Bens!$B$4:$B$103=Analítico!$B130),-(Bens!$D$4:$D$103=Analítico!BE$3),(Bens!$G$4:$G$103))</f>
        <v>0</v>
      </c>
      <c r="BF130" s="71">
        <f>SUMPRODUCT(-(Bens!$B$4:$B$103=Analítico!$B130),-(Bens!$D$4:$D$103=Analítico!BF$3),(Bens!$G$4:$G$103))</f>
        <v>0</v>
      </c>
      <c r="BG130" s="71">
        <f>SUMPRODUCT(-(Bens!$B$4:$B$103=Analítico!$B130),-(Bens!$D$4:$D$103=Analítico!BG$3),(Bens!$G$4:$G$103))</f>
        <v>0</v>
      </c>
      <c r="BH130" s="71">
        <f>SUMPRODUCT(-(Bens!$B$4:$B$103=Analítico!$B130),-(Bens!$D$4:$D$103=Analítico!BH$3),(Bens!$G$4:$G$103))</f>
        <v>0</v>
      </c>
      <c r="BI130" s="71">
        <f>SUMPRODUCT(-(Bens!$B$4:$B$103=Analítico!$B130),-(Bens!$D$4:$D$103=Analítico!BI$3),(Bens!$G$4:$G$103))</f>
        <v>0</v>
      </c>
      <c r="BJ130" s="71">
        <f>SUMPRODUCT(-(Bens!$B$4:$B$103=Analítico!$B130),-(Bens!$D$4:$D$103=Analítico!BJ$3),(Bens!$G$4:$G$103))</f>
        <v>0</v>
      </c>
      <c r="BK130" s="69">
        <f t="shared" si="45"/>
        <v>77100</v>
      </c>
      <c r="BL130" s="74">
        <f t="shared" ca="1" si="46"/>
        <v>1.3437580545306328E-3</v>
      </c>
    </row>
    <row r="131" spans="1:64" s="49" customFormat="1" ht="23.25" customHeight="1" x14ac:dyDescent="0.2">
      <c r="A131" s="19" t="s">
        <v>308</v>
      </c>
      <c r="B131" s="20" t="s">
        <v>309</v>
      </c>
      <c r="C131" s="71">
        <f>SUMPRODUCT(-(Bens!$B$4:$B$103=Analítico!$B131),-(Bens!$D$4:$D$103=Analítico!C$3),(Bens!$G$4:$G$103))</f>
        <v>0</v>
      </c>
      <c r="D131" s="71">
        <f>SUMPRODUCT(-(Bens!$B$4:$B$103=Analítico!$B131),-(Bens!$D$4:$D$103=Analítico!D$3),(Bens!$G$4:$G$103))</f>
        <v>0</v>
      </c>
      <c r="E131" s="71">
        <f>SUMPRODUCT(-(Bens!$B$4:$B$103=Analítico!$B131),-(Bens!$D$4:$D$103=Analítico!E$3),(Bens!$G$4:$G$103))</f>
        <v>0</v>
      </c>
      <c r="F131" s="71">
        <f>SUMPRODUCT(-(Bens!$B$4:$B$103=Analítico!$B131),-(Bens!$D$4:$D$103=Analítico!F$3),(Bens!$G$4:$G$103))</f>
        <v>0</v>
      </c>
      <c r="G131" s="71">
        <f>SUMPRODUCT(-(Bens!$B$4:$B$103=Analítico!$B131),-(Bens!$D$4:$D$103=Analítico!G$3),(Bens!$G$4:$G$103))</f>
        <v>0</v>
      </c>
      <c r="H131" s="71">
        <f>SUMPRODUCT(-(Bens!$B$4:$B$103=Analítico!$B131),-(Bens!$D$4:$D$103=Analítico!H$3),(Bens!$G$4:$G$103))</f>
        <v>0</v>
      </c>
      <c r="I131" s="71">
        <f>SUMPRODUCT(-(Bens!$B$4:$B$103=Analítico!$B131),-(Bens!$D$4:$D$103=Analítico!I$3),(Bens!$G$4:$G$103))</f>
        <v>0</v>
      </c>
      <c r="J131" s="71">
        <f>SUMPRODUCT(-(Bens!$B$4:$B$103=Analítico!$B131),-(Bens!$D$4:$D$103=Analítico!J$3),(Bens!$G$4:$G$103))</f>
        <v>0</v>
      </c>
      <c r="K131" s="71">
        <f>SUMPRODUCT(-(Bens!$B$4:$B$103=Analítico!$B131),-(Bens!$D$4:$D$103=Analítico!K$3),(Bens!$G$4:$G$103))</f>
        <v>0</v>
      </c>
      <c r="L131" s="71">
        <f>SUMPRODUCT(-(Bens!$B$4:$B$103=Analítico!$B131),-(Bens!$D$4:$D$103=Analítico!L$3),(Bens!$G$4:$G$103))</f>
        <v>0</v>
      </c>
      <c r="M131" s="71">
        <f>SUMPRODUCT(-(Bens!$B$4:$B$103=Analítico!$B131),-(Bens!$D$4:$D$103=Analítico!M$3),(Bens!$G$4:$G$103))</f>
        <v>0</v>
      </c>
      <c r="N131" s="71">
        <f>SUMPRODUCT(-(Bens!$B$4:$B$103=Analítico!$B131),-(Bens!$D$4:$D$103=Analítico!N$3),(Bens!$G$4:$G$103))</f>
        <v>0</v>
      </c>
      <c r="O131" s="71">
        <f>SUMPRODUCT(-(Bens!$B$4:$B$103=Analítico!$B131),-(Bens!$D$4:$D$103=Analítico!O$3),(Bens!$G$4:$G$103))</f>
        <v>0</v>
      </c>
      <c r="P131" s="71">
        <f>SUMPRODUCT(-(Bens!$B$4:$B$103=Analítico!$B131),-(Bens!$D$4:$D$103=Analítico!P$3),(Bens!$G$4:$G$103))</f>
        <v>0</v>
      </c>
      <c r="Q131" s="71">
        <f>SUMPRODUCT(-(Bens!$B$4:$B$103=Analítico!$B131),-(Bens!$D$4:$D$103=Analítico!Q$3),(Bens!$G$4:$G$103))</f>
        <v>0</v>
      </c>
      <c r="R131" s="71">
        <f>SUMPRODUCT(-(Bens!$B$4:$B$103=Analítico!$B131),-(Bens!$D$4:$D$103=Analítico!R$3),(Bens!$G$4:$G$103))</f>
        <v>0</v>
      </c>
      <c r="S131" s="71">
        <f>SUMPRODUCT(-(Bens!$B$4:$B$103=Analítico!$B131),-(Bens!$D$4:$D$103=Analítico!S$3),(Bens!$G$4:$G$103))</f>
        <v>0</v>
      </c>
      <c r="T131" s="71">
        <f>SUMPRODUCT(-(Bens!$B$4:$B$103=Analítico!$B131),-(Bens!$D$4:$D$103=Analítico!T$3),(Bens!$G$4:$G$103))</f>
        <v>0</v>
      </c>
      <c r="U131" s="71">
        <f>SUMPRODUCT(-(Bens!$B$4:$B$103=Analítico!$B131),-(Bens!$D$4:$D$103=Analítico!U$3),(Bens!$G$4:$G$103))</f>
        <v>0</v>
      </c>
      <c r="V131" s="71">
        <f>SUMPRODUCT(-(Bens!$B$4:$B$103=Analítico!$B131),-(Bens!$D$4:$D$103=Analítico!V$3),(Bens!$G$4:$G$103))</f>
        <v>0</v>
      </c>
      <c r="W131" s="71">
        <f>SUMPRODUCT(-(Bens!$B$4:$B$103=Analítico!$B131),-(Bens!$D$4:$D$103=Analítico!W$3),(Bens!$G$4:$G$103))</f>
        <v>0</v>
      </c>
      <c r="X131" s="71">
        <f>SUMPRODUCT(-(Bens!$B$4:$B$103=Analítico!$B131),-(Bens!$D$4:$D$103=Analítico!X$3),(Bens!$G$4:$G$103))</f>
        <v>0</v>
      </c>
      <c r="Y131" s="71">
        <f>SUMPRODUCT(-(Bens!$B$4:$B$103=Analítico!$B131),-(Bens!$D$4:$D$103=Analítico!Y$3),(Bens!$G$4:$G$103))</f>
        <v>0</v>
      </c>
      <c r="Z131" s="71">
        <f>SUMPRODUCT(-(Bens!$B$4:$B$103=Analítico!$B131),-(Bens!$D$4:$D$103=Analítico!Z$3),(Bens!$G$4:$G$103))</f>
        <v>0</v>
      </c>
      <c r="AA131" s="71">
        <f>SUMPRODUCT(-(Bens!$B$4:$B$103=Analítico!$B131),-(Bens!$D$4:$D$103=Analítico!AA$3),(Bens!$G$4:$G$103))</f>
        <v>0</v>
      </c>
      <c r="AB131" s="71">
        <f>SUMPRODUCT(-(Bens!$B$4:$B$103=Analítico!$B131),-(Bens!$D$4:$D$103=Analítico!AB$3),(Bens!$G$4:$G$103))</f>
        <v>0</v>
      </c>
      <c r="AC131" s="71">
        <f>SUMPRODUCT(-(Bens!$B$4:$B$103=Analítico!$B131),-(Bens!$D$4:$D$103=Analítico!AC$3),(Bens!$G$4:$G$103))</f>
        <v>0</v>
      </c>
      <c r="AD131" s="71">
        <f>SUMPRODUCT(-(Bens!$B$4:$B$103=Analítico!$B131),-(Bens!$D$4:$D$103=Analítico!AD$3),(Bens!$G$4:$G$103))</f>
        <v>0</v>
      </c>
      <c r="AE131" s="71">
        <f>SUMPRODUCT(-(Bens!$B$4:$B$103=Analítico!$B131),-(Bens!$D$4:$D$103=Analítico!AE$3),(Bens!$G$4:$G$103))</f>
        <v>0</v>
      </c>
      <c r="AF131" s="71">
        <f>SUMPRODUCT(-(Bens!$B$4:$B$103=Analítico!$B131),-(Bens!$D$4:$D$103=Analítico!AF$3),(Bens!$G$4:$G$103))</f>
        <v>0</v>
      </c>
      <c r="AG131" s="71">
        <f>SUMPRODUCT(-(Bens!$B$4:$B$103=Analítico!$B131),-(Bens!$D$4:$D$103=Analítico!AG$3),(Bens!$G$4:$G$103))</f>
        <v>0</v>
      </c>
      <c r="AH131" s="71">
        <f>SUMPRODUCT(-(Bens!$B$4:$B$103=Analítico!$B131),-(Bens!$D$4:$D$103=Analítico!AH$3),(Bens!$G$4:$G$103))</f>
        <v>0</v>
      </c>
      <c r="AI131" s="71">
        <f>SUMPRODUCT(-(Bens!$B$4:$B$103=Analítico!$B131),-(Bens!$D$4:$D$103=Analítico!AI$3),(Bens!$G$4:$G$103))</f>
        <v>0</v>
      </c>
      <c r="AJ131" s="71">
        <f>SUMPRODUCT(-(Bens!$B$4:$B$103=Analítico!$B131),-(Bens!$D$4:$D$103=Analítico!AJ$3),(Bens!$G$4:$G$103))</f>
        <v>0</v>
      </c>
      <c r="AK131" s="71">
        <f>SUMPRODUCT(-(Bens!$B$4:$B$103=Analítico!$B131),-(Bens!$D$4:$D$103=Analítico!AK$3),(Bens!$G$4:$G$103))</f>
        <v>0</v>
      </c>
      <c r="AL131" s="71">
        <f>SUMPRODUCT(-(Bens!$B$4:$B$103=Analítico!$B131),-(Bens!$D$4:$D$103=Analítico!AL$3),(Bens!$G$4:$G$103))</f>
        <v>0</v>
      </c>
      <c r="AM131" s="71">
        <f>SUMPRODUCT(-(Bens!$B$4:$B$103=Analítico!$B131),-(Bens!$D$4:$D$103=Analítico!AM$3),(Bens!$G$4:$G$103))</f>
        <v>0</v>
      </c>
      <c r="AN131" s="71">
        <f>SUMPRODUCT(-(Bens!$B$4:$B$103=Analítico!$B131),-(Bens!$D$4:$D$103=Analítico!AN$3),(Bens!$G$4:$G$103))</f>
        <v>0</v>
      </c>
      <c r="AO131" s="71">
        <f>SUMPRODUCT(-(Bens!$B$4:$B$103=Analítico!$B131),-(Bens!$D$4:$D$103=Analítico!AO$3),(Bens!$G$4:$G$103))</f>
        <v>0</v>
      </c>
      <c r="AP131" s="71">
        <f>SUMPRODUCT(-(Bens!$B$4:$B$103=Analítico!$B131),-(Bens!$D$4:$D$103=Analítico!AP$3),(Bens!$G$4:$G$103))</f>
        <v>0</v>
      </c>
      <c r="AQ131" s="71">
        <f>SUMPRODUCT(-(Bens!$B$4:$B$103=Analítico!$B131),-(Bens!$D$4:$D$103=Analítico!AQ$3),(Bens!$G$4:$G$103))</f>
        <v>0</v>
      </c>
      <c r="AR131" s="71">
        <f>SUMPRODUCT(-(Bens!$B$4:$B$103=Analítico!$B131),-(Bens!$D$4:$D$103=Analítico!AR$3),(Bens!$G$4:$G$103))</f>
        <v>0</v>
      </c>
      <c r="AS131" s="71">
        <f>SUMPRODUCT(-(Bens!$B$4:$B$103=Analítico!$B131),-(Bens!$D$4:$D$103=Analítico!AS$3),(Bens!$G$4:$G$103))</f>
        <v>0</v>
      </c>
      <c r="AT131" s="71">
        <f>SUMPRODUCT(-(Bens!$B$4:$B$103=Analítico!$B131),-(Bens!$D$4:$D$103=Analítico!AT$3),(Bens!$G$4:$G$103))</f>
        <v>0</v>
      </c>
      <c r="AU131" s="71">
        <f>SUMPRODUCT(-(Bens!$B$4:$B$103=Analítico!$B131),-(Bens!$D$4:$D$103=Analítico!AU$3),(Bens!$G$4:$G$103))</f>
        <v>0</v>
      </c>
      <c r="AV131" s="71">
        <f>SUMPRODUCT(-(Bens!$B$4:$B$103=Analítico!$B131),-(Bens!$D$4:$D$103=Analítico!AV$3),(Bens!$G$4:$G$103))</f>
        <v>0</v>
      </c>
      <c r="AW131" s="71">
        <f>SUMPRODUCT(-(Bens!$B$4:$B$103=Analítico!$B131),-(Bens!$D$4:$D$103=Analítico!AW$3),(Bens!$G$4:$G$103))</f>
        <v>0</v>
      </c>
      <c r="AX131" s="71">
        <f>SUMPRODUCT(-(Bens!$B$4:$B$103=Analítico!$B131),-(Bens!$D$4:$D$103=Analítico!AX$3),(Bens!$G$4:$G$103))</f>
        <v>0</v>
      </c>
      <c r="AY131" s="71">
        <f>SUMPRODUCT(-(Bens!$B$4:$B$103=Analítico!$B131),-(Bens!$D$4:$D$103=Analítico!AY$3),(Bens!$G$4:$G$103))</f>
        <v>0</v>
      </c>
      <c r="AZ131" s="71">
        <f>SUMPRODUCT(-(Bens!$B$4:$B$103=Analítico!$B131),-(Bens!$D$4:$D$103=Analítico!AZ$3),(Bens!$G$4:$G$103))</f>
        <v>0</v>
      </c>
      <c r="BA131" s="71">
        <f>SUMPRODUCT(-(Bens!$B$4:$B$103=Analítico!$B131),-(Bens!$D$4:$D$103=Analítico!BA$3),(Bens!$G$4:$G$103))</f>
        <v>0</v>
      </c>
      <c r="BB131" s="71">
        <f>SUMPRODUCT(-(Bens!$B$4:$B$103=Analítico!$B131),-(Bens!$D$4:$D$103=Analítico!BB$3),(Bens!$G$4:$G$103))</f>
        <v>0</v>
      </c>
      <c r="BC131" s="71">
        <f>SUMPRODUCT(-(Bens!$B$4:$B$103=Analítico!$B131),-(Bens!$D$4:$D$103=Analítico!BC$3),(Bens!$G$4:$G$103))</f>
        <v>0</v>
      </c>
      <c r="BD131" s="71">
        <f>SUMPRODUCT(-(Bens!$B$4:$B$103=Analítico!$B131),-(Bens!$D$4:$D$103=Analítico!BD$3),(Bens!$G$4:$G$103))</f>
        <v>0</v>
      </c>
      <c r="BE131" s="71">
        <f>SUMPRODUCT(-(Bens!$B$4:$B$103=Analítico!$B131),-(Bens!$D$4:$D$103=Analítico!BE$3),(Bens!$G$4:$G$103))</f>
        <v>0</v>
      </c>
      <c r="BF131" s="71">
        <f>SUMPRODUCT(-(Bens!$B$4:$B$103=Analítico!$B131),-(Bens!$D$4:$D$103=Analítico!BF$3),(Bens!$G$4:$G$103))</f>
        <v>0</v>
      </c>
      <c r="BG131" s="71">
        <f>SUMPRODUCT(-(Bens!$B$4:$B$103=Analítico!$B131),-(Bens!$D$4:$D$103=Analítico!BG$3),(Bens!$G$4:$G$103))</f>
        <v>0</v>
      </c>
      <c r="BH131" s="71">
        <f>SUMPRODUCT(-(Bens!$B$4:$B$103=Analítico!$B131),-(Bens!$D$4:$D$103=Analítico!BH$3),(Bens!$G$4:$G$103))</f>
        <v>0</v>
      </c>
      <c r="BI131" s="71">
        <f>SUMPRODUCT(-(Bens!$B$4:$B$103=Analítico!$B131),-(Bens!$D$4:$D$103=Analítico!BI$3),(Bens!$G$4:$G$103))</f>
        <v>0</v>
      </c>
      <c r="BJ131" s="71">
        <f>SUMPRODUCT(-(Bens!$B$4:$B$103=Analítico!$B131),-(Bens!$D$4:$D$103=Analítico!BJ$3),(Bens!$G$4:$G$103))</f>
        <v>0</v>
      </c>
      <c r="BK131" s="69">
        <f t="shared" si="45"/>
        <v>0</v>
      </c>
      <c r="BL131" s="74">
        <f t="shared" ca="1" si="46"/>
        <v>0</v>
      </c>
    </row>
    <row r="132" spans="1:64" s="49" customFormat="1" ht="23.25" customHeight="1" x14ac:dyDescent="0.2">
      <c r="A132" s="19" t="s">
        <v>310</v>
      </c>
      <c r="B132" s="20" t="s">
        <v>311</v>
      </c>
      <c r="C132" s="71">
        <f>SUMPRODUCT(-(Bens!$B$4:$B$103=Analítico!$B132),-(Bens!$D$4:$D$103=Analítico!C$3),(Bens!$G$4:$G$103))</f>
        <v>0</v>
      </c>
      <c r="D132" s="71">
        <f>SUMPRODUCT(-(Bens!$B$4:$B$103=Analítico!$B132),-(Bens!$D$4:$D$103=Analítico!D$3),(Bens!$G$4:$G$103))</f>
        <v>0</v>
      </c>
      <c r="E132" s="71">
        <f>SUMPRODUCT(-(Bens!$B$4:$B$103=Analítico!$B132),-(Bens!$D$4:$D$103=Analítico!E$3),(Bens!$G$4:$G$103))</f>
        <v>0</v>
      </c>
      <c r="F132" s="71">
        <f>SUMPRODUCT(-(Bens!$B$4:$B$103=Analítico!$B132),-(Bens!$D$4:$D$103=Analítico!F$3),(Bens!$G$4:$G$103))</f>
        <v>0</v>
      </c>
      <c r="G132" s="71">
        <f>SUMPRODUCT(-(Bens!$B$4:$B$103=Analítico!$B132),-(Bens!$D$4:$D$103=Analítico!G$3),(Bens!$G$4:$G$103))</f>
        <v>0</v>
      </c>
      <c r="H132" s="71">
        <f>SUMPRODUCT(-(Bens!$B$4:$B$103=Analítico!$B132),-(Bens!$D$4:$D$103=Analítico!H$3),(Bens!$G$4:$G$103))</f>
        <v>0</v>
      </c>
      <c r="I132" s="71">
        <f>SUMPRODUCT(-(Bens!$B$4:$B$103=Analítico!$B132),-(Bens!$D$4:$D$103=Analítico!I$3),(Bens!$G$4:$G$103))</f>
        <v>0</v>
      </c>
      <c r="J132" s="71">
        <f>SUMPRODUCT(-(Bens!$B$4:$B$103=Analítico!$B132),-(Bens!$D$4:$D$103=Analítico!J$3),(Bens!$G$4:$G$103))</f>
        <v>0</v>
      </c>
      <c r="K132" s="71">
        <f>SUMPRODUCT(-(Bens!$B$4:$B$103=Analítico!$B132),-(Bens!$D$4:$D$103=Analítico!K$3),(Bens!$G$4:$G$103))</f>
        <v>0</v>
      </c>
      <c r="L132" s="71">
        <f>SUMPRODUCT(-(Bens!$B$4:$B$103=Analítico!$B132),-(Bens!$D$4:$D$103=Analítico!L$3),(Bens!$G$4:$G$103))</f>
        <v>900</v>
      </c>
      <c r="M132" s="71">
        <f>SUMPRODUCT(-(Bens!$B$4:$B$103=Analítico!$B132),-(Bens!$D$4:$D$103=Analítico!M$3),(Bens!$G$4:$G$103))</f>
        <v>0</v>
      </c>
      <c r="N132" s="71">
        <f>SUMPRODUCT(-(Bens!$B$4:$B$103=Analítico!$B132),-(Bens!$D$4:$D$103=Analítico!N$3),(Bens!$G$4:$G$103))</f>
        <v>0</v>
      </c>
      <c r="O132" s="71">
        <f>SUMPRODUCT(-(Bens!$B$4:$B$103=Analítico!$B132),-(Bens!$D$4:$D$103=Analítico!O$3),(Bens!$G$4:$G$103))</f>
        <v>0</v>
      </c>
      <c r="P132" s="71">
        <f>SUMPRODUCT(-(Bens!$B$4:$B$103=Analítico!$B132),-(Bens!$D$4:$D$103=Analítico!P$3),(Bens!$G$4:$G$103))</f>
        <v>0</v>
      </c>
      <c r="Q132" s="71">
        <f>SUMPRODUCT(-(Bens!$B$4:$B$103=Analítico!$B132),-(Bens!$D$4:$D$103=Analítico!Q$3),(Bens!$G$4:$G$103))</f>
        <v>0</v>
      </c>
      <c r="R132" s="71">
        <f>SUMPRODUCT(-(Bens!$B$4:$B$103=Analítico!$B132),-(Bens!$D$4:$D$103=Analítico!R$3),(Bens!$G$4:$G$103))</f>
        <v>0</v>
      </c>
      <c r="S132" s="71">
        <f>SUMPRODUCT(-(Bens!$B$4:$B$103=Analítico!$B132),-(Bens!$D$4:$D$103=Analítico!S$3),(Bens!$G$4:$G$103))</f>
        <v>0</v>
      </c>
      <c r="T132" s="71">
        <f>SUMPRODUCT(-(Bens!$B$4:$B$103=Analítico!$B132),-(Bens!$D$4:$D$103=Analítico!T$3),(Bens!$G$4:$G$103))</f>
        <v>0</v>
      </c>
      <c r="U132" s="71">
        <f>SUMPRODUCT(-(Bens!$B$4:$B$103=Analítico!$B132),-(Bens!$D$4:$D$103=Analítico!U$3),(Bens!$G$4:$G$103))</f>
        <v>0</v>
      </c>
      <c r="V132" s="71">
        <f>SUMPRODUCT(-(Bens!$B$4:$B$103=Analítico!$B132),-(Bens!$D$4:$D$103=Analítico!V$3),(Bens!$G$4:$G$103))</f>
        <v>0</v>
      </c>
      <c r="W132" s="71">
        <f>SUMPRODUCT(-(Bens!$B$4:$B$103=Analítico!$B132),-(Bens!$D$4:$D$103=Analítico!W$3),(Bens!$G$4:$G$103))</f>
        <v>0</v>
      </c>
      <c r="X132" s="71">
        <f>SUMPRODUCT(-(Bens!$B$4:$B$103=Analítico!$B132),-(Bens!$D$4:$D$103=Analítico!X$3),(Bens!$G$4:$G$103))</f>
        <v>0</v>
      </c>
      <c r="Y132" s="71">
        <f>SUMPRODUCT(-(Bens!$B$4:$B$103=Analítico!$B132),-(Bens!$D$4:$D$103=Analítico!Y$3),(Bens!$G$4:$G$103))</f>
        <v>0</v>
      </c>
      <c r="Z132" s="71">
        <f>SUMPRODUCT(-(Bens!$B$4:$B$103=Analítico!$B132),-(Bens!$D$4:$D$103=Analítico!Z$3),(Bens!$G$4:$G$103))</f>
        <v>0</v>
      </c>
      <c r="AA132" s="71">
        <f>SUMPRODUCT(-(Bens!$B$4:$B$103=Analítico!$B132),-(Bens!$D$4:$D$103=Analítico!AA$3),(Bens!$G$4:$G$103))</f>
        <v>0</v>
      </c>
      <c r="AB132" s="71">
        <f>SUMPRODUCT(-(Bens!$B$4:$B$103=Analítico!$B132),-(Bens!$D$4:$D$103=Analítico!AB$3),(Bens!$G$4:$G$103))</f>
        <v>0</v>
      </c>
      <c r="AC132" s="71">
        <f>SUMPRODUCT(-(Bens!$B$4:$B$103=Analítico!$B132),-(Bens!$D$4:$D$103=Analítico!AC$3),(Bens!$G$4:$G$103))</f>
        <v>0</v>
      </c>
      <c r="AD132" s="71">
        <f>SUMPRODUCT(-(Bens!$B$4:$B$103=Analítico!$B132),-(Bens!$D$4:$D$103=Analítico!AD$3),(Bens!$G$4:$G$103))</f>
        <v>0</v>
      </c>
      <c r="AE132" s="71">
        <f>SUMPRODUCT(-(Bens!$B$4:$B$103=Analítico!$B132),-(Bens!$D$4:$D$103=Analítico!AE$3),(Bens!$G$4:$G$103))</f>
        <v>0</v>
      </c>
      <c r="AF132" s="71">
        <f>SUMPRODUCT(-(Bens!$B$4:$B$103=Analítico!$B132),-(Bens!$D$4:$D$103=Analítico!AF$3),(Bens!$G$4:$G$103))</f>
        <v>0</v>
      </c>
      <c r="AG132" s="71">
        <f>SUMPRODUCT(-(Bens!$B$4:$B$103=Analítico!$B132),-(Bens!$D$4:$D$103=Analítico!AG$3),(Bens!$G$4:$G$103))</f>
        <v>0</v>
      </c>
      <c r="AH132" s="71">
        <f>SUMPRODUCT(-(Bens!$B$4:$B$103=Analítico!$B132),-(Bens!$D$4:$D$103=Analítico!AH$3),(Bens!$G$4:$G$103))</f>
        <v>0</v>
      </c>
      <c r="AI132" s="71">
        <f>SUMPRODUCT(-(Bens!$B$4:$B$103=Analítico!$B132),-(Bens!$D$4:$D$103=Analítico!AI$3),(Bens!$G$4:$G$103))</f>
        <v>0</v>
      </c>
      <c r="AJ132" s="71">
        <f>SUMPRODUCT(-(Bens!$B$4:$B$103=Analítico!$B132),-(Bens!$D$4:$D$103=Analítico!AJ$3),(Bens!$G$4:$G$103))</f>
        <v>0</v>
      </c>
      <c r="AK132" s="71">
        <f>SUMPRODUCT(-(Bens!$B$4:$B$103=Analítico!$B132),-(Bens!$D$4:$D$103=Analítico!AK$3),(Bens!$G$4:$G$103))</f>
        <v>0</v>
      </c>
      <c r="AL132" s="71">
        <f>SUMPRODUCT(-(Bens!$B$4:$B$103=Analítico!$B132),-(Bens!$D$4:$D$103=Analítico!AL$3),(Bens!$G$4:$G$103))</f>
        <v>0</v>
      </c>
      <c r="AM132" s="71">
        <f>SUMPRODUCT(-(Bens!$B$4:$B$103=Analítico!$B132),-(Bens!$D$4:$D$103=Analítico!AM$3),(Bens!$G$4:$G$103))</f>
        <v>0</v>
      </c>
      <c r="AN132" s="71">
        <f>SUMPRODUCT(-(Bens!$B$4:$B$103=Analítico!$B132),-(Bens!$D$4:$D$103=Analítico!AN$3),(Bens!$G$4:$G$103))</f>
        <v>0</v>
      </c>
      <c r="AO132" s="71">
        <f>SUMPRODUCT(-(Bens!$B$4:$B$103=Analítico!$B132),-(Bens!$D$4:$D$103=Analítico!AO$3),(Bens!$G$4:$G$103))</f>
        <v>0</v>
      </c>
      <c r="AP132" s="71">
        <f>SUMPRODUCT(-(Bens!$B$4:$B$103=Analítico!$B132),-(Bens!$D$4:$D$103=Analítico!AP$3),(Bens!$G$4:$G$103))</f>
        <v>0</v>
      </c>
      <c r="AQ132" s="71">
        <f>SUMPRODUCT(-(Bens!$B$4:$B$103=Analítico!$B132),-(Bens!$D$4:$D$103=Analítico!AQ$3),(Bens!$G$4:$G$103))</f>
        <v>0</v>
      </c>
      <c r="AR132" s="71">
        <f>SUMPRODUCT(-(Bens!$B$4:$B$103=Analítico!$B132),-(Bens!$D$4:$D$103=Analítico!AR$3),(Bens!$G$4:$G$103))</f>
        <v>0</v>
      </c>
      <c r="AS132" s="71">
        <f>SUMPRODUCT(-(Bens!$B$4:$B$103=Analítico!$B132),-(Bens!$D$4:$D$103=Analítico!AS$3),(Bens!$G$4:$G$103))</f>
        <v>0</v>
      </c>
      <c r="AT132" s="71">
        <f>SUMPRODUCT(-(Bens!$B$4:$B$103=Analítico!$B132),-(Bens!$D$4:$D$103=Analítico!AT$3),(Bens!$G$4:$G$103))</f>
        <v>0</v>
      </c>
      <c r="AU132" s="71">
        <f>SUMPRODUCT(-(Bens!$B$4:$B$103=Analítico!$B132),-(Bens!$D$4:$D$103=Analítico!AU$3),(Bens!$G$4:$G$103))</f>
        <v>0</v>
      </c>
      <c r="AV132" s="71">
        <f>SUMPRODUCT(-(Bens!$B$4:$B$103=Analítico!$B132),-(Bens!$D$4:$D$103=Analítico!AV$3),(Bens!$G$4:$G$103))</f>
        <v>0</v>
      </c>
      <c r="AW132" s="71">
        <f>SUMPRODUCT(-(Bens!$B$4:$B$103=Analítico!$B132),-(Bens!$D$4:$D$103=Analítico!AW$3),(Bens!$G$4:$G$103))</f>
        <v>0</v>
      </c>
      <c r="AX132" s="71">
        <f>SUMPRODUCT(-(Bens!$B$4:$B$103=Analítico!$B132),-(Bens!$D$4:$D$103=Analítico!AX$3),(Bens!$G$4:$G$103))</f>
        <v>0</v>
      </c>
      <c r="AY132" s="71">
        <f>SUMPRODUCT(-(Bens!$B$4:$B$103=Analítico!$B132),-(Bens!$D$4:$D$103=Analítico!AY$3),(Bens!$G$4:$G$103))</f>
        <v>0</v>
      </c>
      <c r="AZ132" s="71">
        <f>SUMPRODUCT(-(Bens!$B$4:$B$103=Analítico!$B132),-(Bens!$D$4:$D$103=Analítico!AZ$3),(Bens!$G$4:$G$103))</f>
        <v>0</v>
      </c>
      <c r="BA132" s="71">
        <f>SUMPRODUCT(-(Bens!$B$4:$B$103=Analítico!$B132),-(Bens!$D$4:$D$103=Analítico!BA$3),(Bens!$G$4:$G$103))</f>
        <v>0</v>
      </c>
      <c r="BB132" s="71">
        <f>SUMPRODUCT(-(Bens!$B$4:$B$103=Analítico!$B132),-(Bens!$D$4:$D$103=Analítico!BB$3),(Bens!$G$4:$G$103))</f>
        <v>0</v>
      </c>
      <c r="BC132" s="71">
        <f>SUMPRODUCT(-(Bens!$B$4:$B$103=Analítico!$B132),-(Bens!$D$4:$D$103=Analítico!BC$3),(Bens!$G$4:$G$103))</f>
        <v>0</v>
      </c>
      <c r="BD132" s="71">
        <f>SUMPRODUCT(-(Bens!$B$4:$B$103=Analítico!$B132),-(Bens!$D$4:$D$103=Analítico!BD$3),(Bens!$G$4:$G$103))</f>
        <v>0</v>
      </c>
      <c r="BE132" s="71">
        <f>SUMPRODUCT(-(Bens!$B$4:$B$103=Analítico!$B132),-(Bens!$D$4:$D$103=Analítico!BE$3),(Bens!$G$4:$G$103))</f>
        <v>0</v>
      </c>
      <c r="BF132" s="71">
        <f>SUMPRODUCT(-(Bens!$B$4:$B$103=Analítico!$B132),-(Bens!$D$4:$D$103=Analítico!BF$3),(Bens!$G$4:$G$103))</f>
        <v>0</v>
      </c>
      <c r="BG132" s="71">
        <f>SUMPRODUCT(-(Bens!$B$4:$B$103=Analítico!$B132),-(Bens!$D$4:$D$103=Analítico!BG$3),(Bens!$G$4:$G$103))</f>
        <v>0</v>
      </c>
      <c r="BH132" s="71">
        <f>SUMPRODUCT(-(Bens!$B$4:$B$103=Analítico!$B132),-(Bens!$D$4:$D$103=Analítico!BH$3),(Bens!$G$4:$G$103))</f>
        <v>0</v>
      </c>
      <c r="BI132" s="71">
        <f>SUMPRODUCT(-(Bens!$B$4:$B$103=Analítico!$B132),-(Bens!$D$4:$D$103=Analítico!BI$3),(Bens!$G$4:$G$103))</f>
        <v>0</v>
      </c>
      <c r="BJ132" s="71">
        <f>SUMPRODUCT(-(Bens!$B$4:$B$103=Analítico!$B132),-(Bens!$D$4:$D$103=Analítico!BJ$3),(Bens!$G$4:$G$103))</f>
        <v>0</v>
      </c>
      <c r="BK132" s="69">
        <f t="shared" si="45"/>
        <v>900</v>
      </c>
      <c r="BL132" s="74">
        <f t="shared" ca="1" si="46"/>
        <v>1.5685891687128011E-5</v>
      </c>
    </row>
    <row r="133" spans="1:64" s="49" customFormat="1" ht="23.25" customHeight="1" x14ac:dyDescent="0.2">
      <c r="A133" s="19" t="s">
        <v>312</v>
      </c>
      <c r="B133" s="20" t="s">
        <v>313</v>
      </c>
      <c r="C133" s="71">
        <f>SUMPRODUCT(-(Bens!$B$4:$B$103=Analítico!$B133),-(Bens!$D$4:$D$103=Analítico!C$3),(Bens!$G$4:$G$103))</f>
        <v>0</v>
      </c>
      <c r="D133" s="71">
        <f>SUMPRODUCT(-(Bens!$B$4:$B$103=Analítico!$B133),-(Bens!$D$4:$D$103=Analítico!D$3),(Bens!$G$4:$G$103))</f>
        <v>0</v>
      </c>
      <c r="E133" s="71">
        <f>SUMPRODUCT(-(Bens!$B$4:$B$103=Analítico!$B133),-(Bens!$D$4:$D$103=Analítico!E$3),(Bens!$G$4:$G$103))</f>
        <v>0</v>
      </c>
      <c r="F133" s="71">
        <f>SUMPRODUCT(-(Bens!$B$4:$B$103=Analítico!$B133),-(Bens!$D$4:$D$103=Analítico!F$3),(Bens!$G$4:$G$103))</f>
        <v>0</v>
      </c>
      <c r="G133" s="71">
        <f>SUMPRODUCT(-(Bens!$B$4:$B$103=Analítico!$B133),-(Bens!$D$4:$D$103=Analítico!G$3),(Bens!$G$4:$G$103))</f>
        <v>0</v>
      </c>
      <c r="H133" s="71">
        <f>SUMPRODUCT(-(Bens!$B$4:$B$103=Analítico!$B133),-(Bens!$D$4:$D$103=Analítico!H$3),(Bens!$G$4:$G$103))</f>
        <v>0</v>
      </c>
      <c r="I133" s="71">
        <f>SUMPRODUCT(-(Bens!$B$4:$B$103=Analítico!$B133),-(Bens!$D$4:$D$103=Analítico!I$3),(Bens!$G$4:$G$103))</f>
        <v>0</v>
      </c>
      <c r="J133" s="71">
        <f>SUMPRODUCT(-(Bens!$B$4:$B$103=Analítico!$B133),-(Bens!$D$4:$D$103=Analítico!J$3),(Bens!$G$4:$G$103))</f>
        <v>0</v>
      </c>
      <c r="K133" s="71">
        <f>SUMPRODUCT(-(Bens!$B$4:$B$103=Analítico!$B133),-(Bens!$D$4:$D$103=Analítico!K$3),(Bens!$G$4:$G$103))</f>
        <v>0</v>
      </c>
      <c r="L133" s="71">
        <f>SUMPRODUCT(-(Bens!$B$4:$B$103=Analítico!$B133),-(Bens!$D$4:$D$103=Analítico!L$3),(Bens!$G$4:$G$103))</f>
        <v>0</v>
      </c>
      <c r="M133" s="71">
        <f>SUMPRODUCT(-(Bens!$B$4:$B$103=Analítico!$B133),-(Bens!$D$4:$D$103=Analítico!M$3),(Bens!$G$4:$G$103))</f>
        <v>0</v>
      </c>
      <c r="N133" s="71">
        <f>SUMPRODUCT(-(Bens!$B$4:$B$103=Analítico!$B133),-(Bens!$D$4:$D$103=Analítico!N$3),(Bens!$G$4:$G$103))</f>
        <v>0</v>
      </c>
      <c r="O133" s="71">
        <f>SUMPRODUCT(-(Bens!$B$4:$B$103=Analítico!$B133),-(Bens!$D$4:$D$103=Analítico!O$3),(Bens!$G$4:$G$103))</f>
        <v>0</v>
      </c>
      <c r="P133" s="71">
        <f>SUMPRODUCT(-(Bens!$B$4:$B$103=Analítico!$B133),-(Bens!$D$4:$D$103=Analítico!P$3),(Bens!$G$4:$G$103))</f>
        <v>0</v>
      </c>
      <c r="Q133" s="71">
        <f>SUMPRODUCT(-(Bens!$B$4:$B$103=Analítico!$B133),-(Bens!$D$4:$D$103=Analítico!Q$3),(Bens!$G$4:$G$103))</f>
        <v>0</v>
      </c>
      <c r="R133" s="71">
        <f>SUMPRODUCT(-(Bens!$B$4:$B$103=Analítico!$B133),-(Bens!$D$4:$D$103=Analítico!R$3),(Bens!$G$4:$G$103))</f>
        <v>0</v>
      </c>
      <c r="S133" s="71">
        <f>SUMPRODUCT(-(Bens!$B$4:$B$103=Analítico!$B133),-(Bens!$D$4:$D$103=Analítico!S$3),(Bens!$G$4:$G$103))</f>
        <v>0</v>
      </c>
      <c r="T133" s="71">
        <f>SUMPRODUCT(-(Bens!$B$4:$B$103=Analítico!$B133),-(Bens!$D$4:$D$103=Analítico!T$3),(Bens!$G$4:$G$103))</f>
        <v>0</v>
      </c>
      <c r="U133" s="71">
        <f>SUMPRODUCT(-(Bens!$B$4:$B$103=Analítico!$B133),-(Bens!$D$4:$D$103=Analítico!U$3),(Bens!$G$4:$G$103))</f>
        <v>0</v>
      </c>
      <c r="V133" s="71">
        <f>SUMPRODUCT(-(Bens!$B$4:$B$103=Analítico!$B133),-(Bens!$D$4:$D$103=Analítico!V$3),(Bens!$G$4:$G$103))</f>
        <v>0</v>
      </c>
      <c r="W133" s="71">
        <f>SUMPRODUCT(-(Bens!$B$4:$B$103=Analítico!$B133),-(Bens!$D$4:$D$103=Analítico!W$3),(Bens!$G$4:$G$103))</f>
        <v>0</v>
      </c>
      <c r="X133" s="71">
        <f>SUMPRODUCT(-(Bens!$B$4:$B$103=Analítico!$B133),-(Bens!$D$4:$D$103=Analítico!X$3),(Bens!$G$4:$G$103))</f>
        <v>0</v>
      </c>
      <c r="Y133" s="71">
        <f>SUMPRODUCT(-(Bens!$B$4:$B$103=Analítico!$B133),-(Bens!$D$4:$D$103=Analítico!Y$3),(Bens!$G$4:$G$103))</f>
        <v>0</v>
      </c>
      <c r="Z133" s="71">
        <f>SUMPRODUCT(-(Bens!$B$4:$B$103=Analítico!$B133),-(Bens!$D$4:$D$103=Analítico!Z$3),(Bens!$G$4:$G$103))</f>
        <v>0</v>
      </c>
      <c r="AA133" s="71">
        <f>SUMPRODUCT(-(Bens!$B$4:$B$103=Analítico!$B133),-(Bens!$D$4:$D$103=Analítico!AA$3),(Bens!$G$4:$G$103))</f>
        <v>0</v>
      </c>
      <c r="AB133" s="71">
        <f>SUMPRODUCT(-(Bens!$B$4:$B$103=Analítico!$B133),-(Bens!$D$4:$D$103=Analítico!AB$3),(Bens!$G$4:$G$103))</f>
        <v>0</v>
      </c>
      <c r="AC133" s="71">
        <f>SUMPRODUCT(-(Bens!$B$4:$B$103=Analítico!$B133),-(Bens!$D$4:$D$103=Analítico!AC$3),(Bens!$G$4:$G$103))</f>
        <v>0</v>
      </c>
      <c r="AD133" s="71">
        <f>SUMPRODUCT(-(Bens!$B$4:$B$103=Analítico!$B133),-(Bens!$D$4:$D$103=Analítico!AD$3),(Bens!$G$4:$G$103))</f>
        <v>0</v>
      </c>
      <c r="AE133" s="71">
        <f>SUMPRODUCT(-(Bens!$B$4:$B$103=Analítico!$B133),-(Bens!$D$4:$D$103=Analítico!AE$3),(Bens!$G$4:$G$103))</f>
        <v>0</v>
      </c>
      <c r="AF133" s="71">
        <f>SUMPRODUCT(-(Bens!$B$4:$B$103=Analítico!$B133),-(Bens!$D$4:$D$103=Analítico!AF$3),(Bens!$G$4:$G$103))</f>
        <v>0</v>
      </c>
      <c r="AG133" s="71">
        <f>SUMPRODUCT(-(Bens!$B$4:$B$103=Analítico!$B133),-(Bens!$D$4:$D$103=Analítico!AG$3),(Bens!$G$4:$G$103))</f>
        <v>0</v>
      </c>
      <c r="AH133" s="71">
        <f>SUMPRODUCT(-(Bens!$B$4:$B$103=Analítico!$B133),-(Bens!$D$4:$D$103=Analítico!AH$3),(Bens!$G$4:$G$103))</f>
        <v>0</v>
      </c>
      <c r="AI133" s="71">
        <f>SUMPRODUCT(-(Bens!$B$4:$B$103=Analítico!$B133),-(Bens!$D$4:$D$103=Analítico!AI$3),(Bens!$G$4:$G$103))</f>
        <v>0</v>
      </c>
      <c r="AJ133" s="71">
        <f>SUMPRODUCT(-(Bens!$B$4:$B$103=Analítico!$B133),-(Bens!$D$4:$D$103=Analítico!AJ$3),(Bens!$G$4:$G$103))</f>
        <v>0</v>
      </c>
      <c r="AK133" s="71">
        <f>SUMPRODUCT(-(Bens!$B$4:$B$103=Analítico!$B133),-(Bens!$D$4:$D$103=Analítico!AK$3),(Bens!$G$4:$G$103))</f>
        <v>0</v>
      </c>
      <c r="AL133" s="71">
        <f>SUMPRODUCT(-(Bens!$B$4:$B$103=Analítico!$B133),-(Bens!$D$4:$D$103=Analítico!AL$3),(Bens!$G$4:$G$103))</f>
        <v>0</v>
      </c>
      <c r="AM133" s="71">
        <f>SUMPRODUCT(-(Bens!$B$4:$B$103=Analítico!$B133),-(Bens!$D$4:$D$103=Analítico!AM$3),(Bens!$G$4:$G$103))</f>
        <v>0</v>
      </c>
      <c r="AN133" s="71">
        <f>SUMPRODUCT(-(Bens!$B$4:$B$103=Analítico!$B133),-(Bens!$D$4:$D$103=Analítico!AN$3),(Bens!$G$4:$G$103))</f>
        <v>0</v>
      </c>
      <c r="AO133" s="71">
        <f>SUMPRODUCT(-(Bens!$B$4:$B$103=Analítico!$B133),-(Bens!$D$4:$D$103=Analítico!AO$3),(Bens!$G$4:$G$103))</f>
        <v>0</v>
      </c>
      <c r="AP133" s="71">
        <f>SUMPRODUCT(-(Bens!$B$4:$B$103=Analítico!$B133),-(Bens!$D$4:$D$103=Analítico!AP$3),(Bens!$G$4:$G$103))</f>
        <v>0</v>
      </c>
      <c r="AQ133" s="71">
        <f>SUMPRODUCT(-(Bens!$B$4:$B$103=Analítico!$B133),-(Bens!$D$4:$D$103=Analítico!AQ$3),(Bens!$G$4:$G$103))</f>
        <v>0</v>
      </c>
      <c r="AR133" s="71">
        <f>SUMPRODUCT(-(Bens!$B$4:$B$103=Analítico!$B133),-(Bens!$D$4:$D$103=Analítico!AR$3),(Bens!$G$4:$G$103))</f>
        <v>0</v>
      </c>
      <c r="AS133" s="71">
        <f>SUMPRODUCT(-(Bens!$B$4:$B$103=Analítico!$B133),-(Bens!$D$4:$D$103=Analítico!AS$3),(Bens!$G$4:$G$103))</f>
        <v>0</v>
      </c>
      <c r="AT133" s="71">
        <f>SUMPRODUCT(-(Bens!$B$4:$B$103=Analítico!$B133),-(Bens!$D$4:$D$103=Analítico!AT$3),(Bens!$G$4:$G$103))</f>
        <v>0</v>
      </c>
      <c r="AU133" s="71">
        <f>SUMPRODUCT(-(Bens!$B$4:$B$103=Analítico!$B133),-(Bens!$D$4:$D$103=Analítico!AU$3),(Bens!$G$4:$G$103))</f>
        <v>0</v>
      </c>
      <c r="AV133" s="71">
        <f>SUMPRODUCT(-(Bens!$B$4:$B$103=Analítico!$B133),-(Bens!$D$4:$D$103=Analítico!AV$3),(Bens!$G$4:$G$103))</f>
        <v>0</v>
      </c>
      <c r="AW133" s="71">
        <f>SUMPRODUCT(-(Bens!$B$4:$B$103=Analítico!$B133),-(Bens!$D$4:$D$103=Analítico!AW$3),(Bens!$G$4:$G$103))</f>
        <v>0</v>
      </c>
      <c r="AX133" s="71">
        <f>SUMPRODUCT(-(Bens!$B$4:$B$103=Analítico!$B133),-(Bens!$D$4:$D$103=Analítico!AX$3),(Bens!$G$4:$G$103))</f>
        <v>0</v>
      </c>
      <c r="AY133" s="71">
        <f>SUMPRODUCT(-(Bens!$B$4:$B$103=Analítico!$B133),-(Bens!$D$4:$D$103=Analítico!AY$3),(Bens!$G$4:$G$103))</f>
        <v>0</v>
      </c>
      <c r="AZ133" s="71">
        <f>SUMPRODUCT(-(Bens!$B$4:$B$103=Analítico!$B133),-(Bens!$D$4:$D$103=Analítico!AZ$3),(Bens!$G$4:$G$103))</f>
        <v>0</v>
      </c>
      <c r="BA133" s="71">
        <f>SUMPRODUCT(-(Bens!$B$4:$B$103=Analítico!$B133),-(Bens!$D$4:$D$103=Analítico!BA$3),(Bens!$G$4:$G$103))</f>
        <v>0</v>
      </c>
      <c r="BB133" s="71">
        <f>SUMPRODUCT(-(Bens!$B$4:$B$103=Analítico!$B133),-(Bens!$D$4:$D$103=Analítico!BB$3),(Bens!$G$4:$G$103))</f>
        <v>0</v>
      </c>
      <c r="BC133" s="71">
        <f>SUMPRODUCT(-(Bens!$B$4:$B$103=Analítico!$B133),-(Bens!$D$4:$D$103=Analítico!BC$3),(Bens!$G$4:$G$103))</f>
        <v>0</v>
      </c>
      <c r="BD133" s="71">
        <f>SUMPRODUCT(-(Bens!$B$4:$B$103=Analítico!$B133),-(Bens!$D$4:$D$103=Analítico!BD$3),(Bens!$G$4:$G$103))</f>
        <v>0</v>
      </c>
      <c r="BE133" s="71">
        <f>SUMPRODUCT(-(Bens!$B$4:$B$103=Analítico!$B133),-(Bens!$D$4:$D$103=Analítico!BE$3),(Bens!$G$4:$G$103))</f>
        <v>0</v>
      </c>
      <c r="BF133" s="71">
        <f>SUMPRODUCT(-(Bens!$B$4:$B$103=Analítico!$B133),-(Bens!$D$4:$D$103=Analítico!BF$3),(Bens!$G$4:$G$103))</f>
        <v>0</v>
      </c>
      <c r="BG133" s="71">
        <f>SUMPRODUCT(-(Bens!$B$4:$B$103=Analítico!$B133),-(Bens!$D$4:$D$103=Analítico!BG$3),(Bens!$G$4:$G$103))</f>
        <v>0</v>
      </c>
      <c r="BH133" s="71">
        <f>SUMPRODUCT(-(Bens!$B$4:$B$103=Analítico!$B133),-(Bens!$D$4:$D$103=Analítico!BH$3),(Bens!$G$4:$G$103))</f>
        <v>0</v>
      </c>
      <c r="BI133" s="71">
        <f>SUMPRODUCT(-(Bens!$B$4:$B$103=Analítico!$B133),-(Bens!$D$4:$D$103=Analítico!BI$3),(Bens!$G$4:$G$103))</f>
        <v>0</v>
      </c>
      <c r="BJ133" s="71">
        <f>SUMPRODUCT(-(Bens!$B$4:$B$103=Analítico!$B133),-(Bens!$D$4:$D$103=Analítico!BJ$3),(Bens!$G$4:$G$103))</f>
        <v>0</v>
      </c>
      <c r="BK133" s="69">
        <f t="shared" si="45"/>
        <v>0</v>
      </c>
      <c r="BL133" s="74">
        <f t="shared" ca="1" si="46"/>
        <v>0</v>
      </c>
    </row>
    <row r="134" spans="1:64" s="49" customFormat="1" ht="23.25" customHeight="1" x14ac:dyDescent="0.2">
      <c r="A134" s="19" t="s">
        <v>314</v>
      </c>
      <c r="B134" s="20" t="s">
        <v>315</v>
      </c>
      <c r="C134" s="71">
        <f>SUMPRODUCT(-(Bens!$B$4:$B$103=Analítico!$B134),-(Bens!$D$4:$D$103=Analítico!C$3),(Bens!$G$4:$G$103))</f>
        <v>0</v>
      </c>
      <c r="D134" s="71">
        <f>SUMPRODUCT(-(Bens!$B$4:$B$103=Analítico!$B134),-(Bens!$D$4:$D$103=Analítico!D$3),(Bens!$G$4:$G$103))</f>
        <v>0</v>
      </c>
      <c r="E134" s="71">
        <f>SUMPRODUCT(-(Bens!$B$4:$B$103=Analítico!$B134),-(Bens!$D$4:$D$103=Analítico!E$3),(Bens!$G$4:$G$103))</f>
        <v>0</v>
      </c>
      <c r="F134" s="71">
        <f>SUMPRODUCT(-(Bens!$B$4:$B$103=Analítico!$B134),-(Bens!$D$4:$D$103=Analítico!F$3),(Bens!$G$4:$G$103))</f>
        <v>0</v>
      </c>
      <c r="G134" s="71">
        <f>SUMPRODUCT(-(Bens!$B$4:$B$103=Analítico!$B134),-(Bens!$D$4:$D$103=Analítico!G$3),(Bens!$G$4:$G$103))</f>
        <v>53630</v>
      </c>
      <c r="H134" s="71">
        <f>SUMPRODUCT(-(Bens!$B$4:$B$103=Analítico!$B134),-(Bens!$D$4:$D$103=Analítico!H$3),(Bens!$G$4:$G$103))</f>
        <v>0</v>
      </c>
      <c r="I134" s="71">
        <f>SUMPRODUCT(-(Bens!$B$4:$B$103=Analítico!$B134),-(Bens!$D$4:$D$103=Analítico!I$3),(Bens!$G$4:$G$103))</f>
        <v>0</v>
      </c>
      <c r="J134" s="71">
        <f>SUMPRODUCT(-(Bens!$B$4:$B$103=Analítico!$B134),-(Bens!$D$4:$D$103=Analítico!J$3),(Bens!$G$4:$G$103))</f>
        <v>0</v>
      </c>
      <c r="K134" s="71">
        <f>SUMPRODUCT(-(Bens!$B$4:$B$103=Analítico!$B134),-(Bens!$D$4:$D$103=Analítico!K$3),(Bens!$G$4:$G$103))</f>
        <v>0</v>
      </c>
      <c r="L134" s="71">
        <f>SUMPRODUCT(-(Bens!$B$4:$B$103=Analítico!$B134),-(Bens!$D$4:$D$103=Analítico!L$3),(Bens!$G$4:$G$103))</f>
        <v>52730</v>
      </c>
      <c r="M134" s="71">
        <f>SUMPRODUCT(-(Bens!$B$4:$B$103=Analítico!$B134),-(Bens!$D$4:$D$103=Analítico!M$3),(Bens!$G$4:$G$103))</f>
        <v>0</v>
      </c>
      <c r="N134" s="71">
        <f>SUMPRODUCT(-(Bens!$B$4:$B$103=Analítico!$B134),-(Bens!$D$4:$D$103=Analítico!N$3),(Bens!$G$4:$G$103))</f>
        <v>0</v>
      </c>
      <c r="O134" s="71">
        <f>SUMPRODUCT(-(Bens!$B$4:$B$103=Analítico!$B134),-(Bens!$D$4:$D$103=Analítico!O$3),(Bens!$G$4:$G$103))</f>
        <v>0</v>
      </c>
      <c r="P134" s="71">
        <f>SUMPRODUCT(-(Bens!$B$4:$B$103=Analítico!$B134),-(Bens!$D$4:$D$103=Analítico!P$3),(Bens!$G$4:$G$103))</f>
        <v>0</v>
      </c>
      <c r="Q134" s="71">
        <f>SUMPRODUCT(-(Bens!$B$4:$B$103=Analítico!$B134),-(Bens!$D$4:$D$103=Analítico!Q$3),(Bens!$G$4:$G$103))</f>
        <v>0</v>
      </c>
      <c r="R134" s="71">
        <f>SUMPRODUCT(-(Bens!$B$4:$B$103=Analítico!$B134),-(Bens!$D$4:$D$103=Analítico!R$3),(Bens!$G$4:$G$103))</f>
        <v>0</v>
      </c>
      <c r="S134" s="71">
        <f>SUMPRODUCT(-(Bens!$B$4:$B$103=Analítico!$B134),-(Bens!$D$4:$D$103=Analítico!S$3),(Bens!$G$4:$G$103))</f>
        <v>0</v>
      </c>
      <c r="T134" s="71">
        <f>SUMPRODUCT(-(Bens!$B$4:$B$103=Analítico!$B134),-(Bens!$D$4:$D$103=Analítico!T$3),(Bens!$G$4:$G$103))</f>
        <v>0</v>
      </c>
      <c r="U134" s="71">
        <f>SUMPRODUCT(-(Bens!$B$4:$B$103=Analítico!$B134),-(Bens!$D$4:$D$103=Analítico!U$3),(Bens!$G$4:$G$103))</f>
        <v>0</v>
      </c>
      <c r="V134" s="71">
        <f>SUMPRODUCT(-(Bens!$B$4:$B$103=Analítico!$B134),-(Bens!$D$4:$D$103=Analítico!V$3),(Bens!$G$4:$G$103))</f>
        <v>0</v>
      </c>
      <c r="W134" s="71">
        <f>SUMPRODUCT(-(Bens!$B$4:$B$103=Analítico!$B134),-(Bens!$D$4:$D$103=Analítico!W$3),(Bens!$G$4:$G$103))</f>
        <v>0</v>
      </c>
      <c r="X134" s="71">
        <f>SUMPRODUCT(-(Bens!$B$4:$B$103=Analítico!$B134),-(Bens!$D$4:$D$103=Analítico!X$3),(Bens!$G$4:$G$103))</f>
        <v>0</v>
      </c>
      <c r="Y134" s="71">
        <f>SUMPRODUCT(-(Bens!$B$4:$B$103=Analítico!$B134),-(Bens!$D$4:$D$103=Analítico!Y$3),(Bens!$G$4:$G$103))</f>
        <v>0</v>
      </c>
      <c r="Z134" s="71">
        <f>SUMPRODUCT(-(Bens!$B$4:$B$103=Analítico!$B134),-(Bens!$D$4:$D$103=Analítico!Z$3),(Bens!$G$4:$G$103))</f>
        <v>0</v>
      </c>
      <c r="AA134" s="71">
        <f>SUMPRODUCT(-(Bens!$B$4:$B$103=Analítico!$B134),-(Bens!$D$4:$D$103=Analítico!AA$3),(Bens!$G$4:$G$103))</f>
        <v>0</v>
      </c>
      <c r="AB134" s="71">
        <f>SUMPRODUCT(-(Bens!$B$4:$B$103=Analítico!$B134),-(Bens!$D$4:$D$103=Analítico!AB$3),(Bens!$G$4:$G$103))</f>
        <v>0</v>
      </c>
      <c r="AC134" s="71">
        <f>SUMPRODUCT(-(Bens!$B$4:$B$103=Analítico!$B134),-(Bens!$D$4:$D$103=Analítico!AC$3),(Bens!$G$4:$G$103))</f>
        <v>0</v>
      </c>
      <c r="AD134" s="71">
        <f>SUMPRODUCT(-(Bens!$B$4:$B$103=Analítico!$B134),-(Bens!$D$4:$D$103=Analítico!AD$3),(Bens!$G$4:$G$103))</f>
        <v>0</v>
      </c>
      <c r="AE134" s="71">
        <f>SUMPRODUCT(-(Bens!$B$4:$B$103=Analítico!$B134),-(Bens!$D$4:$D$103=Analítico!AE$3),(Bens!$G$4:$G$103))</f>
        <v>0</v>
      </c>
      <c r="AF134" s="71">
        <f>SUMPRODUCT(-(Bens!$B$4:$B$103=Analítico!$B134),-(Bens!$D$4:$D$103=Analítico!AF$3),(Bens!$G$4:$G$103))</f>
        <v>0</v>
      </c>
      <c r="AG134" s="71">
        <f>SUMPRODUCT(-(Bens!$B$4:$B$103=Analítico!$B134),-(Bens!$D$4:$D$103=Analítico!AG$3),(Bens!$G$4:$G$103))</f>
        <v>0</v>
      </c>
      <c r="AH134" s="71">
        <f>SUMPRODUCT(-(Bens!$B$4:$B$103=Analítico!$B134),-(Bens!$D$4:$D$103=Analítico!AH$3),(Bens!$G$4:$G$103))</f>
        <v>0</v>
      </c>
      <c r="AI134" s="71">
        <f>SUMPRODUCT(-(Bens!$B$4:$B$103=Analítico!$B134),-(Bens!$D$4:$D$103=Analítico!AI$3),(Bens!$G$4:$G$103))</f>
        <v>0</v>
      </c>
      <c r="AJ134" s="71">
        <f>SUMPRODUCT(-(Bens!$B$4:$B$103=Analítico!$B134),-(Bens!$D$4:$D$103=Analítico!AJ$3),(Bens!$G$4:$G$103))</f>
        <v>0</v>
      </c>
      <c r="AK134" s="71">
        <f>SUMPRODUCT(-(Bens!$B$4:$B$103=Analítico!$B134),-(Bens!$D$4:$D$103=Analítico!AK$3),(Bens!$G$4:$G$103))</f>
        <v>0</v>
      </c>
      <c r="AL134" s="71">
        <f>SUMPRODUCT(-(Bens!$B$4:$B$103=Analítico!$B134),-(Bens!$D$4:$D$103=Analítico!AL$3),(Bens!$G$4:$G$103))</f>
        <v>0</v>
      </c>
      <c r="AM134" s="71">
        <f>SUMPRODUCT(-(Bens!$B$4:$B$103=Analítico!$B134),-(Bens!$D$4:$D$103=Analítico!AM$3),(Bens!$G$4:$G$103))</f>
        <v>0</v>
      </c>
      <c r="AN134" s="71">
        <f>SUMPRODUCT(-(Bens!$B$4:$B$103=Analítico!$B134),-(Bens!$D$4:$D$103=Analítico!AN$3),(Bens!$G$4:$G$103))</f>
        <v>0</v>
      </c>
      <c r="AO134" s="71">
        <f>SUMPRODUCT(-(Bens!$B$4:$B$103=Analítico!$B134),-(Bens!$D$4:$D$103=Analítico!AO$3),(Bens!$G$4:$G$103))</f>
        <v>0</v>
      </c>
      <c r="AP134" s="71">
        <f>SUMPRODUCT(-(Bens!$B$4:$B$103=Analítico!$B134),-(Bens!$D$4:$D$103=Analítico!AP$3),(Bens!$G$4:$G$103))</f>
        <v>0</v>
      </c>
      <c r="AQ134" s="71">
        <f>SUMPRODUCT(-(Bens!$B$4:$B$103=Analítico!$B134),-(Bens!$D$4:$D$103=Analítico!AQ$3),(Bens!$G$4:$G$103))</f>
        <v>0</v>
      </c>
      <c r="AR134" s="71">
        <f>SUMPRODUCT(-(Bens!$B$4:$B$103=Analítico!$B134),-(Bens!$D$4:$D$103=Analítico!AR$3),(Bens!$G$4:$G$103))</f>
        <v>0</v>
      </c>
      <c r="AS134" s="71">
        <f>SUMPRODUCT(-(Bens!$B$4:$B$103=Analítico!$B134),-(Bens!$D$4:$D$103=Analítico!AS$3),(Bens!$G$4:$G$103))</f>
        <v>0</v>
      </c>
      <c r="AT134" s="71">
        <f>SUMPRODUCT(-(Bens!$B$4:$B$103=Analítico!$B134),-(Bens!$D$4:$D$103=Analítico!AT$3),(Bens!$G$4:$G$103))</f>
        <v>0</v>
      </c>
      <c r="AU134" s="71">
        <f>SUMPRODUCT(-(Bens!$B$4:$B$103=Analítico!$B134),-(Bens!$D$4:$D$103=Analítico!AU$3),(Bens!$G$4:$G$103))</f>
        <v>0</v>
      </c>
      <c r="AV134" s="71">
        <f>SUMPRODUCT(-(Bens!$B$4:$B$103=Analítico!$B134),-(Bens!$D$4:$D$103=Analítico!AV$3),(Bens!$G$4:$G$103))</f>
        <v>0</v>
      </c>
      <c r="AW134" s="71">
        <f>SUMPRODUCT(-(Bens!$B$4:$B$103=Analítico!$B134),-(Bens!$D$4:$D$103=Analítico!AW$3),(Bens!$G$4:$G$103))</f>
        <v>0</v>
      </c>
      <c r="AX134" s="71">
        <f>SUMPRODUCT(-(Bens!$B$4:$B$103=Analítico!$B134),-(Bens!$D$4:$D$103=Analítico!AX$3),(Bens!$G$4:$G$103))</f>
        <v>0</v>
      </c>
      <c r="AY134" s="71">
        <f>SUMPRODUCT(-(Bens!$B$4:$B$103=Analítico!$B134),-(Bens!$D$4:$D$103=Analítico!AY$3),(Bens!$G$4:$G$103))</f>
        <v>0</v>
      </c>
      <c r="AZ134" s="71">
        <f>SUMPRODUCT(-(Bens!$B$4:$B$103=Analítico!$B134),-(Bens!$D$4:$D$103=Analítico!AZ$3),(Bens!$G$4:$G$103))</f>
        <v>0</v>
      </c>
      <c r="BA134" s="71">
        <f>SUMPRODUCT(-(Bens!$B$4:$B$103=Analítico!$B134),-(Bens!$D$4:$D$103=Analítico!BA$3),(Bens!$G$4:$G$103))</f>
        <v>0</v>
      </c>
      <c r="BB134" s="71">
        <f>SUMPRODUCT(-(Bens!$B$4:$B$103=Analítico!$B134),-(Bens!$D$4:$D$103=Analítico!BB$3),(Bens!$G$4:$G$103))</f>
        <v>0</v>
      </c>
      <c r="BC134" s="71">
        <f>SUMPRODUCT(-(Bens!$B$4:$B$103=Analítico!$B134),-(Bens!$D$4:$D$103=Analítico!BC$3),(Bens!$G$4:$G$103))</f>
        <v>0</v>
      </c>
      <c r="BD134" s="71">
        <f>SUMPRODUCT(-(Bens!$B$4:$B$103=Analítico!$B134),-(Bens!$D$4:$D$103=Analítico!BD$3),(Bens!$G$4:$G$103))</f>
        <v>0</v>
      </c>
      <c r="BE134" s="71">
        <f>SUMPRODUCT(-(Bens!$B$4:$B$103=Analítico!$B134),-(Bens!$D$4:$D$103=Analítico!BE$3),(Bens!$G$4:$G$103))</f>
        <v>0</v>
      </c>
      <c r="BF134" s="71">
        <f>SUMPRODUCT(-(Bens!$B$4:$B$103=Analítico!$B134),-(Bens!$D$4:$D$103=Analítico!BF$3),(Bens!$G$4:$G$103))</f>
        <v>0</v>
      </c>
      <c r="BG134" s="71">
        <f>SUMPRODUCT(-(Bens!$B$4:$B$103=Analítico!$B134),-(Bens!$D$4:$D$103=Analítico!BG$3),(Bens!$G$4:$G$103))</f>
        <v>0</v>
      </c>
      <c r="BH134" s="71">
        <f>SUMPRODUCT(-(Bens!$B$4:$B$103=Analítico!$B134),-(Bens!$D$4:$D$103=Analítico!BH$3),(Bens!$G$4:$G$103))</f>
        <v>0</v>
      </c>
      <c r="BI134" s="71">
        <f>SUMPRODUCT(-(Bens!$B$4:$B$103=Analítico!$B134),-(Bens!$D$4:$D$103=Analítico!BI$3),(Bens!$G$4:$G$103))</f>
        <v>0</v>
      </c>
      <c r="BJ134" s="71">
        <f>SUMPRODUCT(-(Bens!$B$4:$B$103=Analítico!$B134),-(Bens!$D$4:$D$103=Analítico!BJ$3),(Bens!$G$4:$G$103))</f>
        <v>0</v>
      </c>
      <c r="BK134" s="69">
        <f t="shared" si="45"/>
        <v>106360</v>
      </c>
      <c r="BL134" s="74">
        <f t="shared" ca="1" si="46"/>
        <v>1.8537238220477058E-3</v>
      </c>
    </row>
    <row r="135" spans="1:64" s="49" customFormat="1" ht="23.25" customHeight="1" x14ac:dyDescent="0.2">
      <c r="A135" s="19" t="s">
        <v>316</v>
      </c>
      <c r="B135" s="20" t="s">
        <v>317</v>
      </c>
      <c r="C135" s="71">
        <f>SUMPRODUCT(-(Bens!$B$4:$B$103=Analítico!$B135),-(Bens!$D$4:$D$103=Analítico!C$3),(Bens!$G$4:$G$103))</f>
        <v>0</v>
      </c>
      <c r="D135" s="71">
        <f>SUMPRODUCT(-(Bens!$B$4:$B$103=Analítico!$B135),-(Bens!$D$4:$D$103=Analítico!D$3),(Bens!$G$4:$G$103))</f>
        <v>0</v>
      </c>
      <c r="E135" s="71">
        <f>SUMPRODUCT(-(Bens!$B$4:$B$103=Analítico!$B135),-(Bens!$D$4:$D$103=Analítico!E$3),(Bens!$G$4:$G$103))</f>
        <v>0</v>
      </c>
      <c r="F135" s="71">
        <f>SUMPRODUCT(-(Bens!$B$4:$B$103=Analítico!$B135),-(Bens!$D$4:$D$103=Analítico!F$3),(Bens!$G$4:$G$103))</f>
        <v>0</v>
      </c>
      <c r="G135" s="71">
        <f>SUMPRODUCT(-(Bens!$B$4:$B$103=Analítico!$B135),-(Bens!$D$4:$D$103=Analítico!G$3),(Bens!$G$4:$G$103))</f>
        <v>110000</v>
      </c>
      <c r="H135" s="71">
        <f>SUMPRODUCT(-(Bens!$B$4:$B$103=Analítico!$B135),-(Bens!$D$4:$D$103=Analítico!H$3),(Bens!$G$4:$G$103))</f>
        <v>0</v>
      </c>
      <c r="I135" s="71">
        <f>SUMPRODUCT(-(Bens!$B$4:$B$103=Analítico!$B135),-(Bens!$D$4:$D$103=Analítico!I$3),(Bens!$G$4:$G$103))</f>
        <v>0</v>
      </c>
      <c r="J135" s="71">
        <f>SUMPRODUCT(-(Bens!$B$4:$B$103=Analítico!$B135),-(Bens!$D$4:$D$103=Analítico!J$3),(Bens!$G$4:$G$103))</f>
        <v>0</v>
      </c>
      <c r="K135" s="71">
        <f>SUMPRODUCT(-(Bens!$B$4:$B$103=Analítico!$B135),-(Bens!$D$4:$D$103=Analítico!K$3),(Bens!$G$4:$G$103))</f>
        <v>0</v>
      </c>
      <c r="L135" s="71">
        <f>SUMPRODUCT(-(Bens!$B$4:$B$103=Analítico!$B135),-(Bens!$D$4:$D$103=Analítico!L$3),(Bens!$G$4:$G$103))</f>
        <v>110000</v>
      </c>
      <c r="M135" s="71">
        <f>SUMPRODUCT(-(Bens!$B$4:$B$103=Analítico!$B135),-(Bens!$D$4:$D$103=Analítico!M$3),(Bens!$G$4:$G$103))</f>
        <v>0</v>
      </c>
      <c r="N135" s="71">
        <f>SUMPRODUCT(-(Bens!$B$4:$B$103=Analítico!$B135),-(Bens!$D$4:$D$103=Analítico!N$3),(Bens!$G$4:$G$103))</f>
        <v>0</v>
      </c>
      <c r="O135" s="71">
        <f>SUMPRODUCT(-(Bens!$B$4:$B$103=Analítico!$B135),-(Bens!$D$4:$D$103=Analítico!O$3),(Bens!$G$4:$G$103))</f>
        <v>0</v>
      </c>
      <c r="P135" s="71">
        <f>SUMPRODUCT(-(Bens!$B$4:$B$103=Analítico!$B135),-(Bens!$D$4:$D$103=Analítico!P$3),(Bens!$G$4:$G$103))</f>
        <v>0</v>
      </c>
      <c r="Q135" s="71">
        <f>SUMPRODUCT(-(Bens!$B$4:$B$103=Analítico!$B135),-(Bens!$D$4:$D$103=Analítico!Q$3),(Bens!$G$4:$G$103))</f>
        <v>0</v>
      </c>
      <c r="R135" s="71">
        <f>SUMPRODUCT(-(Bens!$B$4:$B$103=Analítico!$B135),-(Bens!$D$4:$D$103=Analítico!R$3),(Bens!$G$4:$G$103))</f>
        <v>0</v>
      </c>
      <c r="S135" s="71">
        <f>SUMPRODUCT(-(Bens!$B$4:$B$103=Analítico!$B135),-(Bens!$D$4:$D$103=Analítico!S$3),(Bens!$G$4:$G$103))</f>
        <v>0</v>
      </c>
      <c r="T135" s="71">
        <f>SUMPRODUCT(-(Bens!$B$4:$B$103=Analítico!$B135),-(Bens!$D$4:$D$103=Analítico!T$3),(Bens!$G$4:$G$103))</f>
        <v>0</v>
      </c>
      <c r="U135" s="71">
        <f>SUMPRODUCT(-(Bens!$B$4:$B$103=Analítico!$B135),-(Bens!$D$4:$D$103=Analítico!U$3),(Bens!$G$4:$G$103))</f>
        <v>0</v>
      </c>
      <c r="V135" s="71">
        <f>SUMPRODUCT(-(Bens!$B$4:$B$103=Analítico!$B135),-(Bens!$D$4:$D$103=Analítico!V$3),(Bens!$G$4:$G$103))</f>
        <v>0</v>
      </c>
      <c r="W135" s="71">
        <f>SUMPRODUCT(-(Bens!$B$4:$B$103=Analítico!$B135),-(Bens!$D$4:$D$103=Analítico!W$3),(Bens!$G$4:$G$103))</f>
        <v>0</v>
      </c>
      <c r="X135" s="71">
        <f>SUMPRODUCT(-(Bens!$B$4:$B$103=Analítico!$B135),-(Bens!$D$4:$D$103=Analítico!X$3),(Bens!$G$4:$G$103))</f>
        <v>0</v>
      </c>
      <c r="Y135" s="71">
        <f>SUMPRODUCT(-(Bens!$B$4:$B$103=Analítico!$B135),-(Bens!$D$4:$D$103=Analítico!Y$3),(Bens!$G$4:$G$103))</f>
        <v>0</v>
      </c>
      <c r="Z135" s="71">
        <f>SUMPRODUCT(-(Bens!$B$4:$B$103=Analítico!$B135),-(Bens!$D$4:$D$103=Analítico!Z$3),(Bens!$G$4:$G$103))</f>
        <v>0</v>
      </c>
      <c r="AA135" s="71">
        <f>SUMPRODUCT(-(Bens!$B$4:$B$103=Analítico!$B135),-(Bens!$D$4:$D$103=Analítico!AA$3),(Bens!$G$4:$G$103))</f>
        <v>0</v>
      </c>
      <c r="AB135" s="71">
        <f>SUMPRODUCT(-(Bens!$B$4:$B$103=Analítico!$B135),-(Bens!$D$4:$D$103=Analítico!AB$3),(Bens!$G$4:$G$103))</f>
        <v>0</v>
      </c>
      <c r="AC135" s="71">
        <f>SUMPRODUCT(-(Bens!$B$4:$B$103=Analítico!$B135),-(Bens!$D$4:$D$103=Analítico!AC$3),(Bens!$G$4:$G$103))</f>
        <v>0</v>
      </c>
      <c r="AD135" s="71">
        <f>SUMPRODUCT(-(Bens!$B$4:$B$103=Analítico!$B135),-(Bens!$D$4:$D$103=Analítico!AD$3),(Bens!$G$4:$G$103))</f>
        <v>0</v>
      </c>
      <c r="AE135" s="71">
        <f>SUMPRODUCT(-(Bens!$B$4:$B$103=Analítico!$B135),-(Bens!$D$4:$D$103=Analítico!AE$3),(Bens!$G$4:$G$103))</f>
        <v>0</v>
      </c>
      <c r="AF135" s="71">
        <f>SUMPRODUCT(-(Bens!$B$4:$B$103=Analítico!$B135),-(Bens!$D$4:$D$103=Analítico!AF$3),(Bens!$G$4:$G$103))</f>
        <v>0</v>
      </c>
      <c r="AG135" s="71">
        <f>SUMPRODUCT(-(Bens!$B$4:$B$103=Analítico!$B135),-(Bens!$D$4:$D$103=Analítico!AG$3),(Bens!$G$4:$G$103))</f>
        <v>0</v>
      </c>
      <c r="AH135" s="71">
        <f>SUMPRODUCT(-(Bens!$B$4:$B$103=Analítico!$B135),-(Bens!$D$4:$D$103=Analítico!AH$3),(Bens!$G$4:$G$103))</f>
        <v>0</v>
      </c>
      <c r="AI135" s="71">
        <f>SUMPRODUCT(-(Bens!$B$4:$B$103=Analítico!$B135),-(Bens!$D$4:$D$103=Analítico!AI$3),(Bens!$G$4:$G$103))</f>
        <v>0</v>
      </c>
      <c r="AJ135" s="71">
        <f>SUMPRODUCT(-(Bens!$B$4:$B$103=Analítico!$B135),-(Bens!$D$4:$D$103=Analítico!AJ$3),(Bens!$G$4:$G$103))</f>
        <v>0</v>
      </c>
      <c r="AK135" s="71">
        <f>SUMPRODUCT(-(Bens!$B$4:$B$103=Analítico!$B135),-(Bens!$D$4:$D$103=Analítico!AK$3),(Bens!$G$4:$G$103))</f>
        <v>0</v>
      </c>
      <c r="AL135" s="71">
        <f>SUMPRODUCT(-(Bens!$B$4:$B$103=Analítico!$B135),-(Bens!$D$4:$D$103=Analítico!AL$3),(Bens!$G$4:$G$103))</f>
        <v>0</v>
      </c>
      <c r="AM135" s="71">
        <f>SUMPRODUCT(-(Bens!$B$4:$B$103=Analítico!$B135),-(Bens!$D$4:$D$103=Analítico!AM$3),(Bens!$G$4:$G$103))</f>
        <v>0</v>
      </c>
      <c r="AN135" s="71">
        <f>SUMPRODUCT(-(Bens!$B$4:$B$103=Analítico!$B135),-(Bens!$D$4:$D$103=Analítico!AN$3),(Bens!$G$4:$G$103))</f>
        <v>0</v>
      </c>
      <c r="AO135" s="71">
        <f>SUMPRODUCT(-(Bens!$B$4:$B$103=Analítico!$B135),-(Bens!$D$4:$D$103=Analítico!AO$3),(Bens!$G$4:$G$103))</f>
        <v>0</v>
      </c>
      <c r="AP135" s="71">
        <f>SUMPRODUCT(-(Bens!$B$4:$B$103=Analítico!$B135),-(Bens!$D$4:$D$103=Analítico!AP$3),(Bens!$G$4:$G$103))</f>
        <v>0</v>
      </c>
      <c r="AQ135" s="71">
        <f>SUMPRODUCT(-(Bens!$B$4:$B$103=Analítico!$B135),-(Bens!$D$4:$D$103=Analítico!AQ$3),(Bens!$G$4:$G$103))</f>
        <v>0</v>
      </c>
      <c r="AR135" s="71">
        <f>SUMPRODUCT(-(Bens!$B$4:$B$103=Analítico!$B135),-(Bens!$D$4:$D$103=Analítico!AR$3),(Bens!$G$4:$G$103))</f>
        <v>0</v>
      </c>
      <c r="AS135" s="71">
        <f>SUMPRODUCT(-(Bens!$B$4:$B$103=Analítico!$B135),-(Bens!$D$4:$D$103=Analítico!AS$3),(Bens!$G$4:$G$103))</f>
        <v>0</v>
      </c>
      <c r="AT135" s="71">
        <f>SUMPRODUCT(-(Bens!$B$4:$B$103=Analítico!$B135),-(Bens!$D$4:$D$103=Analítico!AT$3),(Bens!$G$4:$G$103))</f>
        <v>0</v>
      </c>
      <c r="AU135" s="71">
        <f>SUMPRODUCT(-(Bens!$B$4:$B$103=Analítico!$B135),-(Bens!$D$4:$D$103=Analítico!AU$3),(Bens!$G$4:$G$103))</f>
        <v>0</v>
      </c>
      <c r="AV135" s="71">
        <f>SUMPRODUCT(-(Bens!$B$4:$B$103=Analítico!$B135),-(Bens!$D$4:$D$103=Analítico!AV$3),(Bens!$G$4:$G$103))</f>
        <v>0</v>
      </c>
      <c r="AW135" s="71">
        <f>SUMPRODUCT(-(Bens!$B$4:$B$103=Analítico!$B135),-(Bens!$D$4:$D$103=Analítico!AW$3),(Bens!$G$4:$G$103))</f>
        <v>0</v>
      </c>
      <c r="AX135" s="71">
        <f>SUMPRODUCT(-(Bens!$B$4:$B$103=Analítico!$B135),-(Bens!$D$4:$D$103=Analítico!AX$3),(Bens!$G$4:$G$103))</f>
        <v>0</v>
      </c>
      <c r="AY135" s="71">
        <f>SUMPRODUCT(-(Bens!$B$4:$B$103=Analítico!$B135),-(Bens!$D$4:$D$103=Analítico!AY$3),(Bens!$G$4:$G$103))</f>
        <v>0</v>
      </c>
      <c r="AZ135" s="71">
        <f>SUMPRODUCT(-(Bens!$B$4:$B$103=Analítico!$B135),-(Bens!$D$4:$D$103=Analítico!AZ$3),(Bens!$G$4:$G$103))</f>
        <v>0</v>
      </c>
      <c r="BA135" s="71">
        <f>SUMPRODUCT(-(Bens!$B$4:$B$103=Analítico!$B135),-(Bens!$D$4:$D$103=Analítico!BA$3),(Bens!$G$4:$G$103))</f>
        <v>0</v>
      </c>
      <c r="BB135" s="71">
        <f>SUMPRODUCT(-(Bens!$B$4:$B$103=Analítico!$B135),-(Bens!$D$4:$D$103=Analítico!BB$3),(Bens!$G$4:$G$103))</f>
        <v>0</v>
      </c>
      <c r="BC135" s="71">
        <f>SUMPRODUCT(-(Bens!$B$4:$B$103=Analítico!$B135),-(Bens!$D$4:$D$103=Analítico!BC$3),(Bens!$G$4:$G$103))</f>
        <v>0</v>
      </c>
      <c r="BD135" s="71">
        <f>SUMPRODUCT(-(Bens!$B$4:$B$103=Analítico!$B135),-(Bens!$D$4:$D$103=Analítico!BD$3),(Bens!$G$4:$G$103))</f>
        <v>0</v>
      </c>
      <c r="BE135" s="71">
        <f>SUMPRODUCT(-(Bens!$B$4:$B$103=Analítico!$B135),-(Bens!$D$4:$D$103=Analítico!BE$3),(Bens!$G$4:$G$103))</f>
        <v>0</v>
      </c>
      <c r="BF135" s="71">
        <f>SUMPRODUCT(-(Bens!$B$4:$B$103=Analítico!$B135),-(Bens!$D$4:$D$103=Analítico!BF$3),(Bens!$G$4:$G$103))</f>
        <v>0</v>
      </c>
      <c r="BG135" s="71">
        <f>SUMPRODUCT(-(Bens!$B$4:$B$103=Analítico!$B135),-(Bens!$D$4:$D$103=Analítico!BG$3),(Bens!$G$4:$G$103))</f>
        <v>0</v>
      </c>
      <c r="BH135" s="71">
        <f>SUMPRODUCT(-(Bens!$B$4:$B$103=Analítico!$B135),-(Bens!$D$4:$D$103=Analítico!BH$3),(Bens!$G$4:$G$103))</f>
        <v>0</v>
      </c>
      <c r="BI135" s="71">
        <f>SUMPRODUCT(-(Bens!$B$4:$B$103=Analítico!$B135),-(Bens!$D$4:$D$103=Analítico!BI$3),(Bens!$G$4:$G$103))</f>
        <v>0</v>
      </c>
      <c r="BJ135" s="71">
        <f>SUMPRODUCT(-(Bens!$B$4:$B$103=Analítico!$B135),-(Bens!$D$4:$D$103=Analítico!BJ$3),(Bens!$G$4:$G$103))</f>
        <v>0</v>
      </c>
      <c r="BK135" s="69">
        <f t="shared" si="45"/>
        <v>220000</v>
      </c>
      <c r="BL135" s="74">
        <f t="shared" ca="1" si="46"/>
        <v>3.834329079075736E-3</v>
      </c>
    </row>
    <row r="136" spans="1:64" s="49" customFormat="1" ht="23.25" customHeight="1" x14ac:dyDescent="0.2">
      <c r="A136" s="19" t="s">
        <v>318</v>
      </c>
      <c r="B136" s="20" t="s">
        <v>319</v>
      </c>
      <c r="C136" s="71">
        <f>SUMPRODUCT(-(Bens!$B$4:$B$103=Analítico!$B136),-(Bens!$D$4:$D$103=Analítico!C$3),(Bens!$G$4:$G$103))</f>
        <v>0</v>
      </c>
      <c r="D136" s="71">
        <f>SUMPRODUCT(-(Bens!$B$4:$B$103=Analítico!$B136),-(Bens!$D$4:$D$103=Analítico!D$3),(Bens!$G$4:$G$103))</f>
        <v>0</v>
      </c>
      <c r="E136" s="71">
        <f>SUMPRODUCT(-(Bens!$B$4:$B$103=Analítico!$B136),-(Bens!$D$4:$D$103=Analítico!E$3),(Bens!$G$4:$G$103))</f>
        <v>0</v>
      </c>
      <c r="F136" s="71">
        <f>SUMPRODUCT(-(Bens!$B$4:$B$103=Analítico!$B136),-(Bens!$D$4:$D$103=Analítico!F$3),(Bens!$G$4:$G$103))</f>
        <v>0</v>
      </c>
      <c r="G136" s="71">
        <f>SUMPRODUCT(-(Bens!$B$4:$B$103=Analítico!$B136),-(Bens!$D$4:$D$103=Analítico!G$3),(Bens!$G$4:$G$103))</f>
        <v>0</v>
      </c>
      <c r="H136" s="71">
        <f>SUMPRODUCT(-(Bens!$B$4:$B$103=Analítico!$B136),-(Bens!$D$4:$D$103=Analítico!H$3),(Bens!$G$4:$G$103))</f>
        <v>0</v>
      </c>
      <c r="I136" s="71">
        <f>SUMPRODUCT(-(Bens!$B$4:$B$103=Analítico!$B136),-(Bens!$D$4:$D$103=Analítico!I$3),(Bens!$G$4:$G$103))</f>
        <v>0</v>
      </c>
      <c r="J136" s="71">
        <f>SUMPRODUCT(-(Bens!$B$4:$B$103=Analítico!$B136),-(Bens!$D$4:$D$103=Analítico!J$3),(Bens!$G$4:$G$103))</f>
        <v>0</v>
      </c>
      <c r="K136" s="71">
        <f>SUMPRODUCT(-(Bens!$B$4:$B$103=Analítico!$B136),-(Bens!$D$4:$D$103=Analítico!K$3),(Bens!$G$4:$G$103))</f>
        <v>0</v>
      </c>
      <c r="L136" s="71">
        <f>SUMPRODUCT(-(Bens!$B$4:$B$103=Analítico!$B136),-(Bens!$D$4:$D$103=Analítico!L$3),(Bens!$G$4:$G$103))</f>
        <v>0</v>
      </c>
      <c r="M136" s="71">
        <f>SUMPRODUCT(-(Bens!$B$4:$B$103=Analítico!$B136),-(Bens!$D$4:$D$103=Analítico!M$3),(Bens!$G$4:$G$103))</f>
        <v>0</v>
      </c>
      <c r="N136" s="71">
        <f>SUMPRODUCT(-(Bens!$B$4:$B$103=Analítico!$B136),-(Bens!$D$4:$D$103=Analítico!N$3),(Bens!$G$4:$G$103))</f>
        <v>0</v>
      </c>
      <c r="O136" s="71">
        <f>SUMPRODUCT(-(Bens!$B$4:$B$103=Analítico!$B136),-(Bens!$D$4:$D$103=Analítico!O$3),(Bens!$G$4:$G$103))</f>
        <v>0</v>
      </c>
      <c r="P136" s="71">
        <f>SUMPRODUCT(-(Bens!$B$4:$B$103=Analítico!$B136),-(Bens!$D$4:$D$103=Analítico!P$3),(Bens!$G$4:$G$103))</f>
        <v>0</v>
      </c>
      <c r="Q136" s="71">
        <f>SUMPRODUCT(-(Bens!$B$4:$B$103=Analítico!$B136),-(Bens!$D$4:$D$103=Analítico!Q$3),(Bens!$G$4:$G$103))</f>
        <v>0</v>
      </c>
      <c r="R136" s="71">
        <f>SUMPRODUCT(-(Bens!$B$4:$B$103=Analítico!$B136),-(Bens!$D$4:$D$103=Analítico!R$3),(Bens!$G$4:$G$103))</f>
        <v>0</v>
      </c>
      <c r="S136" s="71">
        <f>SUMPRODUCT(-(Bens!$B$4:$B$103=Analítico!$B136),-(Bens!$D$4:$D$103=Analítico!S$3),(Bens!$G$4:$G$103))</f>
        <v>0</v>
      </c>
      <c r="T136" s="71">
        <f>SUMPRODUCT(-(Bens!$B$4:$B$103=Analítico!$B136),-(Bens!$D$4:$D$103=Analítico!T$3),(Bens!$G$4:$G$103))</f>
        <v>0</v>
      </c>
      <c r="U136" s="71">
        <f>SUMPRODUCT(-(Bens!$B$4:$B$103=Analítico!$B136),-(Bens!$D$4:$D$103=Analítico!U$3),(Bens!$G$4:$G$103))</f>
        <v>0</v>
      </c>
      <c r="V136" s="71">
        <f>SUMPRODUCT(-(Bens!$B$4:$B$103=Analítico!$B136),-(Bens!$D$4:$D$103=Analítico!V$3),(Bens!$G$4:$G$103))</f>
        <v>0</v>
      </c>
      <c r="W136" s="71">
        <f>SUMPRODUCT(-(Bens!$B$4:$B$103=Analítico!$B136),-(Bens!$D$4:$D$103=Analítico!W$3),(Bens!$G$4:$G$103))</f>
        <v>0</v>
      </c>
      <c r="X136" s="71">
        <f>SUMPRODUCT(-(Bens!$B$4:$B$103=Analítico!$B136),-(Bens!$D$4:$D$103=Analítico!X$3),(Bens!$G$4:$G$103))</f>
        <v>0</v>
      </c>
      <c r="Y136" s="71">
        <f>SUMPRODUCT(-(Bens!$B$4:$B$103=Analítico!$B136),-(Bens!$D$4:$D$103=Analítico!Y$3),(Bens!$G$4:$G$103))</f>
        <v>0</v>
      </c>
      <c r="Z136" s="71">
        <f>SUMPRODUCT(-(Bens!$B$4:$B$103=Analítico!$B136),-(Bens!$D$4:$D$103=Analítico!Z$3),(Bens!$G$4:$G$103))</f>
        <v>0</v>
      </c>
      <c r="AA136" s="71">
        <f>SUMPRODUCT(-(Bens!$B$4:$B$103=Analítico!$B136),-(Bens!$D$4:$D$103=Analítico!AA$3),(Bens!$G$4:$G$103))</f>
        <v>0</v>
      </c>
      <c r="AB136" s="71">
        <f>SUMPRODUCT(-(Bens!$B$4:$B$103=Analítico!$B136),-(Bens!$D$4:$D$103=Analítico!AB$3),(Bens!$G$4:$G$103))</f>
        <v>0</v>
      </c>
      <c r="AC136" s="71">
        <f>SUMPRODUCT(-(Bens!$B$4:$B$103=Analítico!$B136),-(Bens!$D$4:$D$103=Analítico!AC$3),(Bens!$G$4:$G$103))</f>
        <v>0</v>
      </c>
      <c r="AD136" s="71">
        <f>SUMPRODUCT(-(Bens!$B$4:$B$103=Analítico!$B136),-(Bens!$D$4:$D$103=Analítico!AD$3),(Bens!$G$4:$G$103))</f>
        <v>0</v>
      </c>
      <c r="AE136" s="71">
        <f>SUMPRODUCT(-(Bens!$B$4:$B$103=Analítico!$B136),-(Bens!$D$4:$D$103=Analítico!AE$3),(Bens!$G$4:$G$103))</f>
        <v>0</v>
      </c>
      <c r="AF136" s="71">
        <f>SUMPRODUCT(-(Bens!$B$4:$B$103=Analítico!$B136),-(Bens!$D$4:$D$103=Analítico!AF$3),(Bens!$G$4:$G$103))</f>
        <v>0</v>
      </c>
      <c r="AG136" s="71">
        <f>SUMPRODUCT(-(Bens!$B$4:$B$103=Analítico!$B136),-(Bens!$D$4:$D$103=Analítico!AG$3),(Bens!$G$4:$G$103))</f>
        <v>0</v>
      </c>
      <c r="AH136" s="71">
        <f>SUMPRODUCT(-(Bens!$B$4:$B$103=Analítico!$B136),-(Bens!$D$4:$D$103=Analítico!AH$3),(Bens!$G$4:$G$103))</f>
        <v>0</v>
      </c>
      <c r="AI136" s="71">
        <f>SUMPRODUCT(-(Bens!$B$4:$B$103=Analítico!$B136),-(Bens!$D$4:$D$103=Analítico!AI$3),(Bens!$G$4:$G$103))</f>
        <v>0</v>
      </c>
      <c r="AJ136" s="71">
        <f>SUMPRODUCT(-(Bens!$B$4:$B$103=Analítico!$B136),-(Bens!$D$4:$D$103=Analítico!AJ$3),(Bens!$G$4:$G$103))</f>
        <v>0</v>
      </c>
      <c r="AK136" s="71">
        <f>SUMPRODUCT(-(Bens!$B$4:$B$103=Analítico!$B136),-(Bens!$D$4:$D$103=Analítico!AK$3),(Bens!$G$4:$G$103))</f>
        <v>0</v>
      </c>
      <c r="AL136" s="71">
        <f>SUMPRODUCT(-(Bens!$B$4:$B$103=Analítico!$B136),-(Bens!$D$4:$D$103=Analítico!AL$3),(Bens!$G$4:$G$103))</f>
        <v>0</v>
      </c>
      <c r="AM136" s="71">
        <f>SUMPRODUCT(-(Bens!$B$4:$B$103=Analítico!$B136),-(Bens!$D$4:$D$103=Analítico!AM$3),(Bens!$G$4:$G$103))</f>
        <v>0</v>
      </c>
      <c r="AN136" s="71">
        <f>SUMPRODUCT(-(Bens!$B$4:$B$103=Analítico!$B136),-(Bens!$D$4:$D$103=Analítico!AN$3),(Bens!$G$4:$G$103))</f>
        <v>0</v>
      </c>
      <c r="AO136" s="71">
        <f>SUMPRODUCT(-(Bens!$B$4:$B$103=Analítico!$B136),-(Bens!$D$4:$D$103=Analítico!AO$3),(Bens!$G$4:$G$103))</f>
        <v>0</v>
      </c>
      <c r="AP136" s="71">
        <f>SUMPRODUCT(-(Bens!$B$4:$B$103=Analítico!$B136),-(Bens!$D$4:$D$103=Analítico!AP$3),(Bens!$G$4:$G$103))</f>
        <v>0</v>
      </c>
      <c r="AQ136" s="71">
        <f>SUMPRODUCT(-(Bens!$B$4:$B$103=Analítico!$B136),-(Bens!$D$4:$D$103=Analítico!AQ$3),(Bens!$G$4:$G$103))</f>
        <v>0</v>
      </c>
      <c r="AR136" s="71">
        <f>SUMPRODUCT(-(Bens!$B$4:$B$103=Analítico!$B136),-(Bens!$D$4:$D$103=Analítico!AR$3),(Bens!$G$4:$G$103))</f>
        <v>0</v>
      </c>
      <c r="AS136" s="71">
        <f>SUMPRODUCT(-(Bens!$B$4:$B$103=Analítico!$B136),-(Bens!$D$4:$D$103=Analítico!AS$3),(Bens!$G$4:$G$103))</f>
        <v>0</v>
      </c>
      <c r="AT136" s="71">
        <f>SUMPRODUCT(-(Bens!$B$4:$B$103=Analítico!$B136),-(Bens!$D$4:$D$103=Analítico!AT$3),(Bens!$G$4:$G$103))</f>
        <v>0</v>
      </c>
      <c r="AU136" s="71">
        <f>SUMPRODUCT(-(Bens!$B$4:$B$103=Analítico!$B136),-(Bens!$D$4:$D$103=Analítico!AU$3),(Bens!$G$4:$G$103))</f>
        <v>0</v>
      </c>
      <c r="AV136" s="71">
        <f>SUMPRODUCT(-(Bens!$B$4:$B$103=Analítico!$B136),-(Bens!$D$4:$D$103=Analítico!AV$3),(Bens!$G$4:$G$103))</f>
        <v>0</v>
      </c>
      <c r="AW136" s="71">
        <f>SUMPRODUCT(-(Bens!$B$4:$B$103=Analítico!$B136),-(Bens!$D$4:$D$103=Analítico!AW$3),(Bens!$G$4:$G$103))</f>
        <v>0</v>
      </c>
      <c r="AX136" s="71">
        <f>SUMPRODUCT(-(Bens!$B$4:$B$103=Analítico!$B136),-(Bens!$D$4:$D$103=Analítico!AX$3),(Bens!$G$4:$G$103))</f>
        <v>0</v>
      </c>
      <c r="AY136" s="71">
        <f>SUMPRODUCT(-(Bens!$B$4:$B$103=Analítico!$B136),-(Bens!$D$4:$D$103=Analítico!AY$3),(Bens!$G$4:$G$103))</f>
        <v>0</v>
      </c>
      <c r="AZ136" s="71">
        <f>SUMPRODUCT(-(Bens!$B$4:$B$103=Analítico!$B136),-(Bens!$D$4:$D$103=Analítico!AZ$3),(Bens!$G$4:$G$103))</f>
        <v>0</v>
      </c>
      <c r="BA136" s="71">
        <f>SUMPRODUCT(-(Bens!$B$4:$B$103=Analítico!$B136),-(Bens!$D$4:$D$103=Analítico!BA$3),(Bens!$G$4:$G$103))</f>
        <v>0</v>
      </c>
      <c r="BB136" s="71">
        <f>SUMPRODUCT(-(Bens!$B$4:$B$103=Analítico!$B136),-(Bens!$D$4:$D$103=Analítico!BB$3),(Bens!$G$4:$G$103))</f>
        <v>0</v>
      </c>
      <c r="BC136" s="71">
        <f>SUMPRODUCT(-(Bens!$B$4:$B$103=Analítico!$B136),-(Bens!$D$4:$D$103=Analítico!BC$3),(Bens!$G$4:$G$103))</f>
        <v>0</v>
      </c>
      <c r="BD136" s="71">
        <f>SUMPRODUCT(-(Bens!$B$4:$B$103=Analítico!$B136),-(Bens!$D$4:$D$103=Analítico!BD$3),(Bens!$G$4:$G$103))</f>
        <v>0</v>
      </c>
      <c r="BE136" s="71">
        <f>SUMPRODUCT(-(Bens!$B$4:$B$103=Analítico!$B136),-(Bens!$D$4:$D$103=Analítico!BE$3),(Bens!$G$4:$G$103))</f>
        <v>0</v>
      </c>
      <c r="BF136" s="71">
        <f>SUMPRODUCT(-(Bens!$B$4:$B$103=Analítico!$B136),-(Bens!$D$4:$D$103=Analítico!BF$3),(Bens!$G$4:$G$103))</f>
        <v>0</v>
      </c>
      <c r="BG136" s="71">
        <f>SUMPRODUCT(-(Bens!$B$4:$B$103=Analítico!$B136),-(Bens!$D$4:$D$103=Analítico!BG$3),(Bens!$G$4:$G$103))</f>
        <v>0</v>
      </c>
      <c r="BH136" s="71">
        <f>SUMPRODUCT(-(Bens!$B$4:$B$103=Analítico!$B136),-(Bens!$D$4:$D$103=Analítico!BH$3),(Bens!$G$4:$G$103))</f>
        <v>0</v>
      </c>
      <c r="BI136" s="71">
        <f>SUMPRODUCT(-(Bens!$B$4:$B$103=Analítico!$B136),-(Bens!$D$4:$D$103=Analítico!BI$3),(Bens!$G$4:$G$103))</f>
        <v>0</v>
      </c>
      <c r="BJ136" s="71">
        <f>SUMPRODUCT(-(Bens!$B$4:$B$103=Analítico!$B136),-(Bens!$D$4:$D$103=Analítico!BJ$3),(Bens!$G$4:$G$103))</f>
        <v>0</v>
      </c>
      <c r="BK136" s="69">
        <f t="shared" si="45"/>
        <v>0</v>
      </c>
      <c r="BL136" s="74">
        <f t="shared" ca="1" si="46"/>
        <v>0</v>
      </c>
    </row>
    <row r="137" spans="1:64" s="49" customFormat="1" ht="23.25" customHeight="1" x14ac:dyDescent="0.2">
      <c r="A137" s="19" t="s">
        <v>320</v>
      </c>
      <c r="B137" s="20" t="s">
        <v>321</v>
      </c>
      <c r="C137" s="71">
        <f>SUMPRODUCT(-(Bens!$B$4:$B$103=Analítico!$B137),-(Bens!$D$4:$D$103=Analítico!C$3),(Bens!$G$4:$G$103))</f>
        <v>0</v>
      </c>
      <c r="D137" s="71">
        <f>SUMPRODUCT(-(Bens!$B$4:$B$103=Analítico!$B137),-(Bens!$D$4:$D$103=Analítico!D$3),(Bens!$G$4:$G$103))</f>
        <v>0</v>
      </c>
      <c r="E137" s="71">
        <f>SUMPRODUCT(-(Bens!$B$4:$B$103=Analítico!$B137),-(Bens!$D$4:$D$103=Analítico!E$3),(Bens!$G$4:$G$103))</f>
        <v>0</v>
      </c>
      <c r="F137" s="71">
        <f>SUMPRODUCT(-(Bens!$B$4:$B$103=Analítico!$B137),-(Bens!$D$4:$D$103=Analítico!F$3),(Bens!$G$4:$G$103))</f>
        <v>0</v>
      </c>
      <c r="G137" s="71">
        <f>SUMPRODUCT(-(Bens!$B$4:$B$103=Analítico!$B137),-(Bens!$D$4:$D$103=Analítico!G$3),(Bens!$G$4:$G$103))</f>
        <v>0</v>
      </c>
      <c r="H137" s="71">
        <f>SUMPRODUCT(-(Bens!$B$4:$B$103=Analítico!$B137),-(Bens!$D$4:$D$103=Analítico!H$3),(Bens!$G$4:$G$103))</f>
        <v>0</v>
      </c>
      <c r="I137" s="71">
        <f>SUMPRODUCT(-(Bens!$B$4:$B$103=Analítico!$B137),-(Bens!$D$4:$D$103=Analítico!I$3),(Bens!$G$4:$G$103))</f>
        <v>0</v>
      </c>
      <c r="J137" s="71">
        <f>SUMPRODUCT(-(Bens!$B$4:$B$103=Analítico!$B137),-(Bens!$D$4:$D$103=Analítico!J$3),(Bens!$G$4:$G$103))</f>
        <v>0</v>
      </c>
      <c r="K137" s="71">
        <f>SUMPRODUCT(-(Bens!$B$4:$B$103=Analítico!$B137),-(Bens!$D$4:$D$103=Analítico!K$3),(Bens!$G$4:$G$103))</f>
        <v>0</v>
      </c>
      <c r="L137" s="71">
        <f>SUMPRODUCT(-(Bens!$B$4:$B$103=Analítico!$B137),-(Bens!$D$4:$D$103=Analítico!L$3),(Bens!$G$4:$G$103))</f>
        <v>0</v>
      </c>
      <c r="M137" s="71">
        <f>SUMPRODUCT(-(Bens!$B$4:$B$103=Analítico!$B137),-(Bens!$D$4:$D$103=Analítico!M$3),(Bens!$G$4:$G$103))</f>
        <v>0</v>
      </c>
      <c r="N137" s="71">
        <f>SUMPRODUCT(-(Bens!$B$4:$B$103=Analítico!$B137),-(Bens!$D$4:$D$103=Analítico!N$3),(Bens!$G$4:$G$103))</f>
        <v>0</v>
      </c>
      <c r="O137" s="71">
        <f>SUMPRODUCT(-(Bens!$B$4:$B$103=Analítico!$B137),-(Bens!$D$4:$D$103=Analítico!O$3),(Bens!$G$4:$G$103))</f>
        <v>0</v>
      </c>
      <c r="P137" s="71">
        <f>SUMPRODUCT(-(Bens!$B$4:$B$103=Analítico!$B137),-(Bens!$D$4:$D$103=Analítico!P$3),(Bens!$G$4:$G$103))</f>
        <v>0</v>
      </c>
      <c r="Q137" s="71">
        <f>SUMPRODUCT(-(Bens!$B$4:$B$103=Analítico!$B137),-(Bens!$D$4:$D$103=Analítico!Q$3),(Bens!$G$4:$G$103))</f>
        <v>0</v>
      </c>
      <c r="R137" s="71">
        <f>SUMPRODUCT(-(Bens!$B$4:$B$103=Analítico!$B137),-(Bens!$D$4:$D$103=Analítico!R$3),(Bens!$G$4:$G$103))</f>
        <v>0</v>
      </c>
      <c r="S137" s="71">
        <f>SUMPRODUCT(-(Bens!$B$4:$B$103=Analítico!$B137),-(Bens!$D$4:$D$103=Analítico!S$3),(Bens!$G$4:$G$103))</f>
        <v>0</v>
      </c>
      <c r="T137" s="71">
        <f>SUMPRODUCT(-(Bens!$B$4:$B$103=Analítico!$B137),-(Bens!$D$4:$D$103=Analítico!T$3),(Bens!$G$4:$G$103))</f>
        <v>0</v>
      </c>
      <c r="U137" s="71">
        <f>SUMPRODUCT(-(Bens!$B$4:$B$103=Analítico!$B137),-(Bens!$D$4:$D$103=Analítico!U$3),(Bens!$G$4:$G$103))</f>
        <v>0</v>
      </c>
      <c r="V137" s="71">
        <f>SUMPRODUCT(-(Bens!$B$4:$B$103=Analítico!$B137),-(Bens!$D$4:$D$103=Analítico!V$3),(Bens!$G$4:$G$103))</f>
        <v>0</v>
      </c>
      <c r="W137" s="71">
        <f>SUMPRODUCT(-(Bens!$B$4:$B$103=Analítico!$B137),-(Bens!$D$4:$D$103=Analítico!W$3),(Bens!$G$4:$G$103))</f>
        <v>0</v>
      </c>
      <c r="X137" s="71">
        <f>SUMPRODUCT(-(Bens!$B$4:$B$103=Analítico!$B137),-(Bens!$D$4:$D$103=Analítico!X$3),(Bens!$G$4:$G$103))</f>
        <v>0</v>
      </c>
      <c r="Y137" s="71">
        <f>SUMPRODUCT(-(Bens!$B$4:$B$103=Analítico!$B137),-(Bens!$D$4:$D$103=Analítico!Y$3),(Bens!$G$4:$G$103))</f>
        <v>0</v>
      </c>
      <c r="Z137" s="71">
        <f>SUMPRODUCT(-(Bens!$B$4:$B$103=Analítico!$B137),-(Bens!$D$4:$D$103=Analítico!Z$3),(Bens!$G$4:$G$103))</f>
        <v>0</v>
      </c>
      <c r="AA137" s="71">
        <f>SUMPRODUCT(-(Bens!$B$4:$B$103=Analítico!$B137),-(Bens!$D$4:$D$103=Analítico!AA$3),(Bens!$G$4:$G$103))</f>
        <v>0</v>
      </c>
      <c r="AB137" s="71">
        <f>SUMPRODUCT(-(Bens!$B$4:$B$103=Analítico!$B137),-(Bens!$D$4:$D$103=Analítico!AB$3),(Bens!$G$4:$G$103))</f>
        <v>0</v>
      </c>
      <c r="AC137" s="71">
        <f>SUMPRODUCT(-(Bens!$B$4:$B$103=Analítico!$B137),-(Bens!$D$4:$D$103=Analítico!AC$3),(Bens!$G$4:$G$103))</f>
        <v>0</v>
      </c>
      <c r="AD137" s="71">
        <f>SUMPRODUCT(-(Bens!$B$4:$B$103=Analítico!$B137),-(Bens!$D$4:$D$103=Analítico!AD$3),(Bens!$G$4:$G$103))</f>
        <v>0</v>
      </c>
      <c r="AE137" s="71">
        <f>SUMPRODUCT(-(Bens!$B$4:$B$103=Analítico!$B137),-(Bens!$D$4:$D$103=Analítico!AE$3),(Bens!$G$4:$G$103))</f>
        <v>0</v>
      </c>
      <c r="AF137" s="71">
        <f>SUMPRODUCT(-(Bens!$B$4:$B$103=Analítico!$B137),-(Bens!$D$4:$D$103=Analítico!AF$3),(Bens!$G$4:$G$103))</f>
        <v>0</v>
      </c>
      <c r="AG137" s="71">
        <f>SUMPRODUCT(-(Bens!$B$4:$B$103=Analítico!$B137),-(Bens!$D$4:$D$103=Analítico!AG$3),(Bens!$G$4:$G$103))</f>
        <v>0</v>
      </c>
      <c r="AH137" s="71">
        <f>SUMPRODUCT(-(Bens!$B$4:$B$103=Analítico!$B137),-(Bens!$D$4:$D$103=Analítico!AH$3),(Bens!$G$4:$G$103))</f>
        <v>0</v>
      </c>
      <c r="AI137" s="71">
        <f>SUMPRODUCT(-(Bens!$B$4:$B$103=Analítico!$B137),-(Bens!$D$4:$D$103=Analítico!AI$3),(Bens!$G$4:$G$103))</f>
        <v>0</v>
      </c>
      <c r="AJ137" s="71">
        <f>SUMPRODUCT(-(Bens!$B$4:$B$103=Analítico!$B137),-(Bens!$D$4:$D$103=Analítico!AJ$3),(Bens!$G$4:$G$103))</f>
        <v>0</v>
      </c>
      <c r="AK137" s="71">
        <f>SUMPRODUCT(-(Bens!$B$4:$B$103=Analítico!$B137),-(Bens!$D$4:$D$103=Analítico!AK$3),(Bens!$G$4:$G$103))</f>
        <v>0</v>
      </c>
      <c r="AL137" s="71">
        <f>SUMPRODUCT(-(Bens!$B$4:$B$103=Analítico!$B137),-(Bens!$D$4:$D$103=Analítico!AL$3),(Bens!$G$4:$G$103))</f>
        <v>0</v>
      </c>
      <c r="AM137" s="71">
        <f>SUMPRODUCT(-(Bens!$B$4:$B$103=Analítico!$B137),-(Bens!$D$4:$D$103=Analítico!AM$3),(Bens!$G$4:$G$103))</f>
        <v>0</v>
      </c>
      <c r="AN137" s="71">
        <f>SUMPRODUCT(-(Bens!$B$4:$B$103=Analítico!$B137),-(Bens!$D$4:$D$103=Analítico!AN$3),(Bens!$G$4:$G$103))</f>
        <v>0</v>
      </c>
      <c r="AO137" s="71">
        <f>SUMPRODUCT(-(Bens!$B$4:$B$103=Analítico!$B137),-(Bens!$D$4:$D$103=Analítico!AO$3),(Bens!$G$4:$G$103))</f>
        <v>0</v>
      </c>
      <c r="AP137" s="71">
        <f>SUMPRODUCT(-(Bens!$B$4:$B$103=Analítico!$B137),-(Bens!$D$4:$D$103=Analítico!AP$3),(Bens!$G$4:$G$103))</f>
        <v>0</v>
      </c>
      <c r="AQ137" s="71">
        <f>SUMPRODUCT(-(Bens!$B$4:$B$103=Analítico!$B137),-(Bens!$D$4:$D$103=Analítico!AQ$3),(Bens!$G$4:$G$103))</f>
        <v>0</v>
      </c>
      <c r="AR137" s="71">
        <f>SUMPRODUCT(-(Bens!$B$4:$B$103=Analítico!$B137),-(Bens!$D$4:$D$103=Analítico!AR$3),(Bens!$G$4:$G$103))</f>
        <v>0</v>
      </c>
      <c r="AS137" s="71">
        <f>SUMPRODUCT(-(Bens!$B$4:$B$103=Analítico!$B137),-(Bens!$D$4:$D$103=Analítico!AS$3),(Bens!$G$4:$G$103))</f>
        <v>0</v>
      </c>
      <c r="AT137" s="71">
        <f>SUMPRODUCT(-(Bens!$B$4:$B$103=Analítico!$B137),-(Bens!$D$4:$D$103=Analítico!AT$3),(Bens!$G$4:$G$103))</f>
        <v>0</v>
      </c>
      <c r="AU137" s="71">
        <f>SUMPRODUCT(-(Bens!$B$4:$B$103=Analítico!$B137),-(Bens!$D$4:$D$103=Analítico!AU$3),(Bens!$G$4:$G$103))</f>
        <v>0</v>
      </c>
      <c r="AV137" s="71">
        <f>SUMPRODUCT(-(Bens!$B$4:$B$103=Analítico!$B137),-(Bens!$D$4:$D$103=Analítico!AV$3),(Bens!$G$4:$G$103))</f>
        <v>0</v>
      </c>
      <c r="AW137" s="71">
        <f>SUMPRODUCT(-(Bens!$B$4:$B$103=Analítico!$B137),-(Bens!$D$4:$D$103=Analítico!AW$3),(Bens!$G$4:$G$103))</f>
        <v>0</v>
      </c>
      <c r="AX137" s="71">
        <f>SUMPRODUCT(-(Bens!$B$4:$B$103=Analítico!$B137),-(Bens!$D$4:$D$103=Analítico!AX$3),(Bens!$G$4:$G$103))</f>
        <v>0</v>
      </c>
      <c r="AY137" s="71">
        <f>SUMPRODUCT(-(Bens!$B$4:$B$103=Analítico!$B137),-(Bens!$D$4:$D$103=Analítico!AY$3),(Bens!$G$4:$G$103))</f>
        <v>0</v>
      </c>
      <c r="AZ137" s="71">
        <f>SUMPRODUCT(-(Bens!$B$4:$B$103=Analítico!$B137),-(Bens!$D$4:$D$103=Analítico!AZ$3),(Bens!$G$4:$G$103))</f>
        <v>0</v>
      </c>
      <c r="BA137" s="71">
        <f>SUMPRODUCT(-(Bens!$B$4:$B$103=Analítico!$B137),-(Bens!$D$4:$D$103=Analítico!BA$3),(Bens!$G$4:$G$103))</f>
        <v>0</v>
      </c>
      <c r="BB137" s="71">
        <f>SUMPRODUCT(-(Bens!$B$4:$B$103=Analítico!$B137),-(Bens!$D$4:$D$103=Analítico!BB$3),(Bens!$G$4:$G$103))</f>
        <v>0</v>
      </c>
      <c r="BC137" s="71">
        <f>SUMPRODUCT(-(Bens!$B$4:$B$103=Analítico!$B137),-(Bens!$D$4:$D$103=Analítico!BC$3),(Bens!$G$4:$G$103))</f>
        <v>0</v>
      </c>
      <c r="BD137" s="71">
        <f>SUMPRODUCT(-(Bens!$B$4:$B$103=Analítico!$B137),-(Bens!$D$4:$D$103=Analítico!BD$3),(Bens!$G$4:$G$103))</f>
        <v>0</v>
      </c>
      <c r="BE137" s="71">
        <f>SUMPRODUCT(-(Bens!$B$4:$B$103=Analítico!$B137),-(Bens!$D$4:$D$103=Analítico!BE$3),(Bens!$G$4:$G$103))</f>
        <v>0</v>
      </c>
      <c r="BF137" s="71">
        <f>SUMPRODUCT(-(Bens!$B$4:$B$103=Analítico!$B137),-(Bens!$D$4:$D$103=Analítico!BF$3),(Bens!$G$4:$G$103))</f>
        <v>0</v>
      </c>
      <c r="BG137" s="71">
        <f>SUMPRODUCT(-(Bens!$B$4:$B$103=Analítico!$B137),-(Bens!$D$4:$D$103=Analítico!BG$3),(Bens!$G$4:$G$103))</f>
        <v>0</v>
      </c>
      <c r="BH137" s="71">
        <f>SUMPRODUCT(-(Bens!$B$4:$B$103=Analítico!$B137),-(Bens!$D$4:$D$103=Analítico!BH$3),(Bens!$G$4:$G$103))</f>
        <v>0</v>
      </c>
      <c r="BI137" s="71">
        <f>SUMPRODUCT(-(Bens!$B$4:$B$103=Analítico!$B137),-(Bens!$D$4:$D$103=Analítico!BI$3),(Bens!$G$4:$G$103))</f>
        <v>0</v>
      </c>
      <c r="BJ137" s="71">
        <f>SUMPRODUCT(-(Bens!$B$4:$B$103=Analítico!$B137),-(Bens!$D$4:$D$103=Analítico!BJ$3),(Bens!$G$4:$G$103))</f>
        <v>0</v>
      </c>
      <c r="BK137" s="69">
        <f t="shared" si="45"/>
        <v>0</v>
      </c>
      <c r="BL137" s="74">
        <f t="shared" ca="1" si="46"/>
        <v>0</v>
      </c>
    </row>
    <row r="138" spans="1:64" s="49" customFormat="1" ht="23.25" customHeight="1" x14ac:dyDescent="0.2">
      <c r="A138" s="19" t="s">
        <v>322</v>
      </c>
      <c r="B138" s="20" t="s">
        <v>323</v>
      </c>
      <c r="C138" s="71">
        <f>SUMPRODUCT(-(Bens!$B$4:$B$103=Analítico!$B138),-(Bens!$D$4:$D$103=Analítico!C$3),(Bens!$G$4:$G$103))</f>
        <v>0</v>
      </c>
      <c r="D138" s="71">
        <f>SUMPRODUCT(-(Bens!$B$4:$B$103=Analítico!$B138),-(Bens!$D$4:$D$103=Analítico!D$3),(Bens!$G$4:$G$103))</f>
        <v>0</v>
      </c>
      <c r="E138" s="71">
        <f>SUMPRODUCT(-(Bens!$B$4:$B$103=Analítico!$B138),-(Bens!$D$4:$D$103=Analítico!E$3),(Bens!$G$4:$G$103))</f>
        <v>0</v>
      </c>
      <c r="F138" s="71">
        <f>SUMPRODUCT(-(Bens!$B$4:$B$103=Analítico!$B138),-(Bens!$D$4:$D$103=Analítico!F$3),(Bens!$G$4:$G$103))</f>
        <v>0</v>
      </c>
      <c r="G138" s="71">
        <f>SUMPRODUCT(-(Bens!$B$4:$B$103=Analítico!$B138),-(Bens!$D$4:$D$103=Analítico!G$3),(Bens!$G$4:$G$103))</f>
        <v>0</v>
      </c>
      <c r="H138" s="71">
        <f>SUMPRODUCT(-(Bens!$B$4:$B$103=Analítico!$B138),-(Bens!$D$4:$D$103=Analítico!H$3),(Bens!$G$4:$G$103))</f>
        <v>0</v>
      </c>
      <c r="I138" s="71">
        <f>SUMPRODUCT(-(Bens!$B$4:$B$103=Analítico!$B138),-(Bens!$D$4:$D$103=Analítico!I$3),(Bens!$G$4:$G$103))</f>
        <v>0</v>
      </c>
      <c r="J138" s="71">
        <f>SUMPRODUCT(-(Bens!$B$4:$B$103=Analítico!$B138),-(Bens!$D$4:$D$103=Analítico!J$3),(Bens!$G$4:$G$103))</f>
        <v>0</v>
      </c>
      <c r="K138" s="71">
        <f>SUMPRODUCT(-(Bens!$B$4:$B$103=Analítico!$B138),-(Bens!$D$4:$D$103=Analítico!K$3),(Bens!$G$4:$G$103))</f>
        <v>0</v>
      </c>
      <c r="L138" s="71">
        <f>SUMPRODUCT(-(Bens!$B$4:$B$103=Analítico!$B138),-(Bens!$D$4:$D$103=Analítico!L$3),(Bens!$G$4:$G$103))</f>
        <v>0</v>
      </c>
      <c r="M138" s="71">
        <f>SUMPRODUCT(-(Bens!$B$4:$B$103=Analítico!$B138),-(Bens!$D$4:$D$103=Analítico!M$3),(Bens!$G$4:$G$103))</f>
        <v>0</v>
      </c>
      <c r="N138" s="71">
        <f>SUMPRODUCT(-(Bens!$B$4:$B$103=Analítico!$B138),-(Bens!$D$4:$D$103=Analítico!N$3),(Bens!$G$4:$G$103))</f>
        <v>0</v>
      </c>
      <c r="O138" s="71">
        <f>SUMPRODUCT(-(Bens!$B$4:$B$103=Analítico!$B138),-(Bens!$D$4:$D$103=Analítico!O$3),(Bens!$G$4:$G$103))</f>
        <v>0</v>
      </c>
      <c r="P138" s="71">
        <f>SUMPRODUCT(-(Bens!$B$4:$B$103=Analítico!$B138),-(Bens!$D$4:$D$103=Analítico!P$3),(Bens!$G$4:$G$103))</f>
        <v>0</v>
      </c>
      <c r="Q138" s="71">
        <f>SUMPRODUCT(-(Bens!$B$4:$B$103=Analítico!$B138),-(Bens!$D$4:$D$103=Analítico!Q$3),(Bens!$G$4:$G$103))</f>
        <v>0</v>
      </c>
      <c r="R138" s="71">
        <f>SUMPRODUCT(-(Bens!$B$4:$B$103=Analítico!$B138),-(Bens!$D$4:$D$103=Analítico!R$3),(Bens!$G$4:$G$103))</f>
        <v>0</v>
      </c>
      <c r="S138" s="71">
        <f>SUMPRODUCT(-(Bens!$B$4:$B$103=Analítico!$B138),-(Bens!$D$4:$D$103=Analítico!S$3),(Bens!$G$4:$G$103))</f>
        <v>0</v>
      </c>
      <c r="T138" s="71">
        <f>SUMPRODUCT(-(Bens!$B$4:$B$103=Analítico!$B138),-(Bens!$D$4:$D$103=Analítico!T$3),(Bens!$G$4:$G$103))</f>
        <v>0</v>
      </c>
      <c r="U138" s="71">
        <f>SUMPRODUCT(-(Bens!$B$4:$B$103=Analítico!$B138),-(Bens!$D$4:$D$103=Analítico!U$3),(Bens!$G$4:$G$103))</f>
        <v>0</v>
      </c>
      <c r="V138" s="71">
        <f>SUMPRODUCT(-(Bens!$B$4:$B$103=Analítico!$B138),-(Bens!$D$4:$D$103=Analítico!V$3),(Bens!$G$4:$G$103))</f>
        <v>0</v>
      </c>
      <c r="W138" s="71">
        <f>SUMPRODUCT(-(Bens!$B$4:$B$103=Analítico!$B138),-(Bens!$D$4:$D$103=Analítico!W$3),(Bens!$G$4:$G$103))</f>
        <v>0</v>
      </c>
      <c r="X138" s="71">
        <f>SUMPRODUCT(-(Bens!$B$4:$B$103=Analítico!$B138),-(Bens!$D$4:$D$103=Analítico!X$3),(Bens!$G$4:$G$103))</f>
        <v>0</v>
      </c>
      <c r="Y138" s="71">
        <f>SUMPRODUCT(-(Bens!$B$4:$B$103=Analítico!$B138),-(Bens!$D$4:$D$103=Analítico!Y$3),(Bens!$G$4:$G$103))</f>
        <v>0</v>
      </c>
      <c r="Z138" s="71">
        <f>SUMPRODUCT(-(Bens!$B$4:$B$103=Analítico!$B138),-(Bens!$D$4:$D$103=Analítico!Z$3),(Bens!$G$4:$G$103))</f>
        <v>0</v>
      </c>
      <c r="AA138" s="71">
        <f>SUMPRODUCT(-(Bens!$B$4:$B$103=Analítico!$B138),-(Bens!$D$4:$D$103=Analítico!AA$3),(Bens!$G$4:$G$103))</f>
        <v>0</v>
      </c>
      <c r="AB138" s="71">
        <f>SUMPRODUCT(-(Bens!$B$4:$B$103=Analítico!$B138),-(Bens!$D$4:$D$103=Analítico!AB$3),(Bens!$G$4:$G$103))</f>
        <v>0</v>
      </c>
      <c r="AC138" s="71">
        <f>SUMPRODUCT(-(Bens!$B$4:$B$103=Analítico!$B138),-(Bens!$D$4:$D$103=Analítico!AC$3),(Bens!$G$4:$G$103))</f>
        <v>0</v>
      </c>
      <c r="AD138" s="71">
        <f>SUMPRODUCT(-(Bens!$B$4:$B$103=Analítico!$B138),-(Bens!$D$4:$D$103=Analítico!AD$3),(Bens!$G$4:$G$103))</f>
        <v>0</v>
      </c>
      <c r="AE138" s="71">
        <f>SUMPRODUCT(-(Bens!$B$4:$B$103=Analítico!$B138),-(Bens!$D$4:$D$103=Analítico!AE$3),(Bens!$G$4:$G$103))</f>
        <v>0</v>
      </c>
      <c r="AF138" s="71">
        <f>SUMPRODUCT(-(Bens!$B$4:$B$103=Analítico!$B138),-(Bens!$D$4:$D$103=Analítico!AF$3),(Bens!$G$4:$G$103))</f>
        <v>0</v>
      </c>
      <c r="AG138" s="71">
        <f>SUMPRODUCT(-(Bens!$B$4:$B$103=Analítico!$B138),-(Bens!$D$4:$D$103=Analítico!AG$3),(Bens!$G$4:$G$103))</f>
        <v>0</v>
      </c>
      <c r="AH138" s="71">
        <f>SUMPRODUCT(-(Bens!$B$4:$B$103=Analítico!$B138),-(Bens!$D$4:$D$103=Analítico!AH$3),(Bens!$G$4:$G$103))</f>
        <v>0</v>
      </c>
      <c r="AI138" s="71">
        <f>SUMPRODUCT(-(Bens!$B$4:$B$103=Analítico!$B138),-(Bens!$D$4:$D$103=Analítico!AI$3),(Bens!$G$4:$G$103))</f>
        <v>0</v>
      </c>
      <c r="AJ138" s="71">
        <f>SUMPRODUCT(-(Bens!$B$4:$B$103=Analítico!$B138),-(Bens!$D$4:$D$103=Analítico!AJ$3),(Bens!$G$4:$G$103))</f>
        <v>0</v>
      </c>
      <c r="AK138" s="71">
        <f>SUMPRODUCT(-(Bens!$B$4:$B$103=Analítico!$B138),-(Bens!$D$4:$D$103=Analítico!AK$3),(Bens!$G$4:$G$103))</f>
        <v>0</v>
      </c>
      <c r="AL138" s="71">
        <f>SUMPRODUCT(-(Bens!$B$4:$B$103=Analítico!$B138),-(Bens!$D$4:$D$103=Analítico!AL$3),(Bens!$G$4:$G$103))</f>
        <v>0</v>
      </c>
      <c r="AM138" s="71">
        <f>SUMPRODUCT(-(Bens!$B$4:$B$103=Analítico!$B138),-(Bens!$D$4:$D$103=Analítico!AM$3),(Bens!$G$4:$G$103))</f>
        <v>0</v>
      </c>
      <c r="AN138" s="71">
        <f>SUMPRODUCT(-(Bens!$B$4:$B$103=Analítico!$B138),-(Bens!$D$4:$D$103=Analítico!AN$3),(Bens!$G$4:$G$103))</f>
        <v>0</v>
      </c>
      <c r="AO138" s="71">
        <f>SUMPRODUCT(-(Bens!$B$4:$B$103=Analítico!$B138),-(Bens!$D$4:$D$103=Analítico!AO$3),(Bens!$G$4:$G$103))</f>
        <v>0</v>
      </c>
      <c r="AP138" s="71">
        <f>SUMPRODUCT(-(Bens!$B$4:$B$103=Analítico!$B138),-(Bens!$D$4:$D$103=Analítico!AP$3),(Bens!$G$4:$G$103))</f>
        <v>0</v>
      </c>
      <c r="AQ138" s="71">
        <f>SUMPRODUCT(-(Bens!$B$4:$B$103=Analítico!$B138),-(Bens!$D$4:$D$103=Analítico!AQ$3),(Bens!$G$4:$G$103))</f>
        <v>0</v>
      </c>
      <c r="AR138" s="71">
        <f>SUMPRODUCT(-(Bens!$B$4:$B$103=Analítico!$B138),-(Bens!$D$4:$D$103=Analítico!AR$3),(Bens!$G$4:$G$103))</f>
        <v>0</v>
      </c>
      <c r="AS138" s="71">
        <f>SUMPRODUCT(-(Bens!$B$4:$B$103=Analítico!$B138),-(Bens!$D$4:$D$103=Analítico!AS$3),(Bens!$G$4:$G$103))</f>
        <v>0</v>
      </c>
      <c r="AT138" s="71">
        <f>SUMPRODUCT(-(Bens!$B$4:$B$103=Analítico!$B138),-(Bens!$D$4:$D$103=Analítico!AT$3),(Bens!$G$4:$G$103))</f>
        <v>0</v>
      </c>
      <c r="AU138" s="71">
        <f>SUMPRODUCT(-(Bens!$B$4:$B$103=Analítico!$B138),-(Bens!$D$4:$D$103=Analítico!AU$3),(Bens!$G$4:$G$103))</f>
        <v>0</v>
      </c>
      <c r="AV138" s="71">
        <f>SUMPRODUCT(-(Bens!$B$4:$B$103=Analítico!$B138),-(Bens!$D$4:$D$103=Analítico!AV$3),(Bens!$G$4:$G$103))</f>
        <v>0</v>
      </c>
      <c r="AW138" s="71">
        <f>SUMPRODUCT(-(Bens!$B$4:$B$103=Analítico!$B138),-(Bens!$D$4:$D$103=Analítico!AW$3),(Bens!$G$4:$G$103))</f>
        <v>0</v>
      </c>
      <c r="AX138" s="71">
        <f>SUMPRODUCT(-(Bens!$B$4:$B$103=Analítico!$B138),-(Bens!$D$4:$D$103=Analítico!AX$3),(Bens!$G$4:$G$103))</f>
        <v>0</v>
      </c>
      <c r="AY138" s="71">
        <f>SUMPRODUCT(-(Bens!$B$4:$B$103=Analítico!$B138),-(Bens!$D$4:$D$103=Analítico!AY$3),(Bens!$G$4:$G$103))</f>
        <v>0</v>
      </c>
      <c r="AZ138" s="71">
        <f>SUMPRODUCT(-(Bens!$B$4:$B$103=Analítico!$B138),-(Bens!$D$4:$D$103=Analítico!AZ$3),(Bens!$G$4:$G$103))</f>
        <v>0</v>
      </c>
      <c r="BA138" s="71">
        <f>SUMPRODUCT(-(Bens!$B$4:$B$103=Analítico!$B138),-(Bens!$D$4:$D$103=Analítico!BA$3),(Bens!$G$4:$G$103))</f>
        <v>0</v>
      </c>
      <c r="BB138" s="71">
        <f>SUMPRODUCT(-(Bens!$B$4:$B$103=Analítico!$B138),-(Bens!$D$4:$D$103=Analítico!BB$3),(Bens!$G$4:$G$103))</f>
        <v>0</v>
      </c>
      <c r="BC138" s="71">
        <f>SUMPRODUCT(-(Bens!$B$4:$B$103=Analítico!$B138),-(Bens!$D$4:$D$103=Analítico!BC$3),(Bens!$G$4:$G$103))</f>
        <v>0</v>
      </c>
      <c r="BD138" s="71">
        <f>SUMPRODUCT(-(Bens!$B$4:$B$103=Analítico!$B138),-(Bens!$D$4:$D$103=Analítico!BD$3),(Bens!$G$4:$G$103))</f>
        <v>0</v>
      </c>
      <c r="BE138" s="71">
        <f>SUMPRODUCT(-(Bens!$B$4:$B$103=Analítico!$B138),-(Bens!$D$4:$D$103=Analítico!BE$3),(Bens!$G$4:$G$103))</f>
        <v>0</v>
      </c>
      <c r="BF138" s="71">
        <f>SUMPRODUCT(-(Bens!$B$4:$B$103=Analítico!$B138),-(Bens!$D$4:$D$103=Analítico!BF$3),(Bens!$G$4:$G$103))</f>
        <v>0</v>
      </c>
      <c r="BG138" s="71">
        <f>SUMPRODUCT(-(Bens!$B$4:$B$103=Analítico!$B138),-(Bens!$D$4:$D$103=Analítico!BG$3),(Bens!$G$4:$G$103))</f>
        <v>0</v>
      </c>
      <c r="BH138" s="71">
        <f>SUMPRODUCT(-(Bens!$B$4:$B$103=Analítico!$B138),-(Bens!$D$4:$D$103=Analítico!BH$3),(Bens!$G$4:$G$103))</f>
        <v>0</v>
      </c>
      <c r="BI138" s="71">
        <f>SUMPRODUCT(-(Bens!$B$4:$B$103=Analítico!$B138),-(Bens!$D$4:$D$103=Analítico!BI$3),(Bens!$G$4:$G$103))</f>
        <v>0</v>
      </c>
      <c r="BJ138" s="71">
        <f>SUMPRODUCT(-(Bens!$B$4:$B$103=Analítico!$B138),-(Bens!$D$4:$D$103=Analítico!BJ$3),(Bens!$G$4:$G$103))</f>
        <v>0</v>
      </c>
      <c r="BK138" s="69">
        <f t="shared" si="45"/>
        <v>0</v>
      </c>
      <c r="BL138" s="74">
        <f t="shared" ca="1" si="46"/>
        <v>0</v>
      </c>
    </row>
    <row r="139" spans="1:64" s="49" customFormat="1" ht="23.25" customHeight="1" x14ac:dyDescent="0.2">
      <c r="A139" s="19" t="s">
        <v>324</v>
      </c>
      <c r="B139" s="20" t="s">
        <v>325</v>
      </c>
      <c r="C139" s="71">
        <f>SUMPRODUCT(-(Bens!$B$4:$B$103=Analítico!$B139),-(Bens!$D$4:$D$103=Analítico!C$3),(Bens!$G$4:$G$103))</f>
        <v>0</v>
      </c>
      <c r="D139" s="71">
        <f>SUMPRODUCT(-(Bens!$B$4:$B$103=Analítico!$B139),-(Bens!$D$4:$D$103=Analítico!D$3),(Bens!$G$4:$G$103))</f>
        <v>0</v>
      </c>
      <c r="E139" s="71">
        <f>SUMPRODUCT(-(Bens!$B$4:$B$103=Analítico!$B139),-(Bens!$D$4:$D$103=Analítico!E$3),(Bens!$G$4:$G$103))</f>
        <v>0</v>
      </c>
      <c r="F139" s="71">
        <f>SUMPRODUCT(-(Bens!$B$4:$B$103=Analítico!$B139),-(Bens!$D$4:$D$103=Analítico!F$3),(Bens!$G$4:$G$103))</f>
        <v>0</v>
      </c>
      <c r="G139" s="71">
        <f>SUMPRODUCT(-(Bens!$B$4:$B$103=Analítico!$B139),-(Bens!$D$4:$D$103=Analítico!G$3),(Bens!$G$4:$G$103))</f>
        <v>1500</v>
      </c>
      <c r="H139" s="71">
        <f>SUMPRODUCT(-(Bens!$B$4:$B$103=Analítico!$B139),-(Bens!$D$4:$D$103=Analítico!H$3),(Bens!$G$4:$G$103))</f>
        <v>0</v>
      </c>
      <c r="I139" s="71">
        <f>SUMPRODUCT(-(Bens!$B$4:$B$103=Analítico!$B139),-(Bens!$D$4:$D$103=Analítico!I$3),(Bens!$G$4:$G$103))</f>
        <v>0</v>
      </c>
      <c r="J139" s="71">
        <f>SUMPRODUCT(-(Bens!$B$4:$B$103=Analítico!$B139),-(Bens!$D$4:$D$103=Analítico!J$3),(Bens!$G$4:$G$103))</f>
        <v>0</v>
      </c>
      <c r="K139" s="71">
        <f>SUMPRODUCT(-(Bens!$B$4:$B$103=Analítico!$B139),-(Bens!$D$4:$D$103=Analítico!K$3),(Bens!$G$4:$G$103))</f>
        <v>0</v>
      </c>
      <c r="L139" s="71">
        <f>SUMPRODUCT(-(Bens!$B$4:$B$103=Analítico!$B139),-(Bens!$D$4:$D$103=Analítico!L$3),(Bens!$G$4:$G$103))</f>
        <v>1500</v>
      </c>
      <c r="M139" s="71">
        <f>SUMPRODUCT(-(Bens!$B$4:$B$103=Analítico!$B139),-(Bens!$D$4:$D$103=Analítico!M$3),(Bens!$G$4:$G$103))</f>
        <v>0</v>
      </c>
      <c r="N139" s="71">
        <f>SUMPRODUCT(-(Bens!$B$4:$B$103=Analítico!$B139),-(Bens!$D$4:$D$103=Analítico!N$3),(Bens!$G$4:$G$103))</f>
        <v>0</v>
      </c>
      <c r="O139" s="71">
        <f>SUMPRODUCT(-(Bens!$B$4:$B$103=Analítico!$B139),-(Bens!$D$4:$D$103=Analítico!O$3),(Bens!$G$4:$G$103))</f>
        <v>0</v>
      </c>
      <c r="P139" s="71">
        <f>SUMPRODUCT(-(Bens!$B$4:$B$103=Analítico!$B139),-(Bens!$D$4:$D$103=Analítico!P$3),(Bens!$G$4:$G$103))</f>
        <v>0</v>
      </c>
      <c r="Q139" s="71">
        <f>SUMPRODUCT(-(Bens!$B$4:$B$103=Analítico!$B139),-(Bens!$D$4:$D$103=Analítico!Q$3),(Bens!$G$4:$G$103))</f>
        <v>0</v>
      </c>
      <c r="R139" s="71">
        <f>SUMPRODUCT(-(Bens!$B$4:$B$103=Analítico!$B139),-(Bens!$D$4:$D$103=Analítico!R$3),(Bens!$G$4:$G$103))</f>
        <v>0</v>
      </c>
      <c r="S139" s="71">
        <f>SUMPRODUCT(-(Bens!$B$4:$B$103=Analítico!$B139),-(Bens!$D$4:$D$103=Analítico!S$3),(Bens!$G$4:$G$103))</f>
        <v>0</v>
      </c>
      <c r="T139" s="71">
        <f>SUMPRODUCT(-(Bens!$B$4:$B$103=Analítico!$B139),-(Bens!$D$4:$D$103=Analítico!T$3),(Bens!$G$4:$G$103))</f>
        <v>0</v>
      </c>
      <c r="U139" s="71">
        <f>SUMPRODUCT(-(Bens!$B$4:$B$103=Analítico!$B139),-(Bens!$D$4:$D$103=Analítico!U$3),(Bens!$G$4:$G$103))</f>
        <v>0</v>
      </c>
      <c r="V139" s="71">
        <f>SUMPRODUCT(-(Bens!$B$4:$B$103=Analítico!$B139),-(Bens!$D$4:$D$103=Analítico!V$3),(Bens!$G$4:$G$103))</f>
        <v>0</v>
      </c>
      <c r="W139" s="71">
        <f>SUMPRODUCT(-(Bens!$B$4:$B$103=Analítico!$B139),-(Bens!$D$4:$D$103=Analítico!W$3),(Bens!$G$4:$G$103))</f>
        <v>0</v>
      </c>
      <c r="X139" s="71">
        <f>SUMPRODUCT(-(Bens!$B$4:$B$103=Analítico!$B139),-(Bens!$D$4:$D$103=Analítico!X$3),(Bens!$G$4:$G$103))</f>
        <v>0</v>
      </c>
      <c r="Y139" s="71">
        <f>SUMPRODUCT(-(Bens!$B$4:$B$103=Analítico!$B139),-(Bens!$D$4:$D$103=Analítico!Y$3),(Bens!$G$4:$G$103))</f>
        <v>0</v>
      </c>
      <c r="Z139" s="71">
        <f>SUMPRODUCT(-(Bens!$B$4:$B$103=Analítico!$B139),-(Bens!$D$4:$D$103=Analítico!Z$3),(Bens!$G$4:$G$103))</f>
        <v>0</v>
      </c>
      <c r="AA139" s="71">
        <f>SUMPRODUCT(-(Bens!$B$4:$B$103=Analítico!$B139),-(Bens!$D$4:$D$103=Analítico!AA$3),(Bens!$G$4:$G$103))</f>
        <v>0</v>
      </c>
      <c r="AB139" s="71">
        <f>SUMPRODUCT(-(Bens!$B$4:$B$103=Analítico!$B139),-(Bens!$D$4:$D$103=Analítico!AB$3),(Bens!$G$4:$G$103))</f>
        <v>0</v>
      </c>
      <c r="AC139" s="71">
        <f>SUMPRODUCT(-(Bens!$B$4:$B$103=Analítico!$B139),-(Bens!$D$4:$D$103=Analítico!AC$3),(Bens!$G$4:$G$103))</f>
        <v>0</v>
      </c>
      <c r="AD139" s="71">
        <f>SUMPRODUCT(-(Bens!$B$4:$B$103=Analítico!$B139),-(Bens!$D$4:$D$103=Analítico!AD$3),(Bens!$G$4:$G$103))</f>
        <v>0</v>
      </c>
      <c r="AE139" s="71">
        <f>SUMPRODUCT(-(Bens!$B$4:$B$103=Analítico!$B139),-(Bens!$D$4:$D$103=Analítico!AE$3),(Bens!$G$4:$G$103))</f>
        <v>0</v>
      </c>
      <c r="AF139" s="71">
        <f>SUMPRODUCT(-(Bens!$B$4:$B$103=Analítico!$B139),-(Bens!$D$4:$D$103=Analítico!AF$3),(Bens!$G$4:$G$103))</f>
        <v>0</v>
      </c>
      <c r="AG139" s="71">
        <f>SUMPRODUCT(-(Bens!$B$4:$B$103=Analítico!$B139),-(Bens!$D$4:$D$103=Analítico!AG$3),(Bens!$G$4:$G$103))</f>
        <v>0</v>
      </c>
      <c r="AH139" s="71">
        <f>SUMPRODUCT(-(Bens!$B$4:$B$103=Analítico!$B139),-(Bens!$D$4:$D$103=Analítico!AH$3),(Bens!$G$4:$G$103))</f>
        <v>0</v>
      </c>
      <c r="AI139" s="71">
        <f>SUMPRODUCT(-(Bens!$B$4:$B$103=Analítico!$B139),-(Bens!$D$4:$D$103=Analítico!AI$3),(Bens!$G$4:$G$103))</f>
        <v>0</v>
      </c>
      <c r="AJ139" s="71">
        <f>SUMPRODUCT(-(Bens!$B$4:$B$103=Analítico!$B139),-(Bens!$D$4:$D$103=Analítico!AJ$3),(Bens!$G$4:$G$103))</f>
        <v>0</v>
      </c>
      <c r="AK139" s="71">
        <f>SUMPRODUCT(-(Bens!$B$4:$B$103=Analítico!$B139),-(Bens!$D$4:$D$103=Analítico!AK$3),(Bens!$G$4:$G$103))</f>
        <v>0</v>
      </c>
      <c r="AL139" s="71">
        <f>SUMPRODUCT(-(Bens!$B$4:$B$103=Analítico!$B139),-(Bens!$D$4:$D$103=Analítico!AL$3),(Bens!$G$4:$G$103))</f>
        <v>0</v>
      </c>
      <c r="AM139" s="71">
        <f>SUMPRODUCT(-(Bens!$B$4:$B$103=Analítico!$B139),-(Bens!$D$4:$D$103=Analítico!AM$3),(Bens!$G$4:$G$103))</f>
        <v>0</v>
      </c>
      <c r="AN139" s="71">
        <f>SUMPRODUCT(-(Bens!$B$4:$B$103=Analítico!$B139),-(Bens!$D$4:$D$103=Analítico!AN$3),(Bens!$G$4:$G$103))</f>
        <v>0</v>
      </c>
      <c r="AO139" s="71">
        <f>SUMPRODUCT(-(Bens!$B$4:$B$103=Analítico!$B139),-(Bens!$D$4:$D$103=Analítico!AO$3),(Bens!$G$4:$G$103))</f>
        <v>0</v>
      </c>
      <c r="AP139" s="71">
        <f>SUMPRODUCT(-(Bens!$B$4:$B$103=Analítico!$B139),-(Bens!$D$4:$D$103=Analítico!AP$3),(Bens!$G$4:$G$103))</f>
        <v>0</v>
      </c>
      <c r="AQ139" s="71">
        <f>SUMPRODUCT(-(Bens!$B$4:$B$103=Analítico!$B139),-(Bens!$D$4:$D$103=Analítico!AQ$3),(Bens!$G$4:$G$103))</f>
        <v>0</v>
      </c>
      <c r="AR139" s="71">
        <f>SUMPRODUCT(-(Bens!$B$4:$B$103=Analítico!$B139),-(Bens!$D$4:$D$103=Analítico!AR$3),(Bens!$G$4:$G$103))</f>
        <v>0</v>
      </c>
      <c r="AS139" s="71">
        <f>SUMPRODUCT(-(Bens!$B$4:$B$103=Analítico!$B139),-(Bens!$D$4:$D$103=Analítico!AS$3),(Bens!$G$4:$G$103))</f>
        <v>0</v>
      </c>
      <c r="AT139" s="71">
        <f>SUMPRODUCT(-(Bens!$B$4:$B$103=Analítico!$B139),-(Bens!$D$4:$D$103=Analítico!AT$3),(Bens!$G$4:$G$103))</f>
        <v>0</v>
      </c>
      <c r="AU139" s="71">
        <f>SUMPRODUCT(-(Bens!$B$4:$B$103=Analítico!$B139),-(Bens!$D$4:$D$103=Analítico!AU$3),(Bens!$G$4:$G$103))</f>
        <v>0</v>
      </c>
      <c r="AV139" s="71">
        <f>SUMPRODUCT(-(Bens!$B$4:$B$103=Analítico!$B139),-(Bens!$D$4:$D$103=Analítico!AV$3),(Bens!$G$4:$G$103))</f>
        <v>0</v>
      </c>
      <c r="AW139" s="71">
        <f>SUMPRODUCT(-(Bens!$B$4:$B$103=Analítico!$B139),-(Bens!$D$4:$D$103=Analítico!AW$3),(Bens!$G$4:$G$103))</f>
        <v>0</v>
      </c>
      <c r="AX139" s="71">
        <f>SUMPRODUCT(-(Bens!$B$4:$B$103=Analítico!$B139),-(Bens!$D$4:$D$103=Analítico!AX$3),(Bens!$G$4:$G$103))</f>
        <v>0</v>
      </c>
      <c r="AY139" s="71">
        <f>SUMPRODUCT(-(Bens!$B$4:$B$103=Analítico!$B139),-(Bens!$D$4:$D$103=Analítico!AY$3),(Bens!$G$4:$G$103))</f>
        <v>0</v>
      </c>
      <c r="AZ139" s="71">
        <f>SUMPRODUCT(-(Bens!$B$4:$B$103=Analítico!$B139),-(Bens!$D$4:$D$103=Analítico!AZ$3),(Bens!$G$4:$G$103))</f>
        <v>0</v>
      </c>
      <c r="BA139" s="71">
        <f>SUMPRODUCT(-(Bens!$B$4:$B$103=Analítico!$B139),-(Bens!$D$4:$D$103=Analítico!BA$3),(Bens!$G$4:$G$103))</f>
        <v>0</v>
      </c>
      <c r="BB139" s="71">
        <f>SUMPRODUCT(-(Bens!$B$4:$B$103=Analítico!$B139),-(Bens!$D$4:$D$103=Analítico!BB$3),(Bens!$G$4:$G$103))</f>
        <v>0</v>
      </c>
      <c r="BC139" s="71">
        <f>SUMPRODUCT(-(Bens!$B$4:$B$103=Analítico!$B139),-(Bens!$D$4:$D$103=Analítico!BC$3),(Bens!$G$4:$G$103))</f>
        <v>0</v>
      </c>
      <c r="BD139" s="71">
        <f>SUMPRODUCT(-(Bens!$B$4:$B$103=Analítico!$B139),-(Bens!$D$4:$D$103=Analítico!BD$3),(Bens!$G$4:$G$103))</f>
        <v>0</v>
      </c>
      <c r="BE139" s="71">
        <f>SUMPRODUCT(-(Bens!$B$4:$B$103=Analítico!$B139),-(Bens!$D$4:$D$103=Analítico!BE$3),(Bens!$G$4:$G$103))</f>
        <v>0</v>
      </c>
      <c r="BF139" s="71">
        <f>SUMPRODUCT(-(Bens!$B$4:$B$103=Analítico!$B139),-(Bens!$D$4:$D$103=Analítico!BF$3),(Bens!$G$4:$G$103))</f>
        <v>0</v>
      </c>
      <c r="BG139" s="71">
        <f>SUMPRODUCT(-(Bens!$B$4:$B$103=Analítico!$B139),-(Bens!$D$4:$D$103=Analítico!BG$3),(Bens!$G$4:$G$103))</f>
        <v>0</v>
      </c>
      <c r="BH139" s="71">
        <f>SUMPRODUCT(-(Bens!$B$4:$B$103=Analítico!$B139),-(Bens!$D$4:$D$103=Analítico!BH$3),(Bens!$G$4:$G$103))</f>
        <v>0</v>
      </c>
      <c r="BI139" s="71">
        <f>SUMPRODUCT(-(Bens!$B$4:$B$103=Analítico!$B139),-(Bens!$D$4:$D$103=Analítico!BI$3),(Bens!$G$4:$G$103))</f>
        <v>0</v>
      </c>
      <c r="BJ139" s="71">
        <f>SUMPRODUCT(-(Bens!$B$4:$B$103=Analítico!$B139),-(Bens!$D$4:$D$103=Analítico!BJ$3),(Bens!$G$4:$G$103))</f>
        <v>0</v>
      </c>
      <c r="BK139" s="69">
        <f t="shared" si="45"/>
        <v>3000</v>
      </c>
      <c r="BL139" s="74">
        <f t="shared" ca="1" si="46"/>
        <v>5.2286305623760038E-5</v>
      </c>
    </row>
    <row r="140" spans="1:64" s="49" customFormat="1" ht="23.25" customHeight="1" x14ac:dyDescent="0.2">
      <c r="A140" s="19" t="s">
        <v>326</v>
      </c>
      <c r="B140" s="21" t="s">
        <v>327</v>
      </c>
      <c r="C140" s="71">
        <f>SUMPRODUCT(-(Bens!$B$4:$B$103=Analítico!$B140),-(Bens!$D$4:$D$103=Analítico!C$3),(Bens!$G$4:$G$103))</f>
        <v>0</v>
      </c>
      <c r="D140" s="71">
        <f>SUMPRODUCT(-(Bens!$B$4:$B$103=Analítico!$B140),-(Bens!$D$4:$D$103=Analítico!D$3),(Bens!$G$4:$G$103))</f>
        <v>0</v>
      </c>
      <c r="E140" s="71">
        <f>SUMPRODUCT(-(Bens!$B$4:$B$103=Analítico!$B140),-(Bens!$D$4:$D$103=Analítico!E$3),(Bens!$G$4:$G$103))</f>
        <v>0</v>
      </c>
      <c r="F140" s="71">
        <f>SUMPRODUCT(-(Bens!$B$4:$B$103=Analítico!$B140),-(Bens!$D$4:$D$103=Analítico!F$3),(Bens!$G$4:$G$103))</f>
        <v>0</v>
      </c>
      <c r="G140" s="71">
        <f>SUMPRODUCT(-(Bens!$B$4:$B$103=Analítico!$B140),-(Bens!$D$4:$D$103=Analítico!G$3),(Bens!$G$4:$G$103))</f>
        <v>50600</v>
      </c>
      <c r="H140" s="71">
        <f>SUMPRODUCT(-(Bens!$B$4:$B$103=Analítico!$B140),-(Bens!$D$4:$D$103=Analítico!H$3),(Bens!$G$4:$G$103))</f>
        <v>0</v>
      </c>
      <c r="I140" s="71">
        <f>SUMPRODUCT(-(Bens!$B$4:$B$103=Analítico!$B140),-(Bens!$D$4:$D$103=Analítico!I$3),(Bens!$G$4:$G$103))</f>
        <v>0</v>
      </c>
      <c r="J140" s="71">
        <f>SUMPRODUCT(-(Bens!$B$4:$B$103=Analítico!$B140),-(Bens!$D$4:$D$103=Analítico!J$3),(Bens!$G$4:$G$103))</f>
        <v>0</v>
      </c>
      <c r="K140" s="71">
        <f>SUMPRODUCT(-(Bens!$B$4:$B$103=Analítico!$B140),-(Bens!$D$4:$D$103=Analítico!K$3),(Bens!$G$4:$G$103))</f>
        <v>0</v>
      </c>
      <c r="L140" s="71">
        <f>SUMPRODUCT(-(Bens!$B$4:$B$103=Analítico!$B140),-(Bens!$D$4:$D$103=Analítico!L$3),(Bens!$G$4:$G$103))</f>
        <v>59300</v>
      </c>
      <c r="M140" s="71">
        <f>SUMPRODUCT(-(Bens!$B$4:$B$103=Analítico!$B140),-(Bens!$D$4:$D$103=Analítico!M$3),(Bens!$G$4:$G$103))</f>
        <v>0</v>
      </c>
      <c r="N140" s="71">
        <f>SUMPRODUCT(-(Bens!$B$4:$B$103=Analítico!$B140),-(Bens!$D$4:$D$103=Analítico!N$3),(Bens!$G$4:$G$103))</f>
        <v>0</v>
      </c>
      <c r="O140" s="71">
        <f>SUMPRODUCT(-(Bens!$B$4:$B$103=Analítico!$B140),-(Bens!$D$4:$D$103=Analítico!O$3),(Bens!$G$4:$G$103))</f>
        <v>0</v>
      </c>
      <c r="P140" s="71">
        <f>SUMPRODUCT(-(Bens!$B$4:$B$103=Analítico!$B140),-(Bens!$D$4:$D$103=Analítico!P$3),(Bens!$G$4:$G$103))</f>
        <v>0</v>
      </c>
      <c r="Q140" s="71">
        <f>SUMPRODUCT(-(Bens!$B$4:$B$103=Analítico!$B140),-(Bens!$D$4:$D$103=Analítico!Q$3),(Bens!$G$4:$G$103))</f>
        <v>0</v>
      </c>
      <c r="R140" s="71">
        <f>SUMPRODUCT(-(Bens!$B$4:$B$103=Analítico!$B140),-(Bens!$D$4:$D$103=Analítico!R$3),(Bens!$G$4:$G$103))</f>
        <v>0</v>
      </c>
      <c r="S140" s="71">
        <f>SUMPRODUCT(-(Bens!$B$4:$B$103=Analítico!$B140),-(Bens!$D$4:$D$103=Analítico!S$3),(Bens!$G$4:$G$103))</f>
        <v>0</v>
      </c>
      <c r="T140" s="71">
        <f>SUMPRODUCT(-(Bens!$B$4:$B$103=Analítico!$B140),-(Bens!$D$4:$D$103=Analítico!T$3),(Bens!$G$4:$G$103))</f>
        <v>0</v>
      </c>
      <c r="U140" s="71">
        <f>SUMPRODUCT(-(Bens!$B$4:$B$103=Analítico!$B140),-(Bens!$D$4:$D$103=Analítico!U$3),(Bens!$G$4:$G$103))</f>
        <v>0</v>
      </c>
      <c r="V140" s="71">
        <f>SUMPRODUCT(-(Bens!$B$4:$B$103=Analítico!$B140),-(Bens!$D$4:$D$103=Analítico!V$3),(Bens!$G$4:$G$103))</f>
        <v>0</v>
      </c>
      <c r="W140" s="71">
        <f>SUMPRODUCT(-(Bens!$B$4:$B$103=Analítico!$B140),-(Bens!$D$4:$D$103=Analítico!W$3),(Bens!$G$4:$G$103))</f>
        <v>0</v>
      </c>
      <c r="X140" s="71">
        <f>SUMPRODUCT(-(Bens!$B$4:$B$103=Analítico!$B140),-(Bens!$D$4:$D$103=Analítico!X$3),(Bens!$G$4:$G$103))</f>
        <v>0</v>
      </c>
      <c r="Y140" s="71">
        <f>SUMPRODUCT(-(Bens!$B$4:$B$103=Analítico!$B140),-(Bens!$D$4:$D$103=Analítico!Y$3),(Bens!$G$4:$G$103))</f>
        <v>0</v>
      </c>
      <c r="Z140" s="71">
        <f>SUMPRODUCT(-(Bens!$B$4:$B$103=Analítico!$B140),-(Bens!$D$4:$D$103=Analítico!Z$3),(Bens!$G$4:$G$103))</f>
        <v>0</v>
      </c>
      <c r="AA140" s="71">
        <f>SUMPRODUCT(-(Bens!$B$4:$B$103=Analítico!$B140),-(Bens!$D$4:$D$103=Analítico!AA$3),(Bens!$G$4:$G$103))</f>
        <v>0</v>
      </c>
      <c r="AB140" s="71">
        <f>SUMPRODUCT(-(Bens!$B$4:$B$103=Analítico!$B140),-(Bens!$D$4:$D$103=Analítico!AB$3),(Bens!$G$4:$G$103))</f>
        <v>0</v>
      </c>
      <c r="AC140" s="71">
        <f>SUMPRODUCT(-(Bens!$B$4:$B$103=Analítico!$B140),-(Bens!$D$4:$D$103=Analítico!AC$3),(Bens!$G$4:$G$103))</f>
        <v>0</v>
      </c>
      <c r="AD140" s="71">
        <f>SUMPRODUCT(-(Bens!$B$4:$B$103=Analítico!$B140),-(Bens!$D$4:$D$103=Analítico!AD$3),(Bens!$G$4:$G$103))</f>
        <v>0</v>
      </c>
      <c r="AE140" s="71">
        <f>SUMPRODUCT(-(Bens!$B$4:$B$103=Analítico!$B140),-(Bens!$D$4:$D$103=Analítico!AE$3),(Bens!$G$4:$G$103))</f>
        <v>0</v>
      </c>
      <c r="AF140" s="71">
        <f>SUMPRODUCT(-(Bens!$B$4:$B$103=Analítico!$B140),-(Bens!$D$4:$D$103=Analítico!AF$3),(Bens!$G$4:$G$103))</f>
        <v>0</v>
      </c>
      <c r="AG140" s="71">
        <f>SUMPRODUCT(-(Bens!$B$4:$B$103=Analítico!$B140),-(Bens!$D$4:$D$103=Analítico!AG$3),(Bens!$G$4:$G$103))</f>
        <v>0</v>
      </c>
      <c r="AH140" s="71">
        <f>SUMPRODUCT(-(Bens!$B$4:$B$103=Analítico!$B140),-(Bens!$D$4:$D$103=Analítico!AH$3),(Bens!$G$4:$G$103))</f>
        <v>0</v>
      </c>
      <c r="AI140" s="71">
        <f>SUMPRODUCT(-(Bens!$B$4:$B$103=Analítico!$B140),-(Bens!$D$4:$D$103=Analítico!AI$3),(Bens!$G$4:$G$103))</f>
        <v>0</v>
      </c>
      <c r="AJ140" s="71">
        <f>SUMPRODUCT(-(Bens!$B$4:$B$103=Analítico!$B140),-(Bens!$D$4:$D$103=Analítico!AJ$3),(Bens!$G$4:$G$103))</f>
        <v>0</v>
      </c>
      <c r="AK140" s="71">
        <f>SUMPRODUCT(-(Bens!$B$4:$B$103=Analítico!$B140),-(Bens!$D$4:$D$103=Analítico!AK$3),(Bens!$G$4:$G$103))</f>
        <v>0</v>
      </c>
      <c r="AL140" s="71">
        <f>SUMPRODUCT(-(Bens!$B$4:$B$103=Analítico!$B140),-(Bens!$D$4:$D$103=Analítico!AL$3),(Bens!$G$4:$G$103))</f>
        <v>0</v>
      </c>
      <c r="AM140" s="71">
        <f>SUMPRODUCT(-(Bens!$B$4:$B$103=Analítico!$B140),-(Bens!$D$4:$D$103=Analítico!AM$3),(Bens!$G$4:$G$103))</f>
        <v>0</v>
      </c>
      <c r="AN140" s="71">
        <f>SUMPRODUCT(-(Bens!$B$4:$B$103=Analítico!$B140),-(Bens!$D$4:$D$103=Analítico!AN$3),(Bens!$G$4:$G$103))</f>
        <v>0</v>
      </c>
      <c r="AO140" s="71">
        <f>SUMPRODUCT(-(Bens!$B$4:$B$103=Analítico!$B140),-(Bens!$D$4:$D$103=Analítico!AO$3),(Bens!$G$4:$G$103))</f>
        <v>0</v>
      </c>
      <c r="AP140" s="71">
        <f>SUMPRODUCT(-(Bens!$B$4:$B$103=Analítico!$B140),-(Bens!$D$4:$D$103=Analítico!AP$3),(Bens!$G$4:$G$103))</f>
        <v>0</v>
      </c>
      <c r="AQ140" s="71">
        <f>SUMPRODUCT(-(Bens!$B$4:$B$103=Analítico!$B140),-(Bens!$D$4:$D$103=Analítico!AQ$3),(Bens!$G$4:$G$103))</f>
        <v>0</v>
      </c>
      <c r="AR140" s="71">
        <f>SUMPRODUCT(-(Bens!$B$4:$B$103=Analítico!$B140),-(Bens!$D$4:$D$103=Analítico!AR$3),(Bens!$G$4:$G$103))</f>
        <v>0</v>
      </c>
      <c r="AS140" s="71">
        <f>SUMPRODUCT(-(Bens!$B$4:$B$103=Analítico!$B140),-(Bens!$D$4:$D$103=Analítico!AS$3),(Bens!$G$4:$G$103))</f>
        <v>0</v>
      </c>
      <c r="AT140" s="71">
        <f>SUMPRODUCT(-(Bens!$B$4:$B$103=Analítico!$B140),-(Bens!$D$4:$D$103=Analítico!AT$3),(Bens!$G$4:$G$103))</f>
        <v>0</v>
      </c>
      <c r="AU140" s="71">
        <f>SUMPRODUCT(-(Bens!$B$4:$B$103=Analítico!$B140),-(Bens!$D$4:$D$103=Analítico!AU$3),(Bens!$G$4:$G$103))</f>
        <v>0</v>
      </c>
      <c r="AV140" s="71">
        <f>SUMPRODUCT(-(Bens!$B$4:$B$103=Analítico!$B140),-(Bens!$D$4:$D$103=Analítico!AV$3),(Bens!$G$4:$G$103))</f>
        <v>0</v>
      </c>
      <c r="AW140" s="71">
        <f>SUMPRODUCT(-(Bens!$B$4:$B$103=Analítico!$B140),-(Bens!$D$4:$D$103=Analítico!AW$3),(Bens!$G$4:$G$103))</f>
        <v>0</v>
      </c>
      <c r="AX140" s="71">
        <f>SUMPRODUCT(-(Bens!$B$4:$B$103=Analítico!$B140),-(Bens!$D$4:$D$103=Analítico!AX$3),(Bens!$G$4:$G$103))</f>
        <v>0</v>
      </c>
      <c r="AY140" s="71">
        <f>SUMPRODUCT(-(Bens!$B$4:$B$103=Analítico!$B140),-(Bens!$D$4:$D$103=Analítico!AY$3),(Bens!$G$4:$G$103))</f>
        <v>0</v>
      </c>
      <c r="AZ140" s="71">
        <f>SUMPRODUCT(-(Bens!$B$4:$B$103=Analítico!$B140),-(Bens!$D$4:$D$103=Analítico!AZ$3),(Bens!$G$4:$G$103))</f>
        <v>0</v>
      </c>
      <c r="BA140" s="71">
        <f>SUMPRODUCT(-(Bens!$B$4:$B$103=Analítico!$B140),-(Bens!$D$4:$D$103=Analítico!BA$3),(Bens!$G$4:$G$103))</f>
        <v>0</v>
      </c>
      <c r="BB140" s="71">
        <f>SUMPRODUCT(-(Bens!$B$4:$B$103=Analítico!$B140),-(Bens!$D$4:$D$103=Analítico!BB$3),(Bens!$G$4:$G$103))</f>
        <v>0</v>
      </c>
      <c r="BC140" s="71">
        <f>SUMPRODUCT(-(Bens!$B$4:$B$103=Analítico!$B140),-(Bens!$D$4:$D$103=Analítico!BC$3),(Bens!$G$4:$G$103))</f>
        <v>0</v>
      </c>
      <c r="BD140" s="71">
        <f>SUMPRODUCT(-(Bens!$B$4:$B$103=Analítico!$B140),-(Bens!$D$4:$D$103=Analítico!BD$3),(Bens!$G$4:$G$103))</f>
        <v>0</v>
      </c>
      <c r="BE140" s="71">
        <f>SUMPRODUCT(-(Bens!$B$4:$B$103=Analítico!$B140),-(Bens!$D$4:$D$103=Analítico!BE$3),(Bens!$G$4:$G$103))</f>
        <v>0</v>
      </c>
      <c r="BF140" s="71">
        <f>SUMPRODUCT(-(Bens!$B$4:$B$103=Analítico!$B140),-(Bens!$D$4:$D$103=Analítico!BF$3),(Bens!$G$4:$G$103))</f>
        <v>0</v>
      </c>
      <c r="BG140" s="71">
        <f>SUMPRODUCT(-(Bens!$B$4:$B$103=Analítico!$B140),-(Bens!$D$4:$D$103=Analítico!BG$3),(Bens!$G$4:$G$103))</f>
        <v>0</v>
      </c>
      <c r="BH140" s="71">
        <f>SUMPRODUCT(-(Bens!$B$4:$B$103=Analítico!$B140),-(Bens!$D$4:$D$103=Analítico!BH$3),(Bens!$G$4:$G$103))</f>
        <v>0</v>
      </c>
      <c r="BI140" s="71">
        <f>SUMPRODUCT(-(Bens!$B$4:$B$103=Analítico!$B140),-(Bens!$D$4:$D$103=Analítico!BI$3),(Bens!$G$4:$G$103))</f>
        <v>0</v>
      </c>
      <c r="BJ140" s="71">
        <f>SUMPRODUCT(-(Bens!$B$4:$B$103=Analítico!$B140),-(Bens!$D$4:$D$103=Analítico!BJ$3),(Bens!$G$4:$G$103))</f>
        <v>0</v>
      </c>
      <c r="BK140" s="69">
        <f t="shared" ref="BK140" si="47">SUM(C140:BJ140)</f>
        <v>109900</v>
      </c>
      <c r="BL140" s="74">
        <f t="shared" ca="1" si="46"/>
        <v>1.9154216626837428E-3</v>
      </c>
    </row>
    <row r="141" spans="1:64" s="49" customFormat="1" ht="23.25" customHeight="1" thickBot="1" x14ac:dyDescent="0.25">
      <c r="A141" s="294"/>
      <c r="B141" s="293" t="s">
        <v>328</v>
      </c>
      <c r="C141" s="295">
        <f t="shared" ref="C141:AH141" si="48">SUBTOTAL(109,C128:C140)</f>
        <v>0</v>
      </c>
      <c r="D141" s="295">
        <f t="shared" si="48"/>
        <v>0</v>
      </c>
      <c r="E141" s="295">
        <f t="shared" si="48"/>
        <v>0</v>
      </c>
      <c r="F141" s="295">
        <f t="shared" si="48"/>
        <v>0</v>
      </c>
      <c r="G141" s="295">
        <f t="shared" si="48"/>
        <v>285480</v>
      </c>
      <c r="H141" s="295">
        <f t="shared" si="48"/>
        <v>0</v>
      </c>
      <c r="I141" s="295">
        <f t="shared" si="48"/>
        <v>0</v>
      </c>
      <c r="J141" s="295">
        <f t="shared" si="48"/>
        <v>0</v>
      </c>
      <c r="K141" s="295">
        <f t="shared" si="48"/>
        <v>0</v>
      </c>
      <c r="L141" s="295">
        <f t="shared" si="48"/>
        <v>231780</v>
      </c>
      <c r="M141" s="295">
        <f t="shared" si="48"/>
        <v>0</v>
      </c>
      <c r="N141" s="295">
        <f t="shared" si="48"/>
        <v>0</v>
      </c>
      <c r="O141" s="295">
        <f t="shared" si="48"/>
        <v>0</v>
      </c>
      <c r="P141" s="295">
        <f t="shared" si="48"/>
        <v>0</v>
      </c>
      <c r="Q141" s="295">
        <f t="shared" si="48"/>
        <v>0</v>
      </c>
      <c r="R141" s="295">
        <f t="shared" si="48"/>
        <v>0</v>
      </c>
      <c r="S141" s="295">
        <f t="shared" si="48"/>
        <v>0</v>
      </c>
      <c r="T141" s="295">
        <f t="shared" si="48"/>
        <v>0</v>
      </c>
      <c r="U141" s="295">
        <f t="shared" si="48"/>
        <v>0</v>
      </c>
      <c r="V141" s="295">
        <f t="shared" si="48"/>
        <v>0</v>
      </c>
      <c r="W141" s="295">
        <f t="shared" si="48"/>
        <v>0</v>
      </c>
      <c r="X141" s="295">
        <f t="shared" si="48"/>
        <v>0</v>
      </c>
      <c r="Y141" s="295">
        <f t="shared" si="48"/>
        <v>0</v>
      </c>
      <c r="Z141" s="295">
        <f t="shared" si="48"/>
        <v>0</v>
      </c>
      <c r="AA141" s="295">
        <f t="shared" si="48"/>
        <v>0</v>
      </c>
      <c r="AB141" s="295">
        <f t="shared" si="48"/>
        <v>0</v>
      </c>
      <c r="AC141" s="295">
        <f t="shared" si="48"/>
        <v>0</v>
      </c>
      <c r="AD141" s="295">
        <f t="shared" si="48"/>
        <v>0</v>
      </c>
      <c r="AE141" s="295">
        <f t="shared" si="48"/>
        <v>0</v>
      </c>
      <c r="AF141" s="295">
        <f t="shared" si="48"/>
        <v>0</v>
      </c>
      <c r="AG141" s="295">
        <f t="shared" si="48"/>
        <v>0</v>
      </c>
      <c r="AH141" s="295">
        <f t="shared" si="48"/>
        <v>0</v>
      </c>
      <c r="AI141" s="295">
        <f t="shared" ref="AI141:BK141" si="49">SUBTOTAL(109,AI128:AI140)</f>
        <v>0</v>
      </c>
      <c r="AJ141" s="295">
        <f t="shared" si="49"/>
        <v>0</v>
      </c>
      <c r="AK141" s="295">
        <f t="shared" si="49"/>
        <v>0</v>
      </c>
      <c r="AL141" s="295">
        <f t="shared" si="49"/>
        <v>0</v>
      </c>
      <c r="AM141" s="295">
        <f t="shared" si="49"/>
        <v>0</v>
      </c>
      <c r="AN141" s="295">
        <f t="shared" si="49"/>
        <v>0</v>
      </c>
      <c r="AO141" s="295">
        <f t="shared" si="49"/>
        <v>0</v>
      </c>
      <c r="AP141" s="295">
        <f t="shared" si="49"/>
        <v>0</v>
      </c>
      <c r="AQ141" s="295">
        <f t="shared" si="49"/>
        <v>0</v>
      </c>
      <c r="AR141" s="295">
        <f t="shared" si="49"/>
        <v>0</v>
      </c>
      <c r="AS141" s="295">
        <f t="shared" si="49"/>
        <v>0</v>
      </c>
      <c r="AT141" s="295">
        <f t="shared" si="49"/>
        <v>0</v>
      </c>
      <c r="AU141" s="295">
        <f t="shared" si="49"/>
        <v>0</v>
      </c>
      <c r="AV141" s="295">
        <f t="shared" si="49"/>
        <v>0</v>
      </c>
      <c r="AW141" s="295">
        <f t="shared" si="49"/>
        <v>0</v>
      </c>
      <c r="AX141" s="295">
        <f t="shared" si="49"/>
        <v>0</v>
      </c>
      <c r="AY141" s="295">
        <f t="shared" si="49"/>
        <v>0</v>
      </c>
      <c r="AZ141" s="295">
        <f t="shared" si="49"/>
        <v>0</v>
      </c>
      <c r="BA141" s="295">
        <f t="shared" si="49"/>
        <v>0</v>
      </c>
      <c r="BB141" s="295">
        <f t="shared" si="49"/>
        <v>0</v>
      </c>
      <c r="BC141" s="295">
        <f t="shared" si="49"/>
        <v>0</v>
      </c>
      <c r="BD141" s="295">
        <f t="shared" si="49"/>
        <v>0</v>
      </c>
      <c r="BE141" s="295">
        <f t="shared" si="49"/>
        <v>0</v>
      </c>
      <c r="BF141" s="295">
        <f t="shared" si="49"/>
        <v>0</v>
      </c>
      <c r="BG141" s="295">
        <f t="shared" si="49"/>
        <v>0</v>
      </c>
      <c r="BH141" s="295">
        <f t="shared" si="49"/>
        <v>0</v>
      </c>
      <c r="BI141" s="295">
        <f t="shared" si="49"/>
        <v>0</v>
      </c>
      <c r="BJ141" s="295">
        <f t="shared" si="49"/>
        <v>0</v>
      </c>
      <c r="BK141" s="295">
        <f t="shared" si="49"/>
        <v>517260</v>
      </c>
      <c r="BL141" s="296">
        <f t="shared" ca="1" si="46"/>
        <v>9.0152048156487054E-3</v>
      </c>
    </row>
    <row r="142" spans="1:64" s="49" customFormat="1" ht="23.25" customHeight="1" thickBot="1" x14ac:dyDescent="0.25">
      <c r="A142" s="259" t="s">
        <v>93</v>
      </c>
      <c r="B142" s="260" t="s">
        <v>94</v>
      </c>
      <c r="C142" s="262">
        <v>0</v>
      </c>
      <c r="D142" s="262">
        <v>0</v>
      </c>
      <c r="E142" s="262">
        <v>0</v>
      </c>
      <c r="F142" s="262">
        <v>0</v>
      </c>
      <c r="G142" s="262">
        <v>0</v>
      </c>
      <c r="H142" s="262">
        <v>0</v>
      </c>
      <c r="I142" s="262">
        <v>0</v>
      </c>
      <c r="J142" s="262">
        <v>0</v>
      </c>
      <c r="K142" s="262">
        <v>0</v>
      </c>
      <c r="L142" s="262">
        <v>0</v>
      </c>
      <c r="M142" s="262">
        <v>0</v>
      </c>
      <c r="N142" s="262">
        <v>0</v>
      </c>
      <c r="O142" s="262">
        <v>0</v>
      </c>
      <c r="P142" s="262">
        <v>0</v>
      </c>
      <c r="Q142" s="262">
        <v>0</v>
      </c>
      <c r="R142" s="262">
        <v>0</v>
      </c>
      <c r="S142" s="262">
        <v>0</v>
      </c>
      <c r="T142" s="262">
        <v>0</v>
      </c>
      <c r="U142" s="262">
        <v>0</v>
      </c>
      <c r="V142" s="262">
        <v>0</v>
      </c>
      <c r="W142" s="262">
        <v>0</v>
      </c>
      <c r="X142" s="262">
        <v>0</v>
      </c>
      <c r="Y142" s="262">
        <v>0</v>
      </c>
      <c r="Z142" s="262">
        <v>0</v>
      </c>
      <c r="AA142" s="262">
        <v>0</v>
      </c>
      <c r="AB142" s="262">
        <v>0</v>
      </c>
      <c r="AC142" s="262">
        <v>0</v>
      </c>
      <c r="AD142" s="262">
        <v>0</v>
      </c>
      <c r="AE142" s="262">
        <v>0</v>
      </c>
      <c r="AF142" s="262">
        <v>0</v>
      </c>
      <c r="AG142" s="262">
        <v>0</v>
      </c>
      <c r="AH142" s="262">
        <v>0</v>
      </c>
      <c r="AI142" s="262">
        <v>0</v>
      </c>
      <c r="AJ142" s="262">
        <v>0</v>
      </c>
      <c r="AK142" s="262">
        <v>0</v>
      </c>
      <c r="AL142" s="262">
        <v>0</v>
      </c>
      <c r="AM142" s="262">
        <v>0</v>
      </c>
      <c r="AN142" s="262">
        <v>0</v>
      </c>
      <c r="AO142" s="262">
        <v>0</v>
      </c>
      <c r="AP142" s="262">
        <v>0</v>
      </c>
      <c r="AQ142" s="262">
        <v>0</v>
      </c>
      <c r="AR142" s="262">
        <v>0</v>
      </c>
      <c r="AS142" s="262">
        <v>0</v>
      </c>
      <c r="AT142" s="262">
        <v>0</v>
      </c>
      <c r="AU142" s="262">
        <v>0</v>
      </c>
      <c r="AV142" s="262">
        <v>0</v>
      </c>
      <c r="AW142" s="262">
        <v>0</v>
      </c>
      <c r="AX142" s="262">
        <v>0</v>
      </c>
      <c r="AY142" s="262">
        <v>0</v>
      </c>
      <c r="AZ142" s="262">
        <v>0</v>
      </c>
      <c r="BA142" s="262">
        <v>0</v>
      </c>
      <c r="BB142" s="262">
        <v>0</v>
      </c>
      <c r="BC142" s="262">
        <v>0</v>
      </c>
      <c r="BD142" s="262">
        <v>0</v>
      </c>
      <c r="BE142" s="262">
        <v>0</v>
      </c>
      <c r="BF142" s="262">
        <v>0</v>
      </c>
      <c r="BG142" s="262">
        <v>0</v>
      </c>
      <c r="BH142" s="262">
        <v>0</v>
      </c>
      <c r="BI142" s="262">
        <v>0</v>
      </c>
      <c r="BJ142" s="262">
        <v>0</v>
      </c>
      <c r="BK142" s="263">
        <f>SUM(C142:BJ142)</f>
        <v>0</v>
      </c>
      <c r="BL142" s="264">
        <f t="shared" ref="BL142" ca="1" si="50">IF($BK$144=0,0,BK142/$BK$144)</f>
        <v>0</v>
      </c>
    </row>
    <row r="143" spans="1:64" s="49" customFormat="1" ht="23.25" customHeight="1" thickBot="1" x14ac:dyDescent="0.25">
      <c r="A143" s="259" t="s">
        <v>95</v>
      </c>
      <c r="B143" s="260" t="s">
        <v>96</v>
      </c>
      <c r="C143" s="262"/>
      <c r="D143" s="262"/>
      <c r="E143" s="262"/>
      <c r="F143" s="262"/>
      <c r="G143" s="262"/>
      <c r="H143" s="262"/>
      <c r="I143" s="262"/>
      <c r="J143" s="262"/>
      <c r="K143" s="262"/>
      <c r="L143" s="262"/>
      <c r="M143" s="262"/>
      <c r="N143" s="262"/>
      <c r="O143" s="262"/>
      <c r="P143" s="262"/>
      <c r="Q143" s="262"/>
      <c r="R143" s="262"/>
      <c r="S143" s="262"/>
      <c r="T143" s="262"/>
      <c r="U143" s="262"/>
      <c r="V143" s="262"/>
      <c r="W143" s="262"/>
      <c r="X143" s="262"/>
      <c r="Y143" s="262"/>
      <c r="Z143" s="262"/>
      <c r="AA143" s="262"/>
      <c r="AB143" s="262"/>
      <c r="AC143" s="262"/>
      <c r="AD143" s="262"/>
      <c r="AE143" s="262"/>
      <c r="AF143" s="262"/>
      <c r="AG143" s="262"/>
      <c r="AH143" s="262"/>
      <c r="AI143" s="262"/>
      <c r="AJ143" s="262"/>
      <c r="AK143" s="262"/>
      <c r="AL143" s="262"/>
      <c r="AM143" s="262"/>
      <c r="AN143" s="262"/>
      <c r="AO143" s="262"/>
      <c r="AP143" s="262"/>
      <c r="AQ143" s="262"/>
      <c r="AR143" s="262"/>
      <c r="AS143" s="262"/>
      <c r="AT143" s="262"/>
      <c r="AU143" s="262"/>
      <c r="AV143" s="262"/>
      <c r="AW143" s="262"/>
      <c r="AX143" s="262"/>
      <c r="AY143" s="262"/>
      <c r="AZ143" s="262"/>
      <c r="BA143" s="262"/>
      <c r="BB143" s="262"/>
      <c r="BC143" s="262"/>
      <c r="BD143" s="262"/>
      <c r="BE143" s="262"/>
      <c r="BF143" s="262"/>
      <c r="BG143" s="262"/>
      <c r="BH143" s="262"/>
      <c r="BI143" s="262"/>
      <c r="BJ143" s="262"/>
      <c r="BK143" s="263">
        <f>Desmobilização!H204</f>
        <v>211213.49016238222</v>
      </c>
      <c r="BL143" s="264">
        <f t="shared" ref="BL143" ca="1" si="51">IF($BK$144=0,0,BK143/$BK$144)</f>
        <v>3.6811910328304505E-3</v>
      </c>
    </row>
    <row r="144" spans="1:64" s="49" customFormat="1" ht="23.25" customHeight="1" thickBot="1" x14ac:dyDescent="0.25">
      <c r="A144" s="364" t="s">
        <v>329</v>
      </c>
      <c r="B144" s="364"/>
      <c r="C144" s="271">
        <f t="shared" ref="C144:AH144" ca="1" si="52">SUBTOTAL(109,C20:C143)</f>
        <v>4600347.0152242966</v>
      </c>
      <c r="D144" s="271">
        <f t="shared" ca="1" si="52"/>
        <v>4586141.3571543079</v>
      </c>
      <c r="E144" s="271">
        <f t="shared" ca="1" si="52"/>
        <v>4399291.3571543079</v>
      </c>
      <c r="F144" s="271">
        <f t="shared" ca="1" si="52"/>
        <v>4186980.6801623083</v>
      </c>
      <c r="G144" s="271">
        <f t="shared" ca="1" si="52"/>
        <v>5093520.1560069993</v>
      </c>
      <c r="H144" s="271">
        <f t="shared" ca="1" si="52"/>
        <v>4126439.8092324738</v>
      </c>
      <c r="I144" s="271">
        <f t="shared" ca="1" si="52"/>
        <v>4436639.8092324734</v>
      </c>
      <c r="J144" s="271">
        <f t="shared" ca="1" si="52"/>
        <v>4345139.8092324734</v>
      </c>
      <c r="K144" s="271">
        <f t="shared" ca="1" si="52"/>
        <v>4110139.8092324738</v>
      </c>
      <c r="L144" s="271">
        <f t="shared" ca="1" si="52"/>
        <v>4549673.9437830355</v>
      </c>
      <c r="M144" s="271">
        <f t="shared" ca="1" si="52"/>
        <v>4343143.9437830355</v>
      </c>
      <c r="N144" s="271">
        <f t="shared" ca="1" si="52"/>
        <v>4178143.943783035</v>
      </c>
      <c r="O144" s="271">
        <f t="shared" ca="1" si="52"/>
        <v>4209585.1437830348</v>
      </c>
      <c r="P144" s="271">
        <f t="shared" ca="1" si="52"/>
        <v>0</v>
      </c>
      <c r="Q144" s="271">
        <f t="shared" ca="1" si="52"/>
        <v>0</v>
      </c>
      <c r="R144" s="271">
        <f t="shared" ca="1" si="52"/>
        <v>0</v>
      </c>
      <c r="S144" s="271">
        <f t="shared" ca="1" si="52"/>
        <v>0</v>
      </c>
      <c r="T144" s="271">
        <f t="shared" ca="1" si="52"/>
        <v>0</v>
      </c>
      <c r="U144" s="271">
        <f t="shared" ca="1" si="52"/>
        <v>0</v>
      </c>
      <c r="V144" s="271">
        <f t="shared" ca="1" si="52"/>
        <v>0</v>
      </c>
      <c r="W144" s="271">
        <f t="shared" ca="1" si="52"/>
        <v>0</v>
      </c>
      <c r="X144" s="271">
        <f t="shared" ca="1" si="52"/>
        <v>0</v>
      </c>
      <c r="Y144" s="271">
        <f t="shared" ca="1" si="52"/>
        <v>0</v>
      </c>
      <c r="Z144" s="271">
        <f t="shared" ca="1" si="52"/>
        <v>0</v>
      </c>
      <c r="AA144" s="271">
        <f t="shared" ca="1" si="52"/>
        <v>0</v>
      </c>
      <c r="AB144" s="271">
        <f t="shared" ca="1" si="52"/>
        <v>0</v>
      </c>
      <c r="AC144" s="271">
        <f t="shared" ca="1" si="52"/>
        <v>0</v>
      </c>
      <c r="AD144" s="271">
        <f t="shared" ca="1" si="52"/>
        <v>0</v>
      </c>
      <c r="AE144" s="271">
        <f t="shared" ca="1" si="52"/>
        <v>0</v>
      </c>
      <c r="AF144" s="271">
        <f t="shared" ca="1" si="52"/>
        <v>0</v>
      </c>
      <c r="AG144" s="271">
        <f t="shared" ca="1" si="52"/>
        <v>0</v>
      </c>
      <c r="AH144" s="271">
        <f t="shared" ca="1" si="52"/>
        <v>0</v>
      </c>
      <c r="AI144" s="271">
        <f t="shared" ref="AI144:BK144" ca="1" si="53">SUBTOTAL(109,AI20:AI143)</f>
        <v>0</v>
      </c>
      <c r="AJ144" s="271">
        <f t="shared" ca="1" si="53"/>
        <v>0</v>
      </c>
      <c r="AK144" s="271">
        <f t="shared" ca="1" si="53"/>
        <v>0</v>
      </c>
      <c r="AL144" s="271">
        <f t="shared" ca="1" si="53"/>
        <v>0</v>
      </c>
      <c r="AM144" s="271">
        <f t="shared" ca="1" si="53"/>
        <v>0</v>
      </c>
      <c r="AN144" s="271">
        <f t="shared" ca="1" si="53"/>
        <v>0</v>
      </c>
      <c r="AO144" s="271">
        <f t="shared" ca="1" si="53"/>
        <v>0</v>
      </c>
      <c r="AP144" s="271">
        <f t="shared" ca="1" si="53"/>
        <v>0</v>
      </c>
      <c r="AQ144" s="271">
        <f t="shared" ca="1" si="53"/>
        <v>0</v>
      </c>
      <c r="AR144" s="271">
        <f t="shared" ca="1" si="53"/>
        <v>0</v>
      </c>
      <c r="AS144" s="271">
        <f t="shared" ca="1" si="53"/>
        <v>0</v>
      </c>
      <c r="AT144" s="271">
        <f t="shared" ca="1" si="53"/>
        <v>0</v>
      </c>
      <c r="AU144" s="271">
        <f t="shared" ca="1" si="53"/>
        <v>0</v>
      </c>
      <c r="AV144" s="271">
        <f t="shared" ca="1" si="53"/>
        <v>0</v>
      </c>
      <c r="AW144" s="271">
        <f t="shared" ca="1" si="53"/>
        <v>0</v>
      </c>
      <c r="AX144" s="271">
        <f t="shared" ca="1" si="53"/>
        <v>0</v>
      </c>
      <c r="AY144" s="271">
        <f t="shared" ca="1" si="53"/>
        <v>0</v>
      </c>
      <c r="AZ144" s="271">
        <f t="shared" ca="1" si="53"/>
        <v>0</v>
      </c>
      <c r="BA144" s="271">
        <f t="shared" ca="1" si="53"/>
        <v>0</v>
      </c>
      <c r="BB144" s="271">
        <f t="shared" ca="1" si="53"/>
        <v>0</v>
      </c>
      <c r="BC144" s="271">
        <f t="shared" ca="1" si="53"/>
        <v>0</v>
      </c>
      <c r="BD144" s="271">
        <f t="shared" ca="1" si="53"/>
        <v>0</v>
      </c>
      <c r="BE144" s="271">
        <f t="shared" ca="1" si="53"/>
        <v>0</v>
      </c>
      <c r="BF144" s="271">
        <f t="shared" ca="1" si="53"/>
        <v>0</v>
      </c>
      <c r="BG144" s="271">
        <f t="shared" ca="1" si="53"/>
        <v>0</v>
      </c>
      <c r="BH144" s="271">
        <f t="shared" ca="1" si="53"/>
        <v>0</v>
      </c>
      <c r="BI144" s="271">
        <f t="shared" ca="1" si="53"/>
        <v>0</v>
      </c>
      <c r="BJ144" s="271">
        <f t="shared" ca="1" si="53"/>
        <v>0</v>
      </c>
      <c r="BK144" s="271">
        <f t="shared" ca="1" si="53"/>
        <v>57376400.267926648</v>
      </c>
      <c r="BL144" s="231">
        <f ca="1">IF($BK$144=0,0,BK144/$BK$144)</f>
        <v>1</v>
      </c>
    </row>
    <row r="145" spans="1:64" s="49" customForma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119"/>
    </row>
    <row r="146" spans="1:64" s="49" customFormat="1" x14ac:dyDescent="0.2">
      <c r="A146" s="3"/>
      <c r="B146" s="3"/>
      <c r="C146" s="3"/>
      <c r="BL146" s="120"/>
    </row>
    <row r="147" spans="1:64" s="49" customFormat="1" x14ac:dyDescent="0.2">
      <c r="A147" s="3"/>
      <c r="B147" s="3"/>
      <c r="C147" s="3"/>
      <c r="BL147" s="120"/>
    </row>
    <row r="148" spans="1:64" s="49" customFormat="1" x14ac:dyDescent="0.2">
      <c r="A148" s="3"/>
      <c r="B148" s="3"/>
      <c r="C148" s="3"/>
      <c r="BL148" s="120"/>
    </row>
    <row r="149" spans="1:64" s="49" customFormat="1" x14ac:dyDescent="0.2">
      <c r="A149" s="3"/>
      <c r="B149" s="3"/>
      <c r="C149" s="3"/>
      <c r="BL149" s="120"/>
    </row>
    <row r="150" spans="1:64" s="49" customFormat="1" x14ac:dyDescent="0.2">
      <c r="A150" s="3"/>
      <c r="B150" s="3"/>
      <c r="C150" s="3"/>
      <c r="BL150" s="120"/>
    </row>
    <row r="151" spans="1:64" s="49" customFormat="1" x14ac:dyDescent="0.2">
      <c r="A151" s="3"/>
      <c r="B151" s="3"/>
      <c r="C151" s="3"/>
      <c r="BL151" s="120"/>
    </row>
  </sheetData>
  <sheetProtection algorithmName="SHA-512" hashValue="Q3ikLXlU7GGfCNYbA8iE5QAnVM6yPTZnxi99apgSFtcPDQOWEBlXvaafQEdaYkDkkUOa48bpsbSTtNaFq7z7rQ==" saltValue="7Eyb+1zPB9b+olIEJyRnwQ==" spinCount="100000" sheet="1" objects="1" scenarios="1" formatColumns="0" formatRows="0"/>
  <dataConsolidate/>
  <mergeCells count="6">
    <mergeCell ref="AA2:BJ2"/>
    <mergeCell ref="O1:Z1"/>
    <mergeCell ref="C1:N1"/>
    <mergeCell ref="A144:B144"/>
    <mergeCell ref="C2:N2"/>
    <mergeCell ref="O2:Z2"/>
  </mergeCells>
  <phoneticPr fontId="13" type="noConversion"/>
  <pageMargins left="0.19685039370078741" right="0.19685039370078741" top="0.59055118110236227" bottom="0.59055118110236227" header="0" footer="0"/>
  <pageSetup paperSize="9" scale="63" fitToWidth="3" fitToHeight="4" orientation="landscape" horizontalDpi="4294967294" verticalDpi="4294967294" r:id="rId1"/>
  <headerFooter>
    <oddFooter>Página &amp;P de &amp;N</oddFooter>
  </headerFooter>
  <colBreaks count="4" manualBreakCount="4">
    <brk id="14" max="131" man="1"/>
    <brk id="26" max="131" man="1"/>
    <brk id="38" max="132" man="1"/>
    <brk id="50" max="132" man="1"/>
  </colBreaks>
  <ignoredErrors>
    <ignoredError sqref="C43:C44 BK60:BL120 C20:BJ20 C30:BJ31 C34:BJ38 C40:BJ41 C45:BJ45 C48:BJ56 D7:BJ7 C25:BJ26 P24:BJ24 C22:BJ23 C21 P21:BJ21" unlockedFormula="1"/>
    <ignoredError sqref="P39:BJ39" formula="1"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7">
    <tabColor theme="6" tint="0.39997558519241921"/>
  </sheetPr>
  <dimension ref="A1:BP107"/>
  <sheetViews>
    <sheetView showGridLines="0" zoomScaleNormal="100" zoomScaleSheetLayoutView="85" workbookViewId="0">
      <pane xSplit="2" ySplit="3" topLeftCell="H4" activePane="bottomRight" state="frozen"/>
      <selection pane="topRight" activeCell="C14" sqref="C14"/>
      <selection pane="bottomLeft" activeCell="C14" sqref="C14"/>
      <selection pane="bottomRight" activeCell="D7" sqref="D7"/>
    </sheetView>
  </sheetViews>
  <sheetFormatPr defaultColWidth="17" defaultRowHeight="30" customHeight="1" x14ac:dyDescent="0.2"/>
  <cols>
    <col min="1" max="1" width="5.140625" style="100" customWidth="1"/>
    <col min="2" max="2" width="17.85546875" style="100" customWidth="1"/>
    <col min="3" max="3" width="12.85546875" style="100" bestFit="1" customWidth="1"/>
    <col min="4" max="4" width="13" style="100" bestFit="1" customWidth="1"/>
    <col min="5" max="5" width="12.5703125" style="100" bestFit="1" customWidth="1"/>
    <col min="6" max="6" width="12.85546875" style="100" bestFit="1" customWidth="1"/>
    <col min="7" max="7" width="13.42578125" style="100" bestFit="1" customWidth="1"/>
    <col min="8" max="8" width="12.5703125" style="100" bestFit="1" customWidth="1"/>
    <col min="9" max="9" width="12.85546875" style="100" bestFit="1" customWidth="1"/>
    <col min="10" max="10" width="13.7109375" style="100" bestFit="1" customWidth="1"/>
    <col min="11" max="11" width="12.5703125" style="100" bestFit="1" customWidth="1"/>
    <col min="12" max="15" width="12.85546875" style="100" bestFit="1" customWidth="1"/>
    <col min="16" max="16" width="12.28515625" style="100" hidden="1" customWidth="1"/>
    <col min="17" max="28" width="12.5703125" style="100" hidden="1" customWidth="1"/>
    <col min="29" max="36" width="12.28515625" style="100" hidden="1" customWidth="1"/>
    <col min="37" max="46" width="12.5703125" style="100" hidden="1" customWidth="1"/>
    <col min="47" max="56" width="12.85546875" style="100" hidden="1" customWidth="1"/>
    <col min="57" max="62" width="12.5703125" style="100" hidden="1" customWidth="1"/>
    <col min="63" max="63" width="14.7109375" style="104" bestFit="1" customWidth="1"/>
    <col min="64" max="64" width="9" style="103" bestFit="1" customWidth="1"/>
    <col min="65" max="67" width="17" style="100"/>
    <col min="68" max="68" width="17" style="101"/>
    <col min="69" max="16384" width="17" style="100"/>
  </cols>
  <sheetData>
    <row r="1" spans="1:68" s="99" customFormat="1" ht="42" customHeight="1" x14ac:dyDescent="0.2">
      <c r="B1" s="127"/>
      <c r="C1" s="363" t="str">
        <f>Capa!A1</f>
        <v>Memória de Cálculo A
Contrato de Gestão nº 002/2019 celebrado entre a Secretaria de Estado de Justiça e Segurança Pública - SEJUSP e o Instituto ELO - IELO</v>
      </c>
      <c r="D1" s="363"/>
      <c r="E1" s="363"/>
      <c r="F1" s="363"/>
      <c r="G1" s="363"/>
      <c r="H1" s="363"/>
      <c r="I1" s="363"/>
      <c r="J1" s="363"/>
      <c r="K1" s="363"/>
      <c r="L1" s="363"/>
      <c r="M1" s="363"/>
      <c r="N1" s="363"/>
      <c r="O1" s="127"/>
      <c r="P1" s="127"/>
      <c r="Q1" s="127"/>
      <c r="R1" s="127"/>
      <c r="S1" s="127"/>
      <c r="T1" s="127"/>
      <c r="U1" s="127"/>
      <c r="V1" s="127"/>
      <c r="W1" s="127"/>
      <c r="X1" s="127"/>
      <c r="Y1" s="127"/>
      <c r="Z1" s="127"/>
      <c r="AA1" s="127"/>
      <c r="AB1" s="127"/>
      <c r="AC1" s="127"/>
      <c r="AD1" s="127"/>
      <c r="AE1" s="127"/>
      <c r="AF1" s="127"/>
      <c r="AG1" s="127"/>
      <c r="AH1" s="127"/>
      <c r="AI1" s="127"/>
      <c r="AJ1" s="127"/>
      <c r="AK1" s="127"/>
      <c r="AL1" s="127"/>
      <c r="AM1" s="127"/>
      <c r="AN1" s="127"/>
      <c r="AO1" s="127"/>
      <c r="AP1" s="127"/>
      <c r="AQ1" s="127"/>
      <c r="AR1" s="127"/>
      <c r="AS1" s="127"/>
      <c r="AT1" s="127"/>
      <c r="AU1" s="127"/>
      <c r="AV1" s="127"/>
      <c r="AW1" s="127"/>
      <c r="AX1" s="127"/>
      <c r="AY1" s="127"/>
      <c r="AZ1" s="127"/>
      <c r="BA1" s="127"/>
      <c r="BB1" s="127"/>
      <c r="BC1" s="127"/>
      <c r="BD1" s="127"/>
      <c r="BE1" s="127"/>
      <c r="BF1" s="127"/>
      <c r="BG1" s="127"/>
      <c r="BH1" s="127"/>
      <c r="BI1" s="127"/>
      <c r="BJ1" s="127"/>
      <c r="BK1" s="127"/>
      <c r="BL1" s="127"/>
      <c r="BM1" s="97"/>
      <c r="BN1" s="97"/>
      <c r="BO1" s="97"/>
      <c r="BP1" s="98"/>
    </row>
    <row r="2" spans="1:68" s="99" customFormat="1" ht="16.5" customHeight="1" thickBot="1" x14ac:dyDescent="0.25">
      <c r="A2" s="132"/>
      <c r="B2" s="133"/>
      <c r="C2" s="362" t="s">
        <v>58</v>
      </c>
      <c r="D2" s="362"/>
      <c r="E2" s="362"/>
      <c r="F2" s="362"/>
      <c r="G2" s="362"/>
      <c r="H2" s="362"/>
      <c r="I2" s="362"/>
      <c r="J2" s="362"/>
      <c r="K2" s="362"/>
      <c r="L2" s="362"/>
      <c r="M2" s="362"/>
      <c r="N2" s="362"/>
      <c r="O2" s="362" t="s">
        <v>58</v>
      </c>
      <c r="P2" s="362"/>
      <c r="Q2" s="362"/>
      <c r="R2" s="362"/>
      <c r="S2" s="362"/>
      <c r="T2" s="362"/>
      <c r="U2" s="362"/>
      <c r="V2" s="362"/>
      <c r="W2" s="362"/>
      <c r="X2" s="362"/>
      <c r="Y2" s="362"/>
      <c r="Z2" s="362"/>
      <c r="AA2" s="362" t="s">
        <v>58</v>
      </c>
      <c r="AB2" s="362"/>
      <c r="AC2" s="362"/>
      <c r="AD2" s="362"/>
      <c r="AE2" s="362"/>
      <c r="AF2" s="362"/>
      <c r="AG2" s="362"/>
      <c r="AH2" s="362"/>
      <c r="AI2" s="362"/>
      <c r="AJ2" s="362"/>
      <c r="AK2" s="362"/>
      <c r="AL2" s="362"/>
      <c r="AM2" s="362"/>
      <c r="AN2" s="362"/>
      <c r="AO2" s="362"/>
      <c r="AP2" s="362"/>
      <c r="AQ2" s="362"/>
      <c r="AR2" s="362"/>
      <c r="AS2" s="362"/>
      <c r="AT2" s="362"/>
      <c r="AU2" s="362"/>
      <c r="AV2" s="362"/>
      <c r="AW2" s="362"/>
      <c r="AX2" s="362"/>
      <c r="AY2" s="362"/>
      <c r="AZ2" s="362"/>
      <c r="BA2" s="362"/>
      <c r="BB2" s="362"/>
      <c r="BC2" s="362"/>
      <c r="BD2" s="362"/>
      <c r="BE2" s="362"/>
      <c r="BF2" s="362"/>
      <c r="BG2" s="362"/>
      <c r="BH2" s="362"/>
      <c r="BI2" s="362"/>
      <c r="BJ2" s="362"/>
      <c r="BK2" s="362"/>
      <c r="BL2" s="362"/>
      <c r="BM2" s="97"/>
      <c r="BN2" s="97"/>
      <c r="BO2" s="97"/>
      <c r="BP2" s="98"/>
    </row>
    <row r="3" spans="1:68" ht="21" customHeight="1" thickBot="1" x14ac:dyDescent="0.25">
      <c r="A3" s="229"/>
      <c r="B3" s="229"/>
      <c r="C3" s="278">
        <f>Analítico!C3</f>
        <v>45627</v>
      </c>
      <c r="D3" s="278">
        <f>Analítico!D3</f>
        <v>45658</v>
      </c>
      <c r="E3" s="278">
        <f>Analítico!E3</f>
        <v>45689</v>
      </c>
      <c r="F3" s="278">
        <f>Analítico!F3</f>
        <v>45717</v>
      </c>
      <c r="G3" s="278">
        <f>Analítico!G3</f>
        <v>45748</v>
      </c>
      <c r="H3" s="278">
        <f>Analítico!H3</f>
        <v>45778</v>
      </c>
      <c r="I3" s="278">
        <f>Analítico!I3</f>
        <v>45809</v>
      </c>
      <c r="J3" s="278">
        <f>Analítico!J3</f>
        <v>45839</v>
      </c>
      <c r="K3" s="278">
        <f>Analítico!K3</f>
        <v>45870</v>
      </c>
      <c r="L3" s="278">
        <f>Analítico!L3</f>
        <v>45901</v>
      </c>
      <c r="M3" s="278">
        <f>Analítico!M3</f>
        <v>45931</v>
      </c>
      <c r="N3" s="278">
        <f>Analítico!N3</f>
        <v>45962</v>
      </c>
      <c r="O3" s="278">
        <f>Analítico!O3</f>
        <v>45992</v>
      </c>
      <c r="P3" s="278">
        <f>Analítico!P3</f>
        <v>46023</v>
      </c>
      <c r="Q3" s="278">
        <f>Analítico!Q3</f>
        <v>46054</v>
      </c>
      <c r="R3" s="278">
        <f>Analítico!R3</f>
        <v>46082</v>
      </c>
      <c r="S3" s="278">
        <f>Analítico!S3</f>
        <v>46113</v>
      </c>
      <c r="T3" s="278">
        <f>Analítico!T3</f>
        <v>46143</v>
      </c>
      <c r="U3" s="278">
        <f>Analítico!U3</f>
        <v>46174</v>
      </c>
      <c r="V3" s="278">
        <f>Analítico!V3</f>
        <v>46204</v>
      </c>
      <c r="W3" s="278">
        <f>Analítico!W3</f>
        <v>46235</v>
      </c>
      <c r="X3" s="278">
        <f>Analítico!X3</f>
        <v>46266</v>
      </c>
      <c r="Y3" s="278">
        <f>Analítico!Y3</f>
        <v>46296</v>
      </c>
      <c r="Z3" s="278">
        <f>Analítico!Z3</f>
        <v>46327</v>
      </c>
      <c r="AA3" s="278">
        <f>Analítico!AA3</f>
        <v>46357</v>
      </c>
      <c r="AB3" s="278">
        <f>Analítico!AB3</f>
        <v>46388</v>
      </c>
      <c r="AC3" s="278">
        <f>Analítico!AC3</f>
        <v>46419</v>
      </c>
      <c r="AD3" s="278">
        <f>Analítico!AD3</f>
        <v>46447</v>
      </c>
      <c r="AE3" s="278">
        <f>Analítico!AE3</f>
        <v>46478</v>
      </c>
      <c r="AF3" s="278">
        <f>Analítico!AF3</f>
        <v>46508</v>
      </c>
      <c r="AG3" s="278">
        <f>Analítico!AG3</f>
        <v>46539</v>
      </c>
      <c r="AH3" s="278">
        <f>Analítico!AH3</f>
        <v>46569</v>
      </c>
      <c r="AI3" s="278">
        <f>Analítico!AI3</f>
        <v>46600</v>
      </c>
      <c r="AJ3" s="278">
        <f>Analítico!AJ3</f>
        <v>46631</v>
      </c>
      <c r="AK3" s="278">
        <f>Analítico!AK3</f>
        <v>46661</v>
      </c>
      <c r="AL3" s="278">
        <f>Analítico!AL3</f>
        <v>46692</v>
      </c>
      <c r="AM3" s="278">
        <f>Analítico!AM3</f>
        <v>46722</v>
      </c>
      <c r="AN3" s="278">
        <f>Analítico!AN3</f>
        <v>46753</v>
      </c>
      <c r="AO3" s="278">
        <f>Analítico!AO3</f>
        <v>46784</v>
      </c>
      <c r="AP3" s="278">
        <f>Analítico!AP3</f>
        <v>46813</v>
      </c>
      <c r="AQ3" s="278">
        <f>Analítico!AQ3</f>
        <v>46844</v>
      </c>
      <c r="AR3" s="278">
        <f>Analítico!AR3</f>
        <v>46874</v>
      </c>
      <c r="AS3" s="278">
        <f>Analítico!AS3</f>
        <v>46905</v>
      </c>
      <c r="AT3" s="278">
        <f>Analítico!AT3</f>
        <v>46935</v>
      </c>
      <c r="AU3" s="278">
        <f>Analítico!AU3</f>
        <v>46966</v>
      </c>
      <c r="AV3" s="278">
        <f>Analítico!AV3</f>
        <v>46997</v>
      </c>
      <c r="AW3" s="278">
        <f>Analítico!AW3</f>
        <v>47027</v>
      </c>
      <c r="AX3" s="278">
        <f>Analítico!AX3</f>
        <v>47058</v>
      </c>
      <c r="AY3" s="278">
        <f>Analítico!AY3</f>
        <v>47088</v>
      </c>
      <c r="AZ3" s="278">
        <f>Analítico!AZ3</f>
        <v>47119</v>
      </c>
      <c r="BA3" s="278">
        <f>Analítico!BA3</f>
        <v>47150</v>
      </c>
      <c r="BB3" s="278">
        <f>Analítico!BB3</f>
        <v>47178</v>
      </c>
      <c r="BC3" s="278">
        <f>Analítico!BC3</f>
        <v>47209</v>
      </c>
      <c r="BD3" s="278">
        <f>Analítico!BD3</f>
        <v>47239</v>
      </c>
      <c r="BE3" s="278">
        <f>Analítico!BE3</f>
        <v>47270</v>
      </c>
      <c r="BF3" s="278">
        <f>Analítico!BF3</f>
        <v>47300</v>
      </c>
      <c r="BG3" s="278">
        <f>Analítico!BG3</f>
        <v>47331</v>
      </c>
      <c r="BH3" s="278">
        <f>Analítico!BH3</f>
        <v>47362</v>
      </c>
      <c r="BI3" s="278">
        <f>Analítico!BI3</f>
        <v>47392</v>
      </c>
      <c r="BJ3" s="278">
        <f>Analítico!BJ3</f>
        <v>47423</v>
      </c>
      <c r="BK3" s="228" t="s">
        <v>59</v>
      </c>
      <c r="BL3" s="227" t="s">
        <v>60</v>
      </c>
    </row>
    <row r="4" spans="1:68" ht="16.5" customHeight="1" thickBot="1" x14ac:dyDescent="0.25">
      <c r="A4" s="57" t="s">
        <v>61</v>
      </c>
      <c r="B4" s="57" t="s">
        <v>62</v>
      </c>
      <c r="C4" s="68">
        <f>Analítico!C4</f>
        <v>11340614.619999999</v>
      </c>
      <c r="D4" s="68">
        <f>Analítico!D4</f>
        <v>0</v>
      </c>
      <c r="E4" s="68">
        <f>Analítico!E4</f>
        <v>0</v>
      </c>
      <c r="F4" s="68">
        <f>Analítico!F4</f>
        <v>0</v>
      </c>
      <c r="G4" s="68">
        <f>Analítico!G4</f>
        <v>0</v>
      </c>
      <c r="H4" s="68">
        <f>Analítico!H4</f>
        <v>0</v>
      </c>
      <c r="I4" s="68">
        <f>Analítico!I4</f>
        <v>0</v>
      </c>
      <c r="J4" s="68">
        <f>Analítico!J4</f>
        <v>0</v>
      </c>
      <c r="K4" s="68">
        <f>Analítico!K4</f>
        <v>0</v>
      </c>
      <c r="L4" s="68">
        <f>Analítico!L4</f>
        <v>0</v>
      </c>
      <c r="M4" s="68">
        <f>Analítico!M4</f>
        <v>0</v>
      </c>
      <c r="N4" s="68">
        <f>Analítico!N4</f>
        <v>0</v>
      </c>
      <c r="O4" s="68">
        <f>Analítico!O4</f>
        <v>0</v>
      </c>
      <c r="P4" s="68">
        <f>Analítico!P4</f>
        <v>0</v>
      </c>
      <c r="Q4" s="68">
        <f>Analítico!Q4</f>
        <v>0</v>
      </c>
      <c r="R4" s="68">
        <f>Analítico!R4</f>
        <v>0</v>
      </c>
      <c r="S4" s="68">
        <f>Analítico!S4</f>
        <v>0</v>
      </c>
      <c r="T4" s="68">
        <f>Analítico!T4</f>
        <v>0</v>
      </c>
      <c r="U4" s="68">
        <f>Analítico!U4</f>
        <v>0</v>
      </c>
      <c r="V4" s="68">
        <f>Analítico!V4</f>
        <v>0</v>
      </c>
      <c r="W4" s="68">
        <f>Analítico!W4</f>
        <v>0</v>
      </c>
      <c r="X4" s="68">
        <f>Analítico!X4</f>
        <v>0</v>
      </c>
      <c r="Y4" s="68">
        <f>Analítico!Y4</f>
        <v>0</v>
      </c>
      <c r="Z4" s="68">
        <f>Analítico!Z4</f>
        <v>0</v>
      </c>
      <c r="AA4" s="68">
        <f>Analítico!AA4</f>
        <v>0</v>
      </c>
      <c r="AB4" s="68">
        <f>Analítico!AB4</f>
        <v>0</v>
      </c>
      <c r="AC4" s="68">
        <f>Analítico!AC4</f>
        <v>0</v>
      </c>
      <c r="AD4" s="68">
        <f>Analítico!AD4</f>
        <v>0</v>
      </c>
      <c r="AE4" s="68">
        <f>Analítico!AE4</f>
        <v>0</v>
      </c>
      <c r="AF4" s="68">
        <f>Analítico!AF4</f>
        <v>0</v>
      </c>
      <c r="AG4" s="68">
        <f>Analítico!AG4</f>
        <v>0</v>
      </c>
      <c r="AH4" s="68">
        <f>Analítico!AH4</f>
        <v>0</v>
      </c>
      <c r="AI4" s="68">
        <f>Analítico!AI4</f>
        <v>0</v>
      </c>
      <c r="AJ4" s="68">
        <f>Analítico!AJ4</f>
        <v>0</v>
      </c>
      <c r="AK4" s="68">
        <f>Analítico!AK4</f>
        <v>0</v>
      </c>
      <c r="AL4" s="68">
        <f>Analítico!AL4</f>
        <v>0</v>
      </c>
      <c r="AM4" s="68">
        <f>Analítico!AM4</f>
        <v>0</v>
      </c>
      <c r="AN4" s="68">
        <f>Analítico!AN4</f>
        <v>0</v>
      </c>
      <c r="AO4" s="68">
        <f>Analítico!AO4</f>
        <v>0</v>
      </c>
      <c r="AP4" s="68">
        <f>Analítico!AP4</f>
        <v>0</v>
      </c>
      <c r="AQ4" s="68">
        <f>Analítico!AQ4</f>
        <v>0</v>
      </c>
      <c r="AR4" s="68">
        <f>Analítico!AR4</f>
        <v>0</v>
      </c>
      <c r="AS4" s="68">
        <f>Analítico!AS4</f>
        <v>0</v>
      </c>
      <c r="AT4" s="68">
        <f>Analítico!AT4</f>
        <v>0</v>
      </c>
      <c r="AU4" s="68">
        <f>Analítico!AU4</f>
        <v>0</v>
      </c>
      <c r="AV4" s="68">
        <f>Analítico!AV4</f>
        <v>0</v>
      </c>
      <c r="AW4" s="68">
        <f>Analítico!AW4</f>
        <v>0</v>
      </c>
      <c r="AX4" s="68">
        <f>Analítico!AX4</f>
        <v>0</v>
      </c>
      <c r="AY4" s="68">
        <f>Analítico!AY4</f>
        <v>0</v>
      </c>
      <c r="AZ4" s="68">
        <f>Analítico!AZ4</f>
        <v>0</v>
      </c>
      <c r="BA4" s="68">
        <f>Analítico!BA4</f>
        <v>0</v>
      </c>
      <c r="BB4" s="68">
        <f>Analítico!BB4</f>
        <v>0</v>
      </c>
      <c r="BC4" s="68">
        <f>Analítico!BC4</f>
        <v>0</v>
      </c>
      <c r="BD4" s="68">
        <f>Analítico!BD4</f>
        <v>0</v>
      </c>
      <c r="BE4" s="68">
        <f>Analítico!BE4</f>
        <v>0</v>
      </c>
      <c r="BF4" s="68">
        <f>Analítico!BF4</f>
        <v>0</v>
      </c>
      <c r="BG4" s="68">
        <f>Analítico!BG4</f>
        <v>0</v>
      </c>
      <c r="BH4" s="68">
        <f>Analítico!BH4</f>
        <v>0</v>
      </c>
      <c r="BI4" s="68">
        <f>Analítico!BI4</f>
        <v>0</v>
      </c>
      <c r="BJ4" s="68">
        <f>Analítico!BJ4</f>
        <v>0</v>
      </c>
      <c r="BK4" s="67">
        <f>C4</f>
        <v>11340614.619999999</v>
      </c>
      <c r="BL4" s="54">
        <f ca="1">IF($C$4=0,0,C4/$BK$15)</f>
        <v>0.1976529473275338</v>
      </c>
    </row>
    <row r="5" spans="1:68" ht="7.5" customHeight="1" thickBot="1" x14ac:dyDescent="0.25">
      <c r="A5" s="368"/>
      <c r="B5" s="368"/>
      <c r="C5" s="15"/>
      <c r="D5" s="155"/>
      <c r="E5" s="155"/>
      <c r="F5" s="155"/>
      <c r="G5" s="155"/>
      <c r="H5" s="155"/>
      <c r="I5" s="155"/>
      <c r="J5" s="155"/>
      <c r="K5" s="155"/>
      <c r="L5" s="155"/>
      <c r="M5" s="155"/>
      <c r="N5" s="155"/>
      <c r="O5" s="155"/>
      <c r="P5" s="155"/>
      <c r="Q5" s="155"/>
      <c r="R5" s="155"/>
      <c r="S5" s="155"/>
      <c r="T5" s="155"/>
      <c r="U5" s="155"/>
      <c r="V5" s="155"/>
      <c r="W5" s="155"/>
      <c r="X5" s="155"/>
      <c r="Y5" s="155"/>
      <c r="Z5" s="155"/>
      <c r="AA5" s="155"/>
      <c r="AB5" s="155"/>
      <c r="AC5" s="155"/>
      <c r="AD5" s="155"/>
      <c r="AE5" s="155"/>
      <c r="AF5" s="155"/>
      <c r="AG5" s="155"/>
      <c r="AH5" s="155"/>
      <c r="AI5" s="155"/>
      <c r="AJ5" s="155"/>
      <c r="AK5" s="155"/>
      <c r="AL5" s="155"/>
      <c r="AM5" s="155"/>
      <c r="AN5" s="155"/>
      <c r="AO5" s="155"/>
      <c r="AP5" s="155"/>
      <c r="AQ5" s="155"/>
      <c r="AR5" s="155"/>
      <c r="AS5" s="155"/>
      <c r="AT5" s="155"/>
      <c r="AU5" s="155"/>
      <c r="AV5" s="155"/>
      <c r="AW5" s="155"/>
      <c r="AX5" s="155"/>
      <c r="AY5" s="155"/>
      <c r="AZ5" s="155"/>
      <c r="BA5" s="155"/>
      <c r="BB5" s="155"/>
      <c r="BC5" s="155"/>
      <c r="BD5" s="155"/>
      <c r="BE5" s="155"/>
      <c r="BF5" s="155"/>
      <c r="BG5" s="155"/>
      <c r="BH5" s="155"/>
      <c r="BI5" s="155"/>
      <c r="BJ5" s="155"/>
      <c r="BK5" s="217"/>
      <c r="BL5" s="218"/>
    </row>
    <row r="6" spans="1:68" ht="21" customHeight="1" thickBot="1" x14ac:dyDescent="0.25">
      <c r="A6" s="225">
        <v>1</v>
      </c>
      <c r="B6" s="225" t="s">
        <v>63</v>
      </c>
      <c r="C6" s="226"/>
      <c r="D6" s="226"/>
      <c r="E6" s="226"/>
      <c r="F6" s="226"/>
      <c r="G6" s="226"/>
      <c r="H6" s="226"/>
      <c r="I6" s="226"/>
      <c r="J6" s="226"/>
      <c r="K6" s="226"/>
      <c r="L6" s="226"/>
      <c r="M6" s="226"/>
      <c r="N6" s="226"/>
      <c r="O6" s="226"/>
      <c r="P6" s="226"/>
      <c r="Q6" s="226"/>
      <c r="R6" s="226"/>
      <c r="S6" s="226"/>
      <c r="T6" s="226"/>
      <c r="U6" s="226"/>
      <c r="V6" s="226"/>
      <c r="W6" s="226"/>
      <c r="X6" s="226"/>
      <c r="Y6" s="226"/>
      <c r="Z6" s="226"/>
      <c r="AA6" s="226"/>
      <c r="AB6" s="226"/>
      <c r="AC6" s="226"/>
      <c r="AD6" s="226"/>
      <c r="AE6" s="226"/>
      <c r="AF6" s="226"/>
      <c r="AG6" s="226"/>
      <c r="AH6" s="226"/>
      <c r="AI6" s="226"/>
      <c r="AJ6" s="226"/>
      <c r="AK6" s="226"/>
      <c r="AL6" s="226"/>
      <c r="AM6" s="226"/>
      <c r="AN6" s="226"/>
      <c r="AO6" s="226"/>
      <c r="AP6" s="226"/>
      <c r="AQ6" s="226"/>
      <c r="AR6" s="226"/>
      <c r="AS6" s="226"/>
      <c r="AT6" s="226"/>
      <c r="AU6" s="226"/>
      <c r="AV6" s="226"/>
      <c r="AW6" s="226"/>
      <c r="AX6" s="226"/>
      <c r="AY6" s="226"/>
      <c r="AZ6" s="226"/>
      <c r="BA6" s="226"/>
      <c r="BB6" s="226"/>
      <c r="BC6" s="226"/>
      <c r="BD6" s="226"/>
      <c r="BE6" s="226"/>
      <c r="BF6" s="226"/>
      <c r="BG6" s="226"/>
      <c r="BH6" s="226"/>
      <c r="BI6" s="226"/>
      <c r="BJ6" s="226"/>
      <c r="BK6" s="228"/>
      <c r="BL6" s="227"/>
    </row>
    <row r="7" spans="1:68" ht="21" customHeight="1" x14ac:dyDescent="0.2">
      <c r="A7" s="283" t="s">
        <v>64</v>
      </c>
      <c r="B7" s="222" t="s">
        <v>34</v>
      </c>
      <c r="C7" s="223">
        <f ca="1">Analítico!C7</f>
        <v>0</v>
      </c>
      <c r="D7" s="223">
        <f ca="1">Analítico!D7</f>
        <v>11525665.945702221</v>
      </c>
      <c r="E7" s="223">
        <f ca="1">Analítico!E7</f>
        <v>0</v>
      </c>
      <c r="F7" s="223">
        <f ca="1">Analítico!F7</f>
        <v>0</v>
      </c>
      <c r="G7" s="223">
        <f ca="1">Analítico!G7</f>
        <v>12908219.42769742</v>
      </c>
      <c r="H7" s="223">
        <f ca="1">Analítico!H7</f>
        <v>0</v>
      </c>
      <c r="I7" s="223">
        <f ca="1">Analítico!I7</f>
        <v>0</v>
      </c>
      <c r="J7" s="223">
        <f ca="1">Analítico!J7</f>
        <v>13002957.696798544</v>
      </c>
      <c r="K7" s="223">
        <f ca="1">Analítico!K7</f>
        <v>0</v>
      </c>
      <c r="L7" s="223">
        <f ca="1">Analítico!L7</f>
        <v>0</v>
      </c>
      <c r="M7" s="223">
        <f ca="1">Analítico!M7</f>
        <v>8598942.5777284522</v>
      </c>
      <c r="N7" s="223">
        <f ca="1">Analítico!N7</f>
        <v>0</v>
      </c>
      <c r="O7" s="223">
        <f ca="1">Analítico!O7</f>
        <v>0</v>
      </c>
      <c r="P7" s="223">
        <f ca="1">Analítico!P7</f>
        <v>0</v>
      </c>
      <c r="Q7" s="223">
        <f ca="1">Analítico!Q7</f>
        <v>0</v>
      </c>
      <c r="R7" s="223">
        <f ca="1">Analítico!R7</f>
        <v>0</v>
      </c>
      <c r="S7" s="223">
        <f ca="1">Analítico!S7</f>
        <v>0</v>
      </c>
      <c r="T7" s="223">
        <f ca="1">Analítico!T7</f>
        <v>0</v>
      </c>
      <c r="U7" s="223">
        <f ca="1">Analítico!U7</f>
        <v>0</v>
      </c>
      <c r="V7" s="223">
        <f ca="1">Analítico!V7</f>
        <v>0</v>
      </c>
      <c r="W7" s="223">
        <f ca="1">Analítico!W7</f>
        <v>0</v>
      </c>
      <c r="X7" s="223">
        <f ca="1">Analítico!X7</f>
        <v>0</v>
      </c>
      <c r="Y7" s="223">
        <f ca="1">Analítico!Y7</f>
        <v>0</v>
      </c>
      <c r="Z7" s="223">
        <f ca="1">Analítico!Z7</f>
        <v>0</v>
      </c>
      <c r="AA7" s="223">
        <f ca="1">Analítico!AA7</f>
        <v>0</v>
      </c>
      <c r="AB7" s="223">
        <f ca="1">Analítico!AB7</f>
        <v>0</v>
      </c>
      <c r="AC7" s="223">
        <f ca="1">Analítico!AC7</f>
        <v>0</v>
      </c>
      <c r="AD7" s="223">
        <f ca="1">Analítico!AD7</f>
        <v>0</v>
      </c>
      <c r="AE7" s="223">
        <f ca="1">Analítico!AE7</f>
        <v>0</v>
      </c>
      <c r="AF7" s="223">
        <f ca="1">Analítico!AF7</f>
        <v>0</v>
      </c>
      <c r="AG7" s="223">
        <f ca="1">Analítico!AG7</f>
        <v>0</v>
      </c>
      <c r="AH7" s="223">
        <f ca="1">Analítico!AH7</f>
        <v>0</v>
      </c>
      <c r="AI7" s="223">
        <f ca="1">Analítico!AI7</f>
        <v>0</v>
      </c>
      <c r="AJ7" s="223">
        <f ca="1">Analítico!AJ7</f>
        <v>0</v>
      </c>
      <c r="AK7" s="223">
        <f ca="1">Analítico!AK7</f>
        <v>0</v>
      </c>
      <c r="AL7" s="223">
        <f ca="1">Analítico!AL7</f>
        <v>0</v>
      </c>
      <c r="AM7" s="223">
        <f ca="1">Analítico!AM7</f>
        <v>0</v>
      </c>
      <c r="AN7" s="223">
        <f ca="1">Analítico!AN7</f>
        <v>0</v>
      </c>
      <c r="AO7" s="223">
        <f ca="1">Analítico!AO7</f>
        <v>0</v>
      </c>
      <c r="AP7" s="223">
        <f ca="1">Analítico!AP7</f>
        <v>0</v>
      </c>
      <c r="AQ7" s="223">
        <f ca="1">Analítico!AQ7</f>
        <v>0</v>
      </c>
      <c r="AR7" s="223">
        <f ca="1">Analítico!AR7</f>
        <v>0</v>
      </c>
      <c r="AS7" s="223">
        <f ca="1">Analítico!AS7</f>
        <v>0</v>
      </c>
      <c r="AT7" s="223">
        <f ca="1">Analítico!AT7</f>
        <v>0</v>
      </c>
      <c r="AU7" s="223">
        <f ca="1">Analítico!AU7</f>
        <v>0</v>
      </c>
      <c r="AV7" s="223">
        <f ca="1">Analítico!AV7</f>
        <v>0</v>
      </c>
      <c r="AW7" s="223">
        <f ca="1">Analítico!AW7</f>
        <v>0</v>
      </c>
      <c r="AX7" s="223">
        <f ca="1">Analítico!AX7</f>
        <v>0</v>
      </c>
      <c r="AY7" s="223">
        <f ca="1">Analítico!AY7</f>
        <v>0</v>
      </c>
      <c r="AZ7" s="223">
        <f ca="1">Analítico!AZ7</f>
        <v>0</v>
      </c>
      <c r="BA7" s="223">
        <f ca="1">Analítico!BA7</f>
        <v>0</v>
      </c>
      <c r="BB7" s="223">
        <f ca="1">Analítico!BB7</f>
        <v>0</v>
      </c>
      <c r="BC7" s="223">
        <f ca="1">Analítico!BC7</f>
        <v>0</v>
      </c>
      <c r="BD7" s="223">
        <f ca="1">Analítico!BD7</f>
        <v>0</v>
      </c>
      <c r="BE7" s="223">
        <f ca="1">Analítico!BE7</f>
        <v>0</v>
      </c>
      <c r="BF7" s="223">
        <f ca="1">Analítico!BF7</f>
        <v>0</v>
      </c>
      <c r="BG7" s="223">
        <f ca="1">Analítico!BG7</f>
        <v>0</v>
      </c>
      <c r="BH7" s="223">
        <f ca="1">Analítico!BH7</f>
        <v>0</v>
      </c>
      <c r="BI7" s="223">
        <f ca="1">Analítico!BI7</f>
        <v>0</v>
      </c>
      <c r="BJ7" s="223">
        <f ca="1">Analítico!BJ7</f>
        <v>0</v>
      </c>
      <c r="BK7" s="223">
        <f t="shared" ref="BK7:BK15" ca="1" si="0">SUM(C7:BJ7)</f>
        <v>46035785.647926636</v>
      </c>
      <c r="BL7" s="224">
        <f ca="1">IF($BK$15=0,0,BK7/$BK$15)</f>
        <v>0.8023470526724662</v>
      </c>
    </row>
    <row r="8" spans="1:68" ht="21" customHeight="1" x14ac:dyDescent="0.2">
      <c r="A8" s="284" t="s">
        <v>65</v>
      </c>
      <c r="B8" s="285" t="s">
        <v>66</v>
      </c>
      <c r="C8" s="281">
        <f>Analítico!C8</f>
        <v>0</v>
      </c>
      <c r="D8" s="281">
        <f>Analítico!D8</f>
        <v>0</v>
      </c>
      <c r="E8" s="281">
        <f>Analítico!E8</f>
        <v>0</v>
      </c>
      <c r="F8" s="281">
        <f>Analítico!F8</f>
        <v>0</v>
      </c>
      <c r="G8" s="281">
        <f>Analítico!G8</f>
        <v>0</v>
      </c>
      <c r="H8" s="281">
        <f>Analítico!H8</f>
        <v>0</v>
      </c>
      <c r="I8" s="281">
        <f>Analítico!I8</f>
        <v>0</v>
      </c>
      <c r="J8" s="281">
        <f>Analítico!J8</f>
        <v>0</v>
      </c>
      <c r="K8" s="281">
        <f>Analítico!K8</f>
        <v>0</v>
      </c>
      <c r="L8" s="281">
        <f>Analítico!L8</f>
        <v>0</v>
      </c>
      <c r="M8" s="281">
        <f>Analítico!M8</f>
        <v>0</v>
      </c>
      <c r="N8" s="281">
        <f>Analítico!N8</f>
        <v>0</v>
      </c>
      <c r="O8" s="281">
        <f>Analítico!O8</f>
        <v>0</v>
      </c>
      <c r="P8" s="281">
        <f>Analítico!P8</f>
        <v>0</v>
      </c>
      <c r="Q8" s="281">
        <f>Analítico!Q8</f>
        <v>0</v>
      </c>
      <c r="R8" s="281">
        <f>Analítico!R8</f>
        <v>0</v>
      </c>
      <c r="S8" s="281">
        <f>Analítico!S8</f>
        <v>0</v>
      </c>
      <c r="T8" s="281">
        <f>Analítico!T8</f>
        <v>0</v>
      </c>
      <c r="U8" s="281">
        <f>Analítico!U8</f>
        <v>0</v>
      </c>
      <c r="V8" s="281">
        <f>Analítico!V8</f>
        <v>0</v>
      </c>
      <c r="W8" s="281">
        <f>Analítico!W8</f>
        <v>0</v>
      </c>
      <c r="X8" s="281">
        <f>Analítico!X8</f>
        <v>0</v>
      </c>
      <c r="Y8" s="281">
        <f>Analítico!Y8</f>
        <v>0</v>
      </c>
      <c r="Z8" s="281">
        <f>Analítico!Z8</f>
        <v>0</v>
      </c>
      <c r="AA8" s="281">
        <f>Analítico!AA8</f>
        <v>0</v>
      </c>
      <c r="AB8" s="281">
        <f>Analítico!AB8</f>
        <v>0</v>
      </c>
      <c r="AC8" s="281">
        <f>Analítico!AC8</f>
        <v>0</v>
      </c>
      <c r="AD8" s="281">
        <f>Analítico!AD8</f>
        <v>0</v>
      </c>
      <c r="AE8" s="281">
        <f>Analítico!AE8</f>
        <v>0</v>
      </c>
      <c r="AF8" s="281">
        <f>Analítico!AF8</f>
        <v>0</v>
      </c>
      <c r="AG8" s="281">
        <f>Analítico!AG8</f>
        <v>0</v>
      </c>
      <c r="AH8" s="281">
        <f>Analítico!AH8</f>
        <v>0</v>
      </c>
      <c r="AI8" s="281">
        <f>Analítico!AI8</f>
        <v>0</v>
      </c>
      <c r="AJ8" s="281">
        <f>Analítico!AJ8</f>
        <v>0</v>
      </c>
      <c r="AK8" s="281">
        <f>Analítico!AK8</f>
        <v>0</v>
      </c>
      <c r="AL8" s="281">
        <f>Analítico!AL8</f>
        <v>0</v>
      </c>
      <c r="AM8" s="281">
        <f>Analítico!AM8</f>
        <v>0</v>
      </c>
      <c r="AN8" s="281">
        <f>Analítico!AN8</f>
        <v>0</v>
      </c>
      <c r="AO8" s="281">
        <f>Analítico!AO8</f>
        <v>0</v>
      </c>
      <c r="AP8" s="281">
        <f>Analítico!AP8</f>
        <v>0</v>
      </c>
      <c r="AQ8" s="281">
        <f>Analítico!AQ8</f>
        <v>0</v>
      </c>
      <c r="AR8" s="281">
        <f>Analítico!AR8</f>
        <v>0</v>
      </c>
      <c r="AS8" s="281">
        <f>Analítico!AS8</f>
        <v>0</v>
      </c>
      <c r="AT8" s="281">
        <f>Analítico!AT8</f>
        <v>0</v>
      </c>
      <c r="AU8" s="281">
        <f>Analítico!AU8</f>
        <v>0</v>
      </c>
      <c r="AV8" s="281">
        <f>Analítico!AV8</f>
        <v>0</v>
      </c>
      <c r="AW8" s="281">
        <f>Analítico!AW8</f>
        <v>0</v>
      </c>
      <c r="AX8" s="281">
        <f>Analítico!AX8</f>
        <v>0</v>
      </c>
      <c r="AY8" s="281">
        <f>Analítico!AY8</f>
        <v>0</v>
      </c>
      <c r="AZ8" s="281">
        <f>Analítico!AZ8</f>
        <v>0</v>
      </c>
      <c r="BA8" s="281">
        <f>Analítico!BA8</f>
        <v>0</v>
      </c>
      <c r="BB8" s="281">
        <f>Analítico!BB8</f>
        <v>0</v>
      </c>
      <c r="BC8" s="281">
        <f>Analítico!BC8</f>
        <v>0</v>
      </c>
      <c r="BD8" s="281">
        <f>Analítico!BD8</f>
        <v>0</v>
      </c>
      <c r="BE8" s="281">
        <f>Analítico!BE8</f>
        <v>0</v>
      </c>
      <c r="BF8" s="281">
        <f>Analítico!BF8</f>
        <v>0</v>
      </c>
      <c r="BG8" s="281">
        <f>Analítico!BG8</f>
        <v>0</v>
      </c>
      <c r="BH8" s="281">
        <f>Analítico!BH8</f>
        <v>0</v>
      </c>
      <c r="BI8" s="281">
        <f>Analítico!BI8</f>
        <v>0</v>
      </c>
      <c r="BJ8" s="281">
        <f>Analítico!BJ8</f>
        <v>0</v>
      </c>
      <c r="BK8" s="281">
        <f>SUM(C8:BJ8)</f>
        <v>0</v>
      </c>
      <c r="BL8" s="282">
        <f ca="1">IF($BK$15=0,0,BK8/$BK$15)</f>
        <v>0</v>
      </c>
    </row>
    <row r="9" spans="1:68" ht="11.25" x14ac:dyDescent="0.2">
      <c r="A9" s="18" t="s">
        <v>67</v>
      </c>
      <c r="B9" s="12" t="s">
        <v>35</v>
      </c>
      <c r="C9" s="14"/>
      <c r="D9" s="14"/>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c r="BF9" s="14"/>
      <c r="BG9" s="14"/>
      <c r="BH9" s="14"/>
      <c r="BI9" s="14"/>
      <c r="BJ9" s="14"/>
      <c r="BK9" s="14"/>
      <c r="BL9" s="65"/>
    </row>
    <row r="10" spans="1:68" ht="21.75" customHeight="1" x14ac:dyDescent="0.2">
      <c r="A10" s="85" t="s">
        <v>68</v>
      </c>
      <c r="B10" s="12" t="s">
        <v>69</v>
      </c>
      <c r="C10" s="14">
        <f>Analítico!C10</f>
        <v>0</v>
      </c>
      <c r="D10" s="14">
        <f>Analítico!D10</f>
        <v>0</v>
      </c>
      <c r="E10" s="14">
        <f>Analítico!E10</f>
        <v>0</v>
      </c>
      <c r="F10" s="14">
        <f>Analítico!F10</f>
        <v>0</v>
      </c>
      <c r="G10" s="14">
        <f>Analítico!G10</f>
        <v>0</v>
      </c>
      <c r="H10" s="14">
        <f>Analítico!H10</f>
        <v>0</v>
      </c>
      <c r="I10" s="14">
        <f>Analítico!I10</f>
        <v>0</v>
      </c>
      <c r="J10" s="14">
        <f>Analítico!J10</f>
        <v>0</v>
      </c>
      <c r="K10" s="14">
        <f>Analítico!K10</f>
        <v>0</v>
      </c>
      <c r="L10" s="14">
        <f>Analítico!L10</f>
        <v>0</v>
      </c>
      <c r="M10" s="14">
        <f>Analítico!M10</f>
        <v>0</v>
      </c>
      <c r="N10" s="14">
        <f>Analítico!N10</f>
        <v>0</v>
      </c>
      <c r="O10" s="14">
        <f>Analítico!O10</f>
        <v>0</v>
      </c>
      <c r="P10" s="14">
        <f>Analítico!P10</f>
        <v>0</v>
      </c>
      <c r="Q10" s="14">
        <f>Analítico!Q10</f>
        <v>0</v>
      </c>
      <c r="R10" s="14">
        <f>Analítico!R10</f>
        <v>0</v>
      </c>
      <c r="S10" s="14">
        <f>Analítico!S10</f>
        <v>0</v>
      </c>
      <c r="T10" s="14">
        <f>Analítico!T10</f>
        <v>0</v>
      </c>
      <c r="U10" s="14">
        <f>Analítico!U10</f>
        <v>0</v>
      </c>
      <c r="V10" s="14">
        <f>Analítico!V10</f>
        <v>0</v>
      </c>
      <c r="W10" s="14">
        <f>Analítico!W10</f>
        <v>0</v>
      </c>
      <c r="X10" s="14">
        <f>Analítico!X10</f>
        <v>0</v>
      </c>
      <c r="Y10" s="14">
        <f>Analítico!Y10</f>
        <v>0</v>
      </c>
      <c r="Z10" s="14">
        <f>Analítico!Z10</f>
        <v>0</v>
      </c>
      <c r="AA10" s="14">
        <f>Analítico!AA10</f>
        <v>0</v>
      </c>
      <c r="AB10" s="14">
        <f>Analítico!AB10</f>
        <v>0</v>
      </c>
      <c r="AC10" s="14">
        <f>Analítico!AC10</f>
        <v>0</v>
      </c>
      <c r="AD10" s="14">
        <f>Analítico!AD10</f>
        <v>0</v>
      </c>
      <c r="AE10" s="14">
        <f>Analítico!AE10</f>
        <v>0</v>
      </c>
      <c r="AF10" s="14">
        <f>Analítico!AF10</f>
        <v>0</v>
      </c>
      <c r="AG10" s="14">
        <f>Analítico!AG10</f>
        <v>0</v>
      </c>
      <c r="AH10" s="14">
        <f>Analítico!AH10</f>
        <v>0</v>
      </c>
      <c r="AI10" s="14">
        <f>Analítico!AI10</f>
        <v>0</v>
      </c>
      <c r="AJ10" s="14">
        <f>Analítico!AJ10</f>
        <v>0</v>
      </c>
      <c r="AK10" s="14">
        <f>Analítico!AK10</f>
        <v>0</v>
      </c>
      <c r="AL10" s="14">
        <f>Analítico!AL10</f>
        <v>0</v>
      </c>
      <c r="AM10" s="14">
        <f>Analítico!AM10</f>
        <v>0</v>
      </c>
      <c r="AN10" s="14">
        <f>Analítico!AN10</f>
        <v>0</v>
      </c>
      <c r="AO10" s="14">
        <f>Analítico!AO10</f>
        <v>0</v>
      </c>
      <c r="AP10" s="14">
        <f>Analítico!AP10</f>
        <v>0</v>
      </c>
      <c r="AQ10" s="14">
        <f>Analítico!AQ10</f>
        <v>0</v>
      </c>
      <c r="AR10" s="14">
        <f>Analítico!AR10</f>
        <v>0</v>
      </c>
      <c r="AS10" s="14">
        <f>Analítico!AS10</f>
        <v>0</v>
      </c>
      <c r="AT10" s="14">
        <f>Analítico!AT10</f>
        <v>0</v>
      </c>
      <c r="AU10" s="14">
        <f>Analítico!AU10</f>
        <v>0</v>
      </c>
      <c r="AV10" s="14">
        <f>Analítico!AV10</f>
        <v>0</v>
      </c>
      <c r="AW10" s="14">
        <f>Analítico!AW10</f>
        <v>0</v>
      </c>
      <c r="AX10" s="14">
        <f>Analítico!AX10</f>
        <v>0</v>
      </c>
      <c r="AY10" s="14">
        <f>Analítico!AY10</f>
        <v>0</v>
      </c>
      <c r="AZ10" s="14">
        <f>Analítico!AZ10</f>
        <v>0</v>
      </c>
      <c r="BA10" s="14">
        <f>Analítico!BA10</f>
        <v>0</v>
      </c>
      <c r="BB10" s="14">
        <f>Analítico!BB10</f>
        <v>0</v>
      </c>
      <c r="BC10" s="14">
        <f>Analítico!BC10</f>
        <v>0</v>
      </c>
      <c r="BD10" s="14">
        <f>Analítico!BD10</f>
        <v>0</v>
      </c>
      <c r="BE10" s="14">
        <f>Analítico!BE10</f>
        <v>0</v>
      </c>
      <c r="BF10" s="14">
        <f>Analítico!BF10</f>
        <v>0</v>
      </c>
      <c r="BG10" s="14">
        <f>Analítico!BG10</f>
        <v>0</v>
      </c>
      <c r="BH10" s="14">
        <f>Analítico!BH10</f>
        <v>0</v>
      </c>
      <c r="BI10" s="14">
        <f>Analítico!BI10</f>
        <v>0</v>
      </c>
      <c r="BJ10" s="14">
        <f>Analítico!BJ10</f>
        <v>0</v>
      </c>
      <c r="BK10" s="14">
        <f>SUM(C10:BJ10)</f>
        <v>0</v>
      </c>
      <c r="BL10" s="65">
        <f t="shared" ref="BL10:BL15" ca="1" si="1">IF($BK$15=0,0,BK10/$BK$15)</f>
        <v>0</v>
      </c>
    </row>
    <row r="11" spans="1:68" ht="21.75" customHeight="1" x14ac:dyDescent="0.2">
      <c r="A11" s="85" t="s">
        <v>70</v>
      </c>
      <c r="B11" s="12" t="s">
        <v>71</v>
      </c>
      <c r="C11" s="14">
        <f>Analítico!C11</f>
        <v>0</v>
      </c>
      <c r="D11" s="14">
        <f>Analítico!D11</f>
        <v>0</v>
      </c>
      <c r="E11" s="14">
        <f>Analítico!E11</f>
        <v>0</v>
      </c>
      <c r="F11" s="14">
        <f>Analítico!F11</f>
        <v>0</v>
      </c>
      <c r="G11" s="14">
        <f>Analítico!G11</f>
        <v>0</v>
      </c>
      <c r="H11" s="14">
        <f>Analítico!H11</f>
        <v>0</v>
      </c>
      <c r="I11" s="14">
        <f>Analítico!I11</f>
        <v>0</v>
      </c>
      <c r="J11" s="14">
        <f>Analítico!J11</f>
        <v>0</v>
      </c>
      <c r="K11" s="14">
        <f>Analítico!K11</f>
        <v>0</v>
      </c>
      <c r="L11" s="14">
        <f>Analítico!L11</f>
        <v>0</v>
      </c>
      <c r="M11" s="14">
        <f>Analítico!M11</f>
        <v>0</v>
      </c>
      <c r="N11" s="14">
        <f>Analítico!N11</f>
        <v>0</v>
      </c>
      <c r="O11" s="14">
        <f>Analítico!O11</f>
        <v>0</v>
      </c>
      <c r="P11" s="14">
        <f>Analítico!P11</f>
        <v>0</v>
      </c>
      <c r="Q11" s="14">
        <f>Analítico!Q11</f>
        <v>0</v>
      </c>
      <c r="R11" s="14">
        <f>Analítico!R11</f>
        <v>0</v>
      </c>
      <c r="S11" s="14">
        <f>Analítico!S11</f>
        <v>0</v>
      </c>
      <c r="T11" s="14">
        <f>Analítico!T11</f>
        <v>0</v>
      </c>
      <c r="U11" s="14">
        <f>Analítico!U11</f>
        <v>0</v>
      </c>
      <c r="V11" s="14">
        <f>Analítico!V11</f>
        <v>0</v>
      </c>
      <c r="W11" s="14">
        <f>Analítico!W11</f>
        <v>0</v>
      </c>
      <c r="X11" s="14">
        <f>Analítico!X11</f>
        <v>0</v>
      </c>
      <c r="Y11" s="14">
        <f>Analítico!Y11</f>
        <v>0</v>
      </c>
      <c r="Z11" s="14">
        <f>Analítico!Z11</f>
        <v>0</v>
      </c>
      <c r="AA11" s="14">
        <f>Analítico!AA11</f>
        <v>0</v>
      </c>
      <c r="AB11" s="14">
        <f>Analítico!AB11</f>
        <v>0</v>
      </c>
      <c r="AC11" s="14">
        <f>Analítico!AC11</f>
        <v>0</v>
      </c>
      <c r="AD11" s="14">
        <f>Analítico!AD11</f>
        <v>0</v>
      </c>
      <c r="AE11" s="14">
        <f>Analítico!AE11</f>
        <v>0</v>
      </c>
      <c r="AF11" s="14">
        <f>Analítico!AF11</f>
        <v>0</v>
      </c>
      <c r="AG11" s="14">
        <f>Analítico!AG11</f>
        <v>0</v>
      </c>
      <c r="AH11" s="14">
        <f>Analítico!AH11</f>
        <v>0</v>
      </c>
      <c r="AI11" s="14">
        <f>Analítico!AI11</f>
        <v>0</v>
      </c>
      <c r="AJ11" s="14">
        <f>Analítico!AJ11</f>
        <v>0</v>
      </c>
      <c r="AK11" s="14">
        <f>Analítico!AK11</f>
        <v>0</v>
      </c>
      <c r="AL11" s="14">
        <f>Analítico!AL11</f>
        <v>0</v>
      </c>
      <c r="AM11" s="14">
        <f>Analítico!AM11</f>
        <v>0</v>
      </c>
      <c r="AN11" s="14">
        <f>Analítico!AN11</f>
        <v>0</v>
      </c>
      <c r="AO11" s="14">
        <f>Analítico!AO11</f>
        <v>0</v>
      </c>
      <c r="AP11" s="14">
        <f>Analítico!AP11</f>
        <v>0</v>
      </c>
      <c r="AQ11" s="14">
        <f>Analítico!AQ11</f>
        <v>0</v>
      </c>
      <c r="AR11" s="14">
        <f>Analítico!AR11</f>
        <v>0</v>
      </c>
      <c r="AS11" s="14">
        <f>Analítico!AS11</f>
        <v>0</v>
      </c>
      <c r="AT11" s="14">
        <f>Analítico!AT11</f>
        <v>0</v>
      </c>
      <c r="AU11" s="14">
        <f>Analítico!AU11</f>
        <v>0</v>
      </c>
      <c r="AV11" s="14">
        <f>Analítico!AV11</f>
        <v>0</v>
      </c>
      <c r="AW11" s="14">
        <f>Analítico!AW11</f>
        <v>0</v>
      </c>
      <c r="AX11" s="14">
        <f>Analítico!AX11</f>
        <v>0</v>
      </c>
      <c r="AY11" s="14">
        <f>Analítico!AY11</f>
        <v>0</v>
      </c>
      <c r="AZ11" s="14">
        <f>Analítico!AZ11</f>
        <v>0</v>
      </c>
      <c r="BA11" s="14">
        <f>Analítico!BA11</f>
        <v>0</v>
      </c>
      <c r="BB11" s="14">
        <f>Analítico!BB11</f>
        <v>0</v>
      </c>
      <c r="BC11" s="14">
        <f>Analítico!BC11</f>
        <v>0</v>
      </c>
      <c r="BD11" s="14">
        <f>Analítico!BD11</f>
        <v>0</v>
      </c>
      <c r="BE11" s="14">
        <f>Analítico!BE11</f>
        <v>0</v>
      </c>
      <c r="BF11" s="14">
        <f>Analítico!BF11</f>
        <v>0</v>
      </c>
      <c r="BG11" s="14">
        <f>Analítico!BG11</f>
        <v>0</v>
      </c>
      <c r="BH11" s="14">
        <f>Analítico!BH11</f>
        <v>0</v>
      </c>
      <c r="BI11" s="14">
        <f>Analítico!BI11</f>
        <v>0</v>
      </c>
      <c r="BJ11" s="14">
        <f>Analítico!BJ11</f>
        <v>0</v>
      </c>
      <c r="BK11" s="14">
        <f t="shared" si="0"/>
        <v>0</v>
      </c>
      <c r="BL11" s="65">
        <f t="shared" ca="1" si="1"/>
        <v>0</v>
      </c>
    </row>
    <row r="12" spans="1:68" ht="21.75" customHeight="1" x14ac:dyDescent="0.2">
      <c r="A12" s="85" t="s">
        <v>72</v>
      </c>
      <c r="B12" s="23" t="s">
        <v>73</v>
      </c>
      <c r="C12" s="24">
        <f>Analítico!C12</f>
        <v>0</v>
      </c>
      <c r="D12" s="24">
        <f>Analítico!D12</f>
        <v>0</v>
      </c>
      <c r="E12" s="24">
        <f>Analítico!E12</f>
        <v>0</v>
      </c>
      <c r="F12" s="24">
        <f>Analítico!F12</f>
        <v>0</v>
      </c>
      <c r="G12" s="24">
        <f>Analítico!G12</f>
        <v>0</v>
      </c>
      <c r="H12" s="24">
        <f>Analítico!H12</f>
        <v>0</v>
      </c>
      <c r="I12" s="24">
        <f>Analítico!I12</f>
        <v>0</v>
      </c>
      <c r="J12" s="24">
        <f>Analítico!J12</f>
        <v>0</v>
      </c>
      <c r="K12" s="24">
        <f>Analítico!K12</f>
        <v>0</v>
      </c>
      <c r="L12" s="24">
        <f>Analítico!L12</f>
        <v>0</v>
      </c>
      <c r="M12" s="24">
        <f>Analítico!M12</f>
        <v>0</v>
      </c>
      <c r="N12" s="24">
        <f>Analítico!N12</f>
        <v>0</v>
      </c>
      <c r="O12" s="24">
        <f>Analítico!O12</f>
        <v>0</v>
      </c>
      <c r="P12" s="24">
        <f>Analítico!P12</f>
        <v>0</v>
      </c>
      <c r="Q12" s="24">
        <f>Analítico!Q12</f>
        <v>0</v>
      </c>
      <c r="R12" s="24">
        <f>Analítico!R12</f>
        <v>0</v>
      </c>
      <c r="S12" s="24">
        <f>Analítico!S12</f>
        <v>0</v>
      </c>
      <c r="T12" s="24">
        <f>Analítico!T12</f>
        <v>0</v>
      </c>
      <c r="U12" s="24">
        <f>Analítico!U12</f>
        <v>0</v>
      </c>
      <c r="V12" s="24">
        <f>Analítico!V12</f>
        <v>0</v>
      </c>
      <c r="W12" s="24">
        <f>Analítico!W12</f>
        <v>0</v>
      </c>
      <c r="X12" s="24">
        <f>Analítico!X12</f>
        <v>0</v>
      </c>
      <c r="Y12" s="24">
        <f>Analítico!Y12</f>
        <v>0</v>
      </c>
      <c r="Z12" s="24">
        <f>Analítico!Z12</f>
        <v>0</v>
      </c>
      <c r="AA12" s="24">
        <f>Analítico!AA12</f>
        <v>0</v>
      </c>
      <c r="AB12" s="24">
        <f>Analítico!AB12</f>
        <v>0</v>
      </c>
      <c r="AC12" s="24">
        <f>Analítico!AC12</f>
        <v>0</v>
      </c>
      <c r="AD12" s="24">
        <f>Analítico!AD12</f>
        <v>0</v>
      </c>
      <c r="AE12" s="24">
        <f>Analítico!AE12</f>
        <v>0</v>
      </c>
      <c r="AF12" s="24">
        <f>Analítico!AF12</f>
        <v>0</v>
      </c>
      <c r="AG12" s="24">
        <f>Analítico!AG12</f>
        <v>0</v>
      </c>
      <c r="AH12" s="24">
        <f>Analítico!AH12</f>
        <v>0</v>
      </c>
      <c r="AI12" s="24">
        <f>Analítico!AI12</f>
        <v>0</v>
      </c>
      <c r="AJ12" s="24">
        <f>Analítico!AJ12</f>
        <v>0</v>
      </c>
      <c r="AK12" s="24">
        <f>Analítico!AK12</f>
        <v>0</v>
      </c>
      <c r="AL12" s="24">
        <f>Analítico!AL12</f>
        <v>0</v>
      </c>
      <c r="AM12" s="24">
        <f>Analítico!AM12</f>
        <v>0</v>
      </c>
      <c r="AN12" s="24">
        <f>Analítico!AN12</f>
        <v>0</v>
      </c>
      <c r="AO12" s="24">
        <f>Analítico!AO12</f>
        <v>0</v>
      </c>
      <c r="AP12" s="24">
        <f>Analítico!AP12</f>
        <v>0</v>
      </c>
      <c r="AQ12" s="24">
        <f>Analítico!AQ12</f>
        <v>0</v>
      </c>
      <c r="AR12" s="24">
        <f>Analítico!AR12</f>
        <v>0</v>
      </c>
      <c r="AS12" s="24">
        <f>Analítico!AS12</f>
        <v>0</v>
      </c>
      <c r="AT12" s="24">
        <f>Analítico!AT12</f>
        <v>0</v>
      </c>
      <c r="AU12" s="24">
        <f>Analítico!AU12</f>
        <v>0</v>
      </c>
      <c r="AV12" s="24">
        <f>Analítico!AV12</f>
        <v>0</v>
      </c>
      <c r="AW12" s="24">
        <f>Analítico!AW12</f>
        <v>0</v>
      </c>
      <c r="AX12" s="24">
        <f>Analítico!AX12</f>
        <v>0</v>
      </c>
      <c r="AY12" s="24">
        <f>Analítico!AY12</f>
        <v>0</v>
      </c>
      <c r="AZ12" s="24">
        <f>Analítico!AZ12</f>
        <v>0</v>
      </c>
      <c r="BA12" s="24">
        <f>Analítico!BA12</f>
        <v>0</v>
      </c>
      <c r="BB12" s="24">
        <f>Analítico!BB12</f>
        <v>0</v>
      </c>
      <c r="BC12" s="24">
        <f>Analítico!BC12</f>
        <v>0</v>
      </c>
      <c r="BD12" s="24">
        <f>Analítico!BD12</f>
        <v>0</v>
      </c>
      <c r="BE12" s="24">
        <f>Analítico!BE12</f>
        <v>0</v>
      </c>
      <c r="BF12" s="24">
        <f>Analítico!BF12</f>
        <v>0</v>
      </c>
      <c r="BG12" s="24">
        <f>Analítico!BG12</f>
        <v>0</v>
      </c>
      <c r="BH12" s="24">
        <f>Analítico!BH12</f>
        <v>0</v>
      </c>
      <c r="BI12" s="24">
        <f>Analítico!BI12</f>
        <v>0</v>
      </c>
      <c r="BJ12" s="24">
        <f>Analítico!BJ12</f>
        <v>0</v>
      </c>
      <c r="BK12" s="24">
        <f t="shared" si="0"/>
        <v>0</v>
      </c>
      <c r="BL12" s="66">
        <f t="shared" ca="1" si="1"/>
        <v>0</v>
      </c>
    </row>
    <row r="13" spans="1:68" ht="21" customHeight="1" x14ac:dyDescent="0.2">
      <c r="A13" s="365" t="s">
        <v>74</v>
      </c>
      <c r="B13" s="365"/>
      <c r="C13" s="16">
        <f>SUBTOTAL(109,C10:C12)</f>
        <v>0</v>
      </c>
      <c r="D13" s="16">
        <f t="shared" ref="D13:BJ13" si="2">SUBTOTAL(109,D10:D12)</f>
        <v>0</v>
      </c>
      <c r="E13" s="16">
        <f t="shared" si="2"/>
        <v>0</v>
      </c>
      <c r="F13" s="16">
        <f t="shared" si="2"/>
        <v>0</v>
      </c>
      <c r="G13" s="16">
        <f t="shared" si="2"/>
        <v>0</v>
      </c>
      <c r="H13" s="16">
        <f t="shared" si="2"/>
        <v>0</v>
      </c>
      <c r="I13" s="16">
        <f t="shared" si="2"/>
        <v>0</v>
      </c>
      <c r="J13" s="16">
        <f t="shared" si="2"/>
        <v>0</v>
      </c>
      <c r="K13" s="16">
        <f t="shared" si="2"/>
        <v>0</v>
      </c>
      <c r="L13" s="16">
        <f t="shared" si="2"/>
        <v>0</v>
      </c>
      <c r="M13" s="16">
        <f t="shared" si="2"/>
        <v>0</v>
      </c>
      <c r="N13" s="16">
        <f t="shared" si="2"/>
        <v>0</v>
      </c>
      <c r="O13" s="16">
        <f t="shared" si="2"/>
        <v>0</v>
      </c>
      <c r="P13" s="16">
        <f t="shared" si="2"/>
        <v>0</v>
      </c>
      <c r="Q13" s="16">
        <f t="shared" si="2"/>
        <v>0</v>
      </c>
      <c r="R13" s="16">
        <f t="shared" si="2"/>
        <v>0</v>
      </c>
      <c r="S13" s="16">
        <f t="shared" si="2"/>
        <v>0</v>
      </c>
      <c r="T13" s="16">
        <f t="shared" si="2"/>
        <v>0</v>
      </c>
      <c r="U13" s="16">
        <f t="shared" si="2"/>
        <v>0</v>
      </c>
      <c r="V13" s="16">
        <f t="shared" si="2"/>
        <v>0</v>
      </c>
      <c r="W13" s="16">
        <f t="shared" si="2"/>
        <v>0</v>
      </c>
      <c r="X13" s="16">
        <f t="shared" si="2"/>
        <v>0</v>
      </c>
      <c r="Y13" s="16">
        <f t="shared" si="2"/>
        <v>0</v>
      </c>
      <c r="Z13" s="16">
        <f t="shared" si="2"/>
        <v>0</v>
      </c>
      <c r="AA13" s="16">
        <f t="shared" si="2"/>
        <v>0</v>
      </c>
      <c r="AB13" s="16">
        <f t="shared" si="2"/>
        <v>0</v>
      </c>
      <c r="AC13" s="16">
        <f t="shared" si="2"/>
        <v>0</v>
      </c>
      <c r="AD13" s="16">
        <f t="shared" si="2"/>
        <v>0</v>
      </c>
      <c r="AE13" s="16">
        <f t="shared" si="2"/>
        <v>0</v>
      </c>
      <c r="AF13" s="16">
        <f t="shared" si="2"/>
        <v>0</v>
      </c>
      <c r="AG13" s="16">
        <f t="shared" si="2"/>
        <v>0</v>
      </c>
      <c r="AH13" s="16">
        <f t="shared" si="2"/>
        <v>0</v>
      </c>
      <c r="AI13" s="16">
        <f t="shared" si="2"/>
        <v>0</v>
      </c>
      <c r="AJ13" s="16">
        <f t="shared" si="2"/>
        <v>0</v>
      </c>
      <c r="AK13" s="16">
        <f t="shared" si="2"/>
        <v>0</v>
      </c>
      <c r="AL13" s="16">
        <f t="shared" si="2"/>
        <v>0</v>
      </c>
      <c r="AM13" s="16">
        <f t="shared" si="2"/>
        <v>0</v>
      </c>
      <c r="AN13" s="16">
        <f t="shared" si="2"/>
        <v>0</v>
      </c>
      <c r="AO13" s="16">
        <f t="shared" si="2"/>
        <v>0</v>
      </c>
      <c r="AP13" s="16">
        <f t="shared" si="2"/>
        <v>0</v>
      </c>
      <c r="AQ13" s="16">
        <f t="shared" si="2"/>
        <v>0</v>
      </c>
      <c r="AR13" s="16">
        <f t="shared" si="2"/>
        <v>0</v>
      </c>
      <c r="AS13" s="16">
        <f t="shared" si="2"/>
        <v>0</v>
      </c>
      <c r="AT13" s="16">
        <f t="shared" si="2"/>
        <v>0</v>
      </c>
      <c r="AU13" s="16">
        <f t="shared" si="2"/>
        <v>0</v>
      </c>
      <c r="AV13" s="16">
        <f t="shared" si="2"/>
        <v>0</v>
      </c>
      <c r="AW13" s="16">
        <f t="shared" si="2"/>
        <v>0</v>
      </c>
      <c r="AX13" s="16">
        <f t="shared" si="2"/>
        <v>0</v>
      </c>
      <c r="AY13" s="16">
        <f t="shared" si="2"/>
        <v>0</v>
      </c>
      <c r="AZ13" s="16">
        <f t="shared" si="2"/>
        <v>0</v>
      </c>
      <c r="BA13" s="16">
        <f t="shared" si="2"/>
        <v>0</v>
      </c>
      <c r="BB13" s="16">
        <f t="shared" si="2"/>
        <v>0</v>
      </c>
      <c r="BC13" s="16">
        <f t="shared" si="2"/>
        <v>0</v>
      </c>
      <c r="BD13" s="16">
        <f t="shared" si="2"/>
        <v>0</v>
      </c>
      <c r="BE13" s="16">
        <f t="shared" si="2"/>
        <v>0</v>
      </c>
      <c r="BF13" s="16">
        <f t="shared" si="2"/>
        <v>0</v>
      </c>
      <c r="BG13" s="16">
        <f t="shared" si="2"/>
        <v>0</v>
      </c>
      <c r="BH13" s="16">
        <f t="shared" si="2"/>
        <v>0</v>
      </c>
      <c r="BI13" s="16">
        <f t="shared" si="2"/>
        <v>0</v>
      </c>
      <c r="BJ13" s="16">
        <f t="shared" si="2"/>
        <v>0</v>
      </c>
      <c r="BK13" s="16">
        <f t="shared" ref="BK13" si="3">SUM(C13:BJ13)</f>
        <v>0</v>
      </c>
      <c r="BL13" s="63">
        <f t="shared" ca="1" si="1"/>
        <v>0</v>
      </c>
    </row>
    <row r="14" spans="1:68" ht="21" customHeight="1" thickBot="1" x14ac:dyDescent="0.25">
      <c r="A14" s="367" t="s">
        <v>75</v>
      </c>
      <c r="B14" s="367"/>
      <c r="C14" s="60">
        <f ca="1">SUBTOTAL(109,C7:C13)</f>
        <v>0</v>
      </c>
      <c r="D14" s="60">
        <f t="shared" ref="D14:BJ14" ca="1" si="4">SUBTOTAL(109,D7:D13)</f>
        <v>11525665.945702221</v>
      </c>
      <c r="E14" s="60">
        <f t="shared" ca="1" si="4"/>
        <v>0</v>
      </c>
      <c r="F14" s="60">
        <f t="shared" ca="1" si="4"/>
        <v>0</v>
      </c>
      <c r="G14" s="60">
        <f t="shared" ca="1" si="4"/>
        <v>12908219.42769742</v>
      </c>
      <c r="H14" s="60">
        <f t="shared" ca="1" si="4"/>
        <v>0</v>
      </c>
      <c r="I14" s="60">
        <f t="shared" ca="1" si="4"/>
        <v>0</v>
      </c>
      <c r="J14" s="60">
        <f t="shared" ca="1" si="4"/>
        <v>13002957.696798544</v>
      </c>
      <c r="K14" s="60">
        <f t="shared" ca="1" si="4"/>
        <v>0</v>
      </c>
      <c r="L14" s="60">
        <f t="shared" ca="1" si="4"/>
        <v>0</v>
      </c>
      <c r="M14" s="60">
        <f t="shared" ca="1" si="4"/>
        <v>8598942.5777284522</v>
      </c>
      <c r="N14" s="60">
        <f t="shared" ca="1" si="4"/>
        <v>0</v>
      </c>
      <c r="O14" s="60">
        <f t="shared" ca="1" si="4"/>
        <v>0</v>
      </c>
      <c r="P14" s="60">
        <f t="shared" ca="1" si="4"/>
        <v>0</v>
      </c>
      <c r="Q14" s="60">
        <f t="shared" ca="1" si="4"/>
        <v>0</v>
      </c>
      <c r="R14" s="60">
        <f t="shared" ca="1" si="4"/>
        <v>0</v>
      </c>
      <c r="S14" s="60">
        <f t="shared" ca="1" si="4"/>
        <v>0</v>
      </c>
      <c r="T14" s="60">
        <f t="shared" ca="1" si="4"/>
        <v>0</v>
      </c>
      <c r="U14" s="60">
        <f t="shared" ca="1" si="4"/>
        <v>0</v>
      </c>
      <c r="V14" s="60">
        <f t="shared" ca="1" si="4"/>
        <v>0</v>
      </c>
      <c r="W14" s="60">
        <f t="shared" ca="1" si="4"/>
        <v>0</v>
      </c>
      <c r="X14" s="60">
        <f t="shared" ca="1" si="4"/>
        <v>0</v>
      </c>
      <c r="Y14" s="60">
        <f t="shared" ca="1" si="4"/>
        <v>0</v>
      </c>
      <c r="Z14" s="60">
        <f t="shared" ca="1" si="4"/>
        <v>0</v>
      </c>
      <c r="AA14" s="60">
        <f t="shared" ca="1" si="4"/>
        <v>0</v>
      </c>
      <c r="AB14" s="60">
        <f t="shared" ca="1" si="4"/>
        <v>0</v>
      </c>
      <c r="AC14" s="60">
        <f t="shared" ca="1" si="4"/>
        <v>0</v>
      </c>
      <c r="AD14" s="60">
        <f t="shared" ca="1" si="4"/>
        <v>0</v>
      </c>
      <c r="AE14" s="60">
        <f t="shared" ca="1" si="4"/>
        <v>0</v>
      </c>
      <c r="AF14" s="60">
        <f t="shared" ca="1" si="4"/>
        <v>0</v>
      </c>
      <c r="AG14" s="60">
        <f t="shared" ca="1" si="4"/>
        <v>0</v>
      </c>
      <c r="AH14" s="60">
        <f t="shared" ca="1" si="4"/>
        <v>0</v>
      </c>
      <c r="AI14" s="60">
        <f t="shared" ca="1" si="4"/>
        <v>0</v>
      </c>
      <c r="AJ14" s="60">
        <f t="shared" ca="1" si="4"/>
        <v>0</v>
      </c>
      <c r="AK14" s="60">
        <f t="shared" ca="1" si="4"/>
        <v>0</v>
      </c>
      <c r="AL14" s="60">
        <f t="shared" ca="1" si="4"/>
        <v>0</v>
      </c>
      <c r="AM14" s="60">
        <f t="shared" ca="1" si="4"/>
        <v>0</v>
      </c>
      <c r="AN14" s="60">
        <f t="shared" ca="1" si="4"/>
        <v>0</v>
      </c>
      <c r="AO14" s="60">
        <f t="shared" ca="1" si="4"/>
        <v>0</v>
      </c>
      <c r="AP14" s="60">
        <f t="shared" ca="1" si="4"/>
        <v>0</v>
      </c>
      <c r="AQ14" s="60">
        <f t="shared" ca="1" si="4"/>
        <v>0</v>
      </c>
      <c r="AR14" s="60">
        <f t="shared" ca="1" si="4"/>
        <v>0</v>
      </c>
      <c r="AS14" s="60">
        <f t="shared" ca="1" si="4"/>
        <v>0</v>
      </c>
      <c r="AT14" s="60">
        <f t="shared" ca="1" si="4"/>
        <v>0</v>
      </c>
      <c r="AU14" s="60">
        <f t="shared" ca="1" si="4"/>
        <v>0</v>
      </c>
      <c r="AV14" s="60">
        <f t="shared" ca="1" si="4"/>
        <v>0</v>
      </c>
      <c r="AW14" s="60">
        <f t="shared" ca="1" si="4"/>
        <v>0</v>
      </c>
      <c r="AX14" s="60">
        <f t="shared" ca="1" si="4"/>
        <v>0</v>
      </c>
      <c r="AY14" s="60">
        <f t="shared" ca="1" si="4"/>
        <v>0</v>
      </c>
      <c r="AZ14" s="60">
        <f t="shared" ca="1" si="4"/>
        <v>0</v>
      </c>
      <c r="BA14" s="60">
        <f t="shared" ca="1" si="4"/>
        <v>0</v>
      </c>
      <c r="BB14" s="60">
        <f t="shared" ca="1" si="4"/>
        <v>0</v>
      </c>
      <c r="BC14" s="60">
        <f t="shared" ca="1" si="4"/>
        <v>0</v>
      </c>
      <c r="BD14" s="60">
        <f t="shared" ca="1" si="4"/>
        <v>0</v>
      </c>
      <c r="BE14" s="60">
        <f t="shared" ca="1" si="4"/>
        <v>0</v>
      </c>
      <c r="BF14" s="60">
        <f t="shared" ca="1" si="4"/>
        <v>0</v>
      </c>
      <c r="BG14" s="60">
        <f t="shared" ca="1" si="4"/>
        <v>0</v>
      </c>
      <c r="BH14" s="60">
        <f t="shared" ca="1" si="4"/>
        <v>0</v>
      </c>
      <c r="BI14" s="60">
        <f t="shared" ca="1" si="4"/>
        <v>0</v>
      </c>
      <c r="BJ14" s="60">
        <f t="shared" ca="1" si="4"/>
        <v>0</v>
      </c>
      <c r="BK14" s="25">
        <f t="shared" ca="1" si="0"/>
        <v>46035785.647926636</v>
      </c>
      <c r="BL14" s="61">
        <f t="shared" ca="1" si="1"/>
        <v>0.8023470526724662</v>
      </c>
    </row>
    <row r="15" spans="1:68" ht="21" customHeight="1" thickBot="1" x14ac:dyDescent="0.25">
      <c r="A15" s="366" t="s">
        <v>76</v>
      </c>
      <c r="B15" s="366"/>
      <c r="C15" s="272">
        <f ca="1">SUBTOTAL(109,C4:C14)</f>
        <v>11340614.619999999</v>
      </c>
      <c r="D15" s="272">
        <f t="shared" ref="D15:BJ15" ca="1" si="5">SUBTOTAL(109,D4:D14)</f>
        <v>11525665.945702221</v>
      </c>
      <c r="E15" s="272">
        <f t="shared" ca="1" si="5"/>
        <v>0</v>
      </c>
      <c r="F15" s="272">
        <f t="shared" ca="1" si="5"/>
        <v>0</v>
      </c>
      <c r="G15" s="272">
        <f t="shared" ca="1" si="5"/>
        <v>12908219.42769742</v>
      </c>
      <c r="H15" s="272">
        <f t="shared" ca="1" si="5"/>
        <v>0</v>
      </c>
      <c r="I15" s="272">
        <f t="shared" ca="1" si="5"/>
        <v>0</v>
      </c>
      <c r="J15" s="272">
        <f t="shared" ca="1" si="5"/>
        <v>13002957.696798544</v>
      </c>
      <c r="K15" s="272">
        <f t="shared" ca="1" si="5"/>
        <v>0</v>
      </c>
      <c r="L15" s="272">
        <f t="shared" ca="1" si="5"/>
        <v>0</v>
      </c>
      <c r="M15" s="272">
        <f t="shared" ca="1" si="5"/>
        <v>8598942.5777284522</v>
      </c>
      <c r="N15" s="272">
        <f t="shared" ca="1" si="5"/>
        <v>0</v>
      </c>
      <c r="O15" s="272">
        <f t="shared" ca="1" si="5"/>
        <v>0</v>
      </c>
      <c r="P15" s="272">
        <f t="shared" ca="1" si="5"/>
        <v>0</v>
      </c>
      <c r="Q15" s="272">
        <f t="shared" ca="1" si="5"/>
        <v>0</v>
      </c>
      <c r="R15" s="272">
        <f t="shared" ca="1" si="5"/>
        <v>0</v>
      </c>
      <c r="S15" s="272">
        <f t="shared" ca="1" si="5"/>
        <v>0</v>
      </c>
      <c r="T15" s="272">
        <f t="shared" ca="1" si="5"/>
        <v>0</v>
      </c>
      <c r="U15" s="272">
        <f t="shared" ca="1" si="5"/>
        <v>0</v>
      </c>
      <c r="V15" s="272">
        <f t="shared" ca="1" si="5"/>
        <v>0</v>
      </c>
      <c r="W15" s="272">
        <f t="shared" ca="1" si="5"/>
        <v>0</v>
      </c>
      <c r="X15" s="272">
        <f t="shared" ca="1" si="5"/>
        <v>0</v>
      </c>
      <c r="Y15" s="272">
        <f t="shared" ca="1" si="5"/>
        <v>0</v>
      </c>
      <c r="Z15" s="272">
        <f t="shared" ca="1" si="5"/>
        <v>0</v>
      </c>
      <c r="AA15" s="272">
        <f t="shared" ca="1" si="5"/>
        <v>0</v>
      </c>
      <c r="AB15" s="272">
        <f t="shared" ca="1" si="5"/>
        <v>0</v>
      </c>
      <c r="AC15" s="272">
        <f t="shared" ca="1" si="5"/>
        <v>0</v>
      </c>
      <c r="AD15" s="272">
        <f t="shared" ca="1" si="5"/>
        <v>0</v>
      </c>
      <c r="AE15" s="272">
        <f t="shared" ca="1" si="5"/>
        <v>0</v>
      </c>
      <c r="AF15" s="272">
        <f t="shared" ca="1" si="5"/>
        <v>0</v>
      </c>
      <c r="AG15" s="272">
        <f t="shared" ca="1" si="5"/>
        <v>0</v>
      </c>
      <c r="AH15" s="272">
        <f t="shared" ca="1" si="5"/>
        <v>0</v>
      </c>
      <c r="AI15" s="272">
        <f t="shared" ca="1" si="5"/>
        <v>0</v>
      </c>
      <c r="AJ15" s="272">
        <f t="shared" ca="1" si="5"/>
        <v>0</v>
      </c>
      <c r="AK15" s="272">
        <f t="shared" ca="1" si="5"/>
        <v>0</v>
      </c>
      <c r="AL15" s="272">
        <f t="shared" ca="1" si="5"/>
        <v>0</v>
      </c>
      <c r="AM15" s="272">
        <f t="shared" ca="1" si="5"/>
        <v>0</v>
      </c>
      <c r="AN15" s="272">
        <f t="shared" ca="1" si="5"/>
        <v>0</v>
      </c>
      <c r="AO15" s="272">
        <f t="shared" ca="1" si="5"/>
        <v>0</v>
      </c>
      <c r="AP15" s="272">
        <f t="shared" ca="1" si="5"/>
        <v>0</v>
      </c>
      <c r="AQ15" s="272">
        <f t="shared" ca="1" si="5"/>
        <v>0</v>
      </c>
      <c r="AR15" s="272">
        <f t="shared" ca="1" si="5"/>
        <v>0</v>
      </c>
      <c r="AS15" s="272">
        <f t="shared" ca="1" si="5"/>
        <v>0</v>
      </c>
      <c r="AT15" s="272">
        <f t="shared" ca="1" si="5"/>
        <v>0</v>
      </c>
      <c r="AU15" s="272">
        <f t="shared" ca="1" si="5"/>
        <v>0</v>
      </c>
      <c r="AV15" s="272">
        <f t="shared" ca="1" si="5"/>
        <v>0</v>
      </c>
      <c r="AW15" s="272">
        <f t="shared" ca="1" si="5"/>
        <v>0</v>
      </c>
      <c r="AX15" s="272">
        <f t="shared" ca="1" si="5"/>
        <v>0</v>
      </c>
      <c r="AY15" s="272">
        <f t="shared" ca="1" si="5"/>
        <v>0</v>
      </c>
      <c r="AZ15" s="272">
        <f t="shared" ca="1" si="5"/>
        <v>0</v>
      </c>
      <c r="BA15" s="272">
        <f t="shared" ca="1" si="5"/>
        <v>0</v>
      </c>
      <c r="BB15" s="272">
        <f t="shared" ca="1" si="5"/>
        <v>0</v>
      </c>
      <c r="BC15" s="272">
        <f t="shared" ca="1" si="5"/>
        <v>0</v>
      </c>
      <c r="BD15" s="272">
        <f t="shared" ca="1" si="5"/>
        <v>0</v>
      </c>
      <c r="BE15" s="272">
        <f t="shared" ca="1" si="5"/>
        <v>0</v>
      </c>
      <c r="BF15" s="272">
        <f t="shared" ca="1" si="5"/>
        <v>0</v>
      </c>
      <c r="BG15" s="272">
        <f t="shared" ca="1" si="5"/>
        <v>0</v>
      </c>
      <c r="BH15" s="272">
        <f t="shared" ca="1" si="5"/>
        <v>0</v>
      </c>
      <c r="BI15" s="272">
        <f t="shared" ca="1" si="5"/>
        <v>0</v>
      </c>
      <c r="BJ15" s="272">
        <f t="shared" ca="1" si="5"/>
        <v>0</v>
      </c>
      <c r="BK15" s="272">
        <f t="shared" ca="1" si="0"/>
        <v>57376400.267926633</v>
      </c>
      <c r="BL15" s="273">
        <f t="shared" ca="1" si="1"/>
        <v>1</v>
      </c>
    </row>
    <row r="16" spans="1:68" ht="18" customHeight="1" thickBot="1" x14ac:dyDescent="0.25">
      <c r="A16" s="219"/>
      <c r="B16" s="220"/>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221"/>
    </row>
    <row r="17" spans="1:68" ht="21" customHeight="1" thickBot="1" x14ac:dyDescent="0.25">
      <c r="A17" s="225">
        <v>2</v>
      </c>
      <c r="B17" s="225" t="s">
        <v>77</v>
      </c>
      <c r="C17" s="226"/>
      <c r="D17" s="226"/>
      <c r="E17" s="226"/>
      <c r="F17" s="226"/>
      <c r="G17" s="226"/>
      <c r="H17" s="226"/>
      <c r="I17" s="226"/>
      <c r="J17" s="226"/>
      <c r="K17" s="226"/>
      <c r="L17" s="226"/>
      <c r="M17" s="226"/>
      <c r="N17" s="226"/>
      <c r="O17" s="226"/>
      <c r="P17" s="226"/>
      <c r="Q17" s="226"/>
      <c r="R17" s="226"/>
      <c r="S17" s="226"/>
      <c r="T17" s="226"/>
      <c r="U17" s="226"/>
      <c r="V17" s="226"/>
      <c r="W17" s="226"/>
      <c r="X17" s="226"/>
      <c r="Y17" s="226"/>
      <c r="Z17" s="226"/>
      <c r="AA17" s="226"/>
      <c r="AB17" s="226"/>
      <c r="AC17" s="226"/>
      <c r="AD17" s="226"/>
      <c r="AE17" s="226"/>
      <c r="AF17" s="226"/>
      <c r="AG17" s="226"/>
      <c r="AH17" s="226"/>
      <c r="AI17" s="226"/>
      <c r="AJ17" s="226"/>
      <c r="AK17" s="226"/>
      <c r="AL17" s="226"/>
      <c r="AM17" s="226"/>
      <c r="AN17" s="226"/>
      <c r="AO17" s="226"/>
      <c r="AP17" s="226"/>
      <c r="AQ17" s="226"/>
      <c r="AR17" s="226"/>
      <c r="AS17" s="226"/>
      <c r="AT17" s="226"/>
      <c r="AU17" s="226"/>
      <c r="AV17" s="226"/>
      <c r="AW17" s="226"/>
      <c r="AX17" s="226"/>
      <c r="AY17" s="226"/>
      <c r="AZ17" s="226"/>
      <c r="BA17" s="226"/>
      <c r="BB17" s="226"/>
      <c r="BC17" s="226"/>
      <c r="BD17" s="226"/>
      <c r="BE17" s="226"/>
      <c r="BF17" s="226"/>
      <c r="BG17" s="226"/>
      <c r="BH17" s="226"/>
      <c r="BI17" s="226"/>
      <c r="BJ17" s="226"/>
      <c r="BK17" s="226"/>
      <c r="BL17" s="227"/>
    </row>
    <row r="18" spans="1:68" ht="11.25" x14ac:dyDescent="0.2">
      <c r="A18" s="208" t="s">
        <v>78</v>
      </c>
      <c r="B18" s="13" t="s">
        <v>79</v>
      </c>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62"/>
    </row>
    <row r="19" spans="1:68" ht="15.75" customHeight="1" x14ac:dyDescent="0.2">
      <c r="A19" s="209" t="s">
        <v>80</v>
      </c>
      <c r="B19" s="13" t="s">
        <v>81</v>
      </c>
      <c r="C19" s="14">
        <f ca="1">Analítico!C28</f>
        <v>1943895.9659800001</v>
      </c>
      <c r="D19" s="14">
        <f ca="1">Analítico!D28</f>
        <v>2043183.1503510003</v>
      </c>
      <c r="E19" s="14">
        <f ca="1">Analítico!E28</f>
        <v>2043183.1503510003</v>
      </c>
      <c r="F19" s="14">
        <f ca="1">Analítico!F28</f>
        <v>2043302.4733590002</v>
      </c>
      <c r="G19" s="14">
        <f ca="1">Analítico!G28</f>
        <v>1993256.8622400002</v>
      </c>
      <c r="H19" s="14">
        <f ca="1">Analítico!H28</f>
        <v>2014821.3809220002</v>
      </c>
      <c r="I19" s="14">
        <f ca="1">Analítico!I28</f>
        <v>2014821.3809220002</v>
      </c>
      <c r="J19" s="14">
        <f ca="1">Analítico!J28</f>
        <v>2014821.3809220002</v>
      </c>
      <c r="K19" s="14">
        <f ca="1">Analítico!K28</f>
        <v>2014821.3809220002</v>
      </c>
      <c r="L19" s="14">
        <f ca="1">Analítico!L28</f>
        <v>2039754.7049985002</v>
      </c>
      <c r="M19" s="14">
        <f ca="1">Analítico!M28</f>
        <v>2039754.7049985002</v>
      </c>
      <c r="N19" s="14">
        <f ca="1">Analítico!N28</f>
        <v>2039754.7049985002</v>
      </c>
      <c r="O19" s="14">
        <f ca="1">Analítico!O28</f>
        <v>2039754.7049985002</v>
      </c>
      <c r="P19" s="14">
        <f ca="1">Analítico!P28</f>
        <v>0</v>
      </c>
      <c r="Q19" s="14">
        <f ca="1">Analítico!Q28</f>
        <v>0</v>
      </c>
      <c r="R19" s="14">
        <f ca="1">Analítico!R28</f>
        <v>0</v>
      </c>
      <c r="S19" s="14">
        <f ca="1">Analítico!S28</f>
        <v>0</v>
      </c>
      <c r="T19" s="14">
        <f ca="1">Analítico!T28</f>
        <v>0</v>
      </c>
      <c r="U19" s="14">
        <f ca="1">Analítico!U28</f>
        <v>0</v>
      </c>
      <c r="V19" s="14">
        <f ca="1">Analítico!V28</f>
        <v>0</v>
      </c>
      <c r="W19" s="14">
        <f ca="1">Analítico!W28</f>
        <v>0</v>
      </c>
      <c r="X19" s="14">
        <f ca="1">Analítico!X28</f>
        <v>0</v>
      </c>
      <c r="Y19" s="14">
        <f ca="1">Analítico!Y28</f>
        <v>0</v>
      </c>
      <c r="Z19" s="14">
        <f ca="1">Analítico!Z28</f>
        <v>0</v>
      </c>
      <c r="AA19" s="14">
        <f ca="1">Analítico!AA28</f>
        <v>0</v>
      </c>
      <c r="AB19" s="14">
        <f ca="1">Analítico!AB28</f>
        <v>0</v>
      </c>
      <c r="AC19" s="14">
        <f ca="1">Analítico!AC28</f>
        <v>0</v>
      </c>
      <c r="AD19" s="14">
        <f ca="1">Analítico!AD28</f>
        <v>0</v>
      </c>
      <c r="AE19" s="14">
        <f ca="1">Analítico!AE28</f>
        <v>0</v>
      </c>
      <c r="AF19" s="14">
        <f ca="1">Analítico!AF28</f>
        <v>0</v>
      </c>
      <c r="AG19" s="14">
        <f ca="1">Analítico!AG28</f>
        <v>0</v>
      </c>
      <c r="AH19" s="14">
        <f ca="1">Analítico!AH28</f>
        <v>0</v>
      </c>
      <c r="AI19" s="14">
        <f ca="1">Analítico!AI28</f>
        <v>0</v>
      </c>
      <c r="AJ19" s="14">
        <f ca="1">Analítico!AJ28</f>
        <v>0</v>
      </c>
      <c r="AK19" s="14">
        <f ca="1">Analítico!AK28</f>
        <v>0</v>
      </c>
      <c r="AL19" s="14">
        <f ca="1">Analítico!AL28</f>
        <v>0</v>
      </c>
      <c r="AM19" s="14">
        <f ca="1">Analítico!AM28</f>
        <v>0</v>
      </c>
      <c r="AN19" s="14">
        <f ca="1">Analítico!AN28</f>
        <v>0</v>
      </c>
      <c r="AO19" s="14">
        <f ca="1">Analítico!AO28</f>
        <v>0</v>
      </c>
      <c r="AP19" s="14">
        <f ca="1">Analítico!AP28</f>
        <v>0</v>
      </c>
      <c r="AQ19" s="14">
        <f ca="1">Analítico!AQ28</f>
        <v>0</v>
      </c>
      <c r="AR19" s="14">
        <f ca="1">Analítico!AR28</f>
        <v>0</v>
      </c>
      <c r="AS19" s="14">
        <f ca="1">Analítico!AS28</f>
        <v>0</v>
      </c>
      <c r="AT19" s="14">
        <f ca="1">Analítico!AT28</f>
        <v>0</v>
      </c>
      <c r="AU19" s="14">
        <f ca="1">Analítico!AU28</f>
        <v>0</v>
      </c>
      <c r="AV19" s="14">
        <f ca="1">Analítico!AV28</f>
        <v>0</v>
      </c>
      <c r="AW19" s="14">
        <f ca="1">Analítico!AW28</f>
        <v>0</v>
      </c>
      <c r="AX19" s="14">
        <f ca="1">Analítico!AX28</f>
        <v>0</v>
      </c>
      <c r="AY19" s="14">
        <f ca="1">Analítico!AY28</f>
        <v>0</v>
      </c>
      <c r="AZ19" s="14">
        <f ca="1">Analítico!AZ28</f>
        <v>0</v>
      </c>
      <c r="BA19" s="14">
        <f ca="1">Analítico!BA28</f>
        <v>0</v>
      </c>
      <c r="BB19" s="14">
        <f ca="1">Analítico!BB28</f>
        <v>0</v>
      </c>
      <c r="BC19" s="14">
        <f ca="1">Analítico!BC28</f>
        <v>0</v>
      </c>
      <c r="BD19" s="14">
        <f ca="1">Analítico!BD28</f>
        <v>0</v>
      </c>
      <c r="BE19" s="14">
        <f ca="1">Analítico!BE28</f>
        <v>0</v>
      </c>
      <c r="BF19" s="14">
        <f ca="1">Analítico!BF28</f>
        <v>0</v>
      </c>
      <c r="BG19" s="14">
        <f ca="1">Analítico!BG28</f>
        <v>0</v>
      </c>
      <c r="BH19" s="14">
        <f ca="1">Analítico!BH28</f>
        <v>0</v>
      </c>
      <c r="BI19" s="14">
        <f ca="1">Analítico!BI28</f>
        <v>0</v>
      </c>
      <c r="BJ19" s="14">
        <f ca="1">Analítico!BJ28</f>
        <v>0</v>
      </c>
      <c r="BK19" s="15">
        <f t="shared" ref="BK19:BK26" ca="1" si="6">SUM(C19:BJ19)</f>
        <v>26285125.945963006</v>
      </c>
      <c r="BL19" s="65">
        <f t="shared" ref="BL19:BL25" ca="1" si="7">IF($BK$28=0,0,BK19/$BK$28)</f>
        <v>0.45811737618988224</v>
      </c>
    </row>
    <row r="20" spans="1:68" ht="15.75" customHeight="1" x14ac:dyDescent="0.2">
      <c r="A20" s="209" t="s">
        <v>82</v>
      </c>
      <c r="B20" s="13" t="s">
        <v>83</v>
      </c>
      <c r="C20" s="14">
        <f ca="1">Analítico!C32</f>
        <v>125630</v>
      </c>
      <c r="D20" s="14">
        <f ca="1">Analítico!D32</f>
        <v>125630</v>
      </c>
      <c r="E20" s="14">
        <f ca="1">Analítico!E32</f>
        <v>125630</v>
      </c>
      <c r="F20" s="14">
        <f ca="1">Analítico!F32</f>
        <v>125630</v>
      </c>
      <c r="G20" s="14">
        <f ca="1">Analítico!G32</f>
        <v>125630</v>
      </c>
      <c r="H20" s="14">
        <f ca="1">Analítico!H32</f>
        <v>125630</v>
      </c>
      <c r="I20" s="14">
        <f ca="1">Analítico!I32</f>
        <v>125630</v>
      </c>
      <c r="J20" s="14">
        <f ca="1">Analítico!J32</f>
        <v>125630</v>
      </c>
      <c r="K20" s="14">
        <f ca="1">Analítico!K32</f>
        <v>125630</v>
      </c>
      <c r="L20" s="14">
        <f ca="1">Analítico!L32</f>
        <v>125630</v>
      </c>
      <c r="M20" s="14">
        <f ca="1">Analítico!M32</f>
        <v>125630</v>
      </c>
      <c r="N20" s="14">
        <f ca="1">Analítico!N32</f>
        <v>125630</v>
      </c>
      <c r="O20" s="14">
        <f ca="1">Analítico!O32</f>
        <v>125630</v>
      </c>
      <c r="P20" s="14">
        <f ca="1">Analítico!P32</f>
        <v>0</v>
      </c>
      <c r="Q20" s="14">
        <f ca="1">Analítico!Q32</f>
        <v>0</v>
      </c>
      <c r="R20" s="14">
        <f ca="1">Analítico!R32</f>
        <v>0</v>
      </c>
      <c r="S20" s="14">
        <f ca="1">Analítico!S32</f>
        <v>0</v>
      </c>
      <c r="T20" s="14">
        <f ca="1">Analítico!T32</f>
        <v>0</v>
      </c>
      <c r="U20" s="14">
        <f ca="1">Analítico!U32</f>
        <v>0</v>
      </c>
      <c r="V20" s="14">
        <f ca="1">Analítico!V32</f>
        <v>0</v>
      </c>
      <c r="W20" s="14">
        <f ca="1">Analítico!W32</f>
        <v>0</v>
      </c>
      <c r="X20" s="14">
        <f ca="1">Analítico!X32</f>
        <v>0</v>
      </c>
      <c r="Y20" s="14">
        <f ca="1">Analítico!Y32</f>
        <v>0</v>
      </c>
      <c r="Z20" s="14">
        <f ca="1">Analítico!Z32</f>
        <v>0</v>
      </c>
      <c r="AA20" s="14">
        <f ca="1">Analítico!AA32</f>
        <v>0</v>
      </c>
      <c r="AB20" s="14">
        <f ca="1">Analítico!AB32</f>
        <v>0</v>
      </c>
      <c r="AC20" s="14">
        <f ca="1">Analítico!AC32</f>
        <v>0</v>
      </c>
      <c r="AD20" s="14">
        <f ca="1">Analítico!AD32</f>
        <v>0</v>
      </c>
      <c r="AE20" s="14">
        <f ca="1">Analítico!AE32</f>
        <v>0</v>
      </c>
      <c r="AF20" s="14">
        <f ca="1">Analítico!AF32</f>
        <v>0</v>
      </c>
      <c r="AG20" s="14">
        <f ca="1">Analítico!AG32</f>
        <v>0</v>
      </c>
      <c r="AH20" s="14">
        <f ca="1">Analítico!AH32</f>
        <v>0</v>
      </c>
      <c r="AI20" s="14">
        <f ca="1">Analítico!AI32</f>
        <v>0</v>
      </c>
      <c r="AJ20" s="14">
        <f ca="1">Analítico!AJ32</f>
        <v>0</v>
      </c>
      <c r="AK20" s="14">
        <f ca="1">Analítico!AK32</f>
        <v>0</v>
      </c>
      <c r="AL20" s="14">
        <f ca="1">Analítico!AL32</f>
        <v>0</v>
      </c>
      <c r="AM20" s="14">
        <f ca="1">Analítico!AM32</f>
        <v>0</v>
      </c>
      <c r="AN20" s="14">
        <f ca="1">Analítico!AN32</f>
        <v>0</v>
      </c>
      <c r="AO20" s="14">
        <f ca="1">Analítico!AO32</f>
        <v>0</v>
      </c>
      <c r="AP20" s="14">
        <f ca="1">Analítico!AP32</f>
        <v>0</v>
      </c>
      <c r="AQ20" s="14">
        <f ca="1">Analítico!AQ32</f>
        <v>0</v>
      </c>
      <c r="AR20" s="14">
        <f ca="1">Analítico!AR32</f>
        <v>0</v>
      </c>
      <c r="AS20" s="14">
        <f ca="1">Analítico!AS32</f>
        <v>0</v>
      </c>
      <c r="AT20" s="14">
        <f ca="1">Analítico!AT32</f>
        <v>0</v>
      </c>
      <c r="AU20" s="14">
        <f ca="1">Analítico!AU32</f>
        <v>0</v>
      </c>
      <c r="AV20" s="14">
        <f ca="1">Analítico!AV32</f>
        <v>0</v>
      </c>
      <c r="AW20" s="14">
        <f ca="1">Analítico!AW32</f>
        <v>0</v>
      </c>
      <c r="AX20" s="14">
        <f ca="1">Analítico!AX32</f>
        <v>0</v>
      </c>
      <c r="AY20" s="14">
        <f ca="1">Analítico!AY32</f>
        <v>0</v>
      </c>
      <c r="AZ20" s="14">
        <f ca="1">Analítico!AZ32</f>
        <v>0</v>
      </c>
      <c r="BA20" s="14">
        <f ca="1">Analítico!BA32</f>
        <v>0</v>
      </c>
      <c r="BB20" s="14">
        <f ca="1">Analítico!BB32</f>
        <v>0</v>
      </c>
      <c r="BC20" s="14">
        <f ca="1">Analítico!BC32</f>
        <v>0</v>
      </c>
      <c r="BD20" s="14">
        <f ca="1">Analítico!BD32</f>
        <v>0</v>
      </c>
      <c r="BE20" s="14">
        <f ca="1">Analítico!BE32</f>
        <v>0</v>
      </c>
      <c r="BF20" s="14">
        <f ca="1">Analítico!BF32</f>
        <v>0</v>
      </c>
      <c r="BG20" s="14">
        <f ca="1">Analítico!BG32</f>
        <v>0</v>
      </c>
      <c r="BH20" s="14">
        <f ca="1">Analítico!BH32</f>
        <v>0</v>
      </c>
      <c r="BI20" s="14">
        <f ca="1">Analítico!BI32</f>
        <v>0</v>
      </c>
      <c r="BJ20" s="14">
        <f ca="1">Analítico!BJ32</f>
        <v>0</v>
      </c>
      <c r="BK20" s="15">
        <f t="shared" ca="1" si="6"/>
        <v>1633190</v>
      </c>
      <c r="BL20" s="65">
        <f t="shared" ca="1" si="7"/>
        <v>2.846449049388956E-2</v>
      </c>
    </row>
    <row r="21" spans="1:68" ht="15.75" customHeight="1" x14ac:dyDescent="0.2">
      <c r="A21" s="209" t="s">
        <v>84</v>
      </c>
      <c r="B21" s="13" t="s">
        <v>85</v>
      </c>
      <c r="C21" s="14">
        <f ca="1">Analítico!C46</f>
        <v>577382.62281789724</v>
      </c>
      <c r="D21" s="14">
        <f ca="1">Analítico!D46</f>
        <v>606474.27175290883</v>
      </c>
      <c r="E21" s="14">
        <f ca="1">Analítico!E46</f>
        <v>606474.27175290883</v>
      </c>
      <c r="F21" s="14">
        <f ca="1">Analítico!F46</f>
        <v>606474.27175290883</v>
      </c>
      <c r="G21" s="14">
        <f ca="1">Analítico!G46</f>
        <v>590351.26774679928</v>
      </c>
      <c r="H21" s="14">
        <f ca="1">Analítico!H46</f>
        <v>597800.31242167472</v>
      </c>
      <c r="I21" s="14">
        <f ca="1">Analítico!I46</f>
        <v>597800.31242167472</v>
      </c>
      <c r="J21" s="14">
        <f ca="1">Analítico!J46</f>
        <v>597800.31242167472</v>
      </c>
      <c r="K21" s="14">
        <f ca="1">Analítico!K46</f>
        <v>597800.31242167472</v>
      </c>
      <c r="L21" s="14">
        <f ca="1">Analítico!L46</f>
        <v>606211.3381925351</v>
      </c>
      <c r="M21" s="14">
        <f ca="1">Analítico!M46</f>
        <v>606211.3381925351</v>
      </c>
      <c r="N21" s="14">
        <f ca="1">Analítico!N46</f>
        <v>606211.3381925351</v>
      </c>
      <c r="O21" s="14">
        <f ca="1">Analítico!O46</f>
        <v>606211.3381925351</v>
      </c>
      <c r="P21" s="14">
        <f ca="1">Analítico!P46</f>
        <v>0</v>
      </c>
      <c r="Q21" s="14">
        <f ca="1">Analítico!Q46</f>
        <v>0</v>
      </c>
      <c r="R21" s="14">
        <f ca="1">Analítico!R46</f>
        <v>0</v>
      </c>
      <c r="S21" s="14">
        <f ca="1">Analítico!S46</f>
        <v>0</v>
      </c>
      <c r="T21" s="14">
        <f ca="1">Analítico!T46</f>
        <v>0</v>
      </c>
      <c r="U21" s="14">
        <f ca="1">Analítico!U46</f>
        <v>0</v>
      </c>
      <c r="V21" s="14">
        <f ca="1">Analítico!V46</f>
        <v>0</v>
      </c>
      <c r="W21" s="14">
        <f ca="1">Analítico!W46</f>
        <v>0</v>
      </c>
      <c r="X21" s="14">
        <f ca="1">Analítico!X46</f>
        <v>0</v>
      </c>
      <c r="Y21" s="14">
        <f ca="1">Analítico!Y46</f>
        <v>0</v>
      </c>
      <c r="Z21" s="14">
        <f ca="1">Analítico!Z46</f>
        <v>0</v>
      </c>
      <c r="AA21" s="14">
        <f ca="1">Analítico!AA46</f>
        <v>0</v>
      </c>
      <c r="AB21" s="14">
        <f ca="1">Analítico!AB46</f>
        <v>0</v>
      </c>
      <c r="AC21" s="14">
        <f ca="1">Analítico!AC46</f>
        <v>0</v>
      </c>
      <c r="AD21" s="14">
        <f ca="1">Analítico!AD46</f>
        <v>0</v>
      </c>
      <c r="AE21" s="14">
        <f ca="1">Analítico!AE46</f>
        <v>0</v>
      </c>
      <c r="AF21" s="14">
        <f ca="1">Analítico!AF46</f>
        <v>0</v>
      </c>
      <c r="AG21" s="14">
        <f ca="1">Analítico!AG46</f>
        <v>0</v>
      </c>
      <c r="AH21" s="14">
        <f ca="1">Analítico!AH46</f>
        <v>0</v>
      </c>
      <c r="AI21" s="14">
        <f ca="1">Analítico!AI46</f>
        <v>0</v>
      </c>
      <c r="AJ21" s="14">
        <f ca="1">Analítico!AJ46</f>
        <v>0</v>
      </c>
      <c r="AK21" s="14">
        <f ca="1">Analítico!AK46</f>
        <v>0</v>
      </c>
      <c r="AL21" s="14">
        <f ca="1">Analítico!AL46</f>
        <v>0</v>
      </c>
      <c r="AM21" s="14">
        <f ca="1">Analítico!AM46</f>
        <v>0</v>
      </c>
      <c r="AN21" s="14">
        <f ca="1">Analítico!AN46</f>
        <v>0</v>
      </c>
      <c r="AO21" s="14">
        <f ca="1">Analítico!AO46</f>
        <v>0</v>
      </c>
      <c r="AP21" s="14">
        <f ca="1">Analítico!AP46</f>
        <v>0</v>
      </c>
      <c r="AQ21" s="14">
        <f ca="1">Analítico!AQ46</f>
        <v>0</v>
      </c>
      <c r="AR21" s="14">
        <f ca="1">Analítico!AR46</f>
        <v>0</v>
      </c>
      <c r="AS21" s="14">
        <f ca="1">Analítico!AS46</f>
        <v>0</v>
      </c>
      <c r="AT21" s="14">
        <f ca="1">Analítico!AT46</f>
        <v>0</v>
      </c>
      <c r="AU21" s="14">
        <f ca="1">Analítico!AU46</f>
        <v>0</v>
      </c>
      <c r="AV21" s="14">
        <f ca="1">Analítico!AV46</f>
        <v>0</v>
      </c>
      <c r="AW21" s="14">
        <f ca="1">Analítico!AW46</f>
        <v>0</v>
      </c>
      <c r="AX21" s="14">
        <f ca="1">Analítico!AX46</f>
        <v>0</v>
      </c>
      <c r="AY21" s="14">
        <f ca="1">Analítico!AY46</f>
        <v>0</v>
      </c>
      <c r="AZ21" s="14">
        <f ca="1">Analítico!AZ46</f>
        <v>0</v>
      </c>
      <c r="BA21" s="14">
        <f ca="1">Analítico!BA46</f>
        <v>0</v>
      </c>
      <c r="BB21" s="14">
        <f ca="1">Analítico!BB46</f>
        <v>0</v>
      </c>
      <c r="BC21" s="14">
        <f ca="1">Analítico!BC46</f>
        <v>0</v>
      </c>
      <c r="BD21" s="14">
        <f ca="1">Analítico!BD46</f>
        <v>0</v>
      </c>
      <c r="BE21" s="14">
        <f ca="1">Analítico!BE46</f>
        <v>0</v>
      </c>
      <c r="BF21" s="14">
        <f ca="1">Analítico!BF46</f>
        <v>0</v>
      </c>
      <c r="BG21" s="14">
        <f ca="1">Analítico!BG46</f>
        <v>0</v>
      </c>
      <c r="BH21" s="14">
        <f ca="1">Analítico!BH46</f>
        <v>0</v>
      </c>
      <c r="BI21" s="14">
        <f ca="1">Analítico!BI46</f>
        <v>0</v>
      </c>
      <c r="BJ21" s="14">
        <f ca="1">Analítico!BJ46</f>
        <v>0</v>
      </c>
      <c r="BK21" s="15">
        <f t="shared" ca="1" si="6"/>
        <v>7803203.3082802631</v>
      </c>
      <c r="BL21" s="65">
        <f t="shared" ca="1" si="7"/>
        <v>0.1360002243403591</v>
      </c>
    </row>
    <row r="22" spans="1:68" ht="15.75" customHeight="1" x14ac:dyDescent="0.2">
      <c r="A22" s="209" t="s">
        <v>86</v>
      </c>
      <c r="B22" s="13" t="s">
        <v>87</v>
      </c>
      <c r="C22" s="14">
        <f ca="1">Analítico!C57</f>
        <v>559457.22642640001</v>
      </c>
      <c r="D22" s="14">
        <f ca="1">Analítico!D57</f>
        <v>573372.73505040002</v>
      </c>
      <c r="E22" s="14">
        <f ca="1">Analítico!E57</f>
        <v>573372.73505040002</v>
      </c>
      <c r="F22" s="14">
        <f ca="1">Analítico!F57</f>
        <v>573372.73505040002</v>
      </c>
      <c r="G22" s="14">
        <f ca="1">Analítico!G57</f>
        <v>559650.82602020004</v>
      </c>
      <c r="H22" s="14">
        <f ca="1">Analítico!H57</f>
        <v>566736.91588879994</v>
      </c>
      <c r="I22" s="14">
        <f ca="1">Analítico!I57</f>
        <v>566736.91588879994</v>
      </c>
      <c r="J22" s="14">
        <f ca="1">Analítico!J57</f>
        <v>566736.91588879994</v>
      </c>
      <c r="K22" s="14">
        <f ca="1">Analítico!K57</f>
        <v>566736.91588879994</v>
      </c>
      <c r="L22" s="14">
        <f ca="1">Analítico!L57</f>
        <v>574796.70059200015</v>
      </c>
      <c r="M22" s="14">
        <f ca="1">Analítico!M57</f>
        <v>574796.70059200015</v>
      </c>
      <c r="N22" s="14">
        <f ca="1">Analítico!N57</f>
        <v>574796.70059200015</v>
      </c>
      <c r="O22" s="14">
        <f ca="1">Analítico!O57</f>
        <v>574796.70059200015</v>
      </c>
      <c r="P22" s="14">
        <f ca="1">Analítico!P57</f>
        <v>0</v>
      </c>
      <c r="Q22" s="14">
        <f ca="1">Analítico!Q57</f>
        <v>0</v>
      </c>
      <c r="R22" s="14">
        <f ca="1">Analítico!R57</f>
        <v>0</v>
      </c>
      <c r="S22" s="14">
        <f ca="1">Analítico!S57</f>
        <v>0</v>
      </c>
      <c r="T22" s="14">
        <f ca="1">Analítico!T57</f>
        <v>0</v>
      </c>
      <c r="U22" s="14">
        <f ca="1">Analítico!U57</f>
        <v>0</v>
      </c>
      <c r="V22" s="14">
        <f ca="1">Analítico!V57</f>
        <v>0</v>
      </c>
      <c r="W22" s="14">
        <f ca="1">Analítico!W57</f>
        <v>0</v>
      </c>
      <c r="X22" s="14">
        <f ca="1">Analítico!X57</f>
        <v>0</v>
      </c>
      <c r="Y22" s="14">
        <f ca="1">Analítico!Y57</f>
        <v>0</v>
      </c>
      <c r="Z22" s="14">
        <f ca="1">Analítico!Z57</f>
        <v>0</v>
      </c>
      <c r="AA22" s="14">
        <f ca="1">Analítico!AA57</f>
        <v>0</v>
      </c>
      <c r="AB22" s="14">
        <f ca="1">Analítico!AB57</f>
        <v>0</v>
      </c>
      <c r="AC22" s="14">
        <f ca="1">Analítico!AC57</f>
        <v>0</v>
      </c>
      <c r="AD22" s="14">
        <f ca="1">Analítico!AD57</f>
        <v>0</v>
      </c>
      <c r="AE22" s="14">
        <f ca="1">Analítico!AE57</f>
        <v>0</v>
      </c>
      <c r="AF22" s="14">
        <f ca="1">Analítico!AF57</f>
        <v>0</v>
      </c>
      <c r="AG22" s="14">
        <f ca="1">Analítico!AG57</f>
        <v>0</v>
      </c>
      <c r="AH22" s="14">
        <f ca="1">Analítico!AH57</f>
        <v>0</v>
      </c>
      <c r="AI22" s="14">
        <f ca="1">Analítico!AI57</f>
        <v>0</v>
      </c>
      <c r="AJ22" s="14">
        <f ca="1">Analítico!AJ57</f>
        <v>0</v>
      </c>
      <c r="AK22" s="14">
        <f ca="1">Analítico!AK57</f>
        <v>0</v>
      </c>
      <c r="AL22" s="14">
        <f ca="1">Analítico!AL57</f>
        <v>0</v>
      </c>
      <c r="AM22" s="14">
        <f ca="1">Analítico!AM57</f>
        <v>0</v>
      </c>
      <c r="AN22" s="14">
        <f ca="1">Analítico!AN57</f>
        <v>0</v>
      </c>
      <c r="AO22" s="14">
        <f ca="1">Analítico!AO57</f>
        <v>0</v>
      </c>
      <c r="AP22" s="14">
        <f ca="1">Analítico!AP57</f>
        <v>0</v>
      </c>
      <c r="AQ22" s="14">
        <f ca="1">Analítico!AQ57</f>
        <v>0</v>
      </c>
      <c r="AR22" s="14">
        <f ca="1">Analítico!AR57</f>
        <v>0</v>
      </c>
      <c r="AS22" s="14">
        <f ca="1">Analítico!AS57</f>
        <v>0</v>
      </c>
      <c r="AT22" s="14">
        <f ca="1">Analítico!AT57</f>
        <v>0</v>
      </c>
      <c r="AU22" s="14">
        <f ca="1">Analítico!AU57</f>
        <v>0</v>
      </c>
      <c r="AV22" s="14">
        <f ca="1">Analítico!AV57</f>
        <v>0</v>
      </c>
      <c r="AW22" s="14">
        <f ca="1">Analítico!AW57</f>
        <v>0</v>
      </c>
      <c r="AX22" s="14">
        <f ca="1">Analítico!AX57</f>
        <v>0</v>
      </c>
      <c r="AY22" s="14">
        <f ca="1">Analítico!AY57</f>
        <v>0</v>
      </c>
      <c r="AZ22" s="14">
        <f ca="1">Analítico!AZ57</f>
        <v>0</v>
      </c>
      <c r="BA22" s="14">
        <f ca="1">Analítico!BA57</f>
        <v>0</v>
      </c>
      <c r="BB22" s="14">
        <f ca="1">Analítico!BB57</f>
        <v>0</v>
      </c>
      <c r="BC22" s="14">
        <f ca="1">Analítico!BC57</f>
        <v>0</v>
      </c>
      <c r="BD22" s="14">
        <f ca="1">Analítico!BD57</f>
        <v>0</v>
      </c>
      <c r="BE22" s="14">
        <f ca="1">Analítico!BE57</f>
        <v>0</v>
      </c>
      <c r="BF22" s="14">
        <f ca="1">Analítico!BF57</f>
        <v>0</v>
      </c>
      <c r="BG22" s="14">
        <f ca="1">Analítico!BG57</f>
        <v>0</v>
      </c>
      <c r="BH22" s="14">
        <f ca="1">Analítico!BH57</f>
        <v>0</v>
      </c>
      <c r="BI22" s="14">
        <f ca="1">Analítico!BI57</f>
        <v>0</v>
      </c>
      <c r="BJ22" s="14">
        <f ca="1">Analítico!BJ57</f>
        <v>0</v>
      </c>
      <c r="BK22" s="15">
        <f t="shared" ca="1" si="6"/>
        <v>7405360.7235210007</v>
      </c>
      <c r="BL22" s="65">
        <f t="shared" ca="1" si="7"/>
        <v>0.12906631801473598</v>
      </c>
    </row>
    <row r="23" spans="1:68" ht="21" customHeight="1" x14ac:dyDescent="0.2">
      <c r="A23" s="365" t="s">
        <v>88</v>
      </c>
      <c r="B23" s="365"/>
      <c r="C23" s="16">
        <f ca="1">SUBTOTAL(109,C19:C22)</f>
        <v>3206365.8152242973</v>
      </c>
      <c r="D23" s="16">
        <f t="shared" ref="D23:L23" ca="1" si="8">SUBTOTAL(109,D19:D22)</f>
        <v>3348660.1571543086</v>
      </c>
      <c r="E23" s="16">
        <f t="shared" ca="1" si="8"/>
        <v>3348660.1571543086</v>
      </c>
      <c r="F23" s="16">
        <f t="shared" ca="1" si="8"/>
        <v>3348779.4801623086</v>
      </c>
      <c r="G23" s="16">
        <f t="shared" ca="1" si="8"/>
        <v>3268888.9560069991</v>
      </c>
      <c r="H23" s="16">
        <f t="shared" ca="1" si="8"/>
        <v>3304988.6092324746</v>
      </c>
      <c r="I23" s="16">
        <f t="shared" ca="1" si="8"/>
        <v>3304988.6092324746</v>
      </c>
      <c r="J23" s="16">
        <f t="shared" ca="1" si="8"/>
        <v>3304988.6092324746</v>
      </c>
      <c r="K23" s="16">
        <f t="shared" ca="1" si="8"/>
        <v>3304988.6092324746</v>
      </c>
      <c r="L23" s="16">
        <f t="shared" ca="1" si="8"/>
        <v>3346392.7437830353</v>
      </c>
      <c r="M23" s="16">
        <f t="shared" ref="M23:Y23" ca="1" si="9">SUBTOTAL(109,M19:M22)</f>
        <v>3346392.7437830353</v>
      </c>
      <c r="N23" s="16">
        <f t="shared" ca="1" si="9"/>
        <v>3346392.7437830353</v>
      </c>
      <c r="O23" s="16">
        <f t="shared" ca="1" si="9"/>
        <v>3346392.7437830353</v>
      </c>
      <c r="P23" s="16">
        <f t="shared" ca="1" si="9"/>
        <v>0</v>
      </c>
      <c r="Q23" s="16">
        <f t="shared" ca="1" si="9"/>
        <v>0</v>
      </c>
      <c r="R23" s="16">
        <f t="shared" ca="1" si="9"/>
        <v>0</v>
      </c>
      <c r="S23" s="16">
        <f t="shared" ca="1" si="9"/>
        <v>0</v>
      </c>
      <c r="T23" s="16">
        <f t="shared" ca="1" si="9"/>
        <v>0</v>
      </c>
      <c r="U23" s="16">
        <f t="shared" ca="1" si="9"/>
        <v>0</v>
      </c>
      <c r="V23" s="16">
        <f t="shared" ca="1" si="9"/>
        <v>0</v>
      </c>
      <c r="W23" s="16">
        <f t="shared" ca="1" si="9"/>
        <v>0</v>
      </c>
      <c r="X23" s="16">
        <f t="shared" ca="1" si="9"/>
        <v>0</v>
      </c>
      <c r="Y23" s="16">
        <f t="shared" ca="1" si="9"/>
        <v>0</v>
      </c>
      <c r="Z23" s="16">
        <f t="shared" ref="Z23:AJ23" ca="1" si="10">SUBTOTAL(109,Z19:Z22)</f>
        <v>0</v>
      </c>
      <c r="AA23" s="16">
        <f t="shared" ca="1" si="10"/>
        <v>0</v>
      </c>
      <c r="AB23" s="16">
        <f t="shared" ca="1" si="10"/>
        <v>0</v>
      </c>
      <c r="AC23" s="16">
        <f t="shared" ca="1" si="10"/>
        <v>0</v>
      </c>
      <c r="AD23" s="16">
        <f t="shared" ca="1" si="10"/>
        <v>0</v>
      </c>
      <c r="AE23" s="16">
        <f t="shared" ca="1" si="10"/>
        <v>0</v>
      </c>
      <c r="AF23" s="16">
        <f t="shared" ca="1" si="10"/>
        <v>0</v>
      </c>
      <c r="AG23" s="16">
        <f t="shared" ca="1" si="10"/>
        <v>0</v>
      </c>
      <c r="AH23" s="16">
        <f t="shared" ca="1" si="10"/>
        <v>0</v>
      </c>
      <c r="AI23" s="16">
        <f t="shared" ca="1" si="10"/>
        <v>0</v>
      </c>
      <c r="AJ23" s="16">
        <f t="shared" ca="1" si="10"/>
        <v>0</v>
      </c>
      <c r="AK23" s="16">
        <f t="shared" ref="AK23:BJ23" ca="1" si="11">SUBTOTAL(109,AK19:AK22)</f>
        <v>0</v>
      </c>
      <c r="AL23" s="16">
        <f t="shared" ca="1" si="11"/>
        <v>0</v>
      </c>
      <c r="AM23" s="16">
        <f t="shared" ca="1" si="11"/>
        <v>0</v>
      </c>
      <c r="AN23" s="16">
        <f t="shared" ca="1" si="11"/>
        <v>0</v>
      </c>
      <c r="AO23" s="16">
        <f t="shared" ca="1" si="11"/>
        <v>0</v>
      </c>
      <c r="AP23" s="16">
        <f t="shared" ca="1" si="11"/>
        <v>0</v>
      </c>
      <c r="AQ23" s="16">
        <f t="shared" ca="1" si="11"/>
        <v>0</v>
      </c>
      <c r="AR23" s="16">
        <f t="shared" ca="1" si="11"/>
        <v>0</v>
      </c>
      <c r="AS23" s="16">
        <f t="shared" ca="1" si="11"/>
        <v>0</v>
      </c>
      <c r="AT23" s="16">
        <f t="shared" ca="1" si="11"/>
        <v>0</v>
      </c>
      <c r="AU23" s="16">
        <f t="shared" ca="1" si="11"/>
        <v>0</v>
      </c>
      <c r="AV23" s="16">
        <f t="shared" ca="1" si="11"/>
        <v>0</v>
      </c>
      <c r="AW23" s="16">
        <f t="shared" ca="1" si="11"/>
        <v>0</v>
      </c>
      <c r="AX23" s="16">
        <f t="shared" ca="1" si="11"/>
        <v>0</v>
      </c>
      <c r="AY23" s="16">
        <f t="shared" ca="1" si="11"/>
        <v>0</v>
      </c>
      <c r="AZ23" s="16">
        <f t="shared" ca="1" si="11"/>
        <v>0</v>
      </c>
      <c r="BA23" s="16">
        <f t="shared" ca="1" si="11"/>
        <v>0</v>
      </c>
      <c r="BB23" s="16">
        <f t="shared" ca="1" si="11"/>
        <v>0</v>
      </c>
      <c r="BC23" s="16">
        <f t="shared" ca="1" si="11"/>
        <v>0</v>
      </c>
      <c r="BD23" s="16">
        <f t="shared" ca="1" si="11"/>
        <v>0</v>
      </c>
      <c r="BE23" s="16">
        <f t="shared" ca="1" si="11"/>
        <v>0</v>
      </c>
      <c r="BF23" s="16">
        <f t="shared" ca="1" si="11"/>
        <v>0</v>
      </c>
      <c r="BG23" s="16">
        <f t="shared" ca="1" si="11"/>
        <v>0</v>
      </c>
      <c r="BH23" s="16">
        <f t="shared" ca="1" si="11"/>
        <v>0</v>
      </c>
      <c r="BI23" s="16">
        <f t="shared" ca="1" si="11"/>
        <v>0</v>
      </c>
      <c r="BJ23" s="16">
        <f t="shared" ca="1" si="11"/>
        <v>0</v>
      </c>
      <c r="BK23" s="16">
        <f t="shared" ca="1" si="6"/>
        <v>43126879.977764256</v>
      </c>
      <c r="BL23" s="63">
        <f t="shared" ca="1" si="7"/>
        <v>0.75164840903886665</v>
      </c>
    </row>
    <row r="24" spans="1:68" ht="21" customHeight="1" x14ac:dyDescent="0.2">
      <c r="A24" s="208" t="s">
        <v>89</v>
      </c>
      <c r="B24" s="13" t="s">
        <v>90</v>
      </c>
      <c r="C24" s="14">
        <f>Analítico!C126</f>
        <v>1393981.2</v>
      </c>
      <c r="D24" s="14">
        <f>Analítico!D126</f>
        <v>1237481.2</v>
      </c>
      <c r="E24" s="14">
        <f>Analítico!E126</f>
        <v>1050631.2</v>
      </c>
      <c r="F24" s="14">
        <f>Analítico!F126</f>
        <v>838201.2</v>
      </c>
      <c r="G24" s="14">
        <f>Analítico!G126</f>
        <v>1539151.2</v>
      </c>
      <c r="H24" s="14">
        <f>Analítico!H126</f>
        <v>821451.2</v>
      </c>
      <c r="I24" s="14">
        <f>Analítico!I126</f>
        <v>1131651.2</v>
      </c>
      <c r="J24" s="14">
        <f>Analítico!J126</f>
        <v>1040151.2</v>
      </c>
      <c r="K24" s="14">
        <f>Analítico!K126</f>
        <v>805151.2</v>
      </c>
      <c r="L24" s="14">
        <f>Analítico!L126</f>
        <v>971501.2</v>
      </c>
      <c r="M24" s="14">
        <f>Analítico!M126</f>
        <v>996751.2</v>
      </c>
      <c r="N24" s="14">
        <f>Analítico!N126</f>
        <v>831751.2</v>
      </c>
      <c r="O24" s="14">
        <f>Analítico!O126</f>
        <v>863192.4</v>
      </c>
      <c r="P24" s="14">
        <f>Analítico!P126</f>
        <v>0</v>
      </c>
      <c r="Q24" s="14">
        <f>Analítico!Q126</f>
        <v>0</v>
      </c>
      <c r="R24" s="14">
        <f>Analítico!R126</f>
        <v>0</v>
      </c>
      <c r="S24" s="14">
        <f>Analítico!S126</f>
        <v>0</v>
      </c>
      <c r="T24" s="14">
        <f>Analítico!T126</f>
        <v>0</v>
      </c>
      <c r="U24" s="14">
        <f>Analítico!U126</f>
        <v>0</v>
      </c>
      <c r="V24" s="14">
        <f>Analítico!V126</f>
        <v>0</v>
      </c>
      <c r="W24" s="14">
        <f>Analítico!W126</f>
        <v>0</v>
      </c>
      <c r="X24" s="14">
        <f>Analítico!X126</f>
        <v>0</v>
      </c>
      <c r="Y24" s="14">
        <f>Analítico!Y126</f>
        <v>0</v>
      </c>
      <c r="Z24" s="14">
        <f>Analítico!Z126</f>
        <v>0</v>
      </c>
      <c r="AA24" s="14">
        <f>Analítico!AA126</f>
        <v>0</v>
      </c>
      <c r="AB24" s="14">
        <f>Analítico!AB126</f>
        <v>0</v>
      </c>
      <c r="AC24" s="14">
        <f>Analítico!AC126</f>
        <v>0</v>
      </c>
      <c r="AD24" s="14">
        <f>Analítico!AD126</f>
        <v>0</v>
      </c>
      <c r="AE24" s="14">
        <f>Analítico!AE126</f>
        <v>0</v>
      </c>
      <c r="AF24" s="14">
        <f>Analítico!AF126</f>
        <v>0</v>
      </c>
      <c r="AG24" s="14">
        <f>Analítico!AG126</f>
        <v>0</v>
      </c>
      <c r="AH24" s="14">
        <f>Analítico!AH126</f>
        <v>0</v>
      </c>
      <c r="AI24" s="14">
        <f>Analítico!AI126</f>
        <v>0</v>
      </c>
      <c r="AJ24" s="14">
        <f>Analítico!AJ126</f>
        <v>0</v>
      </c>
      <c r="AK24" s="14">
        <f>Analítico!AK126</f>
        <v>0</v>
      </c>
      <c r="AL24" s="14">
        <f>Analítico!AL126</f>
        <v>0</v>
      </c>
      <c r="AM24" s="14">
        <f>Analítico!AM126</f>
        <v>0</v>
      </c>
      <c r="AN24" s="14">
        <f>Analítico!AN126</f>
        <v>0</v>
      </c>
      <c r="AO24" s="14">
        <f>Analítico!AO126</f>
        <v>0</v>
      </c>
      <c r="AP24" s="14">
        <f>Analítico!AP126</f>
        <v>0</v>
      </c>
      <c r="AQ24" s="14">
        <f>Analítico!AQ126</f>
        <v>0</v>
      </c>
      <c r="AR24" s="14">
        <f>Analítico!AR126</f>
        <v>0</v>
      </c>
      <c r="AS24" s="14">
        <f>Analítico!AS126</f>
        <v>0</v>
      </c>
      <c r="AT24" s="14">
        <f>Analítico!AT126</f>
        <v>0</v>
      </c>
      <c r="AU24" s="14">
        <f>Analítico!AU126</f>
        <v>0</v>
      </c>
      <c r="AV24" s="14">
        <f>Analítico!AV126</f>
        <v>0</v>
      </c>
      <c r="AW24" s="14">
        <f>Analítico!AW126</f>
        <v>0</v>
      </c>
      <c r="AX24" s="14">
        <f>Analítico!AX126</f>
        <v>0</v>
      </c>
      <c r="AY24" s="14">
        <f>Analítico!AY126</f>
        <v>0</v>
      </c>
      <c r="AZ24" s="14">
        <f>Analítico!AZ126</f>
        <v>0</v>
      </c>
      <c r="BA24" s="14">
        <f>Analítico!BA126</f>
        <v>0</v>
      </c>
      <c r="BB24" s="14">
        <f>Analítico!BB126</f>
        <v>0</v>
      </c>
      <c r="BC24" s="14">
        <f>Analítico!BC126</f>
        <v>0</v>
      </c>
      <c r="BD24" s="14">
        <f>Analítico!BD126</f>
        <v>0</v>
      </c>
      <c r="BE24" s="14">
        <f>Analítico!BE126</f>
        <v>0</v>
      </c>
      <c r="BF24" s="14">
        <f>Analítico!BF126</f>
        <v>0</v>
      </c>
      <c r="BG24" s="14">
        <f>Analítico!BG126</f>
        <v>0</v>
      </c>
      <c r="BH24" s="14">
        <f>Analítico!BH126</f>
        <v>0</v>
      </c>
      <c r="BI24" s="14">
        <f>Analítico!BI126</f>
        <v>0</v>
      </c>
      <c r="BJ24" s="14">
        <f>Analítico!BJ126</f>
        <v>0</v>
      </c>
      <c r="BK24" s="15">
        <f t="shared" si="6"/>
        <v>13521046.799999997</v>
      </c>
      <c r="BL24" s="65">
        <f t="shared" ca="1" si="7"/>
        <v>0.23565519511265423</v>
      </c>
    </row>
    <row r="25" spans="1:68" ht="21" customHeight="1" x14ac:dyDescent="0.2">
      <c r="A25" s="279" t="s">
        <v>91</v>
      </c>
      <c r="B25" s="280" t="s">
        <v>92</v>
      </c>
      <c r="C25" s="281">
        <f>Analítico!C141</f>
        <v>0</v>
      </c>
      <c r="D25" s="281">
        <f>Analítico!D141</f>
        <v>0</v>
      </c>
      <c r="E25" s="281">
        <f>Analítico!E141</f>
        <v>0</v>
      </c>
      <c r="F25" s="281">
        <f>Analítico!F141</f>
        <v>0</v>
      </c>
      <c r="G25" s="281">
        <f>Analítico!G141</f>
        <v>285480</v>
      </c>
      <c r="H25" s="281">
        <f>Analítico!H141</f>
        <v>0</v>
      </c>
      <c r="I25" s="281">
        <f>Analítico!I141</f>
        <v>0</v>
      </c>
      <c r="J25" s="281">
        <f>Analítico!J141</f>
        <v>0</v>
      </c>
      <c r="K25" s="281">
        <f>Analítico!K141</f>
        <v>0</v>
      </c>
      <c r="L25" s="281">
        <f>Analítico!L141</f>
        <v>231780</v>
      </c>
      <c r="M25" s="281">
        <f>Analítico!M141</f>
        <v>0</v>
      </c>
      <c r="N25" s="281">
        <f>Analítico!N141</f>
        <v>0</v>
      </c>
      <c r="O25" s="281">
        <f>Analítico!O141</f>
        <v>0</v>
      </c>
      <c r="P25" s="281">
        <f>Analítico!P141</f>
        <v>0</v>
      </c>
      <c r="Q25" s="281">
        <f>Analítico!Q141</f>
        <v>0</v>
      </c>
      <c r="R25" s="281">
        <f>Analítico!R141</f>
        <v>0</v>
      </c>
      <c r="S25" s="281">
        <f>Analítico!S141</f>
        <v>0</v>
      </c>
      <c r="T25" s="281">
        <f>Analítico!T141</f>
        <v>0</v>
      </c>
      <c r="U25" s="281">
        <f>Analítico!U141</f>
        <v>0</v>
      </c>
      <c r="V25" s="281">
        <f>Analítico!V141</f>
        <v>0</v>
      </c>
      <c r="W25" s="281">
        <f>Analítico!W141</f>
        <v>0</v>
      </c>
      <c r="X25" s="281">
        <f>Analítico!X141</f>
        <v>0</v>
      </c>
      <c r="Y25" s="281">
        <f>Analítico!Y141</f>
        <v>0</v>
      </c>
      <c r="Z25" s="281">
        <f>Analítico!Z141</f>
        <v>0</v>
      </c>
      <c r="AA25" s="281">
        <f>Analítico!AA141</f>
        <v>0</v>
      </c>
      <c r="AB25" s="281">
        <f>Analítico!AB141</f>
        <v>0</v>
      </c>
      <c r="AC25" s="281">
        <f>Analítico!AC141</f>
        <v>0</v>
      </c>
      <c r="AD25" s="281">
        <f>Analítico!AD141</f>
        <v>0</v>
      </c>
      <c r="AE25" s="281">
        <f>Analítico!AE141</f>
        <v>0</v>
      </c>
      <c r="AF25" s="281">
        <f>Analítico!AF141</f>
        <v>0</v>
      </c>
      <c r="AG25" s="281">
        <f>Analítico!AG141</f>
        <v>0</v>
      </c>
      <c r="AH25" s="281">
        <f>Analítico!AH141</f>
        <v>0</v>
      </c>
      <c r="AI25" s="281">
        <f>Analítico!AI141</f>
        <v>0</v>
      </c>
      <c r="AJ25" s="281">
        <f>Analítico!AJ141</f>
        <v>0</v>
      </c>
      <c r="AK25" s="281">
        <f>Analítico!AK141</f>
        <v>0</v>
      </c>
      <c r="AL25" s="281">
        <f>Analítico!AL141</f>
        <v>0</v>
      </c>
      <c r="AM25" s="281">
        <f>Analítico!AM141</f>
        <v>0</v>
      </c>
      <c r="AN25" s="281">
        <f>Analítico!AN141</f>
        <v>0</v>
      </c>
      <c r="AO25" s="281">
        <f>Analítico!AO141</f>
        <v>0</v>
      </c>
      <c r="AP25" s="281">
        <f>Analítico!AP141</f>
        <v>0</v>
      </c>
      <c r="AQ25" s="281">
        <f>Analítico!AQ141</f>
        <v>0</v>
      </c>
      <c r="AR25" s="281">
        <f>Analítico!AR141</f>
        <v>0</v>
      </c>
      <c r="AS25" s="281">
        <f>Analítico!AS141</f>
        <v>0</v>
      </c>
      <c r="AT25" s="281">
        <f>Analítico!AT141</f>
        <v>0</v>
      </c>
      <c r="AU25" s="281">
        <f>Analítico!AU141</f>
        <v>0</v>
      </c>
      <c r="AV25" s="281">
        <f>Analítico!AV141</f>
        <v>0</v>
      </c>
      <c r="AW25" s="281">
        <f>Analítico!AW141</f>
        <v>0</v>
      </c>
      <c r="AX25" s="281">
        <f>Analítico!AX141</f>
        <v>0</v>
      </c>
      <c r="AY25" s="281">
        <f>Analítico!AY141</f>
        <v>0</v>
      </c>
      <c r="AZ25" s="281">
        <f>Analítico!AZ141</f>
        <v>0</v>
      </c>
      <c r="BA25" s="281">
        <f>Analítico!BA141</f>
        <v>0</v>
      </c>
      <c r="BB25" s="281">
        <f>Analítico!BB141</f>
        <v>0</v>
      </c>
      <c r="BC25" s="281">
        <f>Analítico!BC141</f>
        <v>0</v>
      </c>
      <c r="BD25" s="281">
        <f>Analítico!BD141</f>
        <v>0</v>
      </c>
      <c r="BE25" s="281">
        <f>Analítico!BE141</f>
        <v>0</v>
      </c>
      <c r="BF25" s="281">
        <f>Analítico!BF141</f>
        <v>0</v>
      </c>
      <c r="BG25" s="281">
        <f>Analítico!BG141</f>
        <v>0</v>
      </c>
      <c r="BH25" s="281">
        <f>Analítico!BH141</f>
        <v>0</v>
      </c>
      <c r="BI25" s="281">
        <f>Analítico!BI141</f>
        <v>0</v>
      </c>
      <c r="BJ25" s="281">
        <f>Analítico!BJ141</f>
        <v>0</v>
      </c>
      <c r="BK25" s="16">
        <f t="shared" si="6"/>
        <v>517260</v>
      </c>
      <c r="BL25" s="282">
        <f t="shared" ca="1" si="7"/>
        <v>9.0152048156487072E-3</v>
      </c>
      <c r="BP25" s="100"/>
    </row>
    <row r="26" spans="1:68" ht="21" customHeight="1" x14ac:dyDescent="0.2">
      <c r="A26" s="210" t="s">
        <v>93</v>
      </c>
      <c r="B26" s="153" t="s">
        <v>94</v>
      </c>
      <c r="C26" s="154">
        <f>Analítico!C142</f>
        <v>0</v>
      </c>
      <c r="D26" s="154">
        <f>Analítico!D142</f>
        <v>0</v>
      </c>
      <c r="E26" s="154">
        <f>Analítico!E142</f>
        <v>0</v>
      </c>
      <c r="F26" s="154">
        <f>Analítico!F142</f>
        <v>0</v>
      </c>
      <c r="G26" s="154">
        <f>Analítico!G142</f>
        <v>0</v>
      </c>
      <c r="H26" s="154">
        <f>Analítico!H142</f>
        <v>0</v>
      </c>
      <c r="I26" s="154">
        <f>Analítico!I142</f>
        <v>0</v>
      </c>
      <c r="J26" s="154">
        <f>Analítico!J142</f>
        <v>0</v>
      </c>
      <c r="K26" s="154">
        <f>Analítico!K142</f>
        <v>0</v>
      </c>
      <c r="L26" s="154">
        <f>Analítico!L142</f>
        <v>0</v>
      </c>
      <c r="M26" s="154">
        <f>Analítico!M142</f>
        <v>0</v>
      </c>
      <c r="N26" s="154">
        <f>Analítico!N142</f>
        <v>0</v>
      </c>
      <c r="O26" s="154">
        <f>Analítico!O142</f>
        <v>0</v>
      </c>
      <c r="P26" s="154">
        <f>Analítico!P142</f>
        <v>0</v>
      </c>
      <c r="Q26" s="154">
        <f>Analítico!Q142</f>
        <v>0</v>
      </c>
      <c r="R26" s="154">
        <f>Analítico!R142</f>
        <v>0</v>
      </c>
      <c r="S26" s="154">
        <f>Analítico!S142</f>
        <v>0</v>
      </c>
      <c r="T26" s="154">
        <f>Analítico!T142</f>
        <v>0</v>
      </c>
      <c r="U26" s="154">
        <f>Analítico!U142</f>
        <v>0</v>
      </c>
      <c r="V26" s="154">
        <f>Analítico!V142</f>
        <v>0</v>
      </c>
      <c r="W26" s="154">
        <f>Analítico!W142</f>
        <v>0</v>
      </c>
      <c r="X26" s="154">
        <f>Analítico!X142</f>
        <v>0</v>
      </c>
      <c r="Y26" s="154">
        <f>Analítico!Y142</f>
        <v>0</v>
      </c>
      <c r="Z26" s="154">
        <f>Analítico!Z142</f>
        <v>0</v>
      </c>
      <c r="AA26" s="154">
        <f>Analítico!AA142</f>
        <v>0</v>
      </c>
      <c r="AB26" s="154">
        <f>Analítico!AB142</f>
        <v>0</v>
      </c>
      <c r="AC26" s="154">
        <f>Analítico!AC142</f>
        <v>0</v>
      </c>
      <c r="AD26" s="154">
        <f>Analítico!AD142</f>
        <v>0</v>
      </c>
      <c r="AE26" s="154">
        <f>Analítico!AE142</f>
        <v>0</v>
      </c>
      <c r="AF26" s="154">
        <f>Analítico!AF142</f>
        <v>0</v>
      </c>
      <c r="AG26" s="154">
        <f>Analítico!AG142</f>
        <v>0</v>
      </c>
      <c r="AH26" s="154">
        <f>Analítico!AH142</f>
        <v>0</v>
      </c>
      <c r="AI26" s="154">
        <f>Analítico!AI142</f>
        <v>0</v>
      </c>
      <c r="AJ26" s="154">
        <f>Analítico!AJ142</f>
        <v>0</v>
      </c>
      <c r="AK26" s="154">
        <f>Analítico!AK142</f>
        <v>0</v>
      </c>
      <c r="AL26" s="154">
        <f>Analítico!AL142</f>
        <v>0</v>
      </c>
      <c r="AM26" s="154">
        <f>Analítico!AM142</f>
        <v>0</v>
      </c>
      <c r="AN26" s="154">
        <f>Analítico!AN142</f>
        <v>0</v>
      </c>
      <c r="AO26" s="154">
        <f>Analítico!AO142</f>
        <v>0</v>
      </c>
      <c r="AP26" s="154">
        <f>Analítico!AP142</f>
        <v>0</v>
      </c>
      <c r="AQ26" s="154">
        <f>Analítico!AQ142</f>
        <v>0</v>
      </c>
      <c r="AR26" s="154">
        <f>Analítico!AR142</f>
        <v>0</v>
      </c>
      <c r="AS26" s="154">
        <f>Analítico!AS142</f>
        <v>0</v>
      </c>
      <c r="AT26" s="154">
        <f>Analítico!AT142</f>
        <v>0</v>
      </c>
      <c r="AU26" s="154">
        <f>Analítico!AU142</f>
        <v>0</v>
      </c>
      <c r="AV26" s="154">
        <f>Analítico!AV142</f>
        <v>0</v>
      </c>
      <c r="AW26" s="154">
        <f>Analítico!AW142</f>
        <v>0</v>
      </c>
      <c r="AX26" s="154">
        <f>Analítico!AX142</f>
        <v>0</v>
      </c>
      <c r="AY26" s="154">
        <f>Analítico!AY142</f>
        <v>0</v>
      </c>
      <c r="AZ26" s="154">
        <f>Analítico!AZ142</f>
        <v>0</v>
      </c>
      <c r="BA26" s="154">
        <f>Analítico!BA142</f>
        <v>0</v>
      </c>
      <c r="BB26" s="154">
        <f>Analítico!BB142</f>
        <v>0</v>
      </c>
      <c r="BC26" s="154">
        <f>Analítico!BC142</f>
        <v>0</v>
      </c>
      <c r="BD26" s="154">
        <f>Analítico!BD142</f>
        <v>0</v>
      </c>
      <c r="BE26" s="154">
        <f>Analítico!BE142</f>
        <v>0</v>
      </c>
      <c r="BF26" s="154">
        <f>Analítico!BF142</f>
        <v>0</v>
      </c>
      <c r="BG26" s="154">
        <f>Analítico!BG142</f>
        <v>0</v>
      </c>
      <c r="BH26" s="154">
        <f>Analítico!BH142</f>
        <v>0</v>
      </c>
      <c r="BI26" s="154">
        <f>Analítico!BI142</f>
        <v>0</v>
      </c>
      <c r="BJ26" s="154">
        <f>Analítico!BJ142</f>
        <v>0</v>
      </c>
      <c r="BK26" s="155">
        <f t="shared" si="6"/>
        <v>0</v>
      </c>
      <c r="BL26" s="156">
        <f t="shared" ref="BL26" ca="1" si="12">IF($BK$28=0,0,BK26/$BK$28)</f>
        <v>0</v>
      </c>
      <c r="BP26" s="100"/>
    </row>
    <row r="27" spans="1:68" ht="21" customHeight="1" thickBot="1" x14ac:dyDescent="0.25">
      <c r="A27" s="211" t="s">
        <v>95</v>
      </c>
      <c r="B27" s="105" t="s">
        <v>96</v>
      </c>
      <c r="C27" s="106"/>
      <c r="D27" s="106"/>
      <c r="E27" s="106"/>
      <c r="F27" s="106"/>
      <c r="G27" s="106"/>
      <c r="H27" s="106"/>
      <c r="I27" s="106"/>
      <c r="J27" s="106"/>
      <c r="K27" s="106"/>
      <c r="L27" s="106"/>
      <c r="M27" s="106"/>
      <c r="N27" s="106"/>
      <c r="O27" s="106"/>
      <c r="P27" s="106"/>
      <c r="Q27" s="106"/>
      <c r="R27" s="106"/>
      <c r="S27" s="106"/>
      <c r="T27" s="106"/>
      <c r="U27" s="106"/>
      <c r="V27" s="106"/>
      <c r="W27" s="106"/>
      <c r="X27" s="106"/>
      <c r="Y27" s="106"/>
      <c r="Z27" s="106"/>
      <c r="AA27" s="106"/>
      <c r="AB27" s="106"/>
      <c r="AC27" s="106"/>
      <c r="AD27" s="106"/>
      <c r="AE27" s="106"/>
      <c r="AF27" s="106"/>
      <c r="AG27" s="106"/>
      <c r="AH27" s="106"/>
      <c r="AI27" s="106"/>
      <c r="AJ27" s="106"/>
      <c r="AK27" s="106"/>
      <c r="AL27" s="106"/>
      <c r="AM27" s="106"/>
      <c r="AN27" s="106"/>
      <c r="AO27" s="106"/>
      <c r="AP27" s="106"/>
      <c r="AQ27" s="106"/>
      <c r="AR27" s="106"/>
      <c r="AS27" s="106"/>
      <c r="AT27" s="106"/>
      <c r="AU27" s="106"/>
      <c r="AV27" s="106"/>
      <c r="AW27" s="106"/>
      <c r="AX27" s="106"/>
      <c r="AY27" s="106"/>
      <c r="AZ27" s="106"/>
      <c r="BA27" s="106"/>
      <c r="BB27" s="106"/>
      <c r="BC27" s="106"/>
      <c r="BD27" s="106"/>
      <c r="BE27" s="106"/>
      <c r="BF27" s="106"/>
      <c r="BG27" s="106"/>
      <c r="BH27" s="106"/>
      <c r="BI27" s="106"/>
      <c r="BJ27" s="106"/>
      <c r="BK27" s="60">
        <f>Desmobilização!H204</f>
        <v>211213.49016238222</v>
      </c>
      <c r="BL27" s="107">
        <f t="shared" ref="BL27" ca="1" si="13">IF($BK$28=0,0,BK27/$BK$28)</f>
        <v>3.6811910328304514E-3</v>
      </c>
      <c r="BP27" s="100"/>
    </row>
    <row r="28" spans="1:68" ht="21" customHeight="1" thickBot="1" x14ac:dyDescent="0.25">
      <c r="A28" s="274" t="s">
        <v>97</v>
      </c>
      <c r="B28" s="228"/>
      <c r="C28" s="272">
        <f ca="1">SUBTOTAL(109,C19:C27)</f>
        <v>4600347.0152242975</v>
      </c>
      <c r="D28" s="272">
        <f t="shared" ref="D28:L28" ca="1" si="14">SUBTOTAL(109,D19:D27)</f>
        <v>4586141.3571543088</v>
      </c>
      <c r="E28" s="272">
        <f t="shared" ca="1" si="14"/>
        <v>4399291.3571543088</v>
      </c>
      <c r="F28" s="272">
        <f t="shared" ca="1" si="14"/>
        <v>4186980.6801623087</v>
      </c>
      <c r="G28" s="272">
        <f t="shared" ca="1" si="14"/>
        <v>5093520.1560069993</v>
      </c>
      <c r="H28" s="272">
        <f t="shared" ca="1" si="14"/>
        <v>4126439.8092324743</v>
      </c>
      <c r="I28" s="272">
        <f t="shared" ca="1" si="14"/>
        <v>4436639.8092324743</v>
      </c>
      <c r="J28" s="272">
        <f t="shared" ca="1" si="14"/>
        <v>4345139.8092324743</v>
      </c>
      <c r="K28" s="272">
        <f t="shared" ca="1" si="14"/>
        <v>4110139.8092324743</v>
      </c>
      <c r="L28" s="272">
        <f t="shared" ca="1" si="14"/>
        <v>4549673.9437830355</v>
      </c>
      <c r="M28" s="272">
        <f t="shared" ref="M28:Y28" ca="1" si="15">SUBTOTAL(109,M19:M27)</f>
        <v>4343143.9437830355</v>
      </c>
      <c r="N28" s="272">
        <f t="shared" ca="1" si="15"/>
        <v>4178143.9437830355</v>
      </c>
      <c r="O28" s="272">
        <f t="shared" ca="1" si="15"/>
        <v>4209585.1437830357</v>
      </c>
      <c r="P28" s="272">
        <f t="shared" ca="1" si="15"/>
        <v>0</v>
      </c>
      <c r="Q28" s="272">
        <f t="shared" ca="1" si="15"/>
        <v>0</v>
      </c>
      <c r="R28" s="272">
        <f t="shared" ca="1" si="15"/>
        <v>0</v>
      </c>
      <c r="S28" s="272">
        <f t="shared" ca="1" si="15"/>
        <v>0</v>
      </c>
      <c r="T28" s="272">
        <f t="shared" ca="1" si="15"/>
        <v>0</v>
      </c>
      <c r="U28" s="272">
        <f t="shared" ca="1" si="15"/>
        <v>0</v>
      </c>
      <c r="V28" s="272">
        <f t="shared" ca="1" si="15"/>
        <v>0</v>
      </c>
      <c r="W28" s="272">
        <f t="shared" ca="1" si="15"/>
        <v>0</v>
      </c>
      <c r="X28" s="272">
        <f t="shared" ca="1" si="15"/>
        <v>0</v>
      </c>
      <c r="Y28" s="272">
        <f t="shared" ca="1" si="15"/>
        <v>0</v>
      </c>
      <c r="Z28" s="272">
        <f t="shared" ref="Z28:AJ28" ca="1" si="16">SUBTOTAL(109,Z19:Z27)</f>
        <v>0</v>
      </c>
      <c r="AA28" s="272">
        <f t="shared" ca="1" si="16"/>
        <v>0</v>
      </c>
      <c r="AB28" s="272">
        <f t="shared" ca="1" si="16"/>
        <v>0</v>
      </c>
      <c r="AC28" s="272">
        <f t="shared" ca="1" si="16"/>
        <v>0</v>
      </c>
      <c r="AD28" s="272">
        <f t="shared" ca="1" si="16"/>
        <v>0</v>
      </c>
      <c r="AE28" s="272">
        <f t="shared" ca="1" si="16"/>
        <v>0</v>
      </c>
      <c r="AF28" s="272">
        <f t="shared" ca="1" si="16"/>
        <v>0</v>
      </c>
      <c r="AG28" s="272">
        <f t="shared" ca="1" si="16"/>
        <v>0</v>
      </c>
      <c r="AH28" s="272">
        <f t="shared" ca="1" si="16"/>
        <v>0</v>
      </c>
      <c r="AI28" s="272">
        <f t="shared" ca="1" si="16"/>
        <v>0</v>
      </c>
      <c r="AJ28" s="272">
        <f t="shared" ca="1" si="16"/>
        <v>0</v>
      </c>
      <c r="AK28" s="272">
        <f t="shared" ref="AK28:BJ28" ca="1" si="17">SUBTOTAL(109,AK19:AK27)</f>
        <v>0</v>
      </c>
      <c r="AL28" s="272">
        <f t="shared" ca="1" si="17"/>
        <v>0</v>
      </c>
      <c r="AM28" s="272">
        <f t="shared" ca="1" si="17"/>
        <v>0</v>
      </c>
      <c r="AN28" s="272">
        <f t="shared" ca="1" si="17"/>
        <v>0</v>
      </c>
      <c r="AO28" s="272">
        <f t="shared" ca="1" si="17"/>
        <v>0</v>
      </c>
      <c r="AP28" s="272">
        <f t="shared" ca="1" si="17"/>
        <v>0</v>
      </c>
      <c r="AQ28" s="272">
        <f t="shared" ca="1" si="17"/>
        <v>0</v>
      </c>
      <c r="AR28" s="272">
        <f t="shared" ca="1" si="17"/>
        <v>0</v>
      </c>
      <c r="AS28" s="272">
        <f t="shared" ca="1" si="17"/>
        <v>0</v>
      </c>
      <c r="AT28" s="272">
        <f t="shared" ca="1" si="17"/>
        <v>0</v>
      </c>
      <c r="AU28" s="272">
        <f t="shared" ca="1" si="17"/>
        <v>0</v>
      </c>
      <c r="AV28" s="272">
        <f t="shared" ca="1" si="17"/>
        <v>0</v>
      </c>
      <c r="AW28" s="272">
        <f t="shared" ca="1" si="17"/>
        <v>0</v>
      </c>
      <c r="AX28" s="272">
        <f t="shared" ca="1" si="17"/>
        <v>0</v>
      </c>
      <c r="AY28" s="272">
        <f t="shared" ca="1" si="17"/>
        <v>0</v>
      </c>
      <c r="AZ28" s="272">
        <f t="shared" ca="1" si="17"/>
        <v>0</v>
      </c>
      <c r="BA28" s="272">
        <f t="shared" ca="1" si="17"/>
        <v>0</v>
      </c>
      <c r="BB28" s="272">
        <f t="shared" ca="1" si="17"/>
        <v>0</v>
      </c>
      <c r="BC28" s="272">
        <f t="shared" ca="1" si="17"/>
        <v>0</v>
      </c>
      <c r="BD28" s="272">
        <f t="shared" ca="1" si="17"/>
        <v>0</v>
      </c>
      <c r="BE28" s="272">
        <f t="shared" ca="1" si="17"/>
        <v>0</v>
      </c>
      <c r="BF28" s="272">
        <f t="shared" ca="1" si="17"/>
        <v>0</v>
      </c>
      <c r="BG28" s="272">
        <f t="shared" ca="1" si="17"/>
        <v>0</v>
      </c>
      <c r="BH28" s="272">
        <f t="shared" ca="1" si="17"/>
        <v>0</v>
      </c>
      <c r="BI28" s="272">
        <f t="shared" ca="1" si="17"/>
        <v>0</v>
      </c>
      <c r="BJ28" s="272">
        <f t="shared" ca="1" si="17"/>
        <v>0</v>
      </c>
      <c r="BK28" s="272">
        <f ca="1">SUBTOTAL(109,BK23:BK27)</f>
        <v>57376400.267926633</v>
      </c>
      <c r="BL28" s="273">
        <f ca="1">IF($BK$28=0,0,BK28/$BK$28)</f>
        <v>1</v>
      </c>
      <c r="BP28" s="100"/>
    </row>
    <row r="29" spans="1:68" ht="1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1"/>
      <c r="BL29" s="64"/>
      <c r="BP29" s="100"/>
    </row>
    <row r="30" spans="1:68" ht="15" x14ac:dyDescent="0.2">
      <c r="A30" s="102"/>
      <c r="B30" s="102"/>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02"/>
      <c r="AB30" s="102"/>
      <c r="AC30" s="102"/>
      <c r="AD30" s="102"/>
      <c r="AE30" s="102"/>
      <c r="AF30" s="102"/>
      <c r="AG30" s="102"/>
      <c r="AH30" s="102"/>
      <c r="AI30" s="102"/>
      <c r="AJ30" s="102"/>
      <c r="AK30" s="102"/>
      <c r="AL30" s="102"/>
      <c r="AM30" s="102"/>
      <c r="AN30" s="102"/>
      <c r="AO30" s="102"/>
      <c r="AP30" s="102"/>
      <c r="AQ30" s="102"/>
      <c r="AR30" s="102"/>
      <c r="AS30" s="102"/>
      <c r="AT30" s="102"/>
      <c r="AU30" s="102"/>
      <c r="AV30" s="102"/>
      <c r="AW30" s="102"/>
      <c r="AX30" s="102"/>
      <c r="AY30" s="102"/>
      <c r="AZ30" s="102"/>
      <c r="BA30" s="102"/>
      <c r="BB30" s="102"/>
      <c r="BC30" s="102"/>
      <c r="BD30" s="102"/>
      <c r="BE30" s="102"/>
      <c r="BF30" s="102"/>
      <c r="BG30" s="102"/>
      <c r="BH30" s="102"/>
      <c r="BI30" s="102"/>
      <c r="BJ30" s="102"/>
      <c r="BK30" s="102"/>
      <c r="BP30" s="100"/>
    </row>
    <row r="31" spans="1:68" ht="15" x14ac:dyDescent="0.2">
      <c r="A31" s="102"/>
      <c r="B31" s="102"/>
      <c r="C31" s="102"/>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02"/>
      <c r="AB31" s="102"/>
      <c r="AC31" s="102"/>
      <c r="AD31" s="102"/>
      <c r="AE31" s="102"/>
      <c r="AF31" s="102"/>
      <c r="AG31" s="102"/>
      <c r="AH31" s="102"/>
      <c r="AI31" s="102"/>
      <c r="AJ31" s="102"/>
      <c r="AK31" s="102"/>
      <c r="AL31" s="102"/>
      <c r="AM31" s="102"/>
      <c r="AN31" s="102"/>
      <c r="AO31" s="102"/>
      <c r="AP31" s="102"/>
      <c r="AQ31" s="102"/>
      <c r="AR31" s="102"/>
      <c r="AS31" s="102"/>
      <c r="AT31" s="102"/>
      <c r="AU31" s="102"/>
      <c r="AV31" s="102"/>
      <c r="AW31" s="102"/>
      <c r="AX31" s="102"/>
      <c r="AY31" s="102"/>
      <c r="AZ31" s="102"/>
      <c r="BA31" s="102"/>
      <c r="BB31" s="102"/>
      <c r="BC31" s="102"/>
      <c r="BD31" s="102"/>
      <c r="BE31" s="102"/>
      <c r="BF31" s="102"/>
      <c r="BG31" s="102"/>
      <c r="BH31" s="102"/>
      <c r="BI31" s="102"/>
      <c r="BJ31" s="102"/>
      <c r="BK31" s="102"/>
      <c r="BP31" s="100"/>
    </row>
    <row r="32" spans="1:68" ht="15" x14ac:dyDescent="0.2">
      <c r="A32" s="102"/>
      <c r="B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02"/>
      <c r="AB32" s="102"/>
      <c r="AC32" s="102"/>
      <c r="AD32" s="102"/>
      <c r="AE32" s="102"/>
      <c r="AF32" s="102"/>
      <c r="AG32" s="102"/>
      <c r="AH32" s="102"/>
      <c r="AI32" s="102"/>
      <c r="AJ32" s="102"/>
      <c r="AK32" s="102"/>
      <c r="AL32" s="102"/>
      <c r="AM32" s="102"/>
      <c r="AN32" s="102"/>
      <c r="AO32" s="102"/>
      <c r="AP32" s="102"/>
      <c r="AQ32" s="102"/>
      <c r="AR32" s="102"/>
      <c r="AS32" s="102"/>
      <c r="AT32" s="102"/>
      <c r="AU32" s="102"/>
      <c r="AV32" s="102"/>
      <c r="AW32" s="102"/>
      <c r="AX32" s="102"/>
      <c r="AY32" s="102"/>
      <c r="AZ32" s="102"/>
      <c r="BA32" s="102"/>
      <c r="BB32" s="102"/>
      <c r="BC32" s="102"/>
      <c r="BD32" s="102"/>
      <c r="BE32" s="102"/>
      <c r="BF32" s="102"/>
      <c r="BG32" s="102"/>
      <c r="BH32" s="102"/>
      <c r="BI32" s="102"/>
      <c r="BJ32" s="102"/>
      <c r="BK32" s="140"/>
      <c r="BP32" s="100"/>
    </row>
    <row r="33" spans="1:68" ht="15" x14ac:dyDescent="0.2">
      <c r="A33" s="102"/>
      <c r="B33" s="102"/>
      <c r="C33" s="102"/>
      <c r="D33" s="102"/>
      <c r="E33" s="102"/>
      <c r="F33" s="102"/>
      <c r="G33" s="102"/>
      <c r="H33" s="102"/>
      <c r="I33" s="102"/>
      <c r="J33" s="102"/>
      <c r="K33" s="102"/>
      <c r="L33" s="102"/>
      <c r="M33" s="102"/>
      <c r="N33" s="102"/>
      <c r="O33" s="102"/>
      <c r="P33" s="102"/>
      <c r="Q33" s="102"/>
      <c r="R33" s="102"/>
      <c r="S33" s="102"/>
      <c r="T33" s="102"/>
      <c r="U33" s="102"/>
      <c r="V33" s="102"/>
      <c r="W33" s="102"/>
      <c r="X33" s="102"/>
      <c r="Y33" s="102"/>
      <c r="Z33" s="102"/>
      <c r="AA33" s="102"/>
      <c r="AB33" s="102"/>
      <c r="AC33" s="102"/>
      <c r="AD33" s="102"/>
      <c r="AE33" s="102"/>
      <c r="AF33" s="102"/>
      <c r="AG33" s="102"/>
      <c r="AH33" s="102"/>
      <c r="AI33" s="102"/>
      <c r="AJ33" s="102"/>
      <c r="AK33" s="102"/>
      <c r="AL33" s="102"/>
      <c r="AM33" s="102"/>
      <c r="AN33" s="102"/>
      <c r="AO33" s="102"/>
      <c r="AP33" s="102"/>
      <c r="AQ33" s="102"/>
      <c r="AR33" s="102"/>
      <c r="AS33" s="102"/>
      <c r="AT33" s="102"/>
      <c r="AU33" s="102"/>
      <c r="AV33" s="102"/>
      <c r="AW33" s="102"/>
      <c r="AX33" s="102"/>
      <c r="AY33" s="102"/>
      <c r="AZ33" s="102"/>
      <c r="BA33" s="102"/>
      <c r="BB33" s="102"/>
      <c r="BC33" s="102"/>
      <c r="BD33" s="102"/>
      <c r="BE33" s="102"/>
      <c r="BF33" s="102"/>
      <c r="BG33" s="102"/>
      <c r="BH33" s="102"/>
      <c r="BI33" s="102"/>
      <c r="BJ33" s="102"/>
      <c r="BK33" s="102"/>
      <c r="BP33" s="100"/>
    </row>
    <row r="34" spans="1:68" ht="15" x14ac:dyDescent="0.2">
      <c r="BK34" s="102"/>
      <c r="BP34" s="100"/>
    </row>
    <row r="35" spans="1:68" ht="10.5" x14ac:dyDescent="0.2"/>
    <row r="36" spans="1:68" ht="10.5" x14ac:dyDescent="0.2"/>
    <row r="37" spans="1:68" ht="10.5" x14ac:dyDescent="0.2"/>
    <row r="38" spans="1:68" ht="10.5" x14ac:dyDescent="0.2"/>
    <row r="39" spans="1:68" ht="10.5" x14ac:dyDescent="0.2"/>
    <row r="40" spans="1:68" ht="10.5" x14ac:dyDescent="0.2"/>
    <row r="41" spans="1:68" ht="10.5" x14ac:dyDescent="0.2"/>
    <row r="42" spans="1:68" ht="10.5" x14ac:dyDescent="0.2"/>
    <row r="43" spans="1:68" ht="10.5" x14ac:dyDescent="0.2"/>
    <row r="44" spans="1:68" ht="10.5" x14ac:dyDescent="0.2"/>
    <row r="45" spans="1:68" ht="10.5" x14ac:dyDescent="0.2"/>
    <row r="46" spans="1:68" ht="10.5" x14ac:dyDescent="0.2"/>
    <row r="47" spans="1:68" ht="10.5" x14ac:dyDescent="0.2"/>
    <row r="48" spans="1:68" ht="10.5" x14ac:dyDescent="0.2"/>
    <row r="49" ht="10.5" x14ac:dyDescent="0.2"/>
    <row r="50" ht="10.5" x14ac:dyDescent="0.2"/>
    <row r="51" ht="10.5" x14ac:dyDescent="0.2"/>
    <row r="52" ht="10.5" x14ac:dyDescent="0.2"/>
    <row r="53" ht="10.5" x14ac:dyDescent="0.2"/>
    <row r="54" ht="10.5" x14ac:dyDescent="0.2"/>
    <row r="55" ht="10.5" x14ac:dyDescent="0.2"/>
    <row r="56" ht="10.5" x14ac:dyDescent="0.2"/>
    <row r="57" ht="10.5" x14ac:dyDescent="0.2"/>
    <row r="58" ht="10.5" x14ac:dyDescent="0.2"/>
    <row r="59" ht="10.5" x14ac:dyDescent="0.2"/>
    <row r="60" ht="10.5" x14ac:dyDescent="0.2"/>
    <row r="61" ht="10.5" x14ac:dyDescent="0.2"/>
    <row r="62" ht="10.5" x14ac:dyDescent="0.2"/>
    <row r="63" ht="10.5" x14ac:dyDescent="0.2"/>
    <row r="64" ht="10.5" x14ac:dyDescent="0.2"/>
    <row r="65" ht="10.5" x14ac:dyDescent="0.2"/>
    <row r="66" ht="10.5" x14ac:dyDescent="0.2"/>
    <row r="67" ht="10.5" x14ac:dyDescent="0.2"/>
    <row r="68" ht="10.5" x14ac:dyDescent="0.2"/>
    <row r="69" ht="10.5" x14ac:dyDescent="0.2"/>
    <row r="70" ht="10.5" x14ac:dyDescent="0.2"/>
    <row r="71" ht="10.5" x14ac:dyDescent="0.2"/>
    <row r="72" ht="10.5" x14ac:dyDescent="0.2"/>
    <row r="73" ht="10.5" x14ac:dyDescent="0.2"/>
    <row r="74" ht="10.5" x14ac:dyDescent="0.2"/>
    <row r="75" ht="10.5" x14ac:dyDescent="0.2"/>
    <row r="76" ht="10.5" x14ac:dyDescent="0.2"/>
    <row r="77" ht="10.5" x14ac:dyDescent="0.2"/>
    <row r="78" ht="10.5" x14ac:dyDescent="0.2"/>
    <row r="79" ht="10.5" x14ac:dyDescent="0.2"/>
    <row r="80" ht="10.5" x14ac:dyDescent="0.2"/>
    <row r="81" ht="10.5" x14ac:dyDescent="0.2"/>
    <row r="82" ht="10.5" x14ac:dyDescent="0.2"/>
    <row r="83" ht="10.5" x14ac:dyDescent="0.2"/>
    <row r="84" ht="10.5" x14ac:dyDescent="0.2"/>
    <row r="85" ht="10.5" x14ac:dyDescent="0.2"/>
    <row r="86" ht="10.5" x14ac:dyDescent="0.2"/>
    <row r="87" ht="10.5" x14ac:dyDescent="0.2"/>
    <row r="88" ht="10.5" x14ac:dyDescent="0.2"/>
    <row r="89" ht="10.5" x14ac:dyDescent="0.2"/>
    <row r="90" ht="10.5" x14ac:dyDescent="0.2"/>
    <row r="91" ht="10.5" x14ac:dyDescent="0.2"/>
    <row r="92" ht="10.5" x14ac:dyDescent="0.2"/>
    <row r="93" ht="10.5" x14ac:dyDescent="0.2"/>
    <row r="94" ht="10.5" x14ac:dyDescent="0.2"/>
    <row r="95" ht="10.5" x14ac:dyDescent="0.2"/>
    <row r="96" ht="10.5" x14ac:dyDescent="0.2"/>
    <row r="97" ht="10.5" x14ac:dyDescent="0.2"/>
    <row r="98" ht="10.5" x14ac:dyDescent="0.2"/>
    <row r="99" ht="10.5" x14ac:dyDescent="0.2"/>
    <row r="100" ht="10.5" x14ac:dyDescent="0.2"/>
    <row r="101" ht="10.5" x14ac:dyDescent="0.2"/>
    <row r="102" ht="10.5" x14ac:dyDescent="0.2"/>
    <row r="103" ht="10.5" x14ac:dyDescent="0.2"/>
    <row r="104" ht="10.5" x14ac:dyDescent="0.2"/>
    <row r="105" ht="10.5" x14ac:dyDescent="0.2"/>
    <row r="106" ht="10.5" x14ac:dyDescent="0.2"/>
    <row r="107" ht="10.5" x14ac:dyDescent="0.2"/>
  </sheetData>
  <sheetProtection algorithmName="SHA-512" hashValue="i3RlSRmuDml4hfnAOcXwI9PIs6QsntSNIDZH6Epa4sgQnUrjuxPUYWrkGMMHrfBZLpbPtm+4XjRje3bKAGSyjA==" saltValue="BsrMC4zGW87rwKiNEBe76g==" spinCount="100000" sheet="1" objects="1" scenarios="1" formatColumns="0"/>
  <mergeCells count="9">
    <mergeCell ref="O2:Z2"/>
    <mergeCell ref="A5:B5"/>
    <mergeCell ref="AA2:BL2"/>
    <mergeCell ref="A23:B23"/>
    <mergeCell ref="A15:B15"/>
    <mergeCell ref="A14:B14"/>
    <mergeCell ref="A13:B13"/>
    <mergeCell ref="C1:N1"/>
    <mergeCell ref="C2:N2"/>
  </mergeCells>
  <phoneticPr fontId="3" type="noConversion"/>
  <pageMargins left="0.19685039370078741" right="0.19685039370078741" top="0.59055118110236227" bottom="0.59055118110236227" header="0" footer="0"/>
  <pageSetup paperSize="9" scale="69" fitToWidth="3" orientation="landscape" horizontalDpi="4294967294" verticalDpi="4294967294" r:id="rId1"/>
  <headerFooter>
    <oddFooter>Página &amp;P de &amp;N</oddFooter>
  </headerFooter>
  <colBreaks count="3" manualBreakCount="3">
    <brk id="14" max="24" man="1"/>
    <brk id="26" max="24" man="1"/>
    <brk id="50" max="25" man="1"/>
  </colBreaks>
  <ignoredErrors>
    <ignoredError sqref="BK13"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pageSetUpPr fitToPage="1"/>
  </sheetPr>
  <dimension ref="A1:BY126"/>
  <sheetViews>
    <sheetView zoomScaleNormal="100" zoomScaleSheetLayoutView="100" workbookViewId="0">
      <pane xSplit="1" ySplit="3" topLeftCell="B4" activePane="bottomRight" state="frozen"/>
      <selection pane="topRight" activeCell="A4" sqref="A4"/>
      <selection pane="bottomLeft" activeCell="A4" sqref="A4"/>
      <selection pane="bottomRight" activeCell="B4" sqref="B4"/>
    </sheetView>
  </sheetViews>
  <sheetFormatPr defaultRowHeight="12.75" x14ac:dyDescent="0.2"/>
  <cols>
    <col min="1" max="1" width="4.85546875" style="84" customWidth="1"/>
    <col min="2" max="2" width="65.7109375" style="83" customWidth="1"/>
    <col min="3" max="4" width="13.85546875" style="83" customWidth="1"/>
    <col min="5" max="5" width="14" style="83" bestFit="1" customWidth="1"/>
    <col min="6" max="6" width="12.42578125" style="83" customWidth="1"/>
    <col min="7" max="9" width="12.42578125" style="83" hidden="1" customWidth="1"/>
    <col min="10" max="10" width="13.5703125" style="83" customWidth="1"/>
    <col min="11" max="12" width="8.85546875" style="83" customWidth="1"/>
    <col min="13" max="15" width="8.85546875" style="83" hidden="1" customWidth="1"/>
    <col min="16" max="16" width="8.42578125" style="83" customWidth="1"/>
    <col min="17" max="17" width="11.5703125" style="83" hidden="1" customWidth="1"/>
    <col min="18" max="18" width="14.42578125" style="83" hidden="1" customWidth="1"/>
    <col min="19" max="19" width="12.5703125" style="83" hidden="1" customWidth="1"/>
    <col min="20" max="76" width="13.85546875" style="83" hidden="1" customWidth="1"/>
    <col min="77" max="16384" width="9.140625" style="83"/>
  </cols>
  <sheetData>
    <row r="1" spans="1:77" ht="35.25" customHeight="1" x14ac:dyDescent="0.2">
      <c r="A1" s="363" t="str">
        <f>Capa!A1</f>
        <v>Memória de Cálculo A
Contrato de Gestão nº 002/2019 celebrado entre a Secretaria de Estado de Justiça e Segurança Pública - SEJUSP e o Instituto ELO - IELO</v>
      </c>
      <c r="B1" s="363"/>
      <c r="C1" s="363"/>
      <c r="D1" s="363"/>
      <c r="E1" s="363"/>
      <c r="F1" s="363"/>
      <c r="G1" s="363"/>
      <c r="H1" s="363"/>
      <c r="I1" s="363"/>
      <c r="J1" s="363"/>
      <c r="K1" s="363"/>
      <c r="L1" s="363"/>
      <c r="M1" s="363"/>
      <c r="N1" s="363"/>
      <c r="O1" s="363"/>
      <c r="P1" s="363"/>
      <c r="Q1" s="127"/>
      <c r="R1" s="127"/>
      <c r="S1" s="127"/>
      <c r="T1" s="127"/>
      <c r="U1" s="127"/>
      <c r="V1" s="127"/>
      <c r="W1" s="127"/>
      <c r="X1" s="127"/>
      <c r="Y1" s="127"/>
      <c r="Z1" s="127"/>
      <c r="AA1" s="127"/>
      <c r="AB1" s="127"/>
      <c r="AC1" s="127"/>
      <c r="AD1" s="127"/>
      <c r="AE1" s="127"/>
      <c r="AF1" s="127"/>
      <c r="AG1" s="127"/>
      <c r="AH1" s="127"/>
      <c r="AI1" s="127"/>
      <c r="AJ1" s="127"/>
      <c r="AK1" s="127"/>
      <c r="AL1" s="127"/>
      <c r="AM1" s="127"/>
      <c r="AN1" s="127"/>
      <c r="AO1" s="127"/>
      <c r="AP1" s="127"/>
      <c r="AQ1" s="127"/>
      <c r="AR1" s="127"/>
      <c r="AS1" s="127"/>
      <c r="AT1" s="127"/>
      <c r="AU1" s="127"/>
      <c r="AV1" s="127"/>
      <c r="AW1" s="127"/>
      <c r="AX1" s="127"/>
      <c r="AY1" s="127"/>
      <c r="AZ1" s="127"/>
      <c r="BA1" s="127"/>
      <c r="BB1" s="127"/>
      <c r="BC1" s="127"/>
      <c r="BD1" s="127"/>
      <c r="BE1" s="127"/>
      <c r="BF1" s="127"/>
      <c r="BG1" s="127"/>
      <c r="BH1" s="127"/>
      <c r="BI1" s="127"/>
      <c r="BJ1" s="127"/>
      <c r="BK1" s="127"/>
      <c r="BL1" s="127"/>
      <c r="BM1" s="127"/>
      <c r="BN1" s="127"/>
      <c r="BO1" s="127"/>
      <c r="BP1" s="127"/>
      <c r="BQ1" s="127"/>
      <c r="BR1" s="127"/>
      <c r="BS1" s="127"/>
      <c r="BT1" s="127"/>
      <c r="BU1" s="127"/>
      <c r="BV1" s="127"/>
      <c r="BW1" s="127"/>
      <c r="BX1" s="127"/>
      <c r="BY1" s="127"/>
    </row>
    <row r="2" spans="1:77" ht="15.75" customHeight="1" thickBot="1" x14ac:dyDescent="0.25">
      <c r="A2" s="363" t="s">
        <v>98</v>
      </c>
      <c r="B2" s="363"/>
      <c r="C2" s="363"/>
      <c r="D2" s="363"/>
      <c r="E2" s="363"/>
      <c r="F2" s="363"/>
      <c r="G2" s="363"/>
      <c r="H2" s="363"/>
      <c r="I2" s="363"/>
      <c r="J2" s="363"/>
      <c r="K2" s="363"/>
      <c r="L2" s="363"/>
      <c r="M2" s="363"/>
      <c r="N2" s="363"/>
      <c r="O2" s="363"/>
      <c r="P2" s="363"/>
      <c r="Q2" s="133"/>
      <c r="R2" s="133"/>
      <c r="S2" s="133"/>
      <c r="T2" s="133"/>
      <c r="U2" s="133"/>
      <c r="V2" s="133"/>
      <c r="W2" s="133"/>
      <c r="X2" s="133"/>
      <c r="Y2" s="133"/>
      <c r="Z2" s="133"/>
      <c r="AA2" s="133"/>
      <c r="AB2" s="133"/>
      <c r="AC2" s="133"/>
      <c r="AD2" s="133"/>
      <c r="AE2" s="133"/>
      <c r="AF2" s="133"/>
      <c r="AG2" s="133"/>
      <c r="AH2" s="133"/>
      <c r="AI2" s="133"/>
      <c r="AJ2" s="133"/>
      <c r="AK2" s="133"/>
      <c r="AL2" s="133"/>
      <c r="AM2" s="133"/>
      <c r="AN2" s="133"/>
      <c r="AO2" s="133"/>
      <c r="AP2" s="133"/>
      <c r="AQ2" s="133"/>
      <c r="AR2" s="133"/>
      <c r="AS2" s="133"/>
      <c r="AT2" s="133"/>
      <c r="AU2" s="133"/>
      <c r="AV2" s="133"/>
      <c r="AW2" s="133"/>
      <c r="AX2" s="133"/>
      <c r="AY2" s="133"/>
      <c r="AZ2" s="133"/>
      <c r="BA2" s="133"/>
      <c r="BB2" s="133"/>
      <c r="BC2" s="133"/>
      <c r="BD2" s="133"/>
      <c r="BE2" s="133"/>
      <c r="BF2" s="133"/>
      <c r="BG2" s="133"/>
      <c r="BH2" s="133"/>
      <c r="BI2" s="133"/>
      <c r="BJ2" s="133"/>
      <c r="BK2" s="133"/>
      <c r="BL2" s="133"/>
      <c r="BM2" s="133"/>
      <c r="BN2" s="133"/>
      <c r="BO2" s="133"/>
      <c r="BP2" s="133"/>
      <c r="BQ2" s="133"/>
      <c r="BR2" s="133"/>
      <c r="BS2" s="133"/>
      <c r="BT2" s="133"/>
      <c r="BU2" s="133"/>
      <c r="BV2" s="133"/>
      <c r="BW2" s="133"/>
      <c r="BX2" s="133"/>
      <c r="BY2" s="127"/>
    </row>
    <row r="3" spans="1:77" ht="63" customHeight="1" thickBot="1" x14ac:dyDescent="0.25">
      <c r="A3" s="333" t="s">
        <v>29</v>
      </c>
      <c r="B3" s="334" t="s">
        <v>99</v>
      </c>
      <c r="C3" s="335" t="str">
        <f>IF(Capa!A5="mmm/aaaa","",
IF(OR(MONTH(Capa!A5)=1,Capa!A2=""),"Ocultar Coluna",
IF(Capa!A2="Selecionar Termo Aditivo ou Em Branco","Preencher Capa",
TEXT(E3,"AAAA")&amp;"
Previsões Anteriores
"&amp;
IF(MONTH(Capa!A5)=2,"(jan",
"(jan-"&amp;TEXT(EDATE(Capa!A5,-1),"mmm"))&amp;"/"&amp;YEAR(Capa!A5)&amp;")")))</f>
        <v>2024
Previsões Anteriores
(jan-nov/2024)</v>
      </c>
      <c r="D3" s="349" t="str">
        <f>IF(Capa!A5="mmm/aaaa","",
IF(OR(MONTH(Capa!A5)=1,Capa!A2=""),"Ocultar Coluna",
IF(Capa!A2="Selecionar Termo Aditivo ou Em Branco","Preencher Capa",
TEXT(E3,"AAAA")&amp;"
 "&amp;LEFT(Capa!A2,1)&amp;"º TA")))</f>
        <v>2024
 9º TA</v>
      </c>
      <c r="E3" s="336">
        <f>DATE(YEAR(Q3),1,1)</f>
        <v>45292</v>
      </c>
      <c r="F3" s="337">
        <f>DATE(YEAR(E3)+1,1,1)</f>
        <v>45658</v>
      </c>
      <c r="G3" s="337">
        <f t="shared" ref="G3:I3" si="0">DATE(YEAR(F3)+1,1,1)</f>
        <v>46023</v>
      </c>
      <c r="H3" s="337">
        <f t="shared" si="0"/>
        <v>46388</v>
      </c>
      <c r="I3" s="337">
        <f t="shared" si="0"/>
        <v>46753</v>
      </c>
      <c r="J3" s="338" t="s">
        <v>59</v>
      </c>
      <c r="K3" s="336">
        <f>E3</f>
        <v>45292</v>
      </c>
      <c r="L3" s="337">
        <f t="shared" ref="L3:O3" si="1">F3</f>
        <v>45658</v>
      </c>
      <c r="M3" s="337">
        <f t="shared" si="1"/>
        <v>46023</v>
      </c>
      <c r="N3" s="337">
        <f t="shared" si="1"/>
        <v>46388</v>
      </c>
      <c r="O3" s="339">
        <f t="shared" si="1"/>
        <v>46753</v>
      </c>
      <c r="P3" s="340" t="s">
        <v>60</v>
      </c>
      <c r="Q3" s="201">
        <f>Analítico!C3</f>
        <v>45627</v>
      </c>
      <c r="R3" s="201">
        <f>Analítico!D3</f>
        <v>45658</v>
      </c>
      <c r="S3" s="201">
        <f>Analítico!E3</f>
        <v>45689</v>
      </c>
      <c r="T3" s="201">
        <f>Analítico!F3</f>
        <v>45717</v>
      </c>
      <c r="U3" s="201">
        <f>Analítico!G3</f>
        <v>45748</v>
      </c>
      <c r="V3" s="201">
        <f>Analítico!H3</f>
        <v>45778</v>
      </c>
      <c r="W3" s="201">
        <f>Analítico!I3</f>
        <v>45809</v>
      </c>
      <c r="X3" s="201">
        <f>Analítico!J3</f>
        <v>45839</v>
      </c>
      <c r="Y3" s="201">
        <f>Analítico!K3</f>
        <v>45870</v>
      </c>
      <c r="Z3" s="201">
        <f>Analítico!L3</f>
        <v>45901</v>
      </c>
      <c r="AA3" s="201">
        <f>Analítico!M3</f>
        <v>45931</v>
      </c>
      <c r="AB3" s="201">
        <f>Analítico!N3</f>
        <v>45962</v>
      </c>
      <c r="AC3" s="201">
        <f>Analítico!O3</f>
        <v>45992</v>
      </c>
      <c r="AD3" s="201">
        <f>Analítico!P3</f>
        <v>46023</v>
      </c>
      <c r="AE3" s="201">
        <f>Analítico!Q3</f>
        <v>46054</v>
      </c>
      <c r="AF3" s="201">
        <f>Analítico!R3</f>
        <v>46082</v>
      </c>
      <c r="AG3" s="201">
        <f>Analítico!S3</f>
        <v>46113</v>
      </c>
      <c r="AH3" s="201">
        <f>Analítico!T3</f>
        <v>46143</v>
      </c>
      <c r="AI3" s="201">
        <f>Analítico!U3</f>
        <v>46174</v>
      </c>
      <c r="AJ3" s="201">
        <f>Analítico!V3</f>
        <v>46204</v>
      </c>
      <c r="AK3" s="201">
        <f>Analítico!W3</f>
        <v>46235</v>
      </c>
      <c r="AL3" s="201">
        <f>Analítico!X3</f>
        <v>46266</v>
      </c>
      <c r="AM3" s="201">
        <f>Analítico!Y3</f>
        <v>46296</v>
      </c>
      <c r="AN3" s="201">
        <f>Analítico!Z3</f>
        <v>46327</v>
      </c>
      <c r="AO3" s="201">
        <f>Analítico!AA3</f>
        <v>46357</v>
      </c>
      <c r="AP3" s="201">
        <f>Analítico!AB3</f>
        <v>46388</v>
      </c>
      <c r="AQ3" s="201">
        <f>Analítico!AC3</f>
        <v>46419</v>
      </c>
      <c r="AR3" s="201">
        <f>Analítico!AD3</f>
        <v>46447</v>
      </c>
      <c r="AS3" s="201">
        <f>Analítico!AE3</f>
        <v>46478</v>
      </c>
      <c r="AT3" s="201">
        <f>Analítico!AF3</f>
        <v>46508</v>
      </c>
      <c r="AU3" s="201">
        <f>Analítico!AG3</f>
        <v>46539</v>
      </c>
      <c r="AV3" s="201">
        <f>Analítico!AH3</f>
        <v>46569</v>
      </c>
      <c r="AW3" s="201">
        <f>Analítico!AI3</f>
        <v>46600</v>
      </c>
      <c r="AX3" s="201">
        <f>Analítico!AJ3</f>
        <v>46631</v>
      </c>
      <c r="AY3" s="201">
        <f>Analítico!AK3</f>
        <v>46661</v>
      </c>
      <c r="AZ3" s="201">
        <f>Analítico!AL3</f>
        <v>46692</v>
      </c>
      <c r="BA3" s="201">
        <f>Analítico!AM3</f>
        <v>46722</v>
      </c>
      <c r="BB3" s="201">
        <f>Analítico!AN3</f>
        <v>46753</v>
      </c>
      <c r="BC3" s="201">
        <f>Analítico!AO3</f>
        <v>46784</v>
      </c>
      <c r="BD3" s="201">
        <f>Analítico!AP3</f>
        <v>46813</v>
      </c>
      <c r="BE3" s="201">
        <f>Analítico!AQ3</f>
        <v>46844</v>
      </c>
      <c r="BF3" s="201">
        <f>Analítico!AR3</f>
        <v>46874</v>
      </c>
      <c r="BG3" s="201">
        <f>Analítico!AS3</f>
        <v>46905</v>
      </c>
      <c r="BH3" s="201">
        <f>Analítico!AT3</f>
        <v>46935</v>
      </c>
      <c r="BI3" s="201">
        <f>Analítico!AU3</f>
        <v>46966</v>
      </c>
      <c r="BJ3" s="201">
        <f>Analítico!AV3</f>
        <v>46997</v>
      </c>
      <c r="BK3" s="201">
        <f>Analítico!AW3</f>
        <v>47027</v>
      </c>
      <c r="BL3" s="201">
        <f>Analítico!AX3</f>
        <v>47058</v>
      </c>
      <c r="BM3" s="201">
        <f>Analítico!AY3</f>
        <v>47088</v>
      </c>
      <c r="BN3" s="201">
        <f>Analítico!AZ3</f>
        <v>47119</v>
      </c>
      <c r="BO3" s="201">
        <f>Analítico!BA3</f>
        <v>47150</v>
      </c>
      <c r="BP3" s="201">
        <f>Analítico!BB3</f>
        <v>47178</v>
      </c>
      <c r="BQ3" s="201">
        <f>Analítico!BC3</f>
        <v>47209</v>
      </c>
      <c r="BR3" s="201">
        <f>Analítico!BD3</f>
        <v>47239</v>
      </c>
      <c r="BS3" s="201">
        <f>Analítico!BE3</f>
        <v>47270</v>
      </c>
      <c r="BT3" s="201">
        <f>Analítico!BF3</f>
        <v>47300</v>
      </c>
      <c r="BU3" s="201">
        <f>Analítico!BG3</f>
        <v>47331</v>
      </c>
      <c r="BV3" s="201">
        <f>Analítico!BH3</f>
        <v>47362</v>
      </c>
      <c r="BW3" s="201">
        <f>Analítico!BI3</f>
        <v>47392</v>
      </c>
      <c r="BX3" s="201">
        <f>Analítico!BJ3</f>
        <v>47423</v>
      </c>
    </row>
    <row r="4" spans="1:77" x14ac:dyDescent="0.2">
      <c r="A4" s="139">
        <v>1</v>
      </c>
      <c r="B4" s="332" t="s">
        <v>400</v>
      </c>
      <c r="C4" s="298">
        <v>0</v>
      </c>
      <c r="D4" s="350">
        <f>SUMIFS($Q4:$BX4,$Q$3:$BX$3,"&gt;="&amp;E$3,$Q$3:$BX$3,"&lt;"&amp;(DATE(YEAR(E$3)+1,1,1)-1))</f>
        <v>101301.2</v>
      </c>
      <c r="E4" s="137">
        <f>SUM(C4:D4)</f>
        <v>101301.2</v>
      </c>
      <c r="F4" s="71">
        <f t="shared" ref="F4:I33" si="2">SUMIFS($Q4:$BX4,$Q$3:$BX$3,"&gt;="&amp;F$3,$Q$3:$BX$3,"&lt;"&amp;(DATE(YEAR(F$3)+1,1,1)-1))</f>
        <v>1268505.5999999996</v>
      </c>
      <c r="G4" s="71">
        <f t="shared" si="2"/>
        <v>0</v>
      </c>
      <c r="H4" s="71">
        <f t="shared" si="2"/>
        <v>0</v>
      </c>
      <c r="I4" s="71">
        <f t="shared" si="2"/>
        <v>0</v>
      </c>
      <c r="J4" s="138">
        <f t="shared" ref="J4:J33" si="3">SUM(Q4:BX4)</f>
        <v>1369806.7999999996</v>
      </c>
      <c r="K4" s="74">
        <f t="shared" ref="K4:K33" si="4">IF($J$34=0,0,E4/$J$34)</f>
        <v>7.4921122231453256E-3</v>
      </c>
      <c r="L4" s="74">
        <f t="shared" ref="L4:L33" si="5">IF($J$34=0,0,F4/$J$34)</f>
        <v>9.3817114810962679E-2</v>
      </c>
      <c r="M4" s="74">
        <f t="shared" ref="M4:M33" si="6">IF($J$34=0,0,G4/$J$34)</f>
        <v>0</v>
      </c>
      <c r="N4" s="74">
        <f t="shared" ref="N4:O4" si="7">IF($J$34=0,0,H4/$J$34)</f>
        <v>0</v>
      </c>
      <c r="O4" s="74">
        <f t="shared" si="7"/>
        <v>0</v>
      </c>
      <c r="P4" s="202">
        <f t="shared" ref="P4:P34" si="8">IF($J$34=0,0,J4/$J$34)</f>
        <v>0.10130922703410801</v>
      </c>
      <c r="Q4" s="71">
        <f>IF($B4="",0,SUMPRODUCT(-('Gastos Gerais'!$F$4:$F$1003='Gastos das Atividades'!$B4),-('Gastos das Atividades'!Q$3&gt;='Gastos Gerais'!$D$4:$D$1003),-('Gastos das Atividades'!Q$3&lt;='Gastos Gerais'!$E$4:$E$1003),-('Gastos Gerais'!$C$4:$C$1003)))</f>
        <v>101301.2</v>
      </c>
      <c r="R4" s="71">
        <f>IF($B4="",0,SUMPRODUCT(-('Gastos Gerais'!$F$4:$F$1003='Gastos das Atividades'!$B4),-('Gastos das Atividades'!R$3&gt;='Gastos Gerais'!$D$4:$D$1003),-('Gastos das Atividades'!R$3&lt;='Gastos Gerais'!$E$4:$E$1003),-('Gastos Gerais'!$C$4:$C$1003)))</f>
        <v>101801.2</v>
      </c>
      <c r="S4" s="71">
        <f>IF($B4="",0,SUMPRODUCT(-('Gastos Gerais'!$F$4:$F$1003='Gastos das Atividades'!$B4),-('Gastos das Atividades'!S$3&gt;='Gastos Gerais'!$D$4:$D$1003),-('Gastos das Atividades'!S$3&lt;='Gastos Gerais'!$E$4:$E$1003),-('Gastos Gerais'!$C$4:$C$1003)))</f>
        <v>101301.2</v>
      </c>
      <c r="T4" s="71">
        <f>IF($B4="",0,SUMPRODUCT(-('Gastos Gerais'!$F$4:$F$1003='Gastos das Atividades'!$B4),-('Gastos das Atividades'!T$3&gt;='Gastos Gerais'!$D$4:$D$1003),-('Gastos das Atividades'!T$3&lt;='Gastos Gerais'!$E$4:$E$1003),-('Gastos Gerais'!$C$4:$C$1003)))</f>
        <v>101301.2</v>
      </c>
      <c r="U4" s="71">
        <f>IF($B4="",0,SUMPRODUCT(-('Gastos Gerais'!$F$4:$F$1003='Gastos das Atividades'!$B4),-('Gastos das Atividades'!U$3&gt;='Gastos Gerais'!$D$4:$D$1003),-('Gastos das Atividades'!U$3&lt;='Gastos Gerais'!$E$4:$E$1003),-('Gastos Gerais'!$C$4:$C$1003)))</f>
        <v>128901.2</v>
      </c>
      <c r="V4" s="71">
        <f>IF($B4="",0,SUMPRODUCT(-('Gastos Gerais'!$F$4:$F$1003='Gastos das Atividades'!$B4),-('Gastos das Atividades'!V$3&gt;='Gastos Gerais'!$D$4:$D$1003),-('Gastos das Atividades'!V$3&lt;='Gastos Gerais'!$E$4:$E$1003),-('Gastos Gerais'!$C$4:$C$1003)))</f>
        <v>101301.2</v>
      </c>
      <c r="W4" s="71">
        <f>IF($B4="",0,SUMPRODUCT(-('Gastos Gerais'!$F$4:$F$1003='Gastos das Atividades'!$B4),-('Gastos das Atividades'!W$3&gt;='Gastos Gerais'!$D$4:$D$1003),-('Gastos das Atividades'!W$3&lt;='Gastos Gerais'!$E$4:$E$1003),-('Gastos Gerais'!$C$4:$C$1003)))</f>
        <v>101301.2</v>
      </c>
      <c r="X4" s="71">
        <f>IF($B4="",0,SUMPRODUCT(-('Gastos Gerais'!$F$4:$F$1003='Gastos das Atividades'!$B4),-('Gastos das Atividades'!X$3&gt;='Gastos Gerais'!$D$4:$D$1003),-('Gastos das Atividades'!X$3&lt;='Gastos Gerais'!$E$4:$E$1003),-('Gastos Gerais'!$C$4:$C$1003)))</f>
        <v>101301.2</v>
      </c>
      <c r="Y4" s="71">
        <f>IF($B4="",0,SUMPRODUCT(-('Gastos Gerais'!$F$4:$F$1003='Gastos das Atividades'!$B4),-('Gastos das Atividades'!Y$3&gt;='Gastos Gerais'!$D$4:$D$1003),-('Gastos das Atividades'!Y$3&lt;='Gastos Gerais'!$E$4:$E$1003),-('Gastos Gerais'!$C$4:$C$1003)))</f>
        <v>101301.2</v>
      </c>
      <c r="Z4" s="71">
        <f>IF($B4="",0,SUMPRODUCT(-('Gastos Gerais'!$F$4:$F$1003='Gastos das Atividades'!$B4),-('Gastos das Atividades'!Z$3&gt;='Gastos Gerais'!$D$4:$D$1003),-('Gastos das Atividades'!Z$3&lt;='Gastos Gerais'!$E$4:$E$1003),-('Gastos Gerais'!$C$4:$C$1003)))</f>
        <v>101301.2</v>
      </c>
      <c r="AA4" s="71">
        <f>IF($B4="",0,SUMPRODUCT(-('Gastos Gerais'!$F$4:$F$1003='Gastos das Atividades'!$B4),-('Gastos das Atividades'!AA$3&gt;='Gastos Gerais'!$D$4:$D$1003),-('Gastos das Atividades'!AA$3&lt;='Gastos Gerais'!$E$4:$E$1003),-('Gastos Gerais'!$C$4:$C$1003)))</f>
        <v>101301.2</v>
      </c>
      <c r="AB4" s="71">
        <f>IF($B4="",0,SUMPRODUCT(-('Gastos Gerais'!$F$4:$F$1003='Gastos das Atividades'!$B4),-('Gastos das Atividades'!AB$3&gt;='Gastos Gerais'!$D$4:$D$1003),-('Gastos das Atividades'!AB$3&lt;='Gastos Gerais'!$E$4:$E$1003),-('Gastos Gerais'!$C$4:$C$1003)))</f>
        <v>101301.2</v>
      </c>
      <c r="AC4" s="71">
        <f>IF($B4="",0,SUMPRODUCT(-('Gastos Gerais'!$F$4:$F$1003='Gastos das Atividades'!$B4),-('Gastos das Atividades'!AC$3&gt;='Gastos Gerais'!$D$4:$D$1003),-('Gastos das Atividades'!AC$3&lt;='Gastos Gerais'!$E$4:$E$1003),-('Gastos Gerais'!$C$4:$C$1003)))</f>
        <v>126092.4</v>
      </c>
      <c r="AD4" s="71">
        <f>IF($B4="",0,SUMPRODUCT(-('Gastos Gerais'!$F$4:$F$1003='Gastos das Atividades'!$B4),-('Gastos das Atividades'!AD$3&gt;='Gastos Gerais'!$D$4:$D$1003),-('Gastos das Atividades'!AD$3&lt;='Gastos Gerais'!$E$4:$E$1003),-('Gastos Gerais'!$C$4:$C$1003)))</f>
        <v>0</v>
      </c>
      <c r="AE4" s="71">
        <f>IF($B4="",0,SUMPRODUCT(-('Gastos Gerais'!$F$4:$F$1003='Gastos das Atividades'!$B4),-('Gastos das Atividades'!AE$3&gt;='Gastos Gerais'!$D$4:$D$1003),-('Gastos das Atividades'!AE$3&lt;='Gastos Gerais'!$E$4:$E$1003),-('Gastos Gerais'!$C$4:$C$1003)))</f>
        <v>0</v>
      </c>
      <c r="AF4" s="71">
        <f>IF($B4="",0,SUMPRODUCT(-('Gastos Gerais'!$F$4:$F$1003='Gastos das Atividades'!$B4),-('Gastos das Atividades'!AF$3&gt;='Gastos Gerais'!$D$4:$D$1003),-('Gastos das Atividades'!AF$3&lt;='Gastos Gerais'!$E$4:$E$1003),-('Gastos Gerais'!$C$4:$C$1003)))</f>
        <v>0</v>
      </c>
      <c r="AG4" s="71">
        <f>IF($B4="",0,SUMPRODUCT(-('Gastos Gerais'!$F$4:$F$1003='Gastos das Atividades'!$B4),-('Gastos das Atividades'!AG$3&gt;='Gastos Gerais'!$D$4:$D$1003),-('Gastos das Atividades'!AG$3&lt;='Gastos Gerais'!$E$4:$E$1003),-('Gastos Gerais'!$C$4:$C$1003)))</f>
        <v>0</v>
      </c>
      <c r="AH4" s="71">
        <f>IF($B4="",0,SUMPRODUCT(-('Gastos Gerais'!$F$4:$F$1003='Gastos das Atividades'!$B4),-('Gastos das Atividades'!AH$3&gt;='Gastos Gerais'!$D$4:$D$1003),-('Gastos das Atividades'!AH$3&lt;='Gastos Gerais'!$E$4:$E$1003),-('Gastos Gerais'!$C$4:$C$1003)))</f>
        <v>0</v>
      </c>
      <c r="AI4" s="71">
        <f>IF($B4="",0,SUMPRODUCT(-('Gastos Gerais'!$F$4:$F$1003='Gastos das Atividades'!$B4),-('Gastos das Atividades'!AI$3&gt;='Gastos Gerais'!$D$4:$D$1003),-('Gastos das Atividades'!AI$3&lt;='Gastos Gerais'!$E$4:$E$1003),-('Gastos Gerais'!$C$4:$C$1003)))</f>
        <v>0</v>
      </c>
      <c r="AJ4" s="71">
        <f>IF($B4="",0,SUMPRODUCT(-('Gastos Gerais'!$F$4:$F$1003='Gastos das Atividades'!$B4),-('Gastos das Atividades'!AJ$3&gt;='Gastos Gerais'!$D$4:$D$1003),-('Gastos das Atividades'!AJ$3&lt;='Gastos Gerais'!$E$4:$E$1003),-('Gastos Gerais'!$C$4:$C$1003)))</f>
        <v>0</v>
      </c>
      <c r="AK4" s="71">
        <f>IF($B4="",0,SUMPRODUCT(-('Gastos Gerais'!$F$4:$F$1003='Gastos das Atividades'!$B4),-('Gastos das Atividades'!AK$3&gt;='Gastos Gerais'!$D$4:$D$1003),-('Gastos das Atividades'!AK$3&lt;='Gastos Gerais'!$E$4:$E$1003),-('Gastos Gerais'!$C$4:$C$1003)))</f>
        <v>0</v>
      </c>
      <c r="AL4" s="71">
        <f>IF($B4="",0,SUMPRODUCT(-('Gastos Gerais'!$F$4:$F$1003='Gastos das Atividades'!$B4),-('Gastos das Atividades'!AL$3&gt;='Gastos Gerais'!$D$4:$D$1003),-('Gastos das Atividades'!AL$3&lt;='Gastos Gerais'!$E$4:$E$1003),-('Gastos Gerais'!$C$4:$C$1003)))</f>
        <v>0</v>
      </c>
      <c r="AM4" s="71">
        <f>IF($B4="",0,SUMPRODUCT(-('Gastos Gerais'!$F$4:$F$1003='Gastos das Atividades'!$B4),-('Gastos das Atividades'!AM$3&gt;='Gastos Gerais'!$D$4:$D$1003),-('Gastos das Atividades'!AM$3&lt;='Gastos Gerais'!$E$4:$E$1003),-('Gastos Gerais'!$C$4:$C$1003)))</f>
        <v>0</v>
      </c>
      <c r="AN4" s="71">
        <f>IF($B4="",0,SUMPRODUCT(-('Gastos Gerais'!$F$4:$F$1003='Gastos das Atividades'!$B4),-('Gastos das Atividades'!AN$3&gt;='Gastos Gerais'!$D$4:$D$1003),-('Gastos das Atividades'!AN$3&lt;='Gastos Gerais'!$E$4:$E$1003),-('Gastos Gerais'!$C$4:$C$1003)))</f>
        <v>0</v>
      </c>
      <c r="AO4" s="71">
        <f>IF($B4="",0,SUMPRODUCT(-('Gastos Gerais'!$F$4:$F$1003='Gastos das Atividades'!$B4),-('Gastos das Atividades'!AO$3&gt;='Gastos Gerais'!$D$4:$D$1003),-('Gastos das Atividades'!AO$3&lt;='Gastos Gerais'!$E$4:$E$1003),-('Gastos Gerais'!$C$4:$C$1003)))</f>
        <v>0</v>
      </c>
      <c r="AP4" s="71">
        <f>IF($B4="",0,SUMPRODUCT(-('Gastos Gerais'!$F$4:$F$1003='Gastos das Atividades'!$B4),-('Gastos das Atividades'!AP$3&gt;='Gastos Gerais'!$D$4:$D$1003),-('Gastos das Atividades'!AP$3&lt;='Gastos Gerais'!$E$4:$E$1003),-('Gastos Gerais'!$C$4:$C$1003)))</f>
        <v>0</v>
      </c>
      <c r="AQ4" s="71">
        <f>IF($B4="",0,SUMPRODUCT(-('Gastos Gerais'!$F$4:$F$1003='Gastos das Atividades'!$B4),-('Gastos das Atividades'!AQ$3&gt;='Gastos Gerais'!$D$4:$D$1003),-('Gastos das Atividades'!AQ$3&lt;='Gastos Gerais'!$E$4:$E$1003),-('Gastos Gerais'!$C$4:$C$1003)))</f>
        <v>0</v>
      </c>
      <c r="AR4" s="71">
        <f>IF($B4="",0,SUMPRODUCT(-('Gastos Gerais'!$F$4:$F$1003='Gastos das Atividades'!$B4),-('Gastos das Atividades'!AR$3&gt;='Gastos Gerais'!$D$4:$D$1003),-('Gastos das Atividades'!AR$3&lt;='Gastos Gerais'!$E$4:$E$1003),-('Gastos Gerais'!$C$4:$C$1003)))</f>
        <v>0</v>
      </c>
      <c r="AS4" s="71">
        <f>IF($B4="",0,SUMPRODUCT(-('Gastos Gerais'!$F$4:$F$1003='Gastos das Atividades'!$B4),-('Gastos das Atividades'!AS$3&gt;='Gastos Gerais'!$D$4:$D$1003),-('Gastos das Atividades'!AS$3&lt;='Gastos Gerais'!$E$4:$E$1003),-('Gastos Gerais'!$C$4:$C$1003)))</f>
        <v>0</v>
      </c>
      <c r="AT4" s="71">
        <f>IF($B4="",0,SUMPRODUCT(-('Gastos Gerais'!$F$4:$F$1003='Gastos das Atividades'!$B4),-('Gastos das Atividades'!AT$3&gt;='Gastos Gerais'!$D$4:$D$1003),-('Gastos das Atividades'!AT$3&lt;='Gastos Gerais'!$E$4:$E$1003),-('Gastos Gerais'!$C$4:$C$1003)))</f>
        <v>0</v>
      </c>
      <c r="AU4" s="71">
        <f>IF($B4="",0,SUMPRODUCT(-('Gastos Gerais'!$F$4:$F$1003='Gastos das Atividades'!$B4),-('Gastos das Atividades'!AU$3&gt;='Gastos Gerais'!$D$4:$D$1003),-('Gastos das Atividades'!AU$3&lt;='Gastos Gerais'!$E$4:$E$1003),-('Gastos Gerais'!$C$4:$C$1003)))</f>
        <v>0</v>
      </c>
      <c r="AV4" s="71">
        <f>IF($B4="",0,SUMPRODUCT(-('Gastos Gerais'!$F$4:$F$1003='Gastos das Atividades'!$B4),-('Gastos das Atividades'!AV$3&gt;='Gastos Gerais'!$D$4:$D$1003),-('Gastos das Atividades'!AV$3&lt;='Gastos Gerais'!$E$4:$E$1003),-('Gastos Gerais'!$C$4:$C$1003)))</f>
        <v>0</v>
      </c>
      <c r="AW4" s="71">
        <f>IF($B4="",0,SUMPRODUCT(-('Gastos Gerais'!$F$4:$F$1003='Gastos das Atividades'!$B4),-('Gastos das Atividades'!AW$3&gt;='Gastos Gerais'!$D$4:$D$1003),-('Gastos das Atividades'!AW$3&lt;='Gastos Gerais'!$E$4:$E$1003),-('Gastos Gerais'!$C$4:$C$1003)))</f>
        <v>0</v>
      </c>
      <c r="AX4" s="71">
        <f>IF($B4="",0,SUMPRODUCT(-('Gastos Gerais'!$F$4:$F$1003='Gastos das Atividades'!$B4),-('Gastos das Atividades'!AX$3&gt;='Gastos Gerais'!$D$4:$D$1003),-('Gastos das Atividades'!AX$3&lt;='Gastos Gerais'!$E$4:$E$1003),-('Gastos Gerais'!$C$4:$C$1003)))</f>
        <v>0</v>
      </c>
      <c r="AY4" s="71">
        <f>IF($B4="",0,SUMPRODUCT(-('Gastos Gerais'!$F$4:$F$1003='Gastos das Atividades'!$B4),-('Gastos das Atividades'!AY$3&gt;='Gastos Gerais'!$D$4:$D$1003),-('Gastos das Atividades'!AY$3&lt;='Gastos Gerais'!$E$4:$E$1003),-('Gastos Gerais'!$C$4:$C$1003)))</f>
        <v>0</v>
      </c>
      <c r="AZ4" s="71">
        <f>IF($B4="",0,SUMPRODUCT(-('Gastos Gerais'!$F$4:$F$1003='Gastos das Atividades'!$B4),-('Gastos das Atividades'!AZ$3&gt;='Gastos Gerais'!$D$4:$D$1003),-('Gastos das Atividades'!AZ$3&lt;='Gastos Gerais'!$E$4:$E$1003),-('Gastos Gerais'!$C$4:$C$1003)))</f>
        <v>0</v>
      </c>
      <c r="BA4" s="71">
        <f>IF($B4="",0,SUMPRODUCT(-('Gastos Gerais'!$F$4:$F$1003='Gastos das Atividades'!$B4),-('Gastos das Atividades'!BA$3&gt;='Gastos Gerais'!$D$4:$D$1003),-('Gastos das Atividades'!BA$3&lt;='Gastos Gerais'!$E$4:$E$1003),-('Gastos Gerais'!$C$4:$C$1003)))</f>
        <v>0</v>
      </c>
      <c r="BB4" s="71">
        <f>IF($B4="",0,SUMPRODUCT(-('Gastos Gerais'!$F$4:$F$1003='Gastos das Atividades'!$B4),-('Gastos das Atividades'!BB$3&gt;='Gastos Gerais'!$D$4:$D$1003),-('Gastos das Atividades'!BB$3&lt;='Gastos Gerais'!$E$4:$E$1003),-('Gastos Gerais'!$C$4:$C$1003)))</f>
        <v>0</v>
      </c>
      <c r="BC4" s="71">
        <f>IF($B4="",0,SUMPRODUCT(-('Gastos Gerais'!$F$4:$F$1003='Gastos das Atividades'!$B4),-('Gastos das Atividades'!BC$3&gt;='Gastos Gerais'!$D$4:$D$1003),-('Gastos das Atividades'!BC$3&lt;='Gastos Gerais'!$E$4:$E$1003),-('Gastos Gerais'!$C$4:$C$1003)))</f>
        <v>0</v>
      </c>
      <c r="BD4" s="71">
        <f>IF($B4="",0,SUMPRODUCT(-('Gastos Gerais'!$F$4:$F$1003='Gastos das Atividades'!$B4),-('Gastos das Atividades'!BD$3&gt;='Gastos Gerais'!$D$4:$D$1003),-('Gastos das Atividades'!BD$3&lt;='Gastos Gerais'!$E$4:$E$1003),-('Gastos Gerais'!$C$4:$C$1003)))</f>
        <v>0</v>
      </c>
      <c r="BE4" s="71">
        <f>IF($B4="",0,SUMPRODUCT(-('Gastos Gerais'!$F$4:$F$1003='Gastos das Atividades'!$B4),-('Gastos das Atividades'!BE$3&gt;='Gastos Gerais'!$D$4:$D$1003),-('Gastos das Atividades'!BE$3&lt;='Gastos Gerais'!$E$4:$E$1003),-('Gastos Gerais'!$C$4:$C$1003)))</f>
        <v>0</v>
      </c>
      <c r="BF4" s="71">
        <f>IF($B4="",0,SUMPRODUCT(-('Gastos Gerais'!$F$4:$F$1003='Gastos das Atividades'!$B4),-('Gastos das Atividades'!BF$3&gt;='Gastos Gerais'!$D$4:$D$1003),-('Gastos das Atividades'!BF$3&lt;='Gastos Gerais'!$E$4:$E$1003),-('Gastos Gerais'!$C$4:$C$1003)))</f>
        <v>0</v>
      </c>
      <c r="BG4" s="71">
        <f>IF($B4="",0,SUMPRODUCT(-('Gastos Gerais'!$F$4:$F$1003='Gastos das Atividades'!$B4),-('Gastos das Atividades'!BG$3&gt;='Gastos Gerais'!$D$4:$D$1003),-('Gastos das Atividades'!BG$3&lt;='Gastos Gerais'!$E$4:$E$1003),-('Gastos Gerais'!$C$4:$C$1003)))</f>
        <v>0</v>
      </c>
      <c r="BH4" s="71">
        <f>IF($B4="",0,SUMPRODUCT(-('Gastos Gerais'!$F$4:$F$1003='Gastos das Atividades'!$B4),-('Gastos das Atividades'!BH$3&gt;='Gastos Gerais'!$D$4:$D$1003),-('Gastos das Atividades'!BH$3&lt;='Gastos Gerais'!$E$4:$E$1003),-('Gastos Gerais'!$C$4:$C$1003)))</f>
        <v>0</v>
      </c>
      <c r="BI4" s="71">
        <f>IF($B4="",0,SUMPRODUCT(-('Gastos Gerais'!$F$4:$F$1003='Gastos das Atividades'!$B4),-('Gastos das Atividades'!BI$3&gt;='Gastos Gerais'!$D$4:$D$1003),-('Gastos das Atividades'!BI$3&lt;='Gastos Gerais'!$E$4:$E$1003),-('Gastos Gerais'!$C$4:$C$1003)))</f>
        <v>0</v>
      </c>
      <c r="BJ4" s="71">
        <f>IF($B4="",0,SUMPRODUCT(-('Gastos Gerais'!$F$4:$F$1003='Gastos das Atividades'!$B4),-('Gastos das Atividades'!BJ$3&gt;='Gastos Gerais'!$D$4:$D$1003),-('Gastos das Atividades'!BJ$3&lt;='Gastos Gerais'!$E$4:$E$1003),-('Gastos Gerais'!$C$4:$C$1003)))</f>
        <v>0</v>
      </c>
      <c r="BK4" s="71">
        <f>IF($B4="",0,SUMPRODUCT(-('Gastos Gerais'!$F$4:$F$1003='Gastos das Atividades'!$B4),-('Gastos das Atividades'!BK$3&gt;='Gastos Gerais'!$D$4:$D$1003),-('Gastos das Atividades'!BK$3&lt;='Gastos Gerais'!$E$4:$E$1003),-('Gastos Gerais'!$C$4:$C$1003)))</f>
        <v>0</v>
      </c>
      <c r="BL4" s="71">
        <f>IF($B4="",0,SUMPRODUCT(-('Gastos Gerais'!$F$4:$F$1003='Gastos das Atividades'!$B4),-('Gastos das Atividades'!BL$3&gt;='Gastos Gerais'!$D$4:$D$1003),-('Gastos das Atividades'!BL$3&lt;='Gastos Gerais'!$E$4:$E$1003),-('Gastos Gerais'!$C$4:$C$1003)))</f>
        <v>0</v>
      </c>
      <c r="BM4" s="71">
        <f>IF($B4="",0,SUMPRODUCT(-('Gastos Gerais'!$F$4:$F$1003='Gastos das Atividades'!$B4),-('Gastos das Atividades'!BM$3&gt;='Gastos Gerais'!$D$4:$D$1003),-('Gastos das Atividades'!BM$3&lt;='Gastos Gerais'!$E$4:$E$1003),-('Gastos Gerais'!$C$4:$C$1003)))</f>
        <v>0</v>
      </c>
      <c r="BN4" s="71">
        <f>IF($B4="",0,SUMPRODUCT(-('Gastos Gerais'!$F$4:$F$1003='Gastos das Atividades'!$B4),-('Gastos das Atividades'!BN$3&gt;='Gastos Gerais'!$D$4:$D$1003),-('Gastos das Atividades'!BN$3&lt;='Gastos Gerais'!$E$4:$E$1003),-('Gastos Gerais'!$C$4:$C$1003)))</f>
        <v>0</v>
      </c>
      <c r="BO4" s="71">
        <f>IF($B4="",0,SUMPRODUCT(-('Gastos Gerais'!$F$4:$F$1003='Gastos das Atividades'!$B4),-('Gastos das Atividades'!BO$3&gt;='Gastos Gerais'!$D$4:$D$1003),-('Gastos das Atividades'!BO$3&lt;='Gastos Gerais'!$E$4:$E$1003),-('Gastos Gerais'!$C$4:$C$1003)))</f>
        <v>0</v>
      </c>
      <c r="BP4" s="71">
        <f>IF($B4="",0,SUMPRODUCT(-('Gastos Gerais'!$F$4:$F$1003='Gastos das Atividades'!$B4),-('Gastos das Atividades'!BP$3&gt;='Gastos Gerais'!$D$4:$D$1003),-('Gastos das Atividades'!BP$3&lt;='Gastos Gerais'!$E$4:$E$1003),-('Gastos Gerais'!$C$4:$C$1003)))</f>
        <v>0</v>
      </c>
      <c r="BQ4" s="71">
        <f>IF($B4="",0,SUMPRODUCT(-('Gastos Gerais'!$F$4:$F$1003='Gastos das Atividades'!$B4),-('Gastos das Atividades'!BQ$3&gt;='Gastos Gerais'!$D$4:$D$1003),-('Gastos das Atividades'!BQ$3&lt;='Gastos Gerais'!$E$4:$E$1003),-('Gastos Gerais'!$C$4:$C$1003)))</f>
        <v>0</v>
      </c>
      <c r="BR4" s="71">
        <f>IF($B4="",0,SUMPRODUCT(-('Gastos Gerais'!$F$4:$F$1003='Gastos das Atividades'!$B4),-('Gastos das Atividades'!BR$3&gt;='Gastos Gerais'!$D$4:$D$1003),-('Gastos das Atividades'!BR$3&lt;='Gastos Gerais'!$E$4:$E$1003),-('Gastos Gerais'!$C$4:$C$1003)))</f>
        <v>0</v>
      </c>
      <c r="BS4" s="71">
        <f>IF($B4="",0,SUMPRODUCT(-('Gastos Gerais'!$F$4:$F$1003='Gastos das Atividades'!$B4),-('Gastos das Atividades'!BS$3&gt;='Gastos Gerais'!$D$4:$D$1003),-('Gastos das Atividades'!BS$3&lt;='Gastos Gerais'!$E$4:$E$1003),-('Gastos Gerais'!$C$4:$C$1003)))</f>
        <v>0</v>
      </c>
      <c r="BT4" s="71">
        <f>IF($B4="",0,SUMPRODUCT(-('Gastos Gerais'!$F$4:$F$1003='Gastos das Atividades'!$B4),-('Gastos das Atividades'!BT$3&gt;='Gastos Gerais'!$D$4:$D$1003),-('Gastos das Atividades'!BT$3&lt;='Gastos Gerais'!$E$4:$E$1003),-('Gastos Gerais'!$C$4:$C$1003)))</f>
        <v>0</v>
      </c>
      <c r="BU4" s="71">
        <f>IF($B4="",0,SUMPRODUCT(-('Gastos Gerais'!$F$4:$F$1003='Gastos das Atividades'!$B4),-('Gastos das Atividades'!BU$3&gt;='Gastos Gerais'!$D$4:$D$1003),-('Gastos das Atividades'!BU$3&lt;='Gastos Gerais'!$E$4:$E$1003),-('Gastos Gerais'!$C$4:$C$1003)))</f>
        <v>0</v>
      </c>
      <c r="BV4" s="71">
        <f>IF($B4="",0,SUMPRODUCT(-('Gastos Gerais'!$F$4:$F$1003='Gastos das Atividades'!$B4),-('Gastos das Atividades'!BV$3&gt;='Gastos Gerais'!$D$4:$D$1003),-('Gastos das Atividades'!BV$3&lt;='Gastos Gerais'!$E$4:$E$1003),-('Gastos Gerais'!$C$4:$C$1003)))</f>
        <v>0</v>
      </c>
      <c r="BW4" s="71">
        <f>IF($B4="",0,SUMPRODUCT(-('Gastos Gerais'!$F$4:$F$1003='Gastos das Atividades'!$B4),-('Gastos das Atividades'!BW$3&gt;='Gastos Gerais'!$D$4:$D$1003),-('Gastos das Atividades'!BW$3&lt;='Gastos Gerais'!$E$4:$E$1003),-('Gastos Gerais'!$C$4:$C$1003)))</f>
        <v>0</v>
      </c>
      <c r="BX4" s="71">
        <f>IF($B4="",0,SUMPRODUCT(-('Gastos Gerais'!$F$4:$F$1003='Gastos das Atividades'!$B4),-('Gastos das Atividades'!BX$3&gt;='Gastos Gerais'!$D$4:$D$1003),-('Gastos das Atividades'!BX$3&lt;='Gastos Gerais'!$E$4:$E$1003),-('Gastos Gerais'!$C$4:$C$1003)))</f>
        <v>0</v>
      </c>
    </row>
    <row r="5" spans="1:77" x14ac:dyDescent="0.2">
      <c r="A5" s="139">
        <v>2</v>
      </c>
      <c r="B5" s="157" t="s">
        <v>436</v>
      </c>
      <c r="C5" s="298">
        <v>0</v>
      </c>
      <c r="D5" s="350">
        <f t="shared" ref="D5:D32" si="9">SUMIFS($Q5:$BX5,$Q$3:$BX$3,"&gt;="&amp;E$3,$Q$3:$BX$3,"&lt;"&amp;(DATE(YEAR(E$3)+1,1,1)-1))</f>
        <v>645450</v>
      </c>
      <c r="E5" s="137">
        <f t="shared" ref="E5:E33" si="10">SUM(C5:D5)</f>
        <v>645450</v>
      </c>
      <c r="F5" s="71">
        <f t="shared" si="2"/>
        <v>1975050</v>
      </c>
      <c r="G5" s="71">
        <f t="shared" si="2"/>
        <v>0</v>
      </c>
      <c r="H5" s="71">
        <f t="shared" si="2"/>
        <v>0</v>
      </c>
      <c r="I5" s="71">
        <f t="shared" si="2"/>
        <v>0</v>
      </c>
      <c r="J5" s="138">
        <f t="shared" si="3"/>
        <v>2620500</v>
      </c>
      <c r="K5" s="74">
        <f t="shared" si="4"/>
        <v>4.7736688552841924E-2</v>
      </c>
      <c r="L5" s="74">
        <f t="shared" si="5"/>
        <v>0.14607227008488721</v>
      </c>
      <c r="M5" s="74">
        <f t="shared" si="6"/>
        <v>0</v>
      </c>
      <c r="N5" s="74">
        <f t="shared" ref="N5:N33" si="11">IF($J$34=0,0,H5/$J$34)</f>
        <v>0</v>
      </c>
      <c r="O5" s="74">
        <f t="shared" ref="O5:O33" si="12">IF($J$34=0,0,I5/$J$34)</f>
        <v>0</v>
      </c>
      <c r="P5" s="202">
        <f t="shared" si="8"/>
        <v>0.19380895863772912</v>
      </c>
      <c r="Q5" s="71">
        <f>IF($B5="",0,SUMPRODUCT(-('Gastos Gerais'!$F$4:$F$1003='Gastos das Atividades'!$B5),-('Gastos das Atividades'!Q$3&gt;='Gastos Gerais'!$D$4:$D$1003),-('Gastos das Atividades'!Q$3&lt;='Gastos Gerais'!$E$4:$E$1003),-('Gastos Gerais'!$C$4:$C$1003)))</f>
        <v>645450</v>
      </c>
      <c r="R5" s="71">
        <f>IF($B5="",0,SUMPRODUCT(-('Gastos Gerais'!$F$4:$F$1003='Gastos das Atividades'!$B5),-('Gastos das Atividades'!R$3&gt;='Gastos Gerais'!$D$4:$D$1003),-('Gastos das Atividades'!R$3&lt;='Gastos Gerais'!$E$4:$E$1003),-('Gastos Gerais'!$C$4:$C$1003)))</f>
        <v>485450</v>
      </c>
      <c r="S5" s="71">
        <f>IF($B5="",0,SUMPRODUCT(-('Gastos Gerais'!$F$4:$F$1003='Gastos das Atividades'!$B5),-('Gastos das Atividades'!S$3&gt;='Gastos Gerais'!$D$4:$D$1003),-('Gastos das Atividades'!S$3&lt;='Gastos Gerais'!$E$4:$E$1003),-('Gastos Gerais'!$C$4:$C$1003)))</f>
        <v>492100</v>
      </c>
      <c r="T5" s="71">
        <f>IF($B5="",0,SUMPRODUCT(-('Gastos Gerais'!$F$4:$F$1003='Gastos das Atividades'!$B5),-('Gastos das Atividades'!T$3&gt;='Gastos Gerais'!$D$4:$D$1003),-('Gastos das Atividades'!T$3&lt;='Gastos Gerais'!$E$4:$E$1003),-('Gastos Gerais'!$C$4:$C$1003)))</f>
        <v>498750</v>
      </c>
      <c r="U5" s="71">
        <f>IF($B5="",0,SUMPRODUCT(-('Gastos Gerais'!$F$4:$F$1003='Gastos das Atividades'!$B5),-('Gastos das Atividades'!U$3&gt;='Gastos Gerais'!$D$4:$D$1003),-('Gastos das Atividades'!U$3&lt;='Gastos Gerais'!$E$4:$E$1003),-('Gastos Gerais'!$C$4:$C$1003)))</f>
        <v>498750</v>
      </c>
      <c r="V5" s="71">
        <f>IF($B5="",0,SUMPRODUCT(-('Gastos Gerais'!$F$4:$F$1003='Gastos das Atividades'!$B5),-('Gastos das Atividades'!V$3&gt;='Gastos Gerais'!$D$4:$D$1003),-('Gastos das Atividades'!V$3&lt;='Gastos Gerais'!$E$4:$E$1003),-('Gastos Gerais'!$C$4:$C$1003)))</f>
        <v>0</v>
      </c>
      <c r="W5" s="71">
        <f>IF($B5="",0,SUMPRODUCT(-('Gastos Gerais'!$F$4:$F$1003='Gastos das Atividades'!$B5),-('Gastos das Atividades'!W$3&gt;='Gastos Gerais'!$D$4:$D$1003),-('Gastos das Atividades'!W$3&lt;='Gastos Gerais'!$E$4:$E$1003),-('Gastos Gerais'!$C$4:$C$1003)))</f>
        <v>0</v>
      </c>
      <c r="X5" s="71">
        <f>IF($B5="",0,SUMPRODUCT(-('Gastos Gerais'!$F$4:$F$1003='Gastos das Atividades'!$B5),-('Gastos das Atividades'!X$3&gt;='Gastos Gerais'!$D$4:$D$1003),-('Gastos das Atividades'!X$3&lt;='Gastos Gerais'!$E$4:$E$1003),-('Gastos Gerais'!$C$4:$C$1003)))</f>
        <v>0</v>
      </c>
      <c r="Y5" s="71">
        <f>IF($B5="",0,SUMPRODUCT(-('Gastos Gerais'!$F$4:$F$1003='Gastos das Atividades'!$B5),-('Gastos das Atividades'!Y$3&gt;='Gastos Gerais'!$D$4:$D$1003),-('Gastos das Atividades'!Y$3&lt;='Gastos Gerais'!$E$4:$E$1003),-('Gastos Gerais'!$C$4:$C$1003)))</f>
        <v>0</v>
      </c>
      <c r="Z5" s="71">
        <f>IF($B5="",0,SUMPRODUCT(-('Gastos Gerais'!$F$4:$F$1003='Gastos das Atividades'!$B5),-('Gastos das Atividades'!Z$3&gt;='Gastos Gerais'!$D$4:$D$1003),-('Gastos das Atividades'!Z$3&lt;='Gastos Gerais'!$E$4:$E$1003),-('Gastos Gerais'!$C$4:$C$1003)))</f>
        <v>0</v>
      </c>
      <c r="AA5" s="71">
        <f>IF($B5="",0,SUMPRODUCT(-('Gastos Gerais'!$F$4:$F$1003='Gastos das Atividades'!$B5),-('Gastos das Atividades'!AA$3&gt;='Gastos Gerais'!$D$4:$D$1003),-('Gastos das Atividades'!AA$3&lt;='Gastos Gerais'!$E$4:$E$1003),-('Gastos Gerais'!$C$4:$C$1003)))</f>
        <v>0</v>
      </c>
      <c r="AB5" s="71">
        <f>IF($B5="",0,SUMPRODUCT(-('Gastos Gerais'!$F$4:$F$1003='Gastos das Atividades'!$B5),-('Gastos das Atividades'!AB$3&gt;='Gastos Gerais'!$D$4:$D$1003),-('Gastos das Atividades'!AB$3&lt;='Gastos Gerais'!$E$4:$E$1003),-('Gastos Gerais'!$C$4:$C$1003)))</f>
        <v>0</v>
      </c>
      <c r="AC5" s="71">
        <f>IF($B5="",0,SUMPRODUCT(-('Gastos Gerais'!$F$4:$F$1003='Gastos das Atividades'!$B5),-('Gastos das Atividades'!AC$3&gt;='Gastos Gerais'!$D$4:$D$1003),-('Gastos das Atividades'!AC$3&lt;='Gastos Gerais'!$E$4:$E$1003),-('Gastos Gerais'!$C$4:$C$1003)))</f>
        <v>0</v>
      </c>
      <c r="AD5" s="71">
        <f>IF($B5="",0,SUMPRODUCT(-('Gastos Gerais'!$F$4:$F$1003='Gastos das Atividades'!$B5),-('Gastos das Atividades'!AD$3&gt;='Gastos Gerais'!$D$4:$D$1003),-('Gastos das Atividades'!AD$3&lt;='Gastos Gerais'!$E$4:$E$1003),-('Gastos Gerais'!$C$4:$C$1003)))</f>
        <v>0</v>
      </c>
      <c r="AE5" s="71">
        <f>IF($B5="",0,SUMPRODUCT(-('Gastos Gerais'!$F$4:$F$1003='Gastos das Atividades'!$B5),-('Gastos das Atividades'!AE$3&gt;='Gastos Gerais'!$D$4:$D$1003),-('Gastos das Atividades'!AE$3&lt;='Gastos Gerais'!$E$4:$E$1003),-('Gastos Gerais'!$C$4:$C$1003)))</f>
        <v>0</v>
      </c>
      <c r="AF5" s="71">
        <f>IF($B5="",0,SUMPRODUCT(-('Gastos Gerais'!$F$4:$F$1003='Gastos das Atividades'!$B5),-('Gastos das Atividades'!AF$3&gt;='Gastos Gerais'!$D$4:$D$1003),-('Gastos das Atividades'!AF$3&lt;='Gastos Gerais'!$E$4:$E$1003),-('Gastos Gerais'!$C$4:$C$1003)))</f>
        <v>0</v>
      </c>
      <c r="AG5" s="71">
        <f>IF($B5="",0,SUMPRODUCT(-('Gastos Gerais'!$F$4:$F$1003='Gastos das Atividades'!$B5),-('Gastos das Atividades'!AG$3&gt;='Gastos Gerais'!$D$4:$D$1003),-('Gastos das Atividades'!AG$3&lt;='Gastos Gerais'!$E$4:$E$1003),-('Gastos Gerais'!$C$4:$C$1003)))</f>
        <v>0</v>
      </c>
      <c r="AH5" s="71">
        <f>IF($B5="",0,SUMPRODUCT(-('Gastos Gerais'!$F$4:$F$1003='Gastos das Atividades'!$B5),-('Gastos das Atividades'!AH$3&gt;='Gastos Gerais'!$D$4:$D$1003),-('Gastos das Atividades'!AH$3&lt;='Gastos Gerais'!$E$4:$E$1003),-('Gastos Gerais'!$C$4:$C$1003)))</f>
        <v>0</v>
      </c>
      <c r="AI5" s="71">
        <f>IF($B5="",0,SUMPRODUCT(-('Gastos Gerais'!$F$4:$F$1003='Gastos das Atividades'!$B5),-('Gastos das Atividades'!AI$3&gt;='Gastos Gerais'!$D$4:$D$1003),-('Gastos das Atividades'!AI$3&lt;='Gastos Gerais'!$E$4:$E$1003),-('Gastos Gerais'!$C$4:$C$1003)))</f>
        <v>0</v>
      </c>
      <c r="AJ5" s="71">
        <f>IF($B5="",0,SUMPRODUCT(-('Gastos Gerais'!$F$4:$F$1003='Gastos das Atividades'!$B5),-('Gastos das Atividades'!AJ$3&gt;='Gastos Gerais'!$D$4:$D$1003),-('Gastos das Atividades'!AJ$3&lt;='Gastos Gerais'!$E$4:$E$1003),-('Gastos Gerais'!$C$4:$C$1003)))</f>
        <v>0</v>
      </c>
      <c r="AK5" s="71">
        <f>IF($B5="",0,SUMPRODUCT(-('Gastos Gerais'!$F$4:$F$1003='Gastos das Atividades'!$B5),-('Gastos das Atividades'!AK$3&gt;='Gastos Gerais'!$D$4:$D$1003),-('Gastos das Atividades'!AK$3&lt;='Gastos Gerais'!$E$4:$E$1003),-('Gastos Gerais'!$C$4:$C$1003)))</f>
        <v>0</v>
      </c>
      <c r="AL5" s="71">
        <f>IF($B5="",0,SUMPRODUCT(-('Gastos Gerais'!$F$4:$F$1003='Gastos das Atividades'!$B5),-('Gastos das Atividades'!AL$3&gt;='Gastos Gerais'!$D$4:$D$1003),-('Gastos das Atividades'!AL$3&lt;='Gastos Gerais'!$E$4:$E$1003),-('Gastos Gerais'!$C$4:$C$1003)))</f>
        <v>0</v>
      </c>
      <c r="AM5" s="71">
        <f>IF($B5="",0,SUMPRODUCT(-('Gastos Gerais'!$F$4:$F$1003='Gastos das Atividades'!$B5),-('Gastos das Atividades'!AM$3&gt;='Gastos Gerais'!$D$4:$D$1003),-('Gastos das Atividades'!AM$3&lt;='Gastos Gerais'!$E$4:$E$1003),-('Gastos Gerais'!$C$4:$C$1003)))</f>
        <v>0</v>
      </c>
      <c r="AN5" s="71">
        <f>IF($B5="",0,SUMPRODUCT(-('Gastos Gerais'!$F$4:$F$1003='Gastos das Atividades'!$B5),-('Gastos das Atividades'!AN$3&gt;='Gastos Gerais'!$D$4:$D$1003),-('Gastos das Atividades'!AN$3&lt;='Gastos Gerais'!$E$4:$E$1003),-('Gastos Gerais'!$C$4:$C$1003)))</f>
        <v>0</v>
      </c>
      <c r="AO5" s="71">
        <f>IF($B5="",0,SUMPRODUCT(-('Gastos Gerais'!$F$4:$F$1003='Gastos das Atividades'!$B5),-('Gastos das Atividades'!AO$3&gt;='Gastos Gerais'!$D$4:$D$1003),-('Gastos das Atividades'!AO$3&lt;='Gastos Gerais'!$E$4:$E$1003),-('Gastos Gerais'!$C$4:$C$1003)))</f>
        <v>0</v>
      </c>
      <c r="AP5" s="71">
        <f>IF($B5="",0,SUMPRODUCT(-('Gastos Gerais'!$F$4:$F$1003='Gastos das Atividades'!$B5),-('Gastos das Atividades'!AP$3&gt;='Gastos Gerais'!$D$4:$D$1003),-('Gastos das Atividades'!AP$3&lt;='Gastos Gerais'!$E$4:$E$1003),-('Gastos Gerais'!$C$4:$C$1003)))</f>
        <v>0</v>
      </c>
      <c r="AQ5" s="71">
        <f>IF($B5="",0,SUMPRODUCT(-('Gastos Gerais'!$F$4:$F$1003='Gastos das Atividades'!$B5),-('Gastos das Atividades'!AQ$3&gt;='Gastos Gerais'!$D$4:$D$1003),-('Gastos das Atividades'!AQ$3&lt;='Gastos Gerais'!$E$4:$E$1003),-('Gastos Gerais'!$C$4:$C$1003)))</f>
        <v>0</v>
      </c>
      <c r="AR5" s="71">
        <f>IF($B5="",0,SUMPRODUCT(-('Gastos Gerais'!$F$4:$F$1003='Gastos das Atividades'!$B5),-('Gastos das Atividades'!AR$3&gt;='Gastos Gerais'!$D$4:$D$1003),-('Gastos das Atividades'!AR$3&lt;='Gastos Gerais'!$E$4:$E$1003),-('Gastos Gerais'!$C$4:$C$1003)))</f>
        <v>0</v>
      </c>
      <c r="AS5" s="71">
        <f>IF($B5="",0,SUMPRODUCT(-('Gastos Gerais'!$F$4:$F$1003='Gastos das Atividades'!$B5),-('Gastos das Atividades'!AS$3&gt;='Gastos Gerais'!$D$4:$D$1003),-('Gastos das Atividades'!AS$3&lt;='Gastos Gerais'!$E$4:$E$1003),-('Gastos Gerais'!$C$4:$C$1003)))</f>
        <v>0</v>
      </c>
      <c r="AT5" s="71">
        <f>IF($B5="",0,SUMPRODUCT(-('Gastos Gerais'!$F$4:$F$1003='Gastos das Atividades'!$B5),-('Gastos das Atividades'!AT$3&gt;='Gastos Gerais'!$D$4:$D$1003),-('Gastos das Atividades'!AT$3&lt;='Gastos Gerais'!$E$4:$E$1003),-('Gastos Gerais'!$C$4:$C$1003)))</f>
        <v>0</v>
      </c>
      <c r="AU5" s="71">
        <f>IF($B5="",0,SUMPRODUCT(-('Gastos Gerais'!$F$4:$F$1003='Gastos das Atividades'!$B5),-('Gastos das Atividades'!AU$3&gt;='Gastos Gerais'!$D$4:$D$1003),-('Gastos das Atividades'!AU$3&lt;='Gastos Gerais'!$E$4:$E$1003),-('Gastos Gerais'!$C$4:$C$1003)))</f>
        <v>0</v>
      </c>
      <c r="AV5" s="71">
        <f>IF($B5="",0,SUMPRODUCT(-('Gastos Gerais'!$F$4:$F$1003='Gastos das Atividades'!$B5),-('Gastos das Atividades'!AV$3&gt;='Gastos Gerais'!$D$4:$D$1003),-('Gastos das Atividades'!AV$3&lt;='Gastos Gerais'!$E$4:$E$1003),-('Gastos Gerais'!$C$4:$C$1003)))</f>
        <v>0</v>
      </c>
      <c r="AW5" s="71">
        <f>IF($B5="",0,SUMPRODUCT(-('Gastos Gerais'!$F$4:$F$1003='Gastos das Atividades'!$B5),-('Gastos das Atividades'!AW$3&gt;='Gastos Gerais'!$D$4:$D$1003),-('Gastos das Atividades'!AW$3&lt;='Gastos Gerais'!$E$4:$E$1003),-('Gastos Gerais'!$C$4:$C$1003)))</f>
        <v>0</v>
      </c>
      <c r="AX5" s="71">
        <f>IF($B5="",0,SUMPRODUCT(-('Gastos Gerais'!$F$4:$F$1003='Gastos das Atividades'!$B5),-('Gastos das Atividades'!AX$3&gt;='Gastos Gerais'!$D$4:$D$1003),-('Gastos das Atividades'!AX$3&lt;='Gastos Gerais'!$E$4:$E$1003),-('Gastos Gerais'!$C$4:$C$1003)))</f>
        <v>0</v>
      </c>
      <c r="AY5" s="71">
        <f>IF($B5="",0,SUMPRODUCT(-('Gastos Gerais'!$F$4:$F$1003='Gastos das Atividades'!$B5),-('Gastos das Atividades'!AY$3&gt;='Gastos Gerais'!$D$4:$D$1003),-('Gastos das Atividades'!AY$3&lt;='Gastos Gerais'!$E$4:$E$1003),-('Gastos Gerais'!$C$4:$C$1003)))</f>
        <v>0</v>
      </c>
      <c r="AZ5" s="71">
        <f>IF($B5="",0,SUMPRODUCT(-('Gastos Gerais'!$F$4:$F$1003='Gastos das Atividades'!$B5),-('Gastos das Atividades'!AZ$3&gt;='Gastos Gerais'!$D$4:$D$1003),-('Gastos das Atividades'!AZ$3&lt;='Gastos Gerais'!$E$4:$E$1003),-('Gastos Gerais'!$C$4:$C$1003)))</f>
        <v>0</v>
      </c>
      <c r="BA5" s="71">
        <f>IF($B5="",0,SUMPRODUCT(-('Gastos Gerais'!$F$4:$F$1003='Gastos das Atividades'!$B5),-('Gastos das Atividades'!BA$3&gt;='Gastos Gerais'!$D$4:$D$1003),-('Gastos das Atividades'!BA$3&lt;='Gastos Gerais'!$E$4:$E$1003),-('Gastos Gerais'!$C$4:$C$1003)))</f>
        <v>0</v>
      </c>
      <c r="BB5" s="71">
        <f>IF($B5="",0,SUMPRODUCT(-('Gastos Gerais'!$F$4:$F$1003='Gastos das Atividades'!$B5),-('Gastos das Atividades'!BB$3&gt;='Gastos Gerais'!$D$4:$D$1003),-('Gastos das Atividades'!BB$3&lt;='Gastos Gerais'!$E$4:$E$1003),-('Gastos Gerais'!$C$4:$C$1003)))</f>
        <v>0</v>
      </c>
      <c r="BC5" s="71">
        <f>IF($B5="",0,SUMPRODUCT(-('Gastos Gerais'!$F$4:$F$1003='Gastos das Atividades'!$B5),-('Gastos das Atividades'!BC$3&gt;='Gastos Gerais'!$D$4:$D$1003),-('Gastos das Atividades'!BC$3&lt;='Gastos Gerais'!$E$4:$E$1003),-('Gastos Gerais'!$C$4:$C$1003)))</f>
        <v>0</v>
      </c>
      <c r="BD5" s="71">
        <f>IF($B5="",0,SUMPRODUCT(-('Gastos Gerais'!$F$4:$F$1003='Gastos das Atividades'!$B5),-('Gastos das Atividades'!BD$3&gt;='Gastos Gerais'!$D$4:$D$1003),-('Gastos das Atividades'!BD$3&lt;='Gastos Gerais'!$E$4:$E$1003),-('Gastos Gerais'!$C$4:$C$1003)))</f>
        <v>0</v>
      </c>
      <c r="BE5" s="71">
        <f>IF($B5="",0,SUMPRODUCT(-('Gastos Gerais'!$F$4:$F$1003='Gastos das Atividades'!$B5),-('Gastos das Atividades'!BE$3&gt;='Gastos Gerais'!$D$4:$D$1003),-('Gastos das Atividades'!BE$3&lt;='Gastos Gerais'!$E$4:$E$1003),-('Gastos Gerais'!$C$4:$C$1003)))</f>
        <v>0</v>
      </c>
      <c r="BF5" s="71">
        <f>IF($B5="",0,SUMPRODUCT(-('Gastos Gerais'!$F$4:$F$1003='Gastos das Atividades'!$B5),-('Gastos das Atividades'!BF$3&gt;='Gastos Gerais'!$D$4:$D$1003),-('Gastos das Atividades'!BF$3&lt;='Gastos Gerais'!$E$4:$E$1003),-('Gastos Gerais'!$C$4:$C$1003)))</f>
        <v>0</v>
      </c>
      <c r="BG5" s="71">
        <f>IF($B5="",0,SUMPRODUCT(-('Gastos Gerais'!$F$4:$F$1003='Gastos das Atividades'!$B5),-('Gastos das Atividades'!BG$3&gt;='Gastos Gerais'!$D$4:$D$1003),-('Gastos das Atividades'!BG$3&lt;='Gastos Gerais'!$E$4:$E$1003),-('Gastos Gerais'!$C$4:$C$1003)))</f>
        <v>0</v>
      </c>
      <c r="BH5" s="71">
        <f>IF($B5="",0,SUMPRODUCT(-('Gastos Gerais'!$F$4:$F$1003='Gastos das Atividades'!$B5),-('Gastos das Atividades'!BH$3&gt;='Gastos Gerais'!$D$4:$D$1003),-('Gastos das Atividades'!BH$3&lt;='Gastos Gerais'!$E$4:$E$1003),-('Gastos Gerais'!$C$4:$C$1003)))</f>
        <v>0</v>
      </c>
      <c r="BI5" s="71">
        <f>IF($B5="",0,SUMPRODUCT(-('Gastos Gerais'!$F$4:$F$1003='Gastos das Atividades'!$B5),-('Gastos das Atividades'!BI$3&gt;='Gastos Gerais'!$D$4:$D$1003),-('Gastos das Atividades'!BI$3&lt;='Gastos Gerais'!$E$4:$E$1003),-('Gastos Gerais'!$C$4:$C$1003)))</f>
        <v>0</v>
      </c>
      <c r="BJ5" s="71">
        <f>IF($B5="",0,SUMPRODUCT(-('Gastos Gerais'!$F$4:$F$1003='Gastos das Atividades'!$B5),-('Gastos das Atividades'!BJ$3&gt;='Gastos Gerais'!$D$4:$D$1003),-('Gastos das Atividades'!BJ$3&lt;='Gastos Gerais'!$E$4:$E$1003),-('Gastos Gerais'!$C$4:$C$1003)))</f>
        <v>0</v>
      </c>
      <c r="BK5" s="71">
        <f>IF($B5="",0,SUMPRODUCT(-('Gastos Gerais'!$F$4:$F$1003='Gastos das Atividades'!$B5),-('Gastos das Atividades'!BK$3&gt;='Gastos Gerais'!$D$4:$D$1003),-('Gastos das Atividades'!BK$3&lt;='Gastos Gerais'!$E$4:$E$1003),-('Gastos Gerais'!$C$4:$C$1003)))</f>
        <v>0</v>
      </c>
      <c r="BL5" s="71">
        <f>IF($B5="",0,SUMPRODUCT(-('Gastos Gerais'!$F$4:$F$1003='Gastos das Atividades'!$B5),-('Gastos das Atividades'!BL$3&gt;='Gastos Gerais'!$D$4:$D$1003),-('Gastos das Atividades'!BL$3&lt;='Gastos Gerais'!$E$4:$E$1003),-('Gastos Gerais'!$C$4:$C$1003)))</f>
        <v>0</v>
      </c>
      <c r="BM5" s="71">
        <f>IF($B5="",0,SUMPRODUCT(-('Gastos Gerais'!$F$4:$F$1003='Gastos das Atividades'!$B5),-('Gastos das Atividades'!BM$3&gt;='Gastos Gerais'!$D$4:$D$1003),-('Gastos das Atividades'!BM$3&lt;='Gastos Gerais'!$E$4:$E$1003),-('Gastos Gerais'!$C$4:$C$1003)))</f>
        <v>0</v>
      </c>
      <c r="BN5" s="71">
        <f>IF($B5="",0,SUMPRODUCT(-('Gastos Gerais'!$F$4:$F$1003='Gastos das Atividades'!$B5),-('Gastos das Atividades'!BN$3&gt;='Gastos Gerais'!$D$4:$D$1003),-('Gastos das Atividades'!BN$3&lt;='Gastos Gerais'!$E$4:$E$1003),-('Gastos Gerais'!$C$4:$C$1003)))</f>
        <v>0</v>
      </c>
      <c r="BO5" s="71">
        <f>IF($B5="",0,SUMPRODUCT(-('Gastos Gerais'!$F$4:$F$1003='Gastos das Atividades'!$B5),-('Gastos das Atividades'!BO$3&gt;='Gastos Gerais'!$D$4:$D$1003),-('Gastos das Atividades'!BO$3&lt;='Gastos Gerais'!$E$4:$E$1003),-('Gastos Gerais'!$C$4:$C$1003)))</f>
        <v>0</v>
      </c>
      <c r="BP5" s="71">
        <f>IF($B5="",0,SUMPRODUCT(-('Gastos Gerais'!$F$4:$F$1003='Gastos das Atividades'!$B5),-('Gastos das Atividades'!BP$3&gt;='Gastos Gerais'!$D$4:$D$1003),-('Gastos das Atividades'!BP$3&lt;='Gastos Gerais'!$E$4:$E$1003),-('Gastos Gerais'!$C$4:$C$1003)))</f>
        <v>0</v>
      </c>
      <c r="BQ5" s="71">
        <f>IF($B5="",0,SUMPRODUCT(-('Gastos Gerais'!$F$4:$F$1003='Gastos das Atividades'!$B5),-('Gastos das Atividades'!BQ$3&gt;='Gastos Gerais'!$D$4:$D$1003),-('Gastos das Atividades'!BQ$3&lt;='Gastos Gerais'!$E$4:$E$1003),-('Gastos Gerais'!$C$4:$C$1003)))</f>
        <v>0</v>
      </c>
      <c r="BR5" s="71">
        <f>IF($B5="",0,SUMPRODUCT(-('Gastos Gerais'!$F$4:$F$1003='Gastos das Atividades'!$B5),-('Gastos das Atividades'!BR$3&gt;='Gastos Gerais'!$D$4:$D$1003),-('Gastos das Atividades'!BR$3&lt;='Gastos Gerais'!$E$4:$E$1003),-('Gastos Gerais'!$C$4:$C$1003)))</f>
        <v>0</v>
      </c>
      <c r="BS5" s="71">
        <f>IF($B5="",0,SUMPRODUCT(-('Gastos Gerais'!$F$4:$F$1003='Gastos das Atividades'!$B5),-('Gastos das Atividades'!BS$3&gt;='Gastos Gerais'!$D$4:$D$1003),-('Gastos das Atividades'!BS$3&lt;='Gastos Gerais'!$E$4:$E$1003),-('Gastos Gerais'!$C$4:$C$1003)))</f>
        <v>0</v>
      </c>
      <c r="BT5" s="71">
        <f>IF($B5="",0,SUMPRODUCT(-('Gastos Gerais'!$F$4:$F$1003='Gastos das Atividades'!$B5),-('Gastos das Atividades'!BT$3&gt;='Gastos Gerais'!$D$4:$D$1003),-('Gastos das Atividades'!BT$3&lt;='Gastos Gerais'!$E$4:$E$1003),-('Gastos Gerais'!$C$4:$C$1003)))</f>
        <v>0</v>
      </c>
      <c r="BU5" s="71">
        <f>IF($B5="",0,SUMPRODUCT(-('Gastos Gerais'!$F$4:$F$1003='Gastos das Atividades'!$B5),-('Gastos das Atividades'!BU$3&gt;='Gastos Gerais'!$D$4:$D$1003),-('Gastos das Atividades'!BU$3&lt;='Gastos Gerais'!$E$4:$E$1003),-('Gastos Gerais'!$C$4:$C$1003)))</f>
        <v>0</v>
      </c>
      <c r="BV5" s="71">
        <f>IF($B5="",0,SUMPRODUCT(-('Gastos Gerais'!$F$4:$F$1003='Gastos das Atividades'!$B5),-('Gastos das Atividades'!BV$3&gt;='Gastos Gerais'!$D$4:$D$1003),-('Gastos das Atividades'!BV$3&lt;='Gastos Gerais'!$E$4:$E$1003),-('Gastos Gerais'!$C$4:$C$1003)))</f>
        <v>0</v>
      </c>
      <c r="BW5" s="71">
        <f>IF($B5="",0,SUMPRODUCT(-('Gastos Gerais'!$F$4:$F$1003='Gastos das Atividades'!$B5),-('Gastos das Atividades'!BW$3&gt;='Gastos Gerais'!$D$4:$D$1003),-('Gastos das Atividades'!BW$3&lt;='Gastos Gerais'!$E$4:$E$1003),-('Gastos Gerais'!$C$4:$C$1003)))</f>
        <v>0</v>
      </c>
      <c r="BX5" s="71">
        <f>IF($B5="",0,SUMPRODUCT(-('Gastos Gerais'!$F$4:$F$1003='Gastos das Atividades'!$B5),-('Gastos das Atividades'!BX$3&gt;='Gastos Gerais'!$D$4:$D$1003),-('Gastos das Atividades'!BX$3&lt;='Gastos Gerais'!$E$4:$E$1003),-('Gastos Gerais'!$C$4:$C$1003)))</f>
        <v>0</v>
      </c>
    </row>
    <row r="6" spans="1:77" x14ac:dyDescent="0.2">
      <c r="A6" s="139">
        <v>3</v>
      </c>
      <c r="B6" s="157" t="s">
        <v>432</v>
      </c>
      <c r="C6" s="298">
        <v>0</v>
      </c>
      <c r="D6" s="350">
        <f t="shared" si="9"/>
        <v>2000</v>
      </c>
      <c r="E6" s="137">
        <f t="shared" si="10"/>
        <v>2000</v>
      </c>
      <c r="F6" s="71">
        <f t="shared" si="2"/>
        <v>374000</v>
      </c>
      <c r="G6" s="71">
        <f t="shared" si="2"/>
        <v>0</v>
      </c>
      <c r="H6" s="71">
        <f t="shared" si="2"/>
        <v>0</v>
      </c>
      <c r="I6" s="71">
        <f t="shared" si="2"/>
        <v>0</v>
      </c>
      <c r="J6" s="138">
        <f t="shared" si="3"/>
        <v>376000</v>
      </c>
      <c r="K6" s="74">
        <f t="shared" si="4"/>
        <v>1.479175414140272E-4</v>
      </c>
      <c r="L6" s="74">
        <f t="shared" si="5"/>
        <v>2.7660580244423087E-2</v>
      </c>
      <c r="M6" s="74">
        <f t="shared" si="6"/>
        <v>0</v>
      </c>
      <c r="N6" s="74">
        <f t="shared" si="11"/>
        <v>0</v>
      </c>
      <c r="O6" s="74">
        <f t="shared" si="12"/>
        <v>0</v>
      </c>
      <c r="P6" s="202">
        <f t="shared" si="8"/>
        <v>2.7808497785837112E-2</v>
      </c>
      <c r="Q6" s="71">
        <f>IF($B6="",0,SUMPRODUCT(-('Gastos Gerais'!$F$4:$F$1003='Gastos das Atividades'!$B6),-('Gastos das Atividades'!Q$3&gt;='Gastos Gerais'!$D$4:$D$1003),-('Gastos das Atividades'!Q$3&lt;='Gastos Gerais'!$E$4:$E$1003),-('Gastos Gerais'!$C$4:$C$1003)))</f>
        <v>2000</v>
      </c>
      <c r="R6" s="71">
        <f>IF($B6="",0,SUMPRODUCT(-('Gastos Gerais'!$F$4:$F$1003='Gastos das Atividades'!$B6),-('Gastos das Atividades'!R$3&gt;='Gastos Gerais'!$D$4:$D$1003),-('Gastos das Atividades'!R$3&lt;='Gastos Gerais'!$E$4:$E$1003),-('Gastos Gerais'!$C$4:$C$1003)))</f>
        <v>37000</v>
      </c>
      <c r="S6" s="71">
        <f>IF($B6="",0,SUMPRODUCT(-('Gastos Gerais'!$F$4:$F$1003='Gastos das Atividades'!$B6),-('Gastos das Atividades'!S$3&gt;='Gastos Gerais'!$D$4:$D$1003),-('Gastos das Atividades'!S$3&lt;='Gastos Gerais'!$E$4:$E$1003),-('Gastos Gerais'!$C$4:$C$1003)))</f>
        <v>252000</v>
      </c>
      <c r="T6" s="71">
        <f>IF($B6="",0,SUMPRODUCT(-('Gastos Gerais'!$F$4:$F$1003='Gastos das Atividades'!$B6),-('Gastos das Atividades'!T$3&gt;='Gastos Gerais'!$D$4:$D$1003),-('Gastos das Atividades'!T$3&lt;='Gastos Gerais'!$E$4:$E$1003),-('Gastos Gerais'!$C$4:$C$1003)))</f>
        <v>2000</v>
      </c>
      <c r="U6" s="71">
        <f>IF($B6="",0,SUMPRODUCT(-('Gastos Gerais'!$F$4:$F$1003='Gastos das Atividades'!$B6),-('Gastos das Atividades'!U$3&gt;='Gastos Gerais'!$D$4:$D$1003),-('Gastos das Atividades'!U$3&lt;='Gastos Gerais'!$E$4:$E$1003),-('Gastos Gerais'!$C$4:$C$1003)))</f>
        <v>17000</v>
      </c>
      <c r="V6" s="71">
        <f>IF($B6="",0,SUMPRODUCT(-('Gastos Gerais'!$F$4:$F$1003='Gastos das Atividades'!$B6),-('Gastos das Atividades'!V$3&gt;='Gastos Gerais'!$D$4:$D$1003),-('Gastos das Atividades'!V$3&lt;='Gastos Gerais'!$E$4:$E$1003),-('Gastos Gerais'!$C$4:$C$1003)))</f>
        <v>2000</v>
      </c>
      <c r="W6" s="71">
        <f>IF($B6="",0,SUMPRODUCT(-('Gastos Gerais'!$F$4:$F$1003='Gastos das Atividades'!$B6),-('Gastos das Atividades'!W$3&gt;='Gastos Gerais'!$D$4:$D$1003),-('Gastos das Atividades'!W$3&lt;='Gastos Gerais'!$E$4:$E$1003),-('Gastos Gerais'!$C$4:$C$1003)))</f>
        <v>2000</v>
      </c>
      <c r="X6" s="71">
        <f>IF($B6="",0,SUMPRODUCT(-('Gastos Gerais'!$F$4:$F$1003='Gastos das Atividades'!$B6),-('Gastos das Atividades'!X$3&gt;='Gastos Gerais'!$D$4:$D$1003),-('Gastos das Atividades'!X$3&lt;='Gastos Gerais'!$E$4:$E$1003),-('Gastos Gerais'!$C$4:$C$1003)))</f>
        <v>2000</v>
      </c>
      <c r="Y6" s="71">
        <f>IF($B6="",0,SUMPRODUCT(-('Gastos Gerais'!$F$4:$F$1003='Gastos das Atividades'!$B6),-('Gastos das Atividades'!Y$3&gt;='Gastos Gerais'!$D$4:$D$1003),-('Gastos das Atividades'!Y$3&lt;='Gastos Gerais'!$E$4:$E$1003),-('Gastos Gerais'!$C$4:$C$1003)))</f>
        <v>2000</v>
      </c>
      <c r="Z6" s="71">
        <f>IF($B6="",0,SUMPRODUCT(-('Gastos Gerais'!$F$4:$F$1003='Gastos das Atividades'!$B6),-('Gastos das Atividades'!Z$3&gt;='Gastos Gerais'!$D$4:$D$1003),-('Gastos das Atividades'!Z$3&lt;='Gastos Gerais'!$E$4:$E$1003),-('Gastos Gerais'!$C$4:$C$1003)))</f>
        <v>52000</v>
      </c>
      <c r="AA6" s="71">
        <f>IF($B6="",0,SUMPRODUCT(-('Gastos Gerais'!$F$4:$F$1003='Gastos das Atividades'!$B6),-('Gastos das Atividades'!AA$3&gt;='Gastos Gerais'!$D$4:$D$1003),-('Gastos das Atividades'!AA$3&lt;='Gastos Gerais'!$E$4:$E$1003),-('Gastos Gerais'!$C$4:$C$1003)))</f>
        <v>2000</v>
      </c>
      <c r="AB6" s="71">
        <f>IF($B6="",0,SUMPRODUCT(-('Gastos Gerais'!$F$4:$F$1003='Gastos das Atividades'!$B6),-('Gastos das Atividades'!AB$3&gt;='Gastos Gerais'!$D$4:$D$1003),-('Gastos das Atividades'!AB$3&lt;='Gastos Gerais'!$E$4:$E$1003),-('Gastos Gerais'!$C$4:$C$1003)))</f>
        <v>2000</v>
      </c>
      <c r="AC6" s="71">
        <f>IF($B6="",0,SUMPRODUCT(-('Gastos Gerais'!$F$4:$F$1003='Gastos das Atividades'!$B6),-('Gastos das Atividades'!AC$3&gt;='Gastos Gerais'!$D$4:$D$1003),-('Gastos das Atividades'!AC$3&lt;='Gastos Gerais'!$E$4:$E$1003),-('Gastos Gerais'!$C$4:$C$1003)))</f>
        <v>2000</v>
      </c>
      <c r="AD6" s="71">
        <f>IF($B6="",0,SUMPRODUCT(-('Gastos Gerais'!$F$4:$F$1003='Gastos das Atividades'!$B6),-('Gastos das Atividades'!AD$3&gt;='Gastos Gerais'!$D$4:$D$1003),-('Gastos das Atividades'!AD$3&lt;='Gastos Gerais'!$E$4:$E$1003),-('Gastos Gerais'!$C$4:$C$1003)))</f>
        <v>0</v>
      </c>
      <c r="AE6" s="71">
        <f>IF($B6="",0,SUMPRODUCT(-('Gastos Gerais'!$F$4:$F$1003='Gastos das Atividades'!$B6),-('Gastos das Atividades'!AE$3&gt;='Gastos Gerais'!$D$4:$D$1003),-('Gastos das Atividades'!AE$3&lt;='Gastos Gerais'!$E$4:$E$1003),-('Gastos Gerais'!$C$4:$C$1003)))</f>
        <v>0</v>
      </c>
      <c r="AF6" s="71">
        <f>IF($B6="",0,SUMPRODUCT(-('Gastos Gerais'!$F$4:$F$1003='Gastos das Atividades'!$B6),-('Gastos das Atividades'!AF$3&gt;='Gastos Gerais'!$D$4:$D$1003),-('Gastos das Atividades'!AF$3&lt;='Gastos Gerais'!$E$4:$E$1003),-('Gastos Gerais'!$C$4:$C$1003)))</f>
        <v>0</v>
      </c>
      <c r="AG6" s="71">
        <f>IF($B6="",0,SUMPRODUCT(-('Gastos Gerais'!$F$4:$F$1003='Gastos das Atividades'!$B6),-('Gastos das Atividades'!AG$3&gt;='Gastos Gerais'!$D$4:$D$1003),-('Gastos das Atividades'!AG$3&lt;='Gastos Gerais'!$E$4:$E$1003),-('Gastos Gerais'!$C$4:$C$1003)))</f>
        <v>0</v>
      </c>
      <c r="AH6" s="71">
        <f>IF($B6="",0,SUMPRODUCT(-('Gastos Gerais'!$F$4:$F$1003='Gastos das Atividades'!$B6),-('Gastos das Atividades'!AH$3&gt;='Gastos Gerais'!$D$4:$D$1003),-('Gastos das Atividades'!AH$3&lt;='Gastos Gerais'!$E$4:$E$1003),-('Gastos Gerais'!$C$4:$C$1003)))</f>
        <v>0</v>
      </c>
      <c r="AI6" s="71">
        <f>IF($B6="",0,SUMPRODUCT(-('Gastos Gerais'!$F$4:$F$1003='Gastos das Atividades'!$B6),-('Gastos das Atividades'!AI$3&gt;='Gastos Gerais'!$D$4:$D$1003),-('Gastos das Atividades'!AI$3&lt;='Gastos Gerais'!$E$4:$E$1003),-('Gastos Gerais'!$C$4:$C$1003)))</f>
        <v>0</v>
      </c>
      <c r="AJ6" s="71">
        <f>IF($B6="",0,SUMPRODUCT(-('Gastos Gerais'!$F$4:$F$1003='Gastos das Atividades'!$B6),-('Gastos das Atividades'!AJ$3&gt;='Gastos Gerais'!$D$4:$D$1003),-('Gastos das Atividades'!AJ$3&lt;='Gastos Gerais'!$E$4:$E$1003),-('Gastos Gerais'!$C$4:$C$1003)))</f>
        <v>0</v>
      </c>
      <c r="AK6" s="71">
        <f>IF($B6="",0,SUMPRODUCT(-('Gastos Gerais'!$F$4:$F$1003='Gastos das Atividades'!$B6),-('Gastos das Atividades'!AK$3&gt;='Gastos Gerais'!$D$4:$D$1003),-('Gastos das Atividades'!AK$3&lt;='Gastos Gerais'!$E$4:$E$1003),-('Gastos Gerais'!$C$4:$C$1003)))</f>
        <v>0</v>
      </c>
      <c r="AL6" s="71">
        <f>IF($B6="",0,SUMPRODUCT(-('Gastos Gerais'!$F$4:$F$1003='Gastos das Atividades'!$B6),-('Gastos das Atividades'!AL$3&gt;='Gastos Gerais'!$D$4:$D$1003),-('Gastos das Atividades'!AL$3&lt;='Gastos Gerais'!$E$4:$E$1003),-('Gastos Gerais'!$C$4:$C$1003)))</f>
        <v>0</v>
      </c>
      <c r="AM6" s="71">
        <f>IF($B6="",0,SUMPRODUCT(-('Gastos Gerais'!$F$4:$F$1003='Gastos das Atividades'!$B6),-('Gastos das Atividades'!AM$3&gt;='Gastos Gerais'!$D$4:$D$1003),-('Gastos das Atividades'!AM$3&lt;='Gastos Gerais'!$E$4:$E$1003),-('Gastos Gerais'!$C$4:$C$1003)))</f>
        <v>0</v>
      </c>
      <c r="AN6" s="71">
        <f>IF($B6="",0,SUMPRODUCT(-('Gastos Gerais'!$F$4:$F$1003='Gastos das Atividades'!$B6),-('Gastos das Atividades'!AN$3&gt;='Gastos Gerais'!$D$4:$D$1003),-('Gastos das Atividades'!AN$3&lt;='Gastos Gerais'!$E$4:$E$1003),-('Gastos Gerais'!$C$4:$C$1003)))</f>
        <v>0</v>
      </c>
      <c r="AO6" s="71">
        <f>IF($B6="",0,SUMPRODUCT(-('Gastos Gerais'!$F$4:$F$1003='Gastos das Atividades'!$B6),-('Gastos das Atividades'!AO$3&gt;='Gastos Gerais'!$D$4:$D$1003),-('Gastos das Atividades'!AO$3&lt;='Gastos Gerais'!$E$4:$E$1003),-('Gastos Gerais'!$C$4:$C$1003)))</f>
        <v>0</v>
      </c>
      <c r="AP6" s="71">
        <f>IF($B6="",0,SUMPRODUCT(-('Gastos Gerais'!$F$4:$F$1003='Gastos das Atividades'!$B6),-('Gastos das Atividades'!AP$3&gt;='Gastos Gerais'!$D$4:$D$1003),-('Gastos das Atividades'!AP$3&lt;='Gastos Gerais'!$E$4:$E$1003),-('Gastos Gerais'!$C$4:$C$1003)))</f>
        <v>0</v>
      </c>
      <c r="AQ6" s="71">
        <f>IF($B6="",0,SUMPRODUCT(-('Gastos Gerais'!$F$4:$F$1003='Gastos das Atividades'!$B6),-('Gastos das Atividades'!AQ$3&gt;='Gastos Gerais'!$D$4:$D$1003),-('Gastos das Atividades'!AQ$3&lt;='Gastos Gerais'!$E$4:$E$1003),-('Gastos Gerais'!$C$4:$C$1003)))</f>
        <v>0</v>
      </c>
      <c r="AR6" s="71">
        <f>IF($B6="",0,SUMPRODUCT(-('Gastos Gerais'!$F$4:$F$1003='Gastos das Atividades'!$B6),-('Gastos das Atividades'!AR$3&gt;='Gastos Gerais'!$D$4:$D$1003),-('Gastos das Atividades'!AR$3&lt;='Gastos Gerais'!$E$4:$E$1003),-('Gastos Gerais'!$C$4:$C$1003)))</f>
        <v>0</v>
      </c>
      <c r="AS6" s="71">
        <f>IF($B6="",0,SUMPRODUCT(-('Gastos Gerais'!$F$4:$F$1003='Gastos das Atividades'!$B6),-('Gastos das Atividades'!AS$3&gt;='Gastos Gerais'!$D$4:$D$1003),-('Gastos das Atividades'!AS$3&lt;='Gastos Gerais'!$E$4:$E$1003),-('Gastos Gerais'!$C$4:$C$1003)))</f>
        <v>0</v>
      </c>
      <c r="AT6" s="71">
        <f>IF($B6="",0,SUMPRODUCT(-('Gastos Gerais'!$F$4:$F$1003='Gastos das Atividades'!$B6),-('Gastos das Atividades'!AT$3&gt;='Gastos Gerais'!$D$4:$D$1003),-('Gastos das Atividades'!AT$3&lt;='Gastos Gerais'!$E$4:$E$1003),-('Gastos Gerais'!$C$4:$C$1003)))</f>
        <v>0</v>
      </c>
      <c r="AU6" s="71">
        <f>IF($B6="",0,SUMPRODUCT(-('Gastos Gerais'!$F$4:$F$1003='Gastos das Atividades'!$B6),-('Gastos das Atividades'!AU$3&gt;='Gastos Gerais'!$D$4:$D$1003),-('Gastos das Atividades'!AU$3&lt;='Gastos Gerais'!$E$4:$E$1003),-('Gastos Gerais'!$C$4:$C$1003)))</f>
        <v>0</v>
      </c>
      <c r="AV6" s="71">
        <f>IF($B6="",0,SUMPRODUCT(-('Gastos Gerais'!$F$4:$F$1003='Gastos das Atividades'!$B6),-('Gastos das Atividades'!AV$3&gt;='Gastos Gerais'!$D$4:$D$1003),-('Gastos das Atividades'!AV$3&lt;='Gastos Gerais'!$E$4:$E$1003),-('Gastos Gerais'!$C$4:$C$1003)))</f>
        <v>0</v>
      </c>
      <c r="AW6" s="71">
        <f>IF($B6="",0,SUMPRODUCT(-('Gastos Gerais'!$F$4:$F$1003='Gastos das Atividades'!$B6),-('Gastos das Atividades'!AW$3&gt;='Gastos Gerais'!$D$4:$D$1003),-('Gastos das Atividades'!AW$3&lt;='Gastos Gerais'!$E$4:$E$1003),-('Gastos Gerais'!$C$4:$C$1003)))</f>
        <v>0</v>
      </c>
      <c r="AX6" s="71">
        <f>IF($B6="",0,SUMPRODUCT(-('Gastos Gerais'!$F$4:$F$1003='Gastos das Atividades'!$B6),-('Gastos das Atividades'!AX$3&gt;='Gastos Gerais'!$D$4:$D$1003),-('Gastos das Atividades'!AX$3&lt;='Gastos Gerais'!$E$4:$E$1003),-('Gastos Gerais'!$C$4:$C$1003)))</f>
        <v>0</v>
      </c>
      <c r="AY6" s="71">
        <f>IF($B6="",0,SUMPRODUCT(-('Gastos Gerais'!$F$4:$F$1003='Gastos das Atividades'!$B6),-('Gastos das Atividades'!AY$3&gt;='Gastos Gerais'!$D$4:$D$1003),-('Gastos das Atividades'!AY$3&lt;='Gastos Gerais'!$E$4:$E$1003),-('Gastos Gerais'!$C$4:$C$1003)))</f>
        <v>0</v>
      </c>
      <c r="AZ6" s="71">
        <f>IF($B6="",0,SUMPRODUCT(-('Gastos Gerais'!$F$4:$F$1003='Gastos das Atividades'!$B6),-('Gastos das Atividades'!AZ$3&gt;='Gastos Gerais'!$D$4:$D$1003),-('Gastos das Atividades'!AZ$3&lt;='Gastos Gerais'!$E$4:$E$1003),-('Gastos Gerais'!$C$4:$C$1003)))</f>
        <v>0</v>
      </c>
      <c r="BA6" s="71">
        <f>IF($B6="",0,SUMPRODUCT(-('Gastos Gerais'!$F$4:$F$1003='Gastos das Atividades'!$B6),-('Gastos das Atividades'!BA$3&gt;='Gastos Gerais'!$D$4:$D$1003),-('Gastos das Atividades'!BA$3&lt;='Gastos Gerais'!$E$4:$E$1003),-('Gastos Gerais'!$C$4:$C$1003)))</f>
        <v>0</v>
      </c>
      <c r="BB6" s="71">
        <f>IF($B6="",0,SUMPRODUCT(-('Gastos Gerais'!$F$4:$F$1003='Gastos das Atividades'!$B6),-('Gastos das Atividades'!BB$3&gt;='Gastos Gerais'!$D$4:$D$1003),-('Gastos das Atividades'!BB$3&lt;='Gastos Gerais'!$E$4:$E$1003),-('Gastos Gerais'!$C$4:$C$1003)))</f>
        <v>0</v>
      </c>
      <c r="BC6" s="71">
        <f>IF($B6="",0,SUMPRODUCT(-('Gastos Gerais'!$F$4:$F$1003='Gastos das Atividades'!$B6),-('Gastos das Atividades'!BC$3&gt;='Gastos Gerais'!$D$4:$D$1003),-('Gastos das Atividades'!BC$3&lt;='Gastos Gerais'!$E$4:$E$1003),-('Gastos Gerais'!$C$4:$C$1003)))</f>
        <v>0</v>
      </c>
      <c r="BD6" s="71">
        <f>IF($B6="",0,SUMPRODUCT(-('Gastos Gerais'!$F$4:$F$1003='Gastos das Atividades'!$B6),-('Gastos das Atividades'!BD$3&gt;='Gastos Gerais'!$D$4:$D$1003),-('Gastos das Atividades'!BD$3&lt;='Gastos Gerais'!$E$4:$E$1003),-('Gastos Gerais'!$C$4:$C$1003)))</f>
        <v>0</v>
      </c>
      <c r="BE6" s="71">
        <f>IF($B6="",0,SUMPRODUCT(-('Gastos Gerais'!$F$4:$F$1003='Gastos das Atividades'!$B6),-('Gastos das Atividades'!BE$3&gt;='Gastos Gerais'!$D$4:$D$1003),-('Gastos das Atividades'!BE$3&lt;='Gastos Gerais'!$E$4:$E$1003),-('Gastos Gerais'!$C$4:$C$1003)))</f>
        <v>0</v>
      </c>
      <c r="BF6" s="71">
        <f>IF($B6="",0,SUMPRODUCT(-('Gastos Gerais'!$F$4:$F$1003='Gastos das Atividades'!$B6),-('Gastos das Atividades'!BF$3&gt;='Gastos Gerais'!$D$4:$D$1003),-('Gastos das Atividades'!BF$3&lt;='Gastos Gerais'!$E$4:$E$1003),-('Gastos Gerais'!$C$4:$C$1003)))</f>
        <v>0</v>
      </c>
      <c r="BG6" s="71">
        <f>IF($B6="",0,SUMPRODUCT(-('Gastos Gerais'!$F$4:$F$1003='Gastos das Atividades'!$B6),-('Gastos das Atividades'!BG$3&gt;='Gastos Gerais'!$D$4:$D$1003),-('Gastos das Atividades'!BG$3&lt;='Gastos Gerais'!$E$4:$E$1003),-('Gastos Gerais'!$C$4:$C$1003)))</f>
        <v>0</v>
      </c>
      <c r="BH6" s="71">
        <f>IF($B6="",0,SUMPRODUCT(-('Gastos Gerais'!$F$4:$F$1003='Gastos das Atividades'!$B6),-('Gastos das Atividades'!BH$3&gt;='Gastos Gerais'!$D$4:$D$1003),-('Gastos das Atividades'!BH$3&lt;='Gastos Gerais'!$E$4:$E$1003),-('Gastos Gerais'!$C$4:$C$1003)))</f>
        <v>0</v>
      </c>
      <c r="BI6" s="71">
        <f>IF($B6="",0,SUMPRODUCT(-('Gastos Gerais'!$F$4:$F$1003='Gastos das Atividades'!$B6),-('Gastos das Atividades'!BI$3&gt;='Gastos Gerais'!$D$4:$D$1003),-('Gastos das Atividades'!BI$3&lt;='Gastos Gerais'!$E$4:$E$1003),-('Gastos Gerais'!$C$4:$C$1003)))</f>
        <v>0</v>
      </c>
      <c r="BJ6" s="71">
        <f>IF($B6="",0,SUMPRODUCT(-('Gastos Gerais'!$F$4:$F$1003='Gastos das Atividades'!$B6),-('Gastos das Atividades'!BJ$3&gt;='Gastos Gerais'!$D$4:$D$1003),-('Gastos das Atividades'!BJ$3&lt;='Gastos Gerais'!$E$4:$E$1003),-('Gastos Gerais'!$C$4:$C$1003)))</f>
        <v>0</v>
      </c>
      <c r="BK6" s="71">
        <f>IF($B6="",0,SUMPRODUCT(-('Gastos Gerais'!$F$4:$F$1003='Gastos das Atividades'!$B6),-('Gastos das Atividades'!BK$3&gt;='Gastos Gerais'!$D$4:$D$1003),-('Gastos das Atividades'!BK$3&lt;='Gastos Gerais'!$E$4:$E$1003),-('Gastos Gerais'!$C$4:$C$1003)))</f>
        <v>0</v>
      </c>
      <c r="BL6" s="71">
        <f>IF($B6="",0,SUMPRODUCT(-('Gastos Gerais'!$F$4:$F$1003='Gastos das Atividades'!$B6),-('Gastos das Atividades'!BL$3&gt;='Gastos Gerais'!$D$4:$D$1003),-('Gastos das Atividades'!BL$3&lt;='Gastos Gerais'!$E$4:$E$1003),-('Gastos Gerais'!$C$4:$C$1003)))</f>
        <v>0</v>
      </c>
      <c r="BM6" s="71">
        <f>IF($B6="",0,SUMPRODUCT(-('Gastos Gerais'!$F$4:$F$1003='Gastos das Atividades'!$B6),-('Gastos das Atividades'!BM$3&gt;='Gastos Gerais'!$D$4:$D$1003),-('Gastos das Atividades'!BM$3&lt;='Gastos Gerais'!$E$4:$E$1003),-('Gastos Gerais'!$C$4:$C$1003)))</f>
        <v>0</v>
      </c>
      <c r="BN6" s="71">
        <f>IF($B6="",0,SUMPRODUCT(-('Gastos Gerais'!$F$4:$F$1003='Gastos das Atividades'!$B6),-('Gastos das Atividades'!BN$3&gt;='Gastos Gerais'!$D$4:$D$1003),-('Gastos das Atividades'!BN$3&lt;='Gastos Gerais'!$E$4:$E$1003),-('Gastos Gerais'!$C$4:$C$1003)))</f>
        <v>0</v>
      </c>
      <c r="BO6" s="71">
        <f>IF($B6="",0,SUMPRODUCT(-('Gastos Gerais'!$F$4:$F$1003='Gastos das Atividades'!$B6),-('Gastos das Atividades'!BO$3&gt;='Gastos Gerais'!$D$4:$D$1003),-('Gastos das Atividades'!BO$3&lt;='Gastos Gerais'!$E$4:$E$1003),-('Gastos Gerais'!$C$4:$C$1003)))</f>
        <v>0</v>
      </c>
      <c r="BP6" s="71">
        <f>IF($B6="",0,SUMPRODUCT(-('Gastos Gerais'!$F$4:$F$1003='Gastos das Atividades'!$B6),-('Gastos das Atividades'!BP$3&gt;='Gastos Gerais'!$D$4:$D$1003),-('Gastos das Atividades'!BP$3&lt;='Gastos Gerais'!$E$4:$E$1003),-('Gastos Gerais'!$C$4:$C$1003)))</f>
        <v>0</v>
      </c>
      <c r="BQ6" s="71">
        <f>IF($B6="",0,SUMPRODUCT(-('Gastos Gerais'!$F$4:$F$1003='Gastos das Atividades'!$B6),-('Gastos das Atividades'!BQ$3&gt;='Gastos Gerais'!$D$4:$D$1003),-('Gastos das Atividades'!BQ$3&lt;='Gastos Gerais'!$E$4:$E$1003),-('Gastos Gerais'!$C$4:$C$1003)))</f>
        <v>0</v>
      </c>
      <c r="BR6" s="71">
        <f>IF($B6="",0,SUMPRODUCT(-('Gastos Gerais'!$F$4:$F$1003='Gastos das Atividades'!$B6),-('Gastos das Atividades'!BR$3&gt;='Gastos Gerais'!$D$4:$D$1003),-('Gastos das Atividades'!BR$3&lt;='Gastos Gerais'!$E$4:$E$1003),-('Gastos Gerais'!$C$4:$C$1003)))</f>
        <v>0</v>
      </c>
      <c r="BS6" s="71">
        <f>IF($B6="",0,SUMPRODUCT(-('Gastos Gerais'!$F$4:$F$1003='Gastos das Atividades'!$B6),-('Gastos das Atividades'!BS$3&gt;='Gastos Gerais'!$D$4:$D$1003),-('Gastos das Atividades'!BS$3&lt;='Gastos Gerais'!$E$4:$E$1003),-('Gastos Gerais'!$C$4:$C$1003)))</f>
        <v>0</v>
      </c>
      <c r="BT6" s="71">
        <f>IF($B6="",0,SUMPRODUCT(-('Gastos Gerais'!$F$4:$F$1003='Gastos das Atividades'!$B6),-('Gastos das Atividades'!BT$3&gt;='Gastos Gerais'!$D$4:$D$1003),-('Gastos das Atividades'!BT$3&lt;='Gastos Gerais'!$E$4:$E$1003),-('Gastos Gerais'!$C$4:$C$1003)))</f>
        <v>0</v>
      </c>
      <c r="BU6" s="71">
        <f>IF($B6="",0,SUMPRODUCT(-('Gastos Gerais'!$F$4:$F$1003='Gastos das Atividades'!$B6),-('Gastos das Atividades'!BU$3&gt;='Gastos Gerais'!$D$4:$D$1003),-('Gastos das Atividades'!BU$3&lt;='Gastos Gerais'!$E$4:$E$1003),-('Gastos Gerais'!$C$4:$C$1003)))</f>
        <v>0</v>
      </c>
      <c r="BV6" s="71">
        <f>IF($B6="",0,SUMPRODUCT(-('Gastos Gerais'!$F$4:$F$1003='Gastos das Atividades'!$B6),-('Gastos das Atividades'!BV$3&gt;='Gastos Gerais'!$D$4:$D$1003),-('Gastos das Atividades'!BV$3&lt;='Gastos Gerais'!$E$4:$E$1003),-('Gastos Gerais'!$C$4:$C$1003)))</f>
        <v>0</v>
      </c>
      <c r="BW6" s="71">
        <f>IF($B6="",0,SUMPRODUCT(-('Gastos Gerais'!$F$4:$F$1003='Gastos das Atividades'!$B6),-('Gastos das Atividades'!BW$3&gt;='Gastos Gerais'!$D$4:$D$1003),-('Gastos das Atividades'!BW$3&lt;='Gastos Gerais'!$E$4:$E$1003),-('Gastos Gerais'!$C$4:$C$1003)))</f>
        <v>0</v>
      </c>
      <c r="BX6" s="71">
        <f>IF($B6="",0,SUMPRODUCT(-('Gastos Gerais'!$F$4:$F$1003='Gastos das Atividades'!$B6),-('Gastos das Atividades'!BX$3&gt;='Gastos Gerais'!$D$4:$D$1003),-('Gastos das Atividades'!BX$3&lt;='Gastos Gerais'!$E$4:$E$1003),-('Gastos Gerais'!$C$4:$C$1003)))</f>
        <v>0</v>
      </c>
    </row>
    <row r="7" spans="1:77" x14ac:dyDescent="0.2">
      <c r="A7" s="139">
        <v>4</v>
      </c>
      <c r="B7" s="157" t="s">
        <v>451</v>
      </c>
      <c r="C7" s="298">
        <v>0</v>
      </c>
      <c r="D7" s="350">
        <f t="shared" si="9"/>
        <v>12000</v>
      </c>
      <c r="E7" s="137">
        <f t="shared" si="10"/>
        <v>12000</v>
      </c>
      <c r="F7" s="71">
        <f t="shared" si="2"/>
        <v>144000</v>
      </c>
      <c r="G7" s="71">
        <f t="shared" si="2"/>
        <v>0</v>
      </c>
      <c r="H7" s="71">
        <f t="shared" si="2"/>
        <v>0</v>
      </c>
      <c r="I7" s="71">
        <f t="shared" si="2"/>
        <v>0</v>
      </c>
      <c r="J7" s="138">
        <f t="shared" si="3"/>
        <v>156000</v>
      </c>
      <c r="K7" s="74">
        <f t="shared" si="4"/>
        <v>8.8750524848416317E-4</v>
      </c>
      <c r="L7" s="74">
        <f t="shared" si="5"/>
        <v>1.0650062981809958E-2</v>
      </c>
      <c r="M7" s="74">
        <f t="shared" si="6"/>
        <v>0</v>
      </c>
      <c r="N7" s="74">
        <f t="shared" si="11"/>
        <v>0</v>
      </c>
      <c r="O7" s="74">
        <f t="shared" si="12"/>
        <v>0</v>
      </c>
      <c r="P7" s="202">
        <f t="shared" si="8"/>
        <v>1.1537568230294122E-2</v>
      </c>
      <c r="Q7" s="71">
        <f>IF($B7="",0,SUMPRODUCT(-('Gastos Gerais'!$F$4:$F$1003='Gastos das Atividades'!$B7),-('Gastos das Atividades'!Q$3&gt;='Gastos Gerais'!$D$4:$D$1003),-('Gastos das Atividades'!Q$3&lt;='Gastos Gerais'!$E$4:$E$1003),-('Gastos Gerais'!$C$4:$C$1003)))</f>
        <v>12000</v>
      </c>
      <c r="R7" s="71">
        <f>IF($B7="",0,SUMPRODUCT(-('Gastos Gerais'!$F$4:$F$1003='Gastos das Atividades'!$B7),-('Gastos das Atividades'!R$3&gt;='Gastos Gerais'!$D$4:$D$1003),-('Gastos das Atividades'!R$3&lt;='Gastos Gerais'!$E$4:$E$1003),-('Gastos Gerais'!$C$4:$C$1003)))</f>
        <v>12000</v>
      </c>
      <c r="S7" s="71">
        <f>IF($B7="",0,SUMPRODUCT(-('Gastos Gerais'!$F$4:$F$1003='Gastos das Atividades'!$B7),-('Gastos das Atividades'!S$3&gt;='Gastos Gerais'!$D$4:$D$1003),-('Gastos das Atividades'!S$3&lt;='Gastos Gerais'!$E$4:$E$1003),-('Gastos Gerais'!$C$4:$C$1003)))</f>
        <v>12000</v>
      </c>
      <c r="T7" s="71">
        <f>IF($B7="",0,SUMPRODUCT(-('Gastos Gerais'!$F$4:$F$1003='Gastos das Atividades'!$B7),-('Gastos das Atividades'!T$3&gt;='Gastos Gerais'!$D$4:$D$1003),-('Gastos das Atividades'!T$3&lt;='Gastos Gerais'!$E$4:$E$1003),-('Gastos Gerais'!$C$4:$C$1003)))</f>
        <v>12000</v>
      </c>
      <c r="U7" s="71">
        <f>IF($B7="",0,SUMPRODUCT(-('Gastos Gerais'!$F$4:$F$1003='Gastos das Atividades'!$B7),-('Gastos das Atividades'!U$3&gt;='Gastos Gerais'!$D$4:$D$1003),-('Gastos das Atividades'!U$3&lt;='Gastos Gerais'!$E$4:$E$1003),-('Gastos Gerais'!$C$4:$C$1003)))</f>
        <v>12000</v>
      </c>
      <c r="V7" s="71">
        <f>IF($B7="",0,SUMPRODUCT(-('Gastos Gerais'!$F$4:$F$1003='Gastos das Atividades'!$B7),-('Gastos das Atividades'!V$3&gt;='Gastos Gerais'!$D$4:$D$1003),-('Gastos das Atividades'!V$3&lt;='Gastos Gerais'!$E$4:$E$1003),-('Gastos Gerais'!$C$4:$C$1003)))</f>
        <v>12000</v>
      </c>
      <c r="W7" s="71">
        <f>IF($B7="",0,SUMPRODUCT(-('Gastos Gerais'!$F$4:$F$1003='Gastos das Atividades'!$B7),-('Gastos das Atividades'!W$3&gt;='Gastos Gerais'!$D$4:$D$1003),-('Gastos das Atividades'!W$3&lt;='Gastos Gerais'!$E$4:$E$1003),-('Gastos Gerais'!$C$4:$C$1003)))</f>
        <v>12000</v>
      </c>
      <c r="X7" s="71">
        <f>IF($B7="",0,SUMPRODUCT(-('Gastos Gerais'!$F$4:$F$1003='Gastos das Atividades'!$B7),-('Gastos das Atividades'!X$3&gt;='Gastos Gerais'!$D$4:$D$1003),-('Gastos das Atividades'!X$3&lt;='Gastos Gerais'!$E$4:$E$1003),-('Gastos Gerais'!$C$4:$C$1003)))</f>
        <v>12000</v>
      </c>
      <c r="Y7" s="71">
        <f>IF($B7="",0,SUMPRODUCT(-('Gastos Gerais'!$F$4:$F$1003='Gastos das Atividades'!$B7),-('Gastos das Atividades'!Y$3&gt;='Gastos Gerais'!$D$4:$D$1003),-('Gastos das Atividades'!Y$3&lt;='Gastos Gerais'!$E$4:$E$1003),-('Gastos Gerais'!$C$4:$C$1003)))</f>
        <v>12000</v>
      </c>
      <c r="Z7" s="71">
        <f>IF($B7="",0,SUMPRODUCT(-('Gastos Gerais'!$F$4:$F$1003='Gastos das Atividades'!$B7),-('Gastos das Atividades'!Z$3&gt;='Gastos Gerais'!$D$4:$D$1003),-('Gastos das Atividades'!Z$3&lt;='Gastos Gerais'!$E$4:$E$1003),-('Gastos Gerais'!$C$4:$C$1003)))</f>
        <v>12000</v>
      </c>
      <c r="AA7" s="71">
        <f>IF($B7="",0,SUMPRODUCT(-('Gastos Gerais'!$F$4:$F$1003='Gastos das Atividades'!$B7),-('Gastos das Atividades'!AA$3&gt;='Gastos Gerais'!$D$4:$D$1003),-('Gastos das Atividades'!AA$3&lt;='Gastos Gerais'!$E$4:$E$1003),-('Gastos Gerais'!$C$4:$C$1003)))</f>
        <v>12000</v>
      </c>
      <c r="AB7" s="71">
        <f>IF($B7="",0,SUMPRODUCT(-('Gastos Gerais'!$F$4:$F$1003='Gastos das Atividades'!$B7),-('Gastos das Atividades'!AB$3&gt;='Gastos Gerais'!$D$4:$D$1003),-('Gastos das Atividades'!AB$3&lt;='Gastos Gerais'!$E$4:$E$1003),-('Gastos Gerais'!$C$4:$C$1003)))</f>
        <v>12000</v>
      </c>
      <c r="AC7" s="71">
        <f>IF($B7="",0,SUMPRODUCT(-('Gastos Gerais'!$F$4:$F$1003='Gastos das Atividades'!$B7),-('Gastos das Atividades'!AC$3&gt;='Gastos Gerais'!$D$4:$D$1003),-('Gastos das Atividades'!AC$3&lt;='Gastos Gerais'!$E$4:$E$1003),-('Gastos Gerais'!$C$4:$C$1003)))</f>
        <v>12000</v>
      </c>
      <c r="AD7" s="71">
        <f>IF($B7="",0,SUMPRODUCT(-('Gastos Gerais'!$F$4:$F$1003='Gastos das Atividades'!$B7),-('Gastos das Atividades'!AD$3&gt;='Gastos Gerais'!$D$4:$D$1003),-('Gastos das Atividades'!AD$3&lt;='Gastos Gerais'!$E$4:$E$1003),-('Gastos Gerais'!$C$4:$C$1003)))</f>
        <v>0</v>
      </c>
      <c r="AE7" s="71">
        <f>IF($B7="",0,SUMPRODUCT(-('Gastos Gerais'!$F$4:$F$1003='Gastos das Atividades'!$B7),-('Gastos das Atividades'!AE$3&gt;='Gastos Gerais'!$D$4:$D$1003),-('Gastos das Atividades'!AE$3&lt;='Gastos Gerais'!$E$4:$E$1003),-('Gastos Gerais'!$C$4:$C$1003)))</f>
        <v>0</v>
      </c>
      <c r="AF7" s="71">
        <f>IF($B7="",0,SUMPRODUCT(-('Gastos Gerais'!$F$4:$F$1003='Gastos das Atividades'!$B7),-('Gastos das Atividades'!AF$3&gt;='Gastos Gerais'!$D$4:$D$1003),-('Gastos das Atividades'!AF$3&lt;='Gastos Gerais'!$E$4:$E$1003),-('Gastos Gerais'!$C$4:$C$1003)))</f>
        <v>0</v>
      </c>
      <c r="AG7" s="71">
        <f>IF($B7="",0,SUMPRODUCT(-('Gastos Gerais'!$F$4:$F$1003='Gastos das Atividades'!$B7),-('Gastos das Atividades'!AG$3&gt;='Gastos Gerais'!$D$4:$D$1003),-('Gastos das Atividades'!AG$3&lt;='Gastos Gerais'!$E$4:$E$1003),-('Gastos Gerais'!$C$4:$C$1003)))</f>
        <v>0</v>
      </c>
      <c r="AH7" s="71">
        <f>IF($B7="",0,SUMPRODUCT(-('Gastos Gerais'!$F$4:$F$1003='Gastos das Atividades'!$B7),-('Gastos das Atividades'!AH$3&gt;='Gastos Gerais'!$D$4:$D$1003),-('Gastos das Atividades'!AH$3&lt;='Gastos Gerais'!$E$4:$E$1003),-('Gastos Gerais'!$C$4:$C$1003)))</f>
        <v>0</v>
      </c>
      <c r="AI7" s="71">
        <f>IF($B7="",0,SUMPRODUCT(-('Gastos Gerais'!$F$4:$F$1003='Gastos das Atividades'!$B7),-('Gastos das Atividades'!AI$3&gt;='Gastos Gerais'!$D$4:$D$1003),-('Gastos das Atividades'!AI$3&lt;='Gastos Gerais'!$E$4:$E$1003),-('Gastos Gerais'!$C$4:$C$1003)))</f>
        <v>0</v>
      </c>
      <c r="AJ7" s="71">
        <f>IF($B7="",0,SUMPRODUCT(-('Gastos Gerais'!$F$4:$F$1003='Gastos das Atividades'!$B7),-('Gastos das Atividades'!AJ$3&gt;='Gastos Gerais'!$D$4:$D$1003),-('Gastos das Atividades'!AJ$3&lt;='Gastos Gerais'!$E$4:$E$1003),-('Gastos Gerais'!$C$4:$C$1003)))</f>
        <v>0</v>
      </c>
      <c r="AK7" s="71">
        <f>IF($B7="",0,SUMPRODUCT(-('Gastos Gerais'!$F$4:$F$1003='Gastos das Atividades'!$B7),-('Gastos das Atividades'!AK$3&gt;='Gastos Gerais'!$D$4:$D$1003),-('Gastos das Atividades'!AK$3&lt;='Gastos Gerais'!$E$4:$E$1003),-('Gastos Gerais'!$C$4:$C$1003)))</f>
        <v>0</v>
      </c>
      <c r="AL7" s="71">
        <f>IF($B7="",0,SUMPRODUCT(-('Gastos Gerais'!$F$4:$F$1003='Gastos das Atividades'!$B7),-('Gastos das Atividades'!AL$3&gt;='Gastos Gerais'!$D$4:$D$1003),-('Gastos das Atividades'!AL$3&lt;='Gastos Gerais'!$E$4:$E$1003),-('Gastos Gerais'!$C$4:$C$1003)))</f>
        <v>0</v>
      </c>
      <c r="AM7" s="71">
        <f>IF($B7="",0,SUMPRODUCT(-('Gastos Gerais'!$F$4:$F$1003='Gastos das Atividades'!$B7),-('Gastos das Atividades'!AM$3&gt;='Gastos Gerais'!$D$4:$D$1003),-('Gastos das Atividades'!AM$3&lt;='Gastos Gerais'!$E$4:$E$1003),-('Gastos Gerais'!$C$4:$C$1003)))</f>
        <v>0</v>
      </c>
      <c r="AN7" s="71">
        <f>IF($B7="",0,SUMPRODUCT(-('Gastos Gerais'!$F$4:$F$1003='Gastos das Atividades'!$B7),-('Gastos das Atividades'!AN$3&gt;='Gastos Gerais'!$D$4:$D$1003),-('Gastos das Atividades'!AN$3&lt;='Gastos Gerais'!$E$4:$E$1003),-('Gastos Gerais'!$C$4:$C$1003)))</f>
        <v>0</v>
      </c>
      <c r="AO7" s="71">
        <f>IF($B7="",0,SUMPRODUCT(-('Gastos Gerais'!$F$4:$F$1003='Gastos das Atividades'!$B7),-('Gastos das Atividades'!AO$3&gt;='Gastos Gerais'!$D$4:$D$1003),-('Gastos das Atividades'!AO$3&lt;='Gastos Gerais'!$E$4:$E$1003),-('Gastos Gerais'!$C$4:$C$1003)))</f>
        <v>0</v>
      </c>
      <c r="AP7" s="71">
        <f>IF($B7="",0,SUMPRODUCT(-('Gastos Gerais'!$F$4:$F$1003='Gastos das Atividades'!$B7),-('Gastos das Atividades'!AP$3&gt;='Gastos Gerais'!$D$4:$D$1003),-('Gastos das Atividades'!AP$3&lt;='Gastos Gerais'!$E$4:$E$1003),-('Gastos Gerais'!$C$4:$C$1003)))</f>
        <v>0</v>
      </c>
      <c r="AQ7" s="71">
        <f>IF($B7="",0,SUMPRODUCT(-('Gastos Gerais'!$F$4:$F$1003='Gastos das Atividades'!$B7),-('Gastos das Atividades'!AQ$3&gt;='Gastos Gerais'!$D$4:$D$1003),-('Gastos das Atividades'!AQ$3&lt;='Gastos Gerais'!$E$4:$E$1003),-('Gastos Gerais'!$C$4:$C$1003)))</f>
        <v>0</v>
      </c>
      <c r="AR7" s="71">
        <f>IF($B7="",0,SUMPRODUCT(-('Gastos Gerais'!$F$4:$F$1003='Gastos das Atividades'!$B7),-('Gastos das Atividades'!AR$3&gt;='Gastos Gerais'!$D$4:$D$1003),-('Gastos das Atividades'!AR$3&lt;='Gastos Gerais'!$E$4:$E$1003),-('Gastos Gerais'!$C$4:$C$1003)))</f>
        <v>0</v>
      </c>
      <c r="AS7" s="71">
        <f>IF($B7="",0,SUMPRODUCT(-('Gastos Gerais'!$F$4:$F$1003='Gastos das Atividades'!$B7),-('Gastos das Atividades'!AS$3&gt;='Gastos Gerais'!$D$4:$D$1003),-('Gastos das Atividades'!AS$3&lt;='Gastos Gerais'!$E$4:$E$1003),-('Gastos Gerais'!$C$4:$C$1003)))</f>
        <v>0</v>
      </c>
      <c r="AT7" s="71">
        <f>IF($B7="",0,SUMPRODUCT(-('Gastos Gerais'!$F$4:$F$1003='Gastos das Atividades'!$B7),-('Gastos das Atividades'!AT$3&gt;='Gastos Gerais'!$D$4:$D$1003),-('Gastos das Atividades'!AT$3&lt;='Gastos Gerais'!$E$4:$E$1003),-('Gastos Gerais'!$C$4:$C$1003)))</f>
        <v>0</v>
      </c>
      <c r="AU7" s="71">
        <f>IF($B7="",0,SUMPRODUCT(-('Gastos Gerais'!$F$4:$F$1003='Gastos das Atividades'!$B7),-('Gastos das Atividades'!AU$3&gt;='Gastos Gerais'!$D$4:$D$1003),-('Gastos das Atividades'!AU$3&lt;='Gastos Gerais'!$E$4:$E$1003),-('Gastos Gerais'!$C$4:$C$1003)))</f>
        <v>0</v>
      </c>
      <c r="AV7" s="71">
        <f>IF($B7="",0,SUMPRODUCT(-('Gastos Gerais'!$F$4:$F$1003='Gastos das Atividades'!$B7),-('Gastos das Atividades'!AV$3&gt;='Gastos Gerais'!$D$4:$D$1003),-('Gastos das Atividades'!AV$3&lt;='Gastos Gerais'!$E$4:$E$1003),-('Gastos Gerais'!$C$4:$C$1003)))</f>
        <v>0</v>
      </c>
      <c r="AW7" s="71">
        <f>IF($B7="",0,SUMPRODUCT(-('Gastos Gerais'!$F$4:$F$1003='Gastos das Atividades'!$B7),-('Gastos das Atividades'!AW$3&gt;='Gastos Gerais'!$D$4:$D$1003),-('Gastos das Atividades'!AW$3&lt;='Gastos Gerais'!$E$4:$E$1003),-('Gastos Gerais'!$C$4:$C$1003)))</f>
        <v>0</v>
      </c>
      <c r="AX7" s="71">
        <f>IF($B7="",0,SUMPRODUCT(-('Gastos Gerais'!$F$4:$F$1003='Gastos das Atividades'!$B7),-('Gastos das Atividades'!AX$3&gt;='Gastos Gerais'!$D$4:$D$1003),-('Gastos das Atividades'!AX$3&lt;='Gastos Gerais'!$E$4:$E$1003),-('Gastos Gerais'!$C$4:$C$1003)))</f>
        <v>0</v>
      </c>
      <c r="AY7" s="71">
        <f>IF($B7="",0,SUMPRODUCT(-('Gastos Gerais'!$F$4:$F$1003='Gastos das Atividades'!$B7),-('Gastos das Atividades'!AY$3&gt;='Gastos Gerais'!$D$4:$D$1003),-('Gastos das Atividades'!AY$3&lt;='Gastos Gerais'!$E$4:$E$1003),-('Gastos Gerais'!$C$4:$C$1003)))</f>
        <v>0</v>
      </c>
      <c r="AZ7" s="71">
        <f>IF($B7="",0,SUMPRODUCT(-('Gastos Gerais'!$F$4:$F$1003='Gastos das Atividades'!$B7),-('Gastos das Atividades'!AZ$3&gt;='Gastos Gerais'!$D$4:$D$1003),-('Gastos das Atividades'!AZ$3&lt;='Gastos Gerais'!$E$4:$E$1003),-('Gastos Gerais'!$C$4:$C$1003)))</f>
        <v>0</v>
      </c>
      <c r="BA7" s="71">
        <f>IF($B7="",0,SUMPRODUCT(-('Gastos Gerais'!$F$4:$F$1003='Gastos das Atividades'!$B7),-('Gastos das Atividades'!BA$3&gt;='Gastos Gerais'!$D$4:$D$1003),-('Gastos das Atividades'!BA$3&lt;='Gastos Gerais'!$E$4:$E$1003),-('Gastos Gerais'!$C$4:$C$1003)))</f>
        <v>0</v>
      </c>
      <c r="BB7" s="71">
        <f>IF($B7="",0,SUMPRODUCT(-('Gastos Gerais'!$F$4:$F$1003='Gastos das Atividades'!$B7),-('Gastos das Atividades'!BB$3&gt;='Gastos Gerais'!$D$4:$D$1003),-('Gastos das Atividades'!BB$3&lt;='Gastos Gerais'!$E$4:$E$1003),-('Gastos Gerais'!$C$4:$C$1003)))</f>
        <v>0</v>
      </c>
      <c r="BC7" s="71">
        <f>IF($B7="",0,SUMPRODUCT(-('Gastos Gerais'!$F$4:$F$1003='Gastos das Atividades'!$B7),-('Gastos das Atividades'!BC$3&gt;='Gastos Gerais'!$D$4:$D$1003),-('Gastos das Atividades'!BC$3&lt;='Gastos Gerais'!$E$4:$E$1003),-('Gastos Gerais'!$C$4:$C$1003)))</f>
        <v>0</v>
      </c>
      <c r="BD7" s="71">
        <f>IF($B7="",0,SUMPRODUCT(-('Gastos Gerais'!$F$4:$F$1003='Gastos das Atividades'!$B7),-('Gastos das Atividades'!BD$3&gt;='Gastos Gerais'!$D$4:$D$1003),-('Gastos das Atividades'!BD$3&lt;='Gastos Gerais'!$E$4:$E$1003),-('Gastos Gerais'!$C$4:$C$1003)))</f>
        <v>0</v>
      </c>
      <c r="BE7" s="71">
        <f>IF($B7="",0,SUMPRODUCT(-('Gastos Gerais'!$F$4:$F$1003='Gastos das Atividades'!$B7),-('Gastos das Atividades'!BE$3&gt;='Gastos Gerais'!$D$4:$D$1003),-('Gastos das Atividades'!BE$3&lt;='Gastos Gerais'!$E$4:$E$1003),-('Gastos Gerais'!$C$4:$C$1003)))</f>
        <v>0</v>
      </c>
      <c r="BF7" s="71">
        <f>IF($B7="",0,SUMPRODUCT(-('Gastos Gerais'!$F$4:$F$1003='Gastos das Atividades'!$B7),-('Gastos das Atividades'!BF$3&gt;='Gastos Gerais'!$D$4:$D$1003),-('Gastos das Atividades'!BF$3&lt;='Gastos Gerais'!$E$4:$E$1003),-('Gastos Gerais'!$C$4:$C$1003)))</f>
        <v>0</v>
      </c>
      <c r="BG7" s="71">
        <f>IF($B7="",0,SUMPRODUCT(-('Gastos Gerais'!$F$4:$F$1003='Gastos das Atividades'!$B7),-('Gastos das Atividades'!BG$3&gt;='Gastos Gerais'!$D$4:$D$1003),-('Gastos das Atividades'!BG$3&lt;='Gastos Gerais'!$E$4:$E$1003),-('Gastos Gerais'!$C$4:$C$1003)))</f>
        <v>0</v>
      </c>
      <c r="BH7" s="71">
        <f>IF($B7="",0,SUMPRODUCT(-('Gastos Gerais'!$F$4:$F$1003='Gastos das Atividades'!$B7),-('Gastos das Atividades'!BH$3&gt;='Gastos Gerais'!$D$4:$D$1003),-('Gastos das Atividades'!BH$3&lt;='Gastos Gerais'!$E$4:$E$1003),-('Gastos Gerais'!$C$4:$C$1003)))</f>
        <v>0</v>
      </c>
      <c r="BI7" s="71">
        <f>IF($B7="",0,SUMPRODUCT(-('Gastos Gerais'!$F$4:$F$1003='Gastos das Atividades'!$B7),-('Gastos das Atividades'!BI$3&gt;='Gastos Gerais'!$D$4:$D$1003),-('Gastos das Atividades'!BI$3&lt;='Gastos Gerais'!$E$4:$E$1003),-('Gastos Gerais'!$C$4:$C$1003)))</f>
        <v>0</v>
      </c>
      <c r="BJ7" s="71">
        <f>IF($B7="",0,SUMPRODUCT(-('Gastos Gerais'!$F$4:$F$1003='Gastos das Atividades'!$B7),-('Gastos das Atividades'!BJ$3&gt;='Gastos Gerais'!$D$4:$D$1003),-('Gastos das Atividades'!BJ$3&lt;='Gastos Gerais'!$E$4:$E$1003),-('Gastos Gerais'!$C$4:$C$1003)))</f>
        <v>0</v>
      </c>
      <c r="BK7" s="71">
        <f>IF($B7="",0,SUMPRODUCT(-('Gastos Gerais'!$F$4:$F$1003='Gastos das Atividades'!$B7),-('Gastos das Atividades'!BK$3&gt;='Gastos Gerais'!$D$4:$D$1003),-('Gastos das Atividades'!BK$3&lt;='Gastos Gerais'!$E$4:$E$1003),-('Gastos Gerais'!$C$4:$C$1003)))</f>
        <v>0</v>
      </c>
      <c r="BL7" s="71">
        <f>IF($B7="",0,SUMPRODUCT(-('Gastos Gerais'!$F$4:$F$1003='Gastos das Atividades'!$B7),-('Gastos das Atividades'!BL$3&gt;='Gastos Gerais'!$D$4:$D$1003),-('Gastos das Atividades'!BL$3&lt;='Gastos Gerais'!$E$4:$E$1003),-('Gastos Gerais'!$C$4:$C$1003)))</f>
        <v>0</v>
      </c>
      <c r="BM7" s="71">
        <f>IF($B7="",0,SUMPRODUCT(-('Gastos Gerais'!$F$4:$F$1003='Gastos das Atividades'!$B7),-('Gastos das Atividades'!BM$3&gt;='Gastos Gerais'!$D$4:$D$1003),-('Gastos das Atividades'!BM$3&lt;='Gastos Gerais'!$E$4:$E$1003),-('Gastos Gerais'!$C$4:$C$1003)))</f>
        <v>0</v>
      </c>
      <c r="BN7" s="71">
        <f>IF($B7="",0,SUMPRODUCT(-('Gastos Gerais'!$F$4:$F$1003='Gastos das Atividades'!$B7),-('Gastos das Atividades'!BN$3&gt;='Gastos Gerais'!$D$4:$D$1003),-('Gastos das Atividades'!BN$3&lt;='Gastos Gerais'!$E$4:$E$1003),-('Gastos Gerais'!$C$4:$C$1003)))</f>
        <v>0</v>
      </c>
      <c r="BO7" s="71">
        <f>IF($B7="",0,SUMPRODUCT(-('Gastos Gerais'!$F$4:$F$1003='Gastos das Atividades'!$B7),-('Gastos das Atividades'!BO$3&gt;='Gastos Gerais'!$D$4:$D$1003),-('Gastos das Atividades'!BO$3&lt;='Gastos Gerais'!$E$4:$E$1003),-('Gastos Gerais'!$C$4:$C$1003)))</f>
        <v>0</v>
      </c>
      <c r="BP7" s="71">
        <f>IF($B7="",0,SUMPRODUCT(-('Gastos Gerais'!$F$4:$F$1003='Gastos das Atividades'!$B7),-('Gastos das Atividades'!BP$3&gt;='Gastos Gerais'!$D$4:$D$1003),-('Gastos das Atividades'!BP$3&lt;='Gastos Gerais'!$E$4:$E$1003),-('Gastos Gerais'!$C$4:$C$1003)))</f>
        <v>0</v>
      </c>
      <c r="BQ7" s="71">
        <f>IF($B7="",0,SUMPRODUCT(-('Gastos Gerais'!$F$4:$F$1003='Gastos das Atividades'!$B7),-('Gastos das Atividades'!BQ$3&gt;='Gastos Gerais'!$D$4:$D$1003),-('Gastos das Atividades'!BQ$3&lt;='Gastos Gerais'!$E$4:$E$1003),-('Gastos Gerais'!$C$4:$C$1003)))</f>
        <v>0</v>
      </c>
      <c r="BR7" s="71">
        <f>IF($B7="",0,SUMPRODUCT(-('Gastos Gerais'!$F$4:$F$1003='Gastos das Atividades'!$B7),-('Gastos das Atividades'!BR$3&gt;='Gastos Gerais'!$D$4:$D$1003),-('Gastos das Atividades'!BR$3&lt;='Gastos Gerais'!$E$4:$E$1003),-('Gastos Gerais'!$C$4:$C$1003)))</f>
        <v>0</v>
      </c>
      <c r="BS7" s="71">
        <f>IF($B7="",0,SUMPRODUCT(-('Gastos Gerais'!$F$4:$F$1003='Gastos das Atividades'!$B7),-('Gastos das Atividades'!BS$3&gt;='Gastos Gerais'!$D$4:$D$1003),-('Gastos das Atividades'!BS$3&lt;='Gastos Gerais'!$E$4:$E$1003),-('Gastos Gerais'!$C$4:$C$1003)))</f>
        <v>0</v>
      </c>
      <c r="BT7" s="71">
        <f>IF($B7="",0,SUMPRODUCT(-('Gastos Gerais'!$F$4:$F$1003='Gastos das Atividades'!$B7),-('Gastos das Atividades'!BT$3&gt;='Gastos Gerais'!$D$4:$D$1003),-('Gastos das Atividades'!BT$3&lt;='Gastos Gerais'!$E$4:$E$1003),-('Gastos Gerais'!$C$4:$C$1003)))</f>
        <v>0</v>
      </c>
      <c r="BU7" s="71">
        <f>IF($B7="",0,SUMPRODUCT(-('Gastos Gerais'!$F$4:$F$1003='Gastos das Atividades'!$B7),-('Gastos das Atividades'!BU$3&gt;='Gastos Gerais'!$D$4:$D$1003),-('Gastos das Atividades'!BU$3&lt;='Gastos Gerais'!$E$4:$E$1003),-('Gastos Gerais'!$C$4:$C$1003)))</f>
        <v>0</v>
      </c>
      <c r="BV7" s="71">
        <f>IF($B7="",0,SUMPRODUCT(-('Gastos Gerais'!$F$4:$F$1003='Gastos das Atividades'!$B7),-('Gastos das Atividades'!BV$3&gt;='Gastos Gerais'!$D$4:$D$1003),-('Gastos das Atividades'!BV$3&lt;='Gastos Gerais'!$E$4:$E$1003),-('Gastos Gerais'!$C$4:$C$1003)))</f>
        <v>0</v>
      </c>
      <c r="BW7" s="71">
        <f>IF($B7="",0,SUMPRODUCT(-('Gastos Gerais'!$F$4:$F$1003='Gastos das Atividades'!$B7),-('Gastos das Atividades'!BW$3&gt;='Gastos Gerais'!$D$4:$D$1003),-('Gastos das Atividades'!BW$3&lt;='Gastos Gerais'!$E$4:$E$1003),-('Gastos Gerais'!$C$4:$C$1003)))</f>
        <v>0</v>
      </c>
      <c r="BX7" s="71">
        <f>IF($B7="",0,SUMPRODUCT(-('Gastos Gerais'!$F$4:$F$1003='Gastos das Atividades'!$B7),-('Gastos das Atividades'!BX$3&gt;='Gastos Gerais'!$D$4:$D$1003),-('Gastos das Atividades'!BX$3&lt;='Gastos Gerais'!$E$4:$E$1003),-('Gastos Gerais'!$C$4:$C$1003)))</f>
        <v>0</v>
      </c>
    </row>
    <row r="8" spans="1:77" x14ac:dyDescent="0.2">
      <c r="A8" s="139">
        <v>5</v>
      </c>
      <c r="B8" s="157" t="s">
        <v>425</v>
      </c>
      <c r="C8" s="298">
        <v>0</v>
      </c>
      <c r="D8" s="350">
        <f t="shared" si="9"/>
        <v>0</v>
      </c>
      <c r="E8" s="137">
        <f t="shared" si="10"/>
        <v>0</v>
      </c>
      <c r="F8" s="71">
        <f t="shared" si="2"/>
        <v>101500</v>
      </c>
      <c r="G8" s="71">
        <f t="shared" si="2"/>
        <v>0</v>
      </c>
      <c r="H8" s="71">
        <f t="shared" si="2"/>
        <v>0</v>
      </c>
      <c r="I8" s="71">
        <f t="shared" si="2"/>
        <v>0</v>
      </c>
      <c r="J8" s="138">
        <f t="shared" si="3"/>
        <v>101500</v>
      </c>
      <c r="K8" s="74">
        <f t="shared" si="4"/>
        <v>0</v>
      </c>
      <c r="L8" s="74">
        <f t="shared" si="5"/>
        <v>7.5068152267618801E-3</v>
      </c>
      <c r="M8" s="74">
        <f t="shared" si="6"/>
        <v>0</v>
      </c>
      <c r="N8" s="74">
        <f t="shared" si="11"/>
        <v>0</v>
      </c>
      <c r="O8" s="74">
        <f t="shared" si="12"/>
        <v>0</v>
      </c>
      <c r="P8" s="202">
        <f t="shared" si="8"/>
        <v>7.5068152267618801E-3</v>
      </c>
      <c r="Q8" s="71">
        <f>IF($B8="",0,SUMPRODUCT(-('Gastos Gerais'!$F$4:$F$1003='Gastos das Atividades'!$B8),-('Gastos das Atividades'!Q$3&gt;='Gastos Gerais'!$D$4:$D$1003),-('Gastos das Atividades'!Q$3&lt;='Gastos Gerais'!$E$4:$E$1003),-('Gastos Gerais'!$C$4:$C$1003)))</f>
        <v>0</v>
      </c>
      <c r="R8" s="71">
        <f>IF($B8="",0,SUMPRODUCT(-('Gastos Gerais'!$F$4:$F$1003='Gastos das Atividades'!$B8),-('Gastos das Atividades'!R$3&gt;='Gastos Gerais'!$D$4:$D$1003),-('Gastos das Atividades'!R$3&lt;='Gastos Gerais'!$E$4:$E$1003),-('Gastos Gerais'!$C$4:$C$1003)))</f>
        <v>0</v>
      </c>
      <c r="S8" s="71">
        <f>IF($B8="",0,SUMPRODUCT(-('Gastos Gerais'!$F$4:$F$1003='Gastos das Atividades'!$B8),-('Gastos das Atividades'!S$3&gt;='Gastos Gerais'!$D$4:$D$1003),-('Gastos das Atividades'!S$3&lt;='Gastos Gerais'!$E$4:$E$1003),-('Gastos Gerais'!$C$4:$C$1003)))</f>
        <v>0</v>
      </c>
      <c r="T8" s="71">
        <f>IF($B8="",0,SUMPRODUCT(-('Gastos Gerais'!$F$4:$F$1003='Gastos das Atividades'!$B8),-('Gastos das Atividades'!T$3&gt;='Gastos Gerais'!$D$4:$D$1003),-('Gastos das Atividades'!T$3&lt;='Gastos Gerais'!$E$4:$E$1003),-('Gastos Gerais'!$C$4:$C$1003)))</f>
        <v>0</v>
      </c>
      <c r="U8" s="71">
        <f>IF($B8="",0,SUMPRODUCT(-('Gastos Gerais'!$F$4:$F$1003='Gastos das Atividades'!$B8),-('Gastos das Atividades'!U$3&gt;='Gastos Gerais'!$D$4:$D$1003),-('Gastos das Atividades'!U$3&lt;='Gastos Gerais'!$E$4:$E$1003),-('Gastos Gerais'!$C$4:$C$1003)))</f>
        <v>50750</v>
      </c>
      <c r="V8" s="71">
        <f>IF($B8="",0,SUMPRODUCT(-('Gastos Gerais'!$F$4:$F$1003='Gastos das Atividades'!$B8),-('Gastos das Atividades'!V$3&gt;='Gastos Gerais'!$D$4:$D$1003),-('Gastos das Atividades'!V$3&lt;='Gastos Gerais'!$E$4:$E$1003),-('Gastos Gerais'!$C$4:$C$1003)))</f>
        <v>0</v>
      </c>
      <c r="W8" s="71">
        <f>IF($B8="",0,SUMPRODUCT(-('Gastos Gerais'!$F$4:$F$1003='Gastos das Atividades'!$B8),-('Gastos das Atividades'!W$3&gt;='Gastos Gerais'!$D$4:$D$1003),-('Gastos das Atividades'!W$3&lt;='Gastos Gerais'!$E$4:$E$1003),-('Gastos Gerais'!$C$4:$C$1003)))</f>
        <v>0</v>
      </c>
      <c r="X8" s="71">
        <f>IF($B8="",0,SUMPRODUCT(-('Gastos Gerais'!$F$4:$F$1003='Gastos das Atividades'!$B8),-('Gastos das Atividades'!X$3&gt;='Gastos Gerais'!$D$4:$D$1003),-('Gastos das Atividades'!X$3&lt;='Gastos Gerais'!$E$4:$E$1003),-('Gastos Gerais'!$C$4:$C$1003)))</f>
        <v>0</v>
      </c>
      <c r="Y8" s="71">
        <f>IF($B8="",0,SUMPRODUCT(-('Gastos Gerais'!$F$4:$F$1003='Gastos das Atividades'!$B8),-('Gastos das Atividades'!Y$3&gt;='Gastos Gerais'!$D$4:$D$1003),-('Gastos das Atividades'!Y$3&lt;='Gastos Gerais'!$E$4:$E$1003),-('Gastos Gerais'!$C$4:$C$1003)))</f>
        <v>0</v>
      </c>
      <c r="Z8" s="71">
        <f>IF($B8="",0,SUMPRODUCT(-('Gastos Gerais'!$F$4:$F$1003='Gastos das Atividades'!$B8),-('Gastos das Atividades'!Z$3&gt;='Gastos Gerais'!$D$4:$D$1003),-('Gastos das Atividades'!Z$3&lt;='Gastos Gerais'!$E$4:$E$1003),-('Gastos Gerais'!$C$4:$C$1003)))</f>
        <v>50750</v>
      </c>
      <c r="AA8" s="71">
        <f>IF($B8="",0,SUMPRODUCT(-('Gastos Gerais'!$F$4:$F$1003='Gastos das Atividades'!$B8),-('Gastos das Atividades'!AA$3&gt;='Gastos Gerais'!$D$4:$D$1003),-('Gastos das Atividades'!AA$3&lt;='Gastos Gerais'!$E$4:$E$1003),-('Gastos Gerais'!$C$4:$C$1003)))</f>
        <v>0</v>
      </c>
      <c r="AB8" s="71">
        <f>IF($B8="",0,SUMPRODUCT(-('Gastos Gerais'!$F$4:$F$1003='Gastos das Atividades'!$B8),-('Gastos das Atividades'!AB$3&gt;='Gastos Gerais'!$D$4:$D$1003),-('Gastos das Atividades'!AB$3&lt;='Gastos Gerais'!$E$4:$E$1003),-('Gastos Gerais'!$C$4:$C$1003)))</f>
        <v>0</v>
      </c>
      <c r="AC8" s="71">
        <f>IF($B8="",0,SUMPRODUCT(-('Gastos Gerais'!$F$4:$F$1003='Gastos das Atividades'!$B8),-('Gastos das Atividades'!AC$3&gt;='Gastos Gerais'!$D$4:$D$1003),-('Gastos das Atividades'!AC$3&lt;='Gastos Gerais'!$E$4:$E$1003),-('Gastos Gerais'!$C$4:$C$1003)))</f>
        <v>0</v>
      </c>
      <c r="AD8" s="71">
        <f>IF($B8="",0,SUMPRODUCT(-('Gastos Gerais'!$F$4:$F$1003='Gastos das Atividades'!$B8),-('Gastos das Atividades'!AD$3&gt;='Gastos Gerais'!$D$4:$D$1003),-('Gastos das Atividades'!AD$3&lt;='Gastos Gerais'!$E$4:$E$1003),-('Gastos Gerais'!$C$4:$C$1003)))</f>
        <v>0</v>
      </c>
      <c r="AE8" s="71">
        <f>IF($B8="",0,SUMPRODUCT(-('Gastos Gerais'!$F$4:$F$1003='Gastos das Atividades'!$B8),-('Gastos das Atividades'!AE$3&gt;='Gastos Gerais'!$D$4:$D$1003),-('Gastos das Atividades'!AE$3&lt;='Gastos Gerais'!$E$4:$E$1003),-('Gastos Gerais'!$C$4:$C$1003)))</f>
        <v>0</v>
      </c>
      <c r="AF8" s="71">
        <f>IF($B8="",0,SUMPRODUCT(-('Gastos Gerais'!$F$4:$F$1003='Gastos das Atividades'!$B8),-('Gastos das Atividades'!AF$3&gt;='Gastos Gerais'!$D$4:$D$1003),-('Gastos das Atividades'!AF$3&lt;='Gastos Gerais'!$E$4:$E$1003),-('Gastos Gerais'!$C$4:$C$1003)))</f>
        <v>0</v>
      </c>
      <c r="AG8" s="71">
        <f>IF($B8="",0,SUMPRODUCT(-('Gastos Gerais'!$F$4:$F$1003='Gastos das Atividades'!$B8),-('Gastos das Atividades'!AG$3&gt;='Gastos Gerais'!$D$4:$D$1003),-('Gastos das Atividades'!AG$3&lt;='Gastos Gerais'!$E$4:$E$1003),-('Gastos Gerais'!$C$4:$C$1003)))</f>
        <v>0</v>
      </c>
      <c r="AH8" s="71">
        <f>IF($B8="",0,SUMPRODUCT(-('Gastos Gerais'!$F$4:$F$1003='Gastos das Atividades'!$B8),-('Gastos das Atividades'!AH$3&gt;='Gastos Gerais'!$D$4:$D$1003),-('Gastos das Atividades'!AH$3&lt;='Gastos Gerais'!$E$4:$E$1003),-('Gastos Gerais'!$C$4:$C$1003)))</f>
        <v>0</v>
      </c>
      <c r="AI8" s="71">
        <f>IF($B8="",0,SUMPRODUCT(-('Gastos Gerais'!$F$4:$F$1003='Gastos das Atividades'!$B8),-('Gastos das Atividades'!AI$3&gt;='Gastos Gerais'!$D$4:$D$1003),-('Gastos das Atividades'!AI$3&lt;='Gastos Gerais'!$E$4:$E$1003),-('Gastos Gerais'!$C$4:$C$1003)))</f>
        <v>0</v>
      </c>
      <c r="AJ8" s="71">
        <f>IF($B8="",0,SUMPRODUCT(-('Gastos Gerais'!$F$4:$F$1003='Gastos das Atividades'!$B8),-('Gastos das Atividades'!AJ$3&gt;='Gastos Gerais'!$D$4:$D$1003),-('Gastos das Atividades'!AJ$3&lt;='Gastos Gerais'!$E$4:$E$1003),-('Gastos Gerais'!$C$4:$C$1003)))</f>
        <v>0</v>
      </c>
      <c r="AK8" s="71">
        <f>IF($B8="",0,SUMPRODUCT(-('Gastos Gerais'!$F$4:$F$1003='Gastos das Atividades'!$B8),-('Gastos das Atividades'!AK$3&gt;='Gastos Gerais'!$D$4:$D$1003),-('Gastos das Atividades'!AK$3&lt;='Gastos Gerais'!$E$4:$E$1003),-('Gastos Gerais'!$C$4:$C$1003)))</f>
        <v>0</v>
      </c>
      <c r="AL8" s="71">
        <f>IF($B8="",0,SUMPRODUCT(-('Gastos Gerais'!$F$4:$F$1003='Gastos das Atividades'!$B8),-('Gastos das Atividades'!AL$3&gt;='Gastos Gerais'!$D$4:$D$1003),-('Gastos das Atividades'!AL$3&lt;='Gastos Gerais'!$E$4:$E$1003),-('Gastos Gerais'!$C$4:$C$1003)))</f>
        <v>0</v>
      </c>
      <c r="AM8" s="71">
        <f>IF($B8="",0,SUMPRODUCT(-('Gastos Gerais'!$F$4:$F$1003='Gastos das Atividades'!$B8),-('Gastos das Atividades'!AM$3&gt;='Gastos Gerais'!$D$4:$D$1003),-('Gastos das Atividades'!AM$3&lt;='Gastos Gerais'!$E$4:$E$1003),-('Gastos Gerais'!$C$4:$C$1003)))</f>
        <v>0</v>
      </c>
      <c r="AN8" s="71">
        <f>IF($B8="",0,SUMPRODUCT(-('Gastos Gerais'!$F$4:$F$1003='Gastos das Atividades'!$B8),-('Gastos das Atividades'!AN$3&gt;='Gastos Gerais'!$D$4:$D$1003),-('Gastos das Atividades'!AN$3&lt;='Gastos Gerais'!$E$4:$E$1003),-('Gastos Gerais'!$C$4:$C$1003)))</f>
        <v>0</v>
      </c>
      <c r="AO8" s="71">
        <f>IF($B8="",0,SUMPRODUCT(-('Gastos Gerais'!$F$4:$F$1003='Gastos das Atividades'!$B8),-('Gastos das Atividades'!AO$3&gt;='Gastos Gerais'!$D$4:$D$1003),-('Gastos das Atividades'!AO$3&lt;='Gastos Gerais'!$E$4:$E$1003),-('Gastos Gerais'!$C$4:$C$1003)))</f>
        <v>0</v>
      </c>
      <c r="AP8" s="71">
        <f>IF($B8="",0,SUMPRODUCT(-('Gastos Gerais'!$F$4:$F$1003='Gastos das Atividades'!$B8),-('Gastos das Atividades'!AP$3&gt;='Gastos Gerais'!$D$4:$D$1003),-('Gastos das Atividades'!AP$3&lt;='Gastos Gerais'!$E$4:$E$1003),-('Gastos Gerais'!$C$4:$C$1003)))</f>
        <v>0</v>
      </c>
      <c r="AQ8" s="71">
        <f>IF($B8="",0,SUMPRODUCT(-('Gastos Gerais'!$F$4:$F$1003='Gastos das Atividades'!$B8),-('Gastos das Atividades'!AQ$3&gt;='Gastos Gerais'!$D$4:$D$1003),-('Gastos das Atividades'!AQ$3&lt;='Gastos Gerais'!$E$4:$E$1003),-('Gastos Gerais'!$C$4:$C$1003)))</f>
        <v>0</v>
      </c>
      <c r="AR8" s="71">
        <f>IF($B8="",0,SUMPRODUCT(-('Gastos Gerais'!$F$4:$F$1003='Gastos das Atividades'!$B8),-('Gastos das Atividades'!AR$3&gt;='Gastos Gerais'!$D$4:$D$1003),-('Gastos das Atividades'!AR$3&lt;='Gastos Gerais'!$E$4:$E$1003),-('Gastos Gerais'!$C$4:$C$1003)))</f>
        <v>0</v>
      </c>
      <c r="AS8" s="71">
        <f>IF($B8="",0,SUMPRODUCT(-('Gastos Gerais'!$F$4:$F$1003='Gastos das Atividades'!$B8),-('Gastos das Atividades'!AS$3&gt;='Gastos Gerais'!$D$4:$D$1003),-('Gastos das Atividades'!AS$3&lt;='Gastos Gerais'!$E$4:$E$1003),-('Gastos Gerais'!$C$4:$C$1003)))</f>
        <v>0</v>
      </c>
      <c r="AT8" s="71">
        <f>IF($B8="",0,SUMPRODUCT(-('Gastos Gerais'!$F$4:$F$1003='Gastos das Atividades'!$B8),-('Gastos das Atividades'!AT$3&gt;='Gastos Gerais'!$D$4:$D$1003),-('Gastos das Atividades'!AT$3&lt;='Gastos Gerais'!$E$4:$E$1003),-('Gastos Gerais'!$C$4:$C$1003)))</f>
        <v>0</v>
      </c>
      <c r="AU8" s="71">
        <f>IF($B8="",0,SUMPRODUCT(-('Gastos Gerais'!$F$4:$F$1003='Gastos das Atividades'!$B8),-('Gastos das Atividades'!AU$3&gt;='Gastos Gerais'!$D$4:$D$1003),-('Gastos das Atividades'!AU$3&lt;='Gastos Gerais'!$E$4:$E$1003),-('Gastos Gerais'!$C$4:$C$1003)))</f>
        <v>0</v>
      </c>
      <c r="AV8" s="71">
        <f>IF($B8="",0,SUMPRODUCT(-('Gastos Gerais'!$F$4:$F$1003='Gastos das Atividades'!$B8),-('Gastos das Atividades'!AV$3&gt;='Gastos Gerais'!$D$4:$D$1003),-('Gastos das Atividades'!AV$3&lt;='Gastos Gerais'!$E$4:$E$1003),-('Gastos Gerais'!$C$4:$C$1003)))</f>
        <v>0</v>
      </c>
      <c r="AW8" s="71">
        <f>IF($B8="",0,SUMPRODUCT(-('Gastos Gerais'!$F$4:$F$1003='Gastos das Atividades'!$B8),-('Gastos das Atividades'!AW$3&gt;='Gastos Gerais'!$D$4:$D$1003),-('Gastos das Atividades'!AW$3&lt;='Gastos Gerais'!$E$4:$E$1003),-('Gastos Gerais'!$C$4:$C$1003)))</f>
        <v>0</v>
      </c>
      <c r="AX8" s="71">
        <f>IF($B8="",0,SUMPRODUCT(-('Gastos Gerais'!$F$4:$F$1003='Gastos das Atividades'!$B8),-('Gastos das Atividades'!AX$3&gt;='Gastos Gerais'!$D$4:$D$1003),-('Gastos das Atividades'!AX$3&lt;='Gastos Gerais'!$E$4:$E$1003),-('Gastos Gerais'!$C$4:$C$1003)))</f>
        <v>0</v>
      </c>
      <c r="AY8" s="71">
        <f>IF($B8="",0,SUMPRODUCT(-('Gastos Gerais'!$F$4:$F$1003='Gastos das Atividades'!$B8),-('Gastos das Atividades'!AY$3&gt;='Gastos Gerais'!$D$4:$D$1003),-('Gastos das Atividades'!AY$3&lt;='Gastos Gerais'!$E$4:$E$1003),-('Gastos Gerais'!$C$4:$C$1003)))</f>
        <v>0</v>
      </c>
      <c r="AZ8" s="71">
        <f>IF($B8="",0,SUMPRODUCT(-('Gastos Gerais'!$F$4:$F$1003='Gastos das Atividades'!$B8),-('Gastos das Atividades'!AZ$3&gt;='Gastos Gerais'!$D$4:$D$1003),-('Gastos das Atividades'!AZ$3&lt;='Gastos Gerais'!$E$4:$E$1003),-('Gastos Gerais'!$C$4:$C$1003)))</f>
        <v>0</v>
      </c>
      <c r="BA8" s="71">
        <f>IF($B8="",0,SUMPRODUCT(-('Gastos Gerais'!$F$4:$F$1003='Gastos das Atividades'!$B8),-('Gastos das Atividades'!BA$3&gt;='Gastos Gerais'!$D$4:$D$1003),-('Gastos das Atividades'!BA$3&lt;='Gastos Gerais'!$E$4:$E$1003),-('Gastos Gerais'!$C$4:$C$1003)))</f>
        <v>0</v>
      </c>
      <c r="BB8" s="71">
        <f>IF($B8="",0,SUMPRODUCT(-('Gastos Gerais'!$F$4:$F$1003='Gastos das Atividades'!$B8),-('Gastos das Atividades'!BB$3&gt;='Gastos Gerais'!$D$4:$D$1003),-('Gastos das Atividades'!BB$3&lt;='Gastos Gerais'!$E$4:$E$1003),-('Gastos Gerais'!$C$4:$C$1003)))</f>
        <v>0</v>
      </c>
      <c r="BC8" s="71">
        <f>IF($B8="",0,SUMPRODUCT(-('Gastos Gerais'!$F$4:$F$1003='Gastos das Atividades'!$B8),-('Gastos das Atividades'!BC$3&gt;='Gastos Gerais'!$D$4:$D$1003),-('Gastos das Atividades'!BC$3&lt;='Gastos Gerais'!$E$4:$E$1003),-('Gastos Gerais'!$C$4:$C$1003)))</f>
        <v>0</v>
      </c>
      <c r="BD8" s="71">
        <f>IF($B8="",0,SUMPRODUCT(-('Gastos Gerais'!$F$4:$F$1003='Gastos das Atividades'!$B8),-('Gastos das Atividades'!BD$3&gt;='Gastos Gerais'!$D$4:$D$1003),-('Gastos das Atividades'!BD$3&lt;='Gastos Gerais'!$E$4:$E$1003),-('Gastos Gerais'!$C$4:$C$1003)))</f>
        <v>0</v>
      </c>
      <c r="BE8" s="71">
        <f>IF($B8="",0,SUMPRODUCT(-('Gastos Gerais'!$F$4:$F$1003='Gastos das Atividades'!$B8),-('Gastos das Atividades'!BE$3&gt;='Gastos Gerais'!$D$4:$D$1003),-('Gastos das Atividades'!BE$3&lt;='Gastos Gerais'!$E$4:$E$1003),-('Gastos Gerais'!$C$4:$C$1003)))</f>
        <v>0</v>
      </c>
      <c r="BF8" s="71">
        <f>IF($B8="",0,SUMPRODUCT(-('Gastos Gerais'!$F$4:$F$1003='Gastos das Atividades'!$B8),-('Gastos das Atividades'!BF$3&gt;='Gastos Gerais'!$D$4:$D$1003),-('Gastos das Atividades'!BF$3&lt;='Gastos Gerais'!$E$4:$E$1003),-('Gastos Gerais'!$C$4:$C$1003)))</f>
        <v>0</v>
      </c>
      <c r="BG8" s="71">
        <f>IF($B8="",0,SUMPRODUCT(-('Gastos Gerais'!$F$4:$F$1003='Gastos das Atividades'!$B8),-('Gastos das Atividades'!BG$3&gt;='Gastos Gerais'!$D$4:$D$1003),-('Gastos das Atividades'!BG$3&lt;='Gastos Gerais'!$E$4:$E$1003),-('Gastos Gerais'!$C$4:$C$1003)))</f>
        <v>0</v>
      </c>
      <c r="BH8" s="71">
        <f>IF($B8="",0,SUMPRODUCT(-('Gastos Gerais'!$F$4:$F$1003='Gastos das Atividades'!$B8),-('Gastos das Atividades'!BH$3&gt;='Gastos Gerais'!$D$4:$D$1003),-('Gastos das Atividades'!BH$3&lt;='Gastos Gerais'!$E$4:$E$1003),-('Gastos Gerais'!$C$4:$C$1003)))</f>
        <v>0</v>
      </c>
      <c r="BI8" s="71">
        <f>IF($B8="",0,SUMPRODUCT(-('Gastos Gerais'!$F$4:$F$1003='Gastos das Atividades'!$B8),-('Gastos das Atividades'!BI$3&gt;='Gastos Gerais'!$D$4:$D$1003),-('Gastos das Atividades'!BI$3&lt;='Gastos Gerais'!$E$4:$E$1003),-('Gastos Gerais'!$C$4:$C$1003)))</f>
        <v>0</v>
      </c>
      <c r="BJ8" s="71">
        <f>IF($B8="",0,SUMPRODUCT(-('Gastos Gerais'!$F$4:$F$1003='Gastos das Atividades'!$B8),-('Gastos das Atividades'!BJ$3&gt;='Gastos Gerais'!$D$4:$D$1003),-('Gastos das Atividades'!BJ$3&lt;='Gastos Gerais'!$E$4:$E$1003),-('Gastos Gerais'!$C$4:$C$1003)))</f>
        <v>0</v>
      </c>
      <c r="BK8" s="71">
        <f>IF($B8="",0,SUMPRODUCT(-('Gastos Gerais'!$F$4:$F$1003='Gastos das Atividades'!$B8),-('Gastos das Atividades'!BK$3&gt;='Gastos Gerais'!$D$4:$D$1003),-('Gastos das Atividades'!BK$3&lt;='Gastos Gerais'!$E$4:$E$1003),-('Gastos Gerais'!$C$4:$C$1003)))</f>
        <v>0</v>
      </c>
      <c r="BL8" s="71">
        <f>IF($B8="",0,SUMPRODUCT(-('Gastos Gerais'!$F$4:$F$1003='Gastos das Atividades'!$B8),-('Gastos das Atividades'!BL$3&gt;='Gastos Gerais'!$D$4:$D$1003),-('Gastos das Atividades'!BL$3&lt;='Gastos Gerais'!$E$4:$E$1003),-('Gastos Gerais'!$C$4:$C$1003)))</f>
        <v>0</v>
      </c>
      <c r="BM8" s="71">
        <f>IF($B8="",0,SUMPRODUCT(-('Gastos Gerais'!$F$4:$F$1003='Gastos das Atividades'!$B8),-('Gastos das Atividades'!BM$3&gt;='Gastos Gerais'!$D$4:$D$1003),-('Gastos das Atividades'!BM$3&lt;='Gastos Gerais'!$E$4:$E$1003),-('Gastos Gerais'!$C$4:$C$1003)))</f>
        <v>0</v>
      </c>
      <c r="BN8" s="71">
        <f>IF($B8="",0,SUMPRODUCT(-('Gastos Gerais'!$F$4:$F$1003='Gastos das Atividades'!$B8),-('Gastos das Atividades'!BN$3&gt;='Gastos Gerais'!$D$4:$D$1003),-('Gastos das Atividades'!BN$3&lt;='Gastos Gerais'!$E$4:$E$1003),-('Gastos Gerais'!$C$4:$C$1003)))</f>
        <v>0</v>
      </c>
      <c r="BO8" s="71">
        <f>IF($B8="",0,SUMPRODUCT(-('Gastos Gerais'!$F$4:$F$1003='Gastos das Atividades'!$B8),-('Gastos das Atividades'!BO$3&gt;='Gastos Gerais'!$D$4:$D$1003),-('Gastos das Atividades'!BO$3&lt;='Gastos Gerais'!$E$4:$E$1003),-('Gastos Gerais'!$C$4:$C$1003)))</f>
        <v>0</v>
      </c>
      <c r="BP8" s="71">
        <f>IF($B8="",0,SUMPRODUCT(-('Gastos Gerais'!$F$4:$F$1003='Gastos das Atividades'!$B8),-('Gastos das Atividades'!BP$3&gt;='Gastos Gerais'!$D$4:$D$1003),-('Gastos das Atividades'!BP$3&lt;='Gastos Gerais'!$E$4:$E$1003),-('Gastos Gerais'!$C$4:$C$1003)))</f>
        <v>0</v>
      </c>
      <c r="BQ8" s="71">
        <f>IF($B8="",0,SUMPRODUCT(-('Gastos Gerais'!$F$4:$F$1003='Gastos das Atividades'!$B8),-('Gastos das Atividades'!BQ$3&gt;='Gastos Gerais'!$D$4:$D$1003),-('Gastos das Atividades'!BQ$3&lt;='Gastos Gerais'!$E$4:$E$1003),-('Gastos Gerais'!$C$4:$C$1003)))</f>
        <v>0</v>
      </c>
      <c r="BR8" s="71">
        <f>IF($B8="",0,SUMPRODUCT(-('Gastos Gerais'!$F$4:$F$1003='Gastos das Atividades'!$B8),-('Gastos das Atividades'!BR$3&gt;='Gastos Gerais'!$D$4:$D$1003),-('Gastos das Atividades'!BR$3&lt;='Gastos Gerais'!$E$4:$E$1003),-('Gastos Gerais'!$C$4:$C$1003)))</f>
        <v>0</v>
      </c>
      <c r="BS8" s="71">
        <f>IF($B8="",0,SUMPRODUCT(-('Gastos Gerais'!$F$4:$F$1003='Gastos das Atividades'!$B8),-('Gastos das Atividades'!BS$3&gt;='Gastos Gerais'!$D$4:$D$1003),-('Gastos das Atividades'!BS$3&lt;='Gastos Gerais'!$E$4:$E$1003),-('Gastos Gerais'!$C$4:$C$1003)))</f>
        <v>0</v>
      </c>
      <c r="BT8" s="71">
        <f>IF($B8="",0,SUMPRODUCT(-('Gastos Gerais'!$F$4:$F$1003='Gastos das Atividades'!$B8),-('Gastos das Atividades'!BT$3&gt;='Gastos Gerais'!$D$4:$D$1003),-('Gastos das Atividades'!BT$3&lt;='Gastos Gerais'!$E$4:$E$1003),-('Gastos Gerais'!$C$4:$C$1003)))</f>
        <v>0</v>
      </c>
      <c r="BU8" s="71">
        <f>IF($B8="",0,SUMPRODUCT(-('Gastos Gerais'!$F$4:$F$1003='Gastos das Atividades'!$B8),-('Gastos das Atividades'!BU$3&gt;='Gastos Gerais'!$D$4:$D$1003),-('Gastos das Atividades'!BU$3&lt;='Gastos Gerais'!$E$4:$E$1003),-('Gastos Gerais'!$C$4:$C$1003)))</f>
        <v>0</v>
      </c>
      <c r="BV8" s="71">
        <f>IF($B8="",0,SUMPRODUCT(-('Gastos Gerais'!$F$4:$F$1003='Gastos das Atividades'!$B8),-('Gastos das Atividades'!BV$3&gt;='Gastos Gerais'!$D$4:$D$1003),-('Gastos das Atividades'!BV$3&lt;='Gastos Gerais'!$E$4:$E$1003),-('Gastos Gerais'!$C$4:$C$1003)))</f>
        <v>0</v>
      </c>
      <c r="BW8" s="71">
        <f>IF($B8="",0,SUMPRODUCT(-('Gastos Gerais'!$F$4:$F$1003='Gastos das Atividades'!$B8),-('Gastos das Atividades'!BW$3&gt;='Gastos Gerais'!$D$4:$D$1003),-('Gastos das Atividades'!BW$3&lt;='Gastos Gerais'!$E$4:$E$1003),-('Gastos Gerais'!$C$4:$C$1003)))</f>
        <v>0</v>
      </c>
      <c r="BX8" s="71">
        <f>IF($B8="",0,SUMPRODUCT(-('Gastos Gerais'!$F$4:$F$1003='Gastos das Atividades'!$B8),-('Gastos das Atividades'!BX$3&gt;='Gastos Gerais'!$D$4:$D$1003),-('Gastos das Atividades'!BX$3&lt;='Gastos Gerais'!$E$4:$E$1003),-('Gastos Gerais'!$C$4:$C$1003)))</f>
        <v>0</v>
      </c>
    </row>
    <row r="9" spans="1:77" x14ac:dyDescent="0.2">
      <c r="A9" s="139">
        <v>6</v>
      </c>
      <c r="B9" s="157" t="s">
        <v>444</v>
      </c>
      <c r="C9" s="298">
        <v>0</v>
      </c>
      <c r="D9" s="350">
        <f t="shared" si="9"/>
        <v>83950</v>
      </c>
      <c r="E9" s="137">
        <f t="shared" si="10"/>
        <v>83950</v>
      </c>
      <c r="F9" s="71">
        <f t="shared" si="2"/>
        <v>1442750</v>
      </c>
      <c r="G9" s="71">
        <f t="shared" si="2"/>
        <v>0</v>
      </c>
      <c r="H9" s="71">
        <f t="shared" si="2"/>
        <v>0</v>
      </c>
      <c r="I9" s="71">
        <f t="shared" si="2"/>
        <v>0</v>
      </c>
      <c r="J9" s="138">
        <f t="shared" si="3"/>
        <v>1526700</v>
      </c>
      <c r="K9" s="74">
        <f t="shared" si="4"/>
        <v>6.2088388008537916E-3</v>
      </c>
      <c r="L9" s="74">
        <f t="shared" si="5"/>
        <v>0.10670401643754387</v>
      </c>
      <c r="M9" s="74">
        <f t="shared" si="6"/>
        <v>0</v>
      </c>
      <c r="N9" s="74">
        <f t="shared" si="11"/>
        <v>0</v>
      </c>
      <c r="O9" s="74">
        <f t="shared" si="12"/>
        <v>0</v>
      </c>
      <c r="P9" s="202">
        <f t="shared" si="8"/>
        <v>0.11291285523839766</v>
      </c>
      <c r="Q9" s="71">
        <f>IF($B9="",0,SUMPRODUCT(-('Gastos Gerais'!$F$4:$F$1003='Gastos das Atividades'!$B9),-('Gastos das Atividades'!Q$3&gt;='Gastos Gerais'!$D$4:$D$1003),-('Gastos das Atividades'!Q$3&lt;='Gastos Gerais'!$E$4:$E$1003),-('Gastos Gerais'!$C$4:$C$1003)))</f>
        <v>83950</v>
      </c>
      <c r="R9" s="71">
        <f>IF($B9="",0,SUMPRODUCT(-('Gastos Gerais'!$F$4:$F$1003='Gastos das Atividades'!$B9),-('Gastos das Atividades'!R$3&gt;='Gastos Gerais'!$D$4:$D$1003),-('Gastos das Atividades'!R$3&lt;='Gastos Gerais'!$E$4:$E$1003),-('Gastos Gerais'!$C$4:$C$1003)))</f>
        <v>308950</v>
      </c>
      <c r="S9" s="71">
        <f>IF($B9="",0,SUMPRODUCT(-('Gastos Gerais'!$F$4:$F$1003='Gastos das Atividades'!$B9),-('Gastos das Atividades'!S$3&gt;='Gastos Gerais'!$D$4:$D$1003),-('Gastos das Atividades'!S$3&lt;='Gastos Gerais'!$E$4:$E$1003),-('Gastos Gerais'!$C$4:$C$1003)))</f>
        <v>3950</v>
      </c>
      <c r="T9" s="71">
        <f>IF($B9="",0,SUMPRODUCT(-('Gastos Gerais'!$F$4:$F$1003='Gastos das Atividades'!$B9),-('Gastos das Atividades'!T$3&gt;='Gastos Gerais'!$D$4:$D$1003),-('Gastos das Atividades'!T$3&lt;='Gastos Gerais'!$E$4:$E$1003),-('Gastos Gerais'!$C$4:$C$1003)))</f>
        <v>3950</v>
      </c>
      <c r="U9" s="71">
        <f>IF($B9="",0,SUMPRODUCT(-('Gastos Gerais'!$F$4:$F$1003='Gastos das Atividades'!$B9),-('Gastos das Atividades'!U$3&gt;='Gastos Gerais'!$D$4:$D$1003),-('Gastos das Atividades'!U$3&lt;='Gastos Gerais'!$E$4:$E$1003),-('Gastos Gerais'!$C$4:$C$1003)))</f>
        <v>208950</v>
      </c>
      <c r="V9" s="71">
        <f>IF($B9="",0,SUMPRODUCT(-('Gastos Gerais'!$F$4:$F$1003='Gastos das Atividades'!$B9),-('Gastos das Atividades'!V$3&gt;='Gastos Gerais'!$D$4:$D$1003),-('Gastos das Atividades'!V$3&lt;='Gastos Gerais'!$E$4:$E$1003),-('Gastos Gerais'!$C$4:$C$1003)))</f>
        <v>3950</v>
      </c>
      <c r="W9" s="71">
        <f>IF($B9="",0,SUMPRODUCT(-('Gastos Gerais'!$F$4:$F$1003='Gastos das Atividades'!$B9),-('Gastos das Atividades'!W$3&gt;='Gastos Gerais'!$D$4:$D$1003),-('Gastos das Atividades'!W$3&lt;='Gastos Gerais'!$E$4:$E$1003),-('Gastos Gerais'!$C$4:$C$1003)))</f>
        <v>3950</v>
      </c>
      <c r="X9" s="71">
        <f>IF($B9="",0,SUMPRODUCT(-('Gastos Gerais'!$F$4:$F$1003='Gastos das Atividades'!$B9),-('Gastos das Atividades'!X$3&gt;='Gastos Gerais'!$D$4:$D$1003),-('Gastos das Atividades'!X$3&lt;='Gastos Gerais'!$E$4:$E$1003),-('Gastos Gerais'!$C$4:$C$1003)))</f>
        <v>158950</v>
      </c>
      <c r="Y9" s="71">
        <f>IF($B9="",0,SUMPRODUCT(-('Gastos Gerais'!$F$4:$F$1003='Gastos das Atividades'!$B9),-('Gastos das Atividades'!Y$3&gt;='Gastos Gerais'!$D$4:$D$1003),-('Gastos das Atividades'!Y$3&lt;='Gastos Gerais'!$E$4:$E$1003),-('Gastos Gerais'!$C$4:$C$1003)))</f>
        <v>3950</v>
      </c>
      <c r="Z9" s="71">
        <f>IF($B9="",0,SUMPRODUCT(-('Gastos Gerais'!$F$4:$F$1003='Gastos das Atividades'!$B9),-('Gastos das Atividades'!Z$3&gt;='Gastos Gerais'!$D$4:$D$1003),-('Gastos das Atividades'!Z$3&lt;='Gastos Gerais'!$E$4:$E$1003),-('Gastos Gerais'!$C$4:$C$1003)))</f>
        <v>43950</v>
      </c>
      <c r="AA9" s="71">
        <f>IF($B9="",0,SUMPRODUCT(-('Gastos Gerais'!$F$4:$F$1003='Gastos das Atividades'!$B9),-('Gastos das Atividades'!AA$3&gt;='Gastos Gerais'!$D$4:$D$1003),-('Gastos das Atividades'!AA$3&lt;='Gastos Gerais'!$E$4:$E$1003),-('Gastos Gerais'!$C$4:$C$1003)))</f>
        <v>168950</v>
      </c>
      <c r="AB9" s="71">
        <f>IF($B9="",0,SUMPRODUCT(-('Gastos Gerais'!$F$4:$F$1003='Gastos das Atividades'!$B9),-('Gastos das Atividades'!AB$3&gt;='Gastos Gerais'!$D$4:$D$1003),-('Gastos das Atividades'!AB$3&lt;='Gastos Gerais'!$E$4:$E$1003),-('Gastos Gerais'!$C$4:$C$1003)))</f>
        <v>3950</v>
      </c>
      <c r="AC9" s="71">
        <f>IF($B9="",0,SUMPRODUCT(-('Gastos Gerais'!$F$4:$F$1003='Gastos das Atividades'!$B9),-('Gastos das Atividades'!AC$3&gt;='Gastos Gerais'!$D$4:$D$1003),-('Gastos das Atividades'!AC$3&lt;='Gastos Gerais'!$E$4:$E$1003),-('Gastos Gerais'!$C$4:$C$1003)))</f>
        <v>529300</v>
      </c>
      <c r="AD9" s="71">
        <f>IF($B9="",0,SUMPRODUCT(-('Gastos Gerais'!$F$4:$F$1003='Gastos das Atividades'!$B9),-('Gastos das Atividades'!AD$3&gt;='Gastos Gerais'!$D$4:$D$1003),-('Gastos das Atividades'!AD$3&lt;='Gastos Gerais'!$E$4:$E$1003),-('Gastos Gerais'!$C$4:$C$1003)))</f>
        <v>0</v>
      </c>
      <c r="AE9" s="71">
        <f>IF($B9="",0,SUMPRODUCT(-('Gastos Gerais'!$F$4:$F$1003='Gastos das Atividades'!$B9),-('Gastos das Atividades'!AE$3&gt;='Gastos Gerais'!$D$4:$D$1003),-('Gastos das Atividades'!AE$3&lt;='Gastos Gerais'!$E$4:$E$1003),-('Gastos Gerais'!$C$4:$C$1003)))</f>
        <v>0</v>
      </c>
      <c r="AF9" s="71">
        <f>IF($B9="",0,SUMPRODUCT(-('Gastos Gerais'!$F$4:$F$1003='Gastos das Atividades'!$B9),-('Gastos das Atividades'!AF$3&gt;='Gastos Gerais'!$D$4:$D$1003),-('Gastos das Atividades'!AF$3&lt;='Gastos Gerais'!$E$4:$E$1003),-('Gastos Gerais'!$C$4:$C$1003)))</f>
        <v>0</v>
      </c>
      <c r="AG9" s="71">
        <f>IF($B9="",0,SUMPRODUCT(-('Gastos Gerais'!$F$4:$F$1003='Gastos das Atividades'!$B9),-('Gastos das Atividades'!AG$3&gt;='Gastos Gerais'!$D$4:$D$1003),-('Gastos das Atividades'!AG$3&lt;='Gastos Gerais'!$E$4:$E$1003),-('Gastos Gerais'!$C$4:$C$1003)))</f>
        <v>0</v>
      </c>
      <c r="AH9" s="71">
        <f>IF($B9="",0,SUMPRODUCT(-('Gastos Gerais'!$F$4:$F$1003='Gastos das Atividades'!$B9),-('Gastos das Atividades'!AH$3&gt;='Gastos Gerais'!$D$4:$D$1003),-('Gastos das Atividades'!AH$3&lt;='Gastos Gerais'!$E$4:$E$1003),-('Gastos Gerais'!$C$4:$C$1003)))</f>
        <v>0</v>
      </c>
      <c r="AI9" s="71">
        <f>IF($B9="",0,SUMPRODUCT(-('Gastos Gerais'!$F$4:$F$1003='Gastos das Atividades'!$B9),-('Gastos das Atividades'!AI$3&gt;='Gastos Gerais'!$D$4:$D$1003),-('Gastos das Atividades'!AI$3&lt;='Gastos Gerais'!$E$4:$E$1003),-('Gastos Gerais'!$C$4:$C$1003)))</f>
        <v>0</v>
      </c>
      <c r="AJ9" s="71">
        <f>IF($B9="",0,SUMPRODUCT(-('Gastos Gerais'!$F$4:$F$1003='Gastos das Atividades'!$B9),-('Gastos das Atividades'!AJ$3&gt;='Gastos Gerais'!$D$4:$D$1003),-('Gastos das Atividades'!AJ$3&lt;='Gastos Gerais'!$E$4:$E$1003),-('Gastos Gerais'!$C$4:$C$1003)))</f>
        <v>0</v>
      </c>
      <c r="AK9" s="71">
        <f>IF($B9="",0,SUMPRODUCT(-('Gastos Gerais'!$F$4:$F$1003='Gastos das Atividades'!$B9),-('Gastos das Atividades'!AK$3&gt;='Gastos Gerais'!$D$4:$D$1003),-('Gastos das Atividades'!AK$3&lt;='Gastos Gerais'!$E$4:$E$1003),-('Gastos Gerais'!$C$4:$C$1003)))</f>
        <v>0</v>
      </c>
      <c r="AL9" s="71">
        <f>IF($B9="",0,SUMPRODUCT(-('Gastos Gerais'!$F$4:$F$1003='Gastos das Atividades'!$B9),-('Gastos das Atividades'!AL$3&gt;='Gastos Gerais'!$D$4:$D$1003),-('Gastos das Atividades'!AL$3&lt;='Gastos Gerais'!$E$4:$E$1003),-('Gastos Gerais'!$C$4:$C$1003)))</f>
        <v>0</v>
      </c>
      <c r="AM9" s="71">
        <f>IF($B9="",0,SUMPRODUCT(-('Gastos Gerais'!$F$4:$F$1003='Gastos das Atividades'!$B9),-('Gastos das Atividades'!AM$3&gt;='Gastos Gerais'!$D$4:$D$1003),-('Gastos das Atividades'!AM$3&lt;='Gastos Gerais'!$E$4:$E$1003),-('Gastos Gerais'!$C$4:$C$1003)))</f>
        <v>0</v>
      </c>
      <c r="AN9" s="71">
        <f>IF($B9="",0,SUMPRODUCT(-('Gastos Gerais'!$F$4:$F$1003='Gastos das Atividades'!$B9),-('Gastos das Atividades'!AN$3&gt;='Gastos Gerais'!$D$4:$D$1003),-('Gastos das Atividades'!AN$3&lt;='Gastos Gerais'!$E$4:$E$1003),-('Gastos Gerais'!$C$4:$C$1003)))</f>
        <v>0</v>
      </c>
      <c r="AO9" s="71">
        <f>IF($B9="",0,SUMPRODUCT(-('Gastos Gerais'!$F$4:$F$1003='Gastos das Atividades'!$B9),-('Gastos das Atividades'!AO$3&gt;='Gastos Gerais'!$D$4:$D$1003),-('Gastos das Atividades'!AO$3&lt;='Gastos Gerais'!$E$4:$E$1003),-('Gastos Gerais'!$C$4:$C$1003)))</f>
        <v>0</v>
      </c>
      <c r="AP9" s="71">
        <f>IF($B9="",0,SUMPRODUCT(-('Gastos Gerais'!$F$4:$F$1003='Gastos das Atividades'!$B9),-('Gastos das Atividades'!AP$3&gt;='Gastos Gerais'!$D$4:$D$1003),-('Gastos das Atividades'!AP$3&lt;='Gastos Gerais'!$E$4:$E$1003),-('Gastos Gerais'!$C$4:$C$1003)))</f>
        <v>0</v>
      </c>
      <c r="AQ9" s="71">
        <f>IF($B9="",0,SUMPRODUCT(-('Gastos Gerais'!$F$4:$F$1003='Gastos das Atividades'!$B9),-('Gastos das Atividades'!AQ$3&gt;='Gastos Gerais'!$D$4:$D$1003),-('Gastos das Atividades'!AQ$3&lt;='Gastos Gerais'!$E$4:$E$1003),-('Gastos Gerais'!$C$4:$C$1003)))</f>
        <v>0</v>
      </c>
      <c r="AR9" s="71">
        <f>IF($B9="",0,SUMPRODUCT(-('Gastos Gerais'!$F$4:$F$1003='Gastos das Atividades'!$B9),-('Gastos das Atividades'!AR$3&gt;='Gastos Gerais'!$D$4:$D$1003),-('Gastos das Atividades'!AR$3&lt;='Gastos Gerais'!$E$4:$E$1003),-('Gastos Gerais'!$C$4:$C$1003)))</f>
        <v>0</v>
      </c>
      <c r="AS9" s="71">
        <f>IF($B9="",0,SUMPRODUCT(-('Gastos Gerais'!$F$4:$F$1003='Gastos das Atividades'!$B9),-('Gastos das Atividades'!AS$3&gt;='Gastos Gerais'!$D$4:$D$1003),-('Gastos das Atividades'!AS$3&lt;='Gastos Gerais'!$E$4:$E$1003),-('Gastos Gerais'!$C$4:$C$1003)))</f>
        <v>0</v>
      </c>
      <c r="AT9" s="71">
        <f>IF($B9="",0,SUMPRODUCT(-('Gastos Gerais'!$F$4:$F$1003='Gastos das Atividades'!$B9),-('Gastos das Atividades'!AT$3&gt;='Gastos Gerais'!$D$4:$D$1003),-('Gastos das Atividades'!AT$3&lt;='Gastos Gerais'!$E$4:$E$1003),-('Gastos Gerais'!$C$4:$C$1003)))</f>
        <v>0</v>
      </c>
      <c r="AU9" s="71">
        <f>IF($B9="",0,SUMPRODUCT(-('Gastos Gerais'!$F$4:$F$1003='Gastos das Atividades'!$B9),-('Gastos das Atividades'!AU$3&gt;='Gastos Gerais'!$D$4:$D$1003),-('Gastos das Atividades'!AU$3&lt;='Gastos Gerais'!$E$4:$E$1003),-('Gastos Gerais'!$C$4:$C$1003)))</f>
        <v>0</v>
      </c>
      <c r="AV9" s="71">
        <f>IF($B9="",0,SUMPRODUCT(-('Gastos Gerais'!$F$4:$F$1003='Gastos das Atividades'!$B9),-('Gastos das Atividades'!AV$3&gt;='Gastos Gerais'!$D$4:$D$1003),-('Gastos das Atividades'!AV$3&lt;='Gastos Gerais'!$E$4:$E$1003),-('Gastos Gerais'!$C$4:$C$1003)))</f>
        <v>0</v>
      </c>
      <c r="AW9" s="71">
        <f>IF($B9="",0,SUMPRODUCT(-('Gastos Gerais'!$F$4:$F$1003='Gastos das Atividades'!$B9),-('Gastos das Atividades'!AW$3&gt;='Gastos Gerais'!$D$4:$D$1003),-('Gastos das Atividades'!AW$3&lt;='Gastos Gerais'!$E$4:$E$1003),-('Gastos Gerais'!$C$4:$C$1003)))</f>
        <v>0</v>
      </c>
      <c r="AX9" s="71">
        <f>IF($B9="",0,SUMPRODUCT(-('Gastos Gerais'!$F$4:$F$1003='Gastos das Atividades'!$B9),-('Gastos das Atividades'!AX$3&gt;='Gastos Gerais'!$D$4:$D$1003),-('Gastos das Atividades'!AX$3&lt;='Gastos Gerais'!$E$4:$E$1003),-('Gastos Gerais'!$C$4:$C$1003)))</f>
        <v>0</v>
      </c>
      <c r="AY9" s="71">
        <f>IF($B9="",0,SUMPRODUCT(-('Gastos Gerais'!$F$4:$F$1003='Gastos das Atividades'!$B9),-('Gastos das Atividades'!AY$3&gt;='Gastos Gerais'!$D$4:$D$1003),-('Gastos das Atividades'!AY$3&lt;='Gastos Gerais'!$E$4:$E$1003),-('Gastos Gerais'!$C$4:$C$1003)))</f>
        <v>0</v>
      </c>
      <c r="AZ9" s="71">
        <f>IF($B9="",0,SUMPRODUCT(-('Gastos Gerais'!$F$4:$F$1003='Gastos das Atividades'!$B9),-('Gastos das Atividades'!AZ$3&gt;='Gastos Gerais'!$D$4:$D$1003),-('Gastos das Atividades'!AZ$3&lt;='Gastos Gerais'!$E$4:$E$1003),-('Gastos Gerais'!$C$4:$C$1003)))</f>
        <v>0</v>
      </c>
      <c r="BA9" s="71">
        <f>IF($B9="",0,SUMPRODUCT(-('Gastos Gerais'!$F$4:$F$1003='Gastos das Atividades'!$B9),-('Gastos das Atividades'!BA$3&gt;='Gastos Gerais'!$D$4:$D$1003),-('Gastos das Atividades'!BA$3&lt;='Gastos Gerais'!$E$4:$E$1003),-('Gastos Gerais'!$C$4:$C$1003)))</f>
        <v>0</v>
      </c>
      <c r="BB9" s="71">
        <f>IF($B9="",0,SUMPRODUCT(-('Gastos Gerais'!$F$4:$F$1003='Gastos das Atividades'!$B9),-('Gastos das Atividades'!BB$3&gt;='Gastos Gerais'!$D$4:$D$1003),-('Gastos das Atividades'!BB$3&lt;='Gastos Gerais'!$E$4:$E$1003),-('Gastos Gerais'!$C$4:$C$1003)))</f>
        <v>0</v>
      </c>
      <c r="BC9" s="71">
        <f>IF($B9="",0,SUMPRODUCT(-('Gastos Gerais'!$F$4:$F$1003='Gastos das Atividades'!$B9),-('Gastos das Atividades'!BC$3&gt;='Gastos Gerais'!$D$4:$D$1003),-('Gastos das Atividades'!BC$3&lt;='Gastos Gerais'!$E$4:$E$1003),-('Gastos Gerais'!$C$4:$C$1003)))</f>
        <v>0</v>
      </c>
      <c r="BD9" s="71">
        <f>IF($B9="",0,SUMPRODUCT(-('Gastos Gerais'!$F$4:$F$1003='Gastos das Atividades'!$B9),-('Gastos das Atividades'!BD$3&gt;='Gastos Gerais'!$D$4:$D$1003),-('Gastos das Atividades'!BD$3&lt;='Gastos Gerais'!$E$4:$E$1003),-('Gastos Gerais'!$C$4:$C$1003)))</f>
        <v>0</v>
      </c>
      <c r="BE9" s="71">
        <f>IF($B9="",0,SUMPRODUCT(-('Gastos Gerais'!$F$4:$F$1003='Gastos das Atividades'!$B9),-('Gastos das Atividades'!BE$3&gt;='Gastos Gerais'!$D$4:$D$1003),-('Gastos das Atividades'!BE$3&lt;='Gastos Gerais'!$E$4:$E$1003),-('Gastos Gerais'!$C$4:$C$1003)))</f>
        <v>0</v>
      </c>
      <c r="BF9" s="71">
        <f>IF($B9="",0,SUMPRODUCT(-('Gastos Gerais'!$F$4:$F$1003='Gastos das Atividades'!$B9),-('Gastos das Atividades'!BF$3&gt;='Gastos Gerais'!$D$4:$D$1003),-('Gastos das Atividades'!BF$3&lt;='Gastos Gerais'!$E$4:$E$1003),-('Gastos Gerais'!$C$4:$C$1003)))</f>
        <v>0</v>
      </c>
      <c r="BG9" s="71">
        <f>IF($B9="",0,SUMPRODUCT(-('Gastos Gerais'!$F$4:$F$1003='Gastos das Atividades'!$B9),-('Gastos das Atividades'!BG$3&gt;='Gastos Gerais'!$D$4:$D$1003),-('Gastos das Atividades'!BG$3&lt;='Gastos Gerais'!$E$4:$E$1003),-('Gastos Gerais'!$C$4:$C$1003)))</f>
        <v>0</v>
      </c>
      <c r="BH9" s="71">
        <f>IF($B9="",0,SUMPRODUCT(-('Gastos Gerais'!$F$4:$F$1003='Gastos das Atividades'!$B9),-('Gastos das Atividades'!BH$3&gt;='Gastos Gerais'!$D$4:$D$1003),-('Gastos das Atividades'!BH$3&lt;='Gastos Gerais'!$E$4:$E$1003),-('Gastos Gerais'!$C$4:$C$1003)))</f>
        <v>0</v>
      </c>
      <c r="BI9" s="71">
        <f>IF($B9="",0,SUMPRODUCT(-('Gastos Gerais'!$F$4:$F$1003='Gastos das Atividades'!$B9),-('Gastos das Atividades'!BI$3&gt;='Gastos Gerais'!$D$4:$D$1003),-('Gastos das Atividades'!BI$3&lt;='Gastos Gerais'!$E$4:$E$1003),-('Gastos Gerais'!$C$4:$C$1003)))</f>
        <v>0</v>
      </c>
      <c r="BJ9" s="71">
        <f>IF($B9="",0,SUMPRODUCT(-('Gastos Gerais'!$F$4:$F$1003='Gastos das Atividades'!$B9),-('Gastos das Atividades'!BJ$3&gt;='Gastos Gerais'!$D$4:$D$1003),-('Gastos das Atividades'!BJ$3&lt;='Gastos Gerais'!$E$4:$E$1003),-('Gastos Gerais'!$C$4:$C$1003)))</f>
        <v>0</v>
      </c>
      <c r="BK9" s="71">
        <f>IF($B9="",0,SUMPRODUCT(-('Gastos Gerais'!$F$4:$F$1003='Gastos das Atividades'!$B9),-('Gastos das Atividades'!BK$3&gt;='Gastos Gerais'!$D$4:$D$1003),-('Gastos das Atividades'!BK$3&lt;='Gastos Gerais'!$E$4:$E$1003),-('Gastos Gerais'!$C$4:$C$1003)))</f>
        <v>0</v>
      </c>
      <c r="BL9" s="71">
        <f>IF($B9="",0,SUMPRODUCT(-('Gastos Gerais'!$F$4:$F$1003='Gastos das Atividades'!$B9),-('Gastos das Atividades'!BL$3&gt;='Gastos Gerais'!$D$4:$D$1003),-('Gastos das Atividades'!BL$3&lt;='Gastos Gerais'!$E$4:$E$1003),-('Gastos Gerais'!$C$4:$C$1003)))</f>
        <v>0</v>
      </c>
      <c r="BM9" s="71">
        <f>IF($B9="",0,SUMPRODUCT(-('Gastos Gerais'!$F$4:$F$1003='Gastos das Atividades'!$B9),-('Gastos das Atividades'!BM$3&gt;='Gastos Gerais'!$D$4:$D$1003),-('Gastos das Atividades'!BM$3&lt;='Gastos Gerais'!$E$4:$E$1003),-('Gastos Gerais'!$C$4:$C$1003)))</f>
        <v>0</v>
      </c>
      <c r="BN9" s="71">
        <f>IF($B9="",0,SUMPRODUCT(-('Gastos Gerais'!$F$4:$F$1003='Gastos das Atividades'!$B9),-('Gastos das Atividades'!BN$3&gt;='Gastos Gerais'!$D$4:$D$1003),-('Gastos das Atividades'!BN$3&lt;='Gastos Gerais'!$E$4:$E$1003),-('Gastos Gerais'!$C$4:$C$1003)))</f>
        <v>0</v>
      </c>
      <c r="BO9" s="71">
        <f>IF($B9="",0,SUMPRODUCT(-('Gastos Gerais'!$F$4:$F$1003='Gastos das Atividades'!$B9),-('Gastos das Atividades'!BO$3&gt;='Gastos Gerais'!$D$4:$D$1003),-('Gastos das Atividades'!BO$3&lt;='Gastos Gerais'!$E$4:$E$1003),-('Gastos Gerais'!$C$4:$C$1003)))</f>
        <v>0</v>
      </c>
      <c r="BP9" s="71">
        <f>IF($B9="",0,SUMPRODUCT(-('Gastos Gerais'!$F$4:$F$1003='Gastos das Atividades'!$B9),-('Gastos das Atividades'!BP$3&gt;='Gastos Gerais'!$D$4:$D$1003),-('Gastos das Atividades'!BP$3&lt;='Gastos Gerais'!$E$4:$E$1003),-('Gastos Gerais'!$C$4:$C$1003)))</f>
        <v>0</v>
      </c>
      <c r="BQ9" s="71">
        <f>IF($B9="",0,SUMPRODUCT(-('Gastos Gerais'!$F$4:$F$1003='Gastos das Atividades'!$B9),-('Gastos das Atividades'!BQ$3&gt;='Gastos Gerais'!$D$4:$D$1003),-('Gastos das Atividades'!BQ$3&lt;='Gastos Gerais'!$E$4:$E$1003),-('Gastos Gerais'!$C$4:$C$1003)))</f>
        <v>0</v>
      </c>
      <c r="BR9" s="71">
        <f>IF($B9="",0,SUMPRODUCT(-('Gastos Gerais'!$F$4:$F$1003='Gastos das Atividades'!$B9),-('Gastos das Atividades'!BR$3&gt;='Gastos Gerais'!$D$4:$D$1003),-('Gastos das Atividades'!BR$3&lt;='Gastos Gerais'!$E$4:$E$1003),-('Gastos Gerais'!$C$4:$C$1003)))</f>
        <v>0</v>
      </c>
      <c r="BS9" s="71">
        <f>IF($B9="",0,SUMPRODUCT(-('Gastos Gerais'!$F$4:$F$1003='Gastos das Atividades'!$B9),-('Gastos das Atividades'!BS$3&gt;='Gastos Gerais'!$D$4:$D$1003),-('Gastos das Atividades'!BS$3&lt;='Gastos Gerais'!$E$4:$E$1003),-('Gastos Gerais'!$C$4:$C$1003)))</f>
        <v>0</v>
      </c>
      <c r="BT9" s="71">
        <f>IF($B9="",0,SUMPRODUCT(-('Gastos Gerais'!$F$4:$F$1003='Gastos das Atividades'!$B9),-('Gastos das Atividades'!BT$3&gt;='Gastos Gerais'!$D$4:$D$1003),-('Gastos das Atividades'!BT$3&lt;='Gastos Gerais'!$E$4:$E$1003),-('Gastos Gerais'!$C$4:$C$1003)))</f>
        <v>0</v>
      </c>
      <c r="BU9" s="71">
        <f>IF($B9="",0,SUMPRODUCT(-('Gastos Gerais'!$F$4:$F$1003='Gastos das Atividades'!$B9),-('Gastos das Atividades'!BU$3&gt;='Gastos Gerais'!$D$4:$D$1003),-('Gastos das Atividades'!BU$3&lt;='Gastos Gerais'!$E$4:$E$1003),-('Gastos Gerais'!$C$4:$C$1003)))</f>
        <v>0</v>
      </c>
      <c r="BV9" s="71">
        <f>IF($B9="",0,SUMPRODUCT(-('Gastos Gerais'!$F$4:$F$1003='Gastos das Atividades'!$B9),-('Gastos das Atividades'!BV$3&gt;='Gastos Gerais'!$D$4:$D$1003),-('Gastos das Atividades'!BV$3&lt;='Gastos Gerais'!$E$4:$E$1003),-('Gastos Gerais'!$C$4:$C$1003)))</f>
        <v>0</v>
      </c>
      <c r="BW9" s="71">
        <f>IF($B9="",0,SUMPRODUCT(-('Gastos Gerais'!$F$4:$F$1003='Gastos das Atividades'!$B9),-('Gastos das Atividades'!BW$3&gt;='Gastos Gerais'!$D$4:$D$1003),-('Gastos das Atividades'!BW$3&lt;='Gastos Gerais'!$E$4:$E$1003),-('Gastos Gerais'!$C$4:$C$1003)))</f>
        <v>0</v>
      </c>
      <c r="BX9" s="71">
        <f>IF($B9="",0,SUMPRODUCT(-('Gastos Gerais'!$F$4:$F$1003='Gastos das Atividades'!$B9),-('Gastos das Atividades'!BX$3&gt;='Gastos Gerais'!$D$4:$D$1003),-('Gastos das Atividades'!BX$3&lt;='Gastos Gerais'!$E$4:$E$1003),-('Gastos Gerais'!$C$4:$C$1003)))</f>
        <v>0</v>
      </c>
    </row>
    <row r="10" spans="1:77" x14ac:dyDescent="0.2">
      <c r="A10" s="139">
        <v>7</v>
      </c>
      <c r="B10" s="157" t="s">
        <v>589</v>
      </c>
      <c r="C10" s="298">
        <v>0</v>
      </c>
      <c r="D10" s="350">
        <f t="shared" si="9"/>
        <v>0</v>
      </c>
      <c r="E10" s="137">
        <f t="shared" si="10"/>
        <v>0</v>
      </c>
      <c r="F10" s="71">
        <f t="shared" si="2"/>
        <v>0</v>
      </c>
      <c r="G10" s="71">
        <f t="shared" si="2"/>
        <v>0</v>
      </c>
      <c r="H10" s="71">
        <f t="shared" si="2"/>
        <v>0</v>
      </c>
      <c r="I10" s="71">
        <f t="shared" si="2"/>
        <v>0</v>
      </c>
      <c r="J10" s="138">
        <f t="shared" si="3"/>
        <v>0</v>
      </c>
      <c r="K10" s="74">
        <f t="shared" si="4"/>
        <v>0</v>
      </c>
      <c r="L10" s="74">
        <f t="shared" si="5"/>
        <v>0</v>
      </c>
      <c r="M10" s="74">
        <f t="shared" si="6"/>
        <v>0</v>
      </c>
      <c r="N10" s="74">
        <f t="shared" si="11"/>
        <v>0</v>
      </c>
      <c r="O10" s="74">
        <f t="shared" si="12"/>
        <v>0</v>
      </c>
      <c r="P10" s="202">
        <f t="shared" si="8"/>
        <v>0</v>
      </c>
      <c r="Q10" s="71">
        <f>IF($B10="",0,SUMPRODUCT(-('Gastos Gerais'!$F$4:$F$1003='Gastos das Atividades'!$B10),-('Gastos das Atividades'!Q$3&gt;='Gastos Gerais'!$D$4:$D$1003),-('Gastos das Atividades'!Q$3&lt;='Gastos Gerais'!$E$4:$E$1003),-('Gastos Gerais'!$C$4:$C$1003)))</f>
        <v>0</v>
      </c>
      <c r="R10" s="71">
        <f>IF($B10="",0,SUMPRODUCT(-('Gastos Gerais'!$F$4:$F$1003='Gastos das Atividades'!$B10),-('Gastos das Atividades'!R$3&gt;='Gastos Gerais'!$D$4:$D$1003),-('Gastos das Atividades'!R$3&lt;='Gastos Gerais'!$E$4:$E$1003),-('Gastos Gerais'!$C$4:$C$1003)))</f>
        <v>0</v>
      </c>
      <c r="S10" s="71">
        <f>IF($B10="",0,SUMPRODUCT(-('Gastos Gerais'!$F$4:$F$1003='Gastos das Atividades'!$B10),-('Gastos das Atividades'!S$3&gt;='Gastos Gerais'!$D$4:$D$1003),-('Gastos das Atividades'!S$3&lt;='Gastos Gerais'!$E$4:$E$1003),-('Gastos Gerais'!$C$4:$C$1003)))</f>
        <v>0</v>
      </c>
      <c r="T10" s="71">
        <f>IF($B10="",0,SUMPRODUCT(-('Gastos Gerais'!$F$4:$F$1003='Gastos das Atividades'!$B10),-('Gastos das Atividades'!T$3&gt;='Gastos Gerais'!$D$4:$D$1003),-('Gastos das Atividades'!T$3&lt;='Gastos Gerais'!$E$4:$E$1003),-('Gastos Gerais'!$C$4:$C$1003)))</f>
        <v>0</v>
      </c>
      <c r="U10" s="71">
        <f>IF($B10="",0,SUMPRODUCT(-('Gastos Gerais'!$F$4:$F$1003='Gastos das Atividades'!$B10),-('Gastos das Atividades'!U$3&gt;='Gastos Gerais'!$D$4:$D$1003),-('Gastos das Atividades'!U$3&lt;='Gastos Gerais'!$E$4:$E$1003),-('Gastos Gerais'!$C$4:$C$1003)))</f>
        <v>0</v>
      </c>
      <c r="V10" s="71">
        <f>IF($B10="",0,SUMPRODUCT(-('Gastos Gerais'!$F$4:$F$1003='Gastos das Atividades'!$B10),-('Gastos das Atividades'!V$3&gt;='Gastos Gerais'!$D$4:$D$1003),-('Gastos das Atividades'!V$3&lt;='Gastos Gerais'!$E$4:$E$1003),-('Gastos Gerais'!$C$4:$C$1003)))</f>
        <v>0</v>
      </c>
      <c r="W10" s="71">
        <f>IF($B10="",0,SUMPRODUCT(-('Gastos Gerais'!$F$4:$F$1003='Gastos das Atividades'!$B10),-('Gastos das Atividades'!W$3&gt;='Gastos Gerais'!$D$4:$D$1003),-('Gastos das Atividades'!W$3&lt;='Gastos Gerais'!$E$4:$E$1003),-('Gastos Gerais'!$C$4:$C$1003)))</f>
        <v>0</v>
      </c>
      <c r="X10" s="71">
        <f>IF($B10="",0,SUMPRODUCT(-('Gastos Gerais'!$F$4:$F$1003='Gastos das Atividades'!$B10),-('Gastos das Atividades'!X$3&gt;='Gastos Gerais'!$D$4:$D$1003),-('Gastos das Atividades'!X$3&lt;='Gastos Gerais'!$E$4:$E$1003),-('Gastos Gerais'!$C$4:$C$1003)))</f>
        <v>0</v>
      </c>
      <c r="Y10" s="71">
        <f>IF($B10="",0,SUMPRODUCT(-('Gastos Gerais'!$F$4:$F$1003='Gastos das Atividades'!$B10),-('Gastos das Atividades'!Y$3&gt;='Gastos Gerais'!$D$4:$D$1003),-('Gastos das Atividades'!Y$3&lt;='Gastos Gerais'!$E$4:$E$1003),-('Gastos Gerais'!$C$4:$C$1003)))</f>
        <v>0</v>
      </c>
      <c r="Z10" s="71">
        <f>IF($B10="",0,SUMPRODUCT(-('Gastos Gerais'!$F$4:$F$1003='Gastos das Atividades'!$B10),-('Gastos das Atividades'!Z$3&gt;='Gastos Gerais'!$D$4:$D$1003),-('Gastos das Atividades'!Z$3&lt;='Gastos Gerais'!$E$4:$E$1003),-('Gastos Gerais'!$C$4:$C$1003)))</f>
        <v>0</v>
      </c>
      <c r="AA10" s="71">
        <f>IF($B10="",0,SUMPRODUCT(-('Gastos Gerais'!$F$4:$F$1003='Gastos das Atividades'!$B10),-('Gastos das Atividades'!AA$3&gt;='Gastos Gerais'!$D$4:$D$1003),-('Gastos das Atividades'!AA$3&lt;='Gastos Gerais'!$E$4:$E$1003),-('Gastos Gerais'!$C$4:$C$1003)))</f>
        <v>0</v>
      </c>
      <c r="AB10" s="71">
        <f>IF($B10="",0,SUMPRODUCT(-('Gastos Gerais'!$F$4:$F$1003='Gastos das Atividades'!$B10),-('Gastos das Atividades'!AB$3&gt;='Gastos Gerais'!$D$4:$D$1003),-('Gastos das Atividades'!AB$3&lt;='Gastos Gerais'!$E$4:$E$1003),-('Gastos Gerais'!$C$4:$C$1003)))</f>
        <v>0</v>
      </c>
      <c r="AC10" s="71">
        <f>IF($B10="",0,SUMPRODUCT(-('Gastos Gerais'!$F$4:$F$1003='Gastos das Atividades'!$B10),-('Gastos das Atividades'!AC$3&gt;='Gastos Gerais'!$D$4:$D$1003),-('Gastos das Atividades'!AC$3&lt;='Gastos Gerais'!$E$4:$E$1003),-('Gastos Gerais'!$C$4:$C$1003)))</f>
        <v>0</v>
      </c>
      <c r="AD10" s="71">
        <f>IF($B10="",0,SUMPRODUCT(-('Gastos Gerais'!$F$4:$F$1003='Gastos das Atividades'!$B10),-('Gastos das Atividades'!AD$3&gt;='Gastos Gerais'!$D$4:$D$1003),-('Gastos das Atividades'!AD$3&lt;='Gastos Gerais'!$E$4:$E$1003),-('Gastos Gerais'!$C$4:$C$1003)))</f>
        <v>0</v>
      </c>
      <c r="AE10" s="71">
        <f>IF($B10="",0,SUMPRODUCT(-('Gastos Gerais'!$F$4:$F$1003='Gastos das Atividades'!$B10),-('Gastos das Atividades'!AE$3&gt;='Gastos Gerais'!$D$4:$D$1003),-('Gastos das Atividades'!AE$3&lt;='Gastos Gerais'!$E$4:$E$1003),-('Gastos Gerais'!$C$4:$C$1003)))</f>
        <v>0</v>
      </c>
      <c r="AF10" s="71">
        <f>IF($B10="",0,SUMPRODUCT(-('Gastos Gerais'!$F$4:$F$1003='Gastos das Atividades'!$B10),-('Gastos das Atividades'!AF$3&gt;='Gastos Gerais'!$D$4:$D$1003),-('Gastos das Atividades'!AF$3&lt;='Gastos Gerais'!$E$4:$E$1003),-('Gastos Gerais'!$C$4:$C$1003)))</f>
        <v>0</v>
      </c>
      <c r="AG10" s="71">
        <f>IF($B10="",0,SUMPRODUCT(-('Gastos Gerais'!$F$4:$F$1003='Gastos das Atividades'!$B10),-('Gastos das Atividades'!AG$3&gt;='Gastos Gerais'!$D$4:$D$1003),-('Gastos das Atividades'!AG$3&lt;='Gastos Gerais'!$E$4:$E$1003),-('Gastos Gerais'!$C$4:$C$1003)))</f>
        <v>0</v>
      </c>
      <c r="AH10" s="71">
        <f>IF($B10="",0,SUMPRODUCT(-('Gastos Gerais'!$F$4:$F$1003='Gastos das Atividades'!$B10),-('Gastos das Atividades'!AH$3&gt;='Gastos Gerais'!$D$4:$D$1003),-('Gastos das Atividades'!AH$3&lt;='Gastos Gerais'!$E$4:$E$1003),-('Gastos Gerais'!$C$4:$C$1003)))</f>
        <v>0</v>
      </c>
      <c r="AI10" s="71">
        <f>IF($B10="",0,SUMPRODUCT(-('Gastos Gerais'!$F$4:$F$1003='Gastos das Atividades'!$B10),-('Gastos das Atividades'!AI$3&gt;='Gastos Gerais'!$D$4:$D$1003),-('Gastos das Atividades'!AI$3&lt;='Gastos Gerais'!$E$4:$E$1003),-('Gastos Gerais'!$C$4:$C$1003)))</f>
        <v>0</v>
      </c>
      <c r="AJ10" s="71">
        <f>IF($B10="",0,SUMPRODUCT(-('Gastos Gerais'!$F$4:$F$1003='Gastos das Atividades'!$B10),-('Gastos das Atividades'!AJ$3&gt;='Gastos Gerais'!$D$4:$D$1003),-('Gastos das Atividades'!AJ$3&lt;='Gastos Gerais'!$E$4:$E$1003),-('Gastos Gerais'!$C$4:$C$1003)))</f>
        <v>0</v>
      </c>
      <c r="AK10" s="71">
        <f>IF($B10="",0,SUMPRODUCT(-('Gastos Gerais'!$F$4:$F$1003='Gastos das Atividades'!$B10),-('Gastos das Atividades'!AK$3&gt;='Gastos Gerais'!$D$4:$D$1003),-('Gastos das Atividades'!AK$3&lt;='Gastos Gerais'!$E$4:$E$1003),-('Gastos Gerais'!$C$4:$C$1003)))</f>
        <v>0</v>
      </c>
      <c r="AL10" s="71">
        <f>IF($B10="",0,SUMPRODUCT(-('Gastos Gerais'!$F$4:$F$1003='Gastos das Atividades'!$B10),-('Gastos das Atividades'!AL$3&gt;='Gastos Gerais'!$D$4:$D$1003),-('Gastos das Atividades'!AL$3&lt;='Gastos Gerais'!$E$4:$E$1003),-('Gastos Gerais'!$C$4:$C$1003)))</f>
        <v>0</v>
      </c>
      <c r="AM10" s="71">
        <f>IF($B10="",0,SUMPRODUCT(-('Gastos Gerais'!$F$4:$F$1003='Gastos das Atividades'!$B10),-('Gastos das Atividades'!AM$3&gt;='Gastos Gerais'!$D$4:$D$1003),-('Gastos das Atividades'!AM$3&lt;='Gastos Gerais'!$E$4:$E$1003),-('Gastos Gerais'!$C$4:$C$1003)))</f>
        <v>0</v>
      </c>
      <c r="AN10" s="71">
        <f>IF($B10="",0,SUMPRODUCT(-('Gastos Gerais'!$F$4:$F$1003='Gastos das Atividades'!$B10),-('Gastos das Atividades'!AN$3&gt;='Gastos Gerais'!$D$4:$D$1003),-('Gastos das Atividades'!AN$3&lt;='Gastos Gerais'!$E$4:$E$1003),-('Gastos Gerais'!$C$4:$C$1003)))</f>
        <v>0</v>
      </c>
      <c r="AO10" s="71">
        <f>IF($B10="",0,SUMPRODUCT(-('Gastos Gerais'!$F$4:$F$1003='Gastos das Atividades'!$B10),-('Gastos das Atividades'!AO$3&gt;='Gastos Gerais'!$D$4:$D$1003),-('Gastos das Atividades'!AO$3&lt;='Gastos Gerais'!$E$4:$E$1003),-('Gastos Gerais'!$C$4:$C$1003)))</f>
        <v>0</v>
      </c>
      <c r="AP10" s="71">
        <f>IF($B10="",0,SUMPRODUCT(-('Gastos Gerais'!$F$4:$F$1003='Gastos das Atividades'!$B10),-('Gastos das Atividades'!AP$3&gt;='Gastos Gerais'!$D$4:$D$1003),-('Gastos das Atividades'!AP$3&lt;='Gastos Gerais'!$E$4:$E$1003),-('Gastos Gerais'!$C$4:$C$1003)))</f>
        <v>0</v>
      </c>
      <c r="AQ10" s="71">
        <f>IF($B10="",0,SUMPRODUCT(-('Gastos Gerais'!$F$4:$F$1003='Gastos das Atividades'!$B10),-('Gastos das Atividades'!AQ$3&gt;='Gastos Gerais'!$D$4:$D$1003),-('Gastos das Atividades'!AQ$3&lt;='Gastos Gerais'!$E$4:$E$1003),-('Gastos Gerais'!$C$4:$C$1003)))</f>
        <v>0</v>
      </c>
      <c r="AR10" s="71">
        <f>IF($B10="",0,SUMPRODUCT(-('Gastos Gerais'!$F$4:$F$1003='Gastos das Atividades'!$B10),-('Gastos das Atividades'!AR$3&gt;='Gastos Gerais'!$D$4:$D$1003),-('Gastos das Atividades'!AR$3&lt;='Gastos Gerais'!$E$4:$E$1003),-('Gastos Gerais'!$C$4:$C$1003)))</f>
        <v>0</v>
      </c>
      <c r="AS10" s="71">
        <f>IF($B10="",0,SUMPRODUCT(-('Gastos Gerais'!$F$4:$F$1003='Gastos das Atividades'!$B10),-('Gastos das Atividades'!AS$3&gt;='Gastos Gerais'!$D$4:$D$1003),-('Gastos das Atividades'!AS$3&lt;='Gastos Gerais'!$E$4:$E$1003),-('Gastos Gerais'!$C$4:$C$1003)))</f>
        <v>0</v>
      </c>
      <c r="AT10" s="71">
        <f>IF($B10="",0,SUMPRODUCT(-('Gastos Gerais'!$F$4:$F$1003='Gastos das Atividades'!$B10),-('Gastos das Atividades'!AT$3&gt;='Gastos Gerais'!$D$4:$D$1003),-('Gastos das Atividades'!AT$3&lt;='Gastos Gerais'!$E$4:$E$1003),-('Gastos Gerais'!$C$4:$C$1003)))</f>
        <v>0</v>
      </c>
      <c r="AU10" s="71">
        <f>IF($B10="",0,SUMPRODUCT(-('Gastos Gerais'!$F$4:$F$1003='Gastos das Atividades'!$B10),-('Gastos das Atividades'!AU$3&gt;='Gastos Gerais'!$D$4:$D$1003),-('Gastos das Atividades'!AU$3&lt;='Gastos Gerais'!$E$4:$E$1003),-('Gastos Gerais'!$C$4:$C$1003)))</f>
        <v>0</v>
      </c>
      <c r="AV10" s="71">
        <f>IF($B10="",0,SUMPRODUCT(-('Gastos Gerais'!$F$4:$F$1003='Gastos das Atividades'!$B10),-('Gastos das Atividades'!AV$3&gt;='Gastos Gerais'!$D$4:$D$1003),-('Gastos das Atividades'!AV$3&lt;='Gastos Gerais'!$E$4:$E$1003),-('Gastos Gerais'!$C$4:$C$1003)))</f>
        <v>0</v>
      </c>
      <c r="AW10" s="71">
        <f>IF($B10="",0,SUMPRODUCT(-('Gastos Gerais'!$F$4:$F$1003='Gastos das Atividades'!$B10),-('Gastos das Atividades'!AW$3&gt;='Gastos Gerais'!$D$4:$D$1003),-('Gastos das Atividades'!AW$3&lt;='Gastos Gerais'!$E$4:$E$1003),-('Gastos Gerais'!$C$4:$C$1003)))</f>
        <v>0</v>
      </c>
      <c r="AX10" s="71">
        <f>IF($B10="",0,SUMPRODUCT(-('Gastos Gerais'!$F$4:$F$1003='Gastos das Atividades'!$B10),-('Gastos das Atividades'!AX$3&gt;='Gastos Gerais'!$D$4:$D$1003),-('Gastos das Atividades'!AX$3&lt;='Gastos Gerais'!$E$4:$E$1003),-('Gastos Gerais'!$C$4:$C$1003)))</f>
        <v>0</v>
      </c>
      <c r="AY10" s="71">
        <f>IF($B10="",0,SUMPRODUCT(-('Gastos Gerais'!$F$4:$F$1003='Gastos das Atividades'!$B10),-('Gastos das Atividades'!AY$3&gt;='Gastos Gerais'!$D$4:$D$1003),-('Gastos das Atividades'!AY$3&lt;='Gastos Gerais'!$E$4:$E$1003),-('Gastos Gerais'!$C$4:$C$1003)))</f>
        <v>0</v>
      </c>
      <c r="AZ10" s="71">
        <f>IF($B10="",0,SUMPRODUCT(-('Gastos Gerais'!$F$4:$F$1003='Gastos das Atividades'!$B10),-('Gastos das Atividades'!AZ$3&gt;='Gastos Gerais'!$D$4:$D$1003),-('Gastos das Atividades'!AZ$3&lt;='Gastos Gerais'!$E$4:$E$1003),-('Gastos Gerais'!$C$4:$C$1003)))</f>
        <v>0</v>
      </c>
      <c r="BA10" s="71">
        <f>IF($B10="",0,SUMPRODUCT(-('Gastos Gerais'!$F$4:$F$1003='Gastos das Atividades'!$B10),-('Gastos das Atividades'!BA$3&gt;='Gastos Gerais'!$D$4:$D$1003),-('Gastos das Atividades'!BA$3&lt;='Gastos Gerais'!$E$4:$E$1003),-('Gastos Gerais'!$C$4:$C$1003)))</f>
        <v>0</v>
      </c>
      <c r="BB10" s="71">
        <f>IF($B10="",0,SUMPRODUCT(-('Gastos Gerais'!$F$4:$F$1003='Gastos das Atividades'!$B10),-('Gastos das Atividades'!BB$3&gt;='Gastos Gerais'!$D$4:$D$1003),-('Gastos das Atividades'!BB$3&lt;='Gastos Gerais'!$E$4:$E$1003),-('Gastos Gerais'!$C$4:$C$1003)))</f>
        <v>0</v>
      </c>
      <c r="BC10" s="71">
        <f>IF($B10="",0,SUMPRODUCT(-('Gastos Gerais'!$F$4:$F$1003='Gastos das Atividades'!$B10),-('Gastos das Atividades'!BC$3&gt;='Gastos Gerais'!$D$4:$D$1003),-('Gastos das Atividades'!BC$3&lt;='Gastos Gerais'!$E$4:$E$1003),-('Gastos Gerais'!$C$4:$C$1003)))</f>
        <v>0</v>
      </c>
      <c r="BD10" s="71">
        <f>IF($B10="",0,SUMPRODUCT(-('Gastos Gerais'!$F$4:$F$1003='Gastos das Atividades'!$B10),-('Gastos das Atividades'!BD$3&gt;='Gastos Gerais'!$D$4:$D$1003),-('Gastos das Atividades'!BD$3&lt;='Gastos Gerais'!$E$4:$E$1003),-('Gastos Gerais'!$C$4:$C$1003)))</f>
        <v>0</v>
      </c>
      <c r="BE10" s="71">
        <f>IF($B10="",0,SUMPRODUCT(-('Gastos Gerais'!$F$4:$F$1003='Gastos das Atividades'!$B10),-('Gastos das Atividades'!BE$3&gt;='Gastos Gerais'!$D$4:$D$1003),-('Gastos das Atividades'!BE$3&lt;='Gastos Gerais'!$E$4:$E$1003),-('Gastos Gerais'!$C$4:$C$1003)))</f>
        <v>0</v>
      </c>
      <c r="BF10" s="71">
        <f>IF($B10="",0,SUMPRODUCT(-('Gastos Gerais'!$F$4:$F$1003='Gastos das Atividades'!$B10),-('Gastos das Atividades'!BF$3&gt;='Gastos Gerais'!$D$4:$D$1003),-('Gastos das Atividades'!BF$3&lt;='Gastos Gerais'!$E$4:$E$1003),-('Gastos Gerais'!$C$4:$C$1003)))</f>
        <v>0</v>
      </c>
      <c r="BG10" s="71">
        <f>IF($B10="",0,SUMPRODUCT(-('Gastos Gerais'!$F$4:$F$1003='Gastos das Atividades'!$B10),-('Gastos das Atividades'!BG$3&gt;='Gastos Gerais'!$D$4:$D$1003),-('Gastos das Atividades'!BG$3&lt;='Gastos Gerais'!$E$4:$E$1003),-('Gastos Gerais'!$C$4:$C$1003)))</f>
        <v>0</v>
      </c>
      <c r="BH10" s="71">
        <f>IF($B10="",0,SUMPRODUCT(-('Gastos Gerais'!$F$4:$F$1003='Gastos das Atividades'!$B10),-('Gastos das Atividades'!BH$3&gt;='Gastos Gerais'!$D$4:$D$1003),-('Gastos das Atividades'!BH$3&lt;='Gastos Gerais'!$E$4:$E$1003),-('Gastos Gerais'!$C$4:$C$1003)))</f>
        <v>0</v>
      </c>
      <c r="BI10" s="71">
        <f>IF($B10="",0,SUMPRODUCT(-('Gastos Gerais'!$F$4:$F$1003='Gastos das Atividades'!$B10),-('Gastos das Atividades'!BI$3&gt;='Gastos Gerais'!$D$4:$D$1003),-('Gastos das Atividades'!BI$3&lt;='Gastos Gerais'!$E$4:$E$1003),-('Gastos Gerais'!$C$4:$C$1003)))</f>
        <v>0</v>
      </c>
      <c r="BJ10" s="71">
        <f>IF($B10="",0,SUMPRODUCT(-('Gastos Gerais'!$F$4:$F$1003='Gastos das Atividades'!$B10),-('Gastos das Atividades'!BJ$3&gt;='Gastos Gerais'!$D$4:$D$1003),-('Gastos das Atividades'!BJ$3&lt;='Gastos Gerais'!$E$4:$E$1003),-('Gastos Gerais'!$C$4:$C$1003)))</f>
        <v>0</v>
      </c>
      <c r="BK10" s="71">
        <f>IF($B10="",0,SUMPRODUCT(-('Gastos Gerais'!$F$4:$F$1003='Gastos das Atividades'!$B10),-('Gastos das Atividades'!BK$3&gt;='Gastos Gerais'!$D$4:$D$1003),-('Gastos das Atividades'!BK$3&lt;='Gastos Gerais'!$E$4:$E$1003),-('Gastos Gerais'!$C$4:$C$1003)))</f>
        <v>0</v>
      </c>
      <c r="BL10" s="71">
        <f>IF($B10="",0,SUMPRODUCT(-('Gastos Gerais'!$F$4:$F$1003='Gastos das Atividades'!$B10),-('Gastos das Atividades'!BL$3&gt;='Gastos Gerais'!$D$4:$D$1003),-('Gastos das Atividades'!BL$3&lt;='Gastos Gerais'!$E$4:$E$1003),-('Gastos Gerais'!$C$4:$C$1003)))</f>
        <v>0</v>
      </c>
      <c r="BM10" s="71">
        <f>IF($B10="",0,SUMPRODUCT(-('Gastos Gerais'!$F$4:$F$1003='Gastos das Atividades'!$B10),-('Gastos das Atividades'!BM$3&gt;='Gastos Gerais'!$D$4:$D$1003),-('Gastos das Atividades'!BM$3&lt;='Gastos Gerais'!$E$4:$E$1003),-('Gastos Gerais'!$C$4:$C$1003)))</f>
        <v>0</v>
      </c>
      <c r="BN10" s="71">
        <f>IF($B10="",0,SUMPRODUCT(-('Gastos Gerais'!$F$4:$F$1003='Gastos das Atividades'!$B10),-('Gastos das Atividades'!BN$3&gt;='Gastos Gerais'!$D$4:$D$1003),-('Gastos das Atividades'!BN$3&lt;='Gastos Gerais'!$E$4:$E$1003),-('Gastos Gerais'!$C$4:$C$1003)))</f>
        <v>0</v>
      </c>
      <c r="BO10" s="71">
        <f>IF($B10="",0,SUMPRODUCT(-('Gastos Gerais'!$F$4:$F$1003='Gastos das Atividades'!$B10),-('Gastos das Atividades'!BO$3&gt;='Gastos Gerais'!$D$4:$D$1003),-('Gastos das Atividades'!BO$3&lt;='Gastos Gerais'!$E$4:$E$1003),-('Gastos Gerais'!$C$4:$C$1003)))</f>
        <v>0</v>
      </c>
      <c r="BP10" s="71">
        <f>IF($B10="",0,SUMPRODUCT(-('Gastos Gerais'!$F$4:$F$1003='Gastos das Atividades'!$B10),-('Gastos das Atividades'!BP$3&gt;='Gastos Gerais'!$D$4:$D$1003),-('Gastos das Atividades'!BP$3&lt;='Gastos Gerais'!$E$4:$E$1003),-('Gastos Gerais'!$C$4:$C$1003)))</f>
        <v>0</v>
      </c>
      <c r="BQ10" s="71">
        <f>IF($B10="",0,SUMPRODUCT(-('Gastos Gerais'!$F$4:$F$1003='Gastos das Atividades'!$B10),-('Gastos das Atividades'!BQ$3&gt;='Gastos Gerais'!$D$4:$D$1003),-('Gastos das Atividades'!BQ$3&lt;='Gastos Gerais'!$E$4:$E$1003),-('Gastos Gerais'!$C$4:$C$1003)))</f>
        <v>0</v>
      </c>
      <c r="BR10" s="71">
        <f>IF($B10="",0,SUMPRODUCT(-('Gastos Gerais'!$F$4:$F$1003='Gastos das Atividades'!$B10),-('Gastos das Atividades'!BR$3&gt;='Gastos Gerais'!$D$4:$D$1003),-('Gastos das Atividades'!BR$3&lt;='Gastos Gerais'!$E$4:$E$1003),-('Gastos Gerais'!$C$4:$C$1003)))</f>
        <v>0</v>
      </c>
      <c r="BS10" s="71">
        <f>IF($B10="",0,SUMPRODUCT(-('Gastos Gerais'!$F$4:$F$1003='Gastos das Atividades'!$B10),-('Gastos das Atividades'!BS$3&gt;='Gastos Gerais'!$D$4:$D$1003),-('Gastos das Atividades'!BS$3&lt;='Gastos Gerais'!$E$4:$E$1003),-('Gastos Gerais'!$C$4:$C$1003)))</f>
        <v>0</v>
      </c>
      <c r="BT10" s="71">
        <f>IF($B10="",0,SUMPRODUCT(-('Gastos Gerais'!$F$4:$F$1003='Gastos das Atividades'!$B10),-('Gastos das Atividades'!BT$3&gt;='Gastos Gerais'!$D$4:$D$1003),-('Gastos das Atividades'!BT$3&lt;='Gastos Gerais'!$E$4:$E$1003),-('Gastos Gerais'!$C$4:$C$1003)))</f>
        <v>0</v>
      </c>
      <c r="BU10" s="71">
        <f>IF($B10="",0,SUMPRODUCT(-('Gastos Gerais'!$F$4:$F$1003='Gastos das Atividades'!$B10),-('Gastos das Atividades'!BU$3&gt;='Gastos Gerais'!$D$4:$D$1003),-('Gastos das Atividades'!BU$3&lt;='Gastos Gerais'!$E$4:$E$1003),-('Gastos Gerais'!$C$4:$C$1003)))</f>
        <v>0</v>
      </c>
      <c r="BV10" s="71">
        <f>IF($B10="",0,SUMPRODUCT(-('Gastos Gerais'!$F$4:$F$1003='Gastos das Atividades'!$B10),-('Gastos das Atividades'!BV$3&gt;='Gastos Gerais'!$D$4:$D$1003),-('Gastos das Atividades'!BV$3&lt;='Gastos Gerais'!$E$4:$E$1003),-('Gastos Gerais'!$C$4:$C$1003)))</f>
        <v>0</v>
      </c>
      <c r="BW10" s="71">
        <f>IF($B10="",0,SUMPRODUCT(-('Gastos Gerais'!$F$4:$F$1003='Gastos das Atividades'!$B10),-('Gastos das Atividades'!BW$3&gt;='Gastos Gerais'!$D$4:$D$1003),-('Gastos das Atividades'!BW$3&lt;='Gastos Gerais'!$E$4:$E$1003),-('Gastos Gerais'!$C$4:$C$1003)))</f>
        <v>0</v>
      </c>
      <c r="BX10" s="71">
        <f>IF($B10="",0,SUMPRODUCT(-('Gastos Gerais'!$F$4:$F$1003='Gastos das Atividades'!$B10),-('Gastos das Atividades'!BX$3&gt;='Gastos Gerais'!$D$4:$D$1003),-('Gastos das Atividades'!BX$3&lt;='Gastos Gerais'!$E$4:$E$1003),-('Gastos Gerais'!$C$4:$C$1003)))</f>
        <v>0</v>
      </c>
    </row>
    <row r="11" spans="1:77" x14ac:dyDescent="0.2">
      <c r="A11" s="139">
        <v>8</v>
      </c>
      <c r="B11" s="157" t="s">
        <v>457</v>
      </c>
      <c r="C11" s="298">
        <v>0</v>
      </c>
      <c r="D11" s="350">
        <f t="shared" si="9"/>
        <v>4500</v>
      </c>
      <c r="E11" s="137">
        <f t="shared" si="10"/>
        <v>4500</v>
      </c>
      <c r="F11" s="71">
        <f t="shared" si="2"/>
        <v>114200</v>
      </c>
      <c r="G11" s="71">
        <f t="shared" si="2"/>
        <v>0</v>
      </c>
      <c r="H11" s="71">
        <f t="shared" si="2"/>
        <v>0</v>
      </c>
      <c r="I11" s="71">
        <f t="shared" si="2"/>
        <v>0</v>
      </c>
      <c r="J11" s="138">
        <f t="shared" si="3"/>
        <v>118700</v>
      </c>
      <c r="K11" s="74">
        <f t="shared" si="4"/>
        <v>3.3281446818156119E-4</v>
      </c>
      <c r="L11" s="74">
        <f t="shared" si="5"/>
        <v>8.4460916147409536E-3</v>
      </c>
      <c r="M11" s="74">
        <f t="shared" si="6"/>
        <v>0</v>
      </c>
      <c r="N11" s="74">
        <f t="shared" si="11"/>
        <v>0</v>
      </c>
      <c r="O11" s="74">
        <f t="shared" si="12"/>
        <v>0</v>
      </c>
      <c r="P11" s="202">
        <f t="shared" si="8"/>
        <v>8.7789060829225139E-3</v>
      </c>
      <c r="Q11" s="71">
        <f>IF($B11="",0,SUMPRODUCT(-('Gastos Gerais'!$F$4:$F$1003='Gastos das Atividades'!$B11),-('Gastos das Atividades'!Q$3&gt;='Gastos Gerais'!$D$4:$D$1003),-('Gastos das Atividades'!Q$3&lt;='Gastos Gerais'!$E$4:$E$1003),-('Gastos Gerais'!$C$4:$C$1003)))</f>
        <v>4500</v>
      </c>
      <c r="R11" s="71">
        <f>IF($B11="",0,SUMPRODUCT(-('Gastos Gerais'!$F$4:$F$1003='Gastos das Atividades'!$B11),-('Gastos das Atividades'!R$3&gt;='Gastos Gerais'!$D$4:$D$1003),-('Gastos das Atividades'!R$3&lt;='Gastos Gerais'!$E$4:$E$1003),-('Gastos Gerais'!$C$4:$C$1003)))</f>
        <v>4500</v>
      </c>
      <c r="S11" s="71">
        <f>IF($B11="",0,SUMPRODUCT(-('Gastos Gerais'!$F$4:$F$1003='Gastos das Atividades'!$B11),-('Gastos das Atividades'!S$3&gt;='Gastos Gerais'!$D$4:$D$1003),-('Gastos das Atividades'!S$3&lt;='Gastos Gerais'!$E$4:$E$1003),-('Gastos Gerais'!$C$4:$C$1003)))</f>
        <v>4500</v>
      </c>
      <c r="T11" s="71">
        <f>IF($B11="",0,SUMPRODUCT(-('Gastos Gerais'!$F$4:$F$1003='Gastos das Atividades'!$B11),-('Gastos das Atividades'!T$3&gt;='Gastos Gerais'!$D$4:$D$1003),-('Gastos das Atividades'!T$3&lt;='Gastos Gerais'!$E$4:$E$1003),-('Gastos Gerais'!$C$4:$C$1003)))</f>
        <v>30100</v>
      </c>
      <c r="U11" s="71">
        <f>IF($B11="",0,SUMPRODUCT(-('Gastos Gerais'!$F$4:$F$1003='Gastos das Atividades'!$B11),-('Gastos das Atividades'!U$3&gt;='Gastos Gerais'!$D$4:$D$1003),-('Gastos das Atividades'!U$3&lt;='Gastos Gerais'!$E$4:$E$1003),-('Gastos Gerais'!$C$4:$C$1003)))</f>
        <v>4500</v>
      </c>
      <c r="V11" s="71">
        <f>IF($B11="",0,SUMPRODUCT(-('Gastos Gerais'!$F$4:$F$1003='Gastos das Atividades'!$B11),-('Gastos das Atividades'!V$3&gt;='Gastos Gerais'!$D$4:$D$1003),-('Gastos das Atividades'!V$3&lt;='Gastos Gerais'!$E$4:$E$1003),-('Gastos Gerais'!$C$4:$C$1003)))</f>
        <v>4500</v>
      </c>
      <c r="W11" s="71">
        <f>IF($B11="",0,SUMPRODUCT(-('Gastos Gerais'!$F$4:$F$1003='Gastos das Atividades'!$B11),-('Gastos das Atividades'!W$3&gt;='Gastos Gerais'!$D$4:$D$1003),-('Gastos das Atividades'!W$3&lt;='Gastos Gerais'!$E$4:$E$1003),-('Gastos Gerais'!$C$4:$C$1003)))</f>
        <v>13500</v>
      </c>
      <c r="X11" s="71">
        <f>IF($B11="",0,SUMPRODUCT(-('Gastos Gerais'!$F$4:$F$1003='Gastos das Atividades'!$B11),-('Gastos das Atividades'!X$3&gt;='Gastos Gerais'!$D$4:$D$1003),-('Gastos das Atividades'!X$3&lt;='Gastos Gerais'!$E$4:$E$1003),-('Gastos Gerais'!$C$4:$C$1003)))</f>
        <v>4500</v>
      </c>
      <c r="Y11" s="71">
        <f>IF($B11="",0,SUMPRODUCT(-('Gastos Gerais'!$F$4:$F$1003='Gastos das Atividades'!$B11),-('Gastos das Atividades'!Y$3&gt;='Gastos Gerais'!$D$4:$D$1003),-('Gastos das Atividades'!Y$3&lt;='Gastos Gerais'!$E$4:$E$1003),-('Gastos Gerais'!$C$4:$C$1003)))</f>
        <v>4500</v>
      </c>
      <c r="Z11" s="71">
        <f>IF($B11="",0,SUMPRODUCT(-('Gastos Gerais'!$F$4:$F$1003='Gastos das Atividades'!$B11),-('Gastos das Atividades'!Z$3&gt;='Gastos Gerais'!$D$4:$D$1003),-('Gastos das Atividades'!Z$3&lt;='Gastos Gerais'!$E$4:$E$1003),-('Gastos Gerais'!$C$4:$C$1003)))</f>
        <v>30100</v>
      </c>
      <c r="AA11" s="71">
        <f>IF($B11="",0,SUMPRODUCT(-('Gastos Gerais'!$F$4:$F$1003='Gastos das Atividades'!$B11),-('Gastos das Atividades'!AA$3&gt;='Gastos Gerais'!$D$4:$D$1003),-('Gastos das Atividades'!AA$3&lt;='Gastos Gerais'!$E$4:$E$1003),-('Gastos Gerais'!$C$4:$C$1003)))</f>
        <v>4500</v>
      </c>
      <c r="AB11" s="71">
        <f>IF($B11="",0,SUMPRODUCT(-('Gastos Gerais'!$F$4:$F$1003='Gastos das Atividades'!$B11),-('Gastos das Atividades'!AB$3&gt;='Gastos Gerais'!$D$4:$D$1003),-('Gastos das Atividades'!AB$3&lt;='Gastos Gerais'!$E$4:$E$1003),-('Gastos Gerais'!$C$4:$C$1003)))</f>
        <v>4500</v>
      </c>
      <c r="AC11" s="71">
        <f>IF($B11="",0,SUMPRODUCT(-('Gastos Gerais'!$F$4:$F$1003='Gastos das Atividades'!$B11),-('Gastos das Atividades'!AC$3&gt;='Gastos Gerais'!$D$4:$D$1003),-('Gastos das Atividades'!AC$3&lt;='Gastos Gerais'!$E$4:$E$1003),-('Gastos Gerais'!$C$4:$C$1003)))</f>
        <v>4500</v>
      </c>
      <c r="AD11" s="71">
        <f>IF($B11="",0,SUMPRODUCT(-('Gastos Gerais'!$F$4:$F$1003='Gastos das Atividades'!$B11),-('Gastos das Atividades'!AD$3&gt;='Gastos Gerais'!$D$4:$D$1003),-('Gastos das Atividades'!AD$3&lt;='Gastos Gerais'!$E$4:$E$1003),-('Gastos Gerais'!$C$4:$C$1003)))</f>
        <v>0</v>
      </c>
      <c r="AE11" s="71">
        <f>IF($B11="",0,SUMPRODUCT(-('Gastos Gerais'!$F$4:$F$1003='Gastos das Atividades'!$B11),-('Gastos das Atividades'!AE$3&gt;='Gastos Gerais'!$D$4:$D$1003),-('Gastos das Atividades'!AE$3&lt;='Gastos Gerais'!$E$4:$E$1003),-('Gastos Gerais'!$C$4:$C$1003)))</f>
        <v>0</v>
      </c>
      <c r="AF11" s="71">
        <f>IF($B11="",0,SUMPRODUCT(-('Gastos Gerais'!$F$4:$F$1003='Gastos das Atividades'!$B11),-('Gastos das Atividades'!AF$3&gt;='Gastos Gerais'!$D$4:$D$1003),-('Gastos das Atividades'!AF$3&lt;='Gastos Gerais'!$E$4:$E$1003),-('Gastos Gerais'!$C$4:$C$1003)))</f>
        <v>0</v>
      </c>
      <c r="AG11" s="71">
        <f>IF($B11="",0,SUMPRODUCT(-('Gastos Gerais'!$F$4:$F$1003='Gastos das Atividades'!$B11),-('Gastos das Atividades'!AG$3&gt;='Gastos Gerais'!$D$4:$D$1003),-('Gastos das Atividades'!AG$3&lt;='Gastos Gerais'!$E$4:$E$1003),-('Gastos Gerais'!$C$4:$C$1003)))</f>
        <v>0</v>
      </c>
      <c r="AH11" s="71">
        <f>IF($B11="",0,SUMPRODUCT(-('Gastos Gerais'!$F$4:$F$1003='Gastos das Atividades'!$B11),-('Gastos das Atividades'!AH$3&gt;='Gastos Gerais'!$D$4:$D$1003),-('Gastos das Atividades'!AH$3&lt;='Gastos Gerais'!$E$4:$E$1003),-('Gastos Gerais'!$C$4:$C$1003)))</f>
        <v>0</v>
      </c>
      <c r="AI11" s="71">
        <f>IF($B11="",0,SUMPRODUCT(-('Gastos Gerais'!$F$4:$F$1003='Gastos das Atividades'!$B11),-('Gastos das Atividades'!AI$3&gt;='Gastos Gerais'!$D$4:$D$1003),-('Gastos das Atividades'!AI$3&lt;='Gastos Gerais'!$E$4:$E$1003),-('Gastos Gerais'!$C$4:$C$1003)))</f>
        <v>0</v>
      </c>
      <c r="AJ11" s="71">
        <f>IF($B11="",0,SUMPRODUCT(-('Gastos Gerais'!$F$4:$F$1003='Gastos das Atividades'!$B11),-('Gastos das Atividades'!AJ$3&gt;='Gastos Gerais'!$D$4:$D$1003),-('Gastos das Atividades'!AJ$3&lt;='Gastos Gerais'!$E$4:$E$1003),-('Gastos Gerais'!$C$4:$C$1003)))</f>
        <v>0</v>
      </c>
      <c r="AK11" s="71">
        <f>IF($B11="",0,SUMPRODUCT(-('Gastos Gerais'!$F$4:$F$1003='Gastos das Atividades'!$B11),-('Gastos das Atividades'!AK$3&gt;='Gastos Gerais'!$D$4:$D$1003),-('Gastos das Atividades'!AK$3&lt;='Gastos Gerais'!$E$4:$E$1003),-('Gastos Gerais'!$C$4:$C$1003)))</f>
        <v>0</v>
      </c>
      <c r="AL11" s="71">
        <f>IF($B11="",0,SUMPRODUCT(-('Gastos Gerais'!$F$4:$F$1003='Gastos das Atividades'!$B11),-('Gastos das Atividades'!AL$3&gt;='Gastos Gerais'!$D$4:$D$1003),-('Gastos das Atividades'!AL$3&lt;='Gastos Gerais'!$E$4:$E$1003),-('Gastos Gerais'!$C$4:$C$1003)))</f>
        <v>0</v>
      </c>
      <c r="AM11" s="71">
        <f>IF($B11="",0,SUMPRODUCT(-('Gastos Gerais'!$F$4:$F$1003='Gastos das Atividades'!$B11),-('Gastos das Atividades'!AM$3&gt;='Gastos Gerais'!$D$4:$D$1003),-('Gastos das Atividades'!AM$3&lt;='Gastos Gerais'!$E$4:$E$1003),-('Gastos Gerais'!$C$4:$C$1003)))</f>
        <v>0</v>
      </c>
      <c r="AN11" s="71">
        <f>IF($B11="",0,SUMPRODUCT(-('Gastos Gerais'!$F$4:$F$1003='Gastos das Atividades'!$B11),-('Gastos das Atividades'!AN$3&gt;='Gastos Gerais'!$D$4:$D$1003),-('Gastos das Atividades'!AN$3&lt;='Gastos Gerais'!$E$4:$E$1003),-('Gastos Gerais'!$C$4:$C$1003)))</f>
        <v>0</v>
      </c>
      <c r="AO11" s="71">
        <f>IF($B11="",0,SUMPRODUCT(-('Gastos Gerais'!$F$4:$F$1003='Gastos das Atividades'!$B11),-('Gastos das Atividades'!AO$3&gt;='Gastos Gerais'!$D$4:$D$1003),-('Gastos das Atividades'!AO$3&lt;='Gastos Gerais'!$E$4:$E$1003),-('Gastos Gerais'!$C$4:$C$1003)))</f>
        <v>0</v>
      </c>
      <c r="AP11" s="71">
        <f>IF($B11="",0,SUMPRODUCT(-('Gastos Gerais'!$F$4:$F$1003='Gastos das Atividades'!$B11),-('Gastos das Atividades'!AP$3&gt;='Gastos Gerais'!$D$4:$D$1003),-('Gastos das Atividades'!AP$3&lt;='Gastos Gerais'!$E$4:$E$1003),-('Gastos Gerais'!$C$4:$C$1003)))</f>
        <v>0</v>
      </c>
      <c r="AQ11" s="71">
        <f>IF($B11="",0,SUMPRODUCT(-('Gastos Gerais'!$F$4:$F$1003='Gastos das Atividades'!$B11),-('Gastos das Atividades'!AQ$3&gt;='Gastos Gerais'!$D$4:$D$1003),-('Gastos das Atividades'!AQ$3&lt;='Gastos Gerais'!$E$4:$E$1003),-('Gastos Gerais'!$C$4:$C$1003)))</f>
        <v>0</v>
      </c>
      <c r="AR11" s="71">
        <f>IF($B11="",0,SUMPRODUCT(-('Gastos Gerais'!$F$4:$F$1003='Gastos das Atividades'!$B11),-('Gastos das Atividades'!AR$3&gt;='Gastos Gerais'!$D$4:$D$1003),-('Gastos das Atividades'!AR$3&lt;='Gastos Gerais'!$E$4:$E$1003),-('Gastos Gerais'!$C$4:$C$1003)))</f>
        <v>0</v>
      </c>
      <c r="AS11" s="71">
        <f>IF($B11="",0,SUMPRODUCT(-('Gastos Gerais'!$F$4:$F$1003='Gastos das Atividades'!$B11),-('Gastos das Atividades'!AS$3&gt;='Gastos Gerais'!$D$4:$D$1003),-('Gastos das Atividades'!AS$3&lt;='Gastos Gerais'!$E$4:$E$1003),-('Gastos Gerais'!$C$4:$C$1003)))</f>
        <v>0</v>
      </c>
      <c r="AT11" s="71">
        <f>IF($B11="",0,SUMPRODUCT(-('Gastos Gerais'!$F$4:$F$1003='Gastos das Atividades'!$B11),-('Gastos das Atividades'!AT$3&gt;='Gastos Gerais'!$D$4:$D$1003),-('Gastos das Atividades'!AT$3&lt;='Gastos Gerais'!$E$4:$E$1003),-('Gastos Gerais'!$C$4:$C$1003)))</f>
        <v>0</v>
      </c>
      <c r="AU11" s="71">
        <f>IF($B11="",0,SUMPRODUCT(-('Gastos Gerais'!$F$4:$F$1003='Gastos das Atividades'!$B11),-('Gastos das Atividades'!AU$3&gt;='Gastos Gerais'!$D$4:$D$1003),-('Gastos das Atividades'!AU$3&lt;='Gastos Gerais'!$E$4:$E$1003),-('Gastos Gerais'!$C$4:$C$1003)))</f>
        <v>0</v>
      </c>
      <c r="AV11" s="71">
        <f>IF($B11="",0,SUMPRODUCT(-('Gastos Gerais'!$F$4:$F$1003='Gastos das Atividades'!$B11),-('Gastos das Atividades'!AV$3&gt;='Gastos Gerais'!$D$4:$D$1003),-('Gastos das Atividades'!AV$3&lt;='Gastos Gerais'!$E$4:$E$1003),-('Gastos Gerais'!$C$4:$C$1003)))</f>
        <v>0</v>
      </c>
      <c r="AW11" s="71">
        <f>IF($B11="",0,SUMPRODUCT(-('Gastos Gerais'!$F$4:$F$1003='Gastos das Atividades'!$B11),-('Gastos das Atividades'!AW$3&gt;='Gastos Gerais'!$D$4:$D$1003),-('Gastos das Atividades'!AW$3&lt;='Gastos Gerais'!$E$4:$E$1003),-('Gastos Gerais'!$C$4:$C$1003)))</f>
        <v>0</v>
      </c>
      <c r="AX11" s="71">
        <f>IF($B11="",0,SUMPRODUCT(-('Gastos Gerais'!$F$4:$F$1003='Gastos das Atividades'!$B11),-('Gastos das Atividades'!AX$3&gt;='Gastos Gerais'!$D$4:$D$1003),-('Gastos das Atividades'!AX$3&lt;='Gastos Gerais'!$E$4:$E$1003),-('Gastos Gerais'!$C$4:$C$1003)))</f>
        <v>0</v>
      </c>
      <c r="AY11" s="71">
        <f>IF($B11="",0,SUMPRODUCT(-('Gastos Gerais'!$F$4:$F$1003='Gastos das Atividades'!$B11),-('Gastos das Atividades'!AY$3&gt;='Gastos Gerais'!$D$4:$D$1003),-('Gastos das Atividades'!AY$3&lt;='Gastos Gerais'!$E$4:$E$1003),-('Gastos Gerais'!$C$4:$C$1003)))</f>
        <v>0</v>
      </c>
      <c r="AZ11" s="71">
        <f>IF($B11="",0,SUMPRODUCT(-('Gastos Gerais'!$F$4:$F$1003='Gastos das Atividades'!$B11),-('Gastos das Atividades'!AZ$3&gt;='Gastos Gerais'!$D$4:$D$1003),-('Gastos das Atividades'!AZ$3&lt;='Gastos Gerais'!$E$4:$E$1003),-('Gastos Gerais'!$C$4:$C$1003)))</f>
        <v>0</v>
      </c>
      <c r="BA11" s="71">
        <f>IF($B11="",0,SUMPRODUCT(-('Gastos Gerais'!$F$4:$F$1003='Gastos das Atividades'!$B11),-('Gastos das Atividades'!BA$3&gt;='Gastos Gerais'!$D$4:$D$1003),-('Gastos das Atividades'!BA$3&lt;='Gastos Gerais'!$E$4:$E$1003),-('Gastos Gerais'!$C$4:$C$1003)))</f>
        <v>0</v>
      </c>
      <c r="BB11" s="71">
        <f>IF($B11="",0,SUMPRODUCT(-('Gastos Gerais'!$F$4:$F$1003='Gastos das Atividades'!$B11),-('Gastos das Atividades'!BB$3&gt;='Gastos Gerais'!$D$4:$D$1003),-('Gastos das Atividades'!BB$3&lt;='Gastos Gerais'!$E$4:$E$1003),-('Gastos Gerais'!$C$4:$C$1003)))</f>
        <v>0</v>
      </c>
      <c r="BC11" s="71">
        <f>IF($B11="",0,SUMPRODUCT(-('Gastos Gerais'!$F$4:$F$1003='Gastos das Atividades'!$B11),-('Gastos das Atividades'!BC$3&gt;='Gastos Gerais'!$D$4:$D$1003),-('Gastos das Atividades'!BC$3&lt;='Gastos Gerais'!$E$4:$E$1003),-('Gastos Gerais'!$C$4:$C$1003)))</f>
        <v>0</v>
      </c>
      <c r="BD11" s="71">
        <f>IF($B11="",0,SUMPRODUCT(-('Gastos Gerais'!$F$4:$F$1003='Gastos das Atividades'!$B11),-('Gastos das Atividades'!BD$3&gt;='Gastos Gerais'!$D$4:$D$1003),-('Gastos das Atividades'!BD$3&lt;='Gastos Gerais'!$E$4:$E$1003),-('Gastos Gerais'!$C$4:$C$1003)))</f>
        <v>0</v>
      </c>
      <c r="BE11" s="71">
        <f>IF($B11="",0,SUMPRODUCT(-('Gastos Gerais'!$F$4:$F$1003='Gastos das Atividades'!$B11),-('Gastos das Atividades'!BE$3&gt;='Gastos Gerais'!$D$4:$D$1003),-('Gastos das Atividades'!BE$3&lt;='Gastos Gerais'!$E$4:$E$1003),-('Gastos Gerais'!$C$4:$C$1003)))</f>
        <v>0</v>
      </c>
      <c r="BF11" s="71">
        <f>IF($B11="",0,SUMPRODUCT(-('Gastos Gerais'!$F$4:$F$1003='Gastos das Atividades'!$B11),-('Gastos das Atividades'!BF$3&gt;='Gastos Gerais'!$D$4:$D$1003),-('Gastos das Atividades'!BF$3&lt;='Gastos Gerais'!$E$4:$E$1003),-('Gastos Gerais'!$C$4:$C$1003)))</f>
        <v>0</v>
      </c>
      <c r="BG11" s="71">
        <f>IF($B11="",0,SUMPRODUCT(-('Gastos Gerais'!$F$4:$F$1003='Gastos das Atividades'!$B11),-('Gastos das Atividades'!BG$3&gt;='Gastos Gerais'!$D$4:$D$1003),-('Gastos das Atividades'!BG$3&lt;='Gastos Gerais'!$E$4:$E$1003),-('Gastos Gerais'!$C$4:$C$1003)))</f>
        <v>0</v>
      </c>
      <c r="BH11" s="71">
        <f>IF($B11="",0,SUMPRODUCT(-('Gastos Gerais'!$F$4:$F$1003='Gastos das Atividades'!$B11),-('Gastos das Atividades'!BH$3&gt;='Gastos Gerais'!$D$4:$D$1003),-('Gastos das Atividades'!BH$3&lt;='Gastos Gerais'!$E$4:$E$1003),-('Gastos Gerais'!$C$4:$C$1003)))</f>
        <v>0</v>
      </c>
      <c r="BI11" s="71">
        <f>IF($B11="",0,SUMPRODUCT(-('Gastos Gerais'!$F$4:$F$1003='Gastos das Atividades'!$B11),-('Gastos das Atividades'!BI$3&gt;='Gastos Gerais'!$D$4:$D$1003),-('Gastos das Atividades'!BI$3&lt;='Gastos Gerais'!$E$4:$E$1003),-('Gastos Gerais'!$C$4:$C$1003)))</f>
        <v>0</v>
      </c>
      <c r="BJ11" s="71">
        <f>IF($B11="",0,SUMPRODUCT(-('Gastos Gerais'!$F$4:$F$1003='Gastos das Atividades'!$B11),-('Gastos das Atividades'!BJ$3&gt;='Gastos Gerais'!$D$4:$D$1003),-('Gastos das Atividades'!BJ$3&lt;='Gastos Gerais'!$E$4:$E$1003),-('Gastos Gerais'!$C$4:$C$1003)))</f>
        <v>0</v>
      </c>
      <c r="BK11" s="71">
        <f>IF($B11="",0,SUMPRODUCT(-('Gastos Gerais'!$F$4:$F$1003='Gastos das Atividades'!$B11),-('Gastos das Atividades'!BK$3&gt;='Gastos Gerais'!$D$4:$D$1003),-('Gastos das Atividades'!BK$3&lt;='Gastos Gerais'!$E$4:$E$1003),-('Gastos Gerais'!$C$4:$C$1003)))</f>
        <v>0</v>
      </c>
      <c r="BL11" s="71">
        <f>IF($B11="",0,SUMPRODUCT(-('Gastos Gerais'!$F$4:$F$1003='Gastos das Atividades'!$B11),-('Gastos das Atividades'!BL$3&gt;='Gastos Gerais'!$D$4:$D$1003),-('Gastos das Atividades'!BL$3&lt;='Gastos Gerais'!$E$4:$E$1003),-('Gastos Gerais'!$C$4:$C$1003)))</f>
        <v>0</v>
      </c>
      <c r="BM11" s="71">
        <f>IF($B11="",0,SUMPRODUCT(-('Gastos Gerais'!$F$4:$F$1003='Gastos das Atividades'!$B11),-('Gastos das Atividades'!BM$3&gt;='Gastos Gerais'!$D$4:$D$1003),-('Gastos das Atividades'!BM$3&lt;='Gastos Gerais'!$E$4:$E$1003),-('Gastos Gerais'!$C$4:$C$1003)))</f>
        <v>0</v>
      </c>
      <c r="BN11" s="71">
        <f>IF($B11="",0,SUMPRODUCT(-('Gastos Gerais'!$F$4:$F$1003='Gastos das Atividades'!$B11),-('Gastos das Atividades'!BN$3&gt;='Gastos Gerais'!$D$4:$D$1003),-('Gastos das Atividades'!BN$3&lt;='Gastos Gerais'!$E$4:$E$1003),-('Gastos Gerais'!$C$4:$C$1003)))</f>
        <v>0</v>
      </c>
      <c r="BO11" s="71">
        <f>IF($B11="",0,SUMPRODUCT(-('Gastos Gerais'!$F$4:$F$1003='Gastos das Atividades'!$B11),-('Gastos das Atividades'!BO$3&gt;='Gastos Gerais'!$D$4:$D$1003),-('Gastos das Atividades'!BO$3&lt;='Gastos Gerais'!$E$4:$E$1003),-('Gastos Gerais'!$C$4:$C$1003)))</f>
        <v>0</v>
      </c>
      <c r="BP11" s="71">
        <f>IF($B11="",0,SUMPRODUCT(-('Gastos Gerais'!$F$4:$F$1003='Gastos das Atividades'!$B11),-('Gastos das Atividades'!BP$3&gt;='Gastos Gerais'!$D$4:$D$1003),-('Gastos das Atividades'!BP$3&lt;='Gastos Gerais'!$E$4:$E$1003),-('Gastos Gerais'!$C$4:$C$1003)))</f>
        <v>0</v>
      </c>
      <c r="BQ11" s="71">
        <f>IF($B11="",0,SUMPRODUCT(-('Gastos Gerais'!$F$4:$F$1003='Gastos das Atividades'!$B11),-('Gastos das Atividades'!BQ$3&gt;='Gastos Gerais'!$D$4:$D$1003),-('Gastos das Atividades'!BQ$3&lt;='Gastos Gerais'!$E$4:$E$1003),-('Gastos Gerais'!$C$4:$C$1003)))</f>
        <v>0</v>
      </c>
      <c r="BR11" s="71">
        <f>IF($B11="",0,SUMPRODUCT(-('Gastos Gerais'!$F$4:$F$1003='Gastos das Atividades'!$B11),-('Gastos das Atividades'!BR$3&gt;='Gastos Gerais'!$D$4:$D$1003),-('Gastos das Atividades'!BR$3&lt;='Gastos Gerais'!$E$4:$E$1003),-('Gastos Gerais'!$C$4:$C$1003)))</f>
        <v>0</v>
      </c>
      <c r="BS11" s="71">
        <f>IF($B11="",0,SUMPRODUCT(-('Gastos Gerais'!$F$4:$F$1003='Gastos das Atividades'!$B11),-('Gastos das Atividades'!BS$3&gt;='Gastos Gerais'!$D$4:$D$1003),-('Gastos das Atividades'!BS$3&lt;='Gastos Gerais'!$E$4:$E$1003),-('Gastos Gerais'!$C$4:$C$1003)))</f>
        <v>0</v>
      </c>
      <c r="BT11" s="71">
        <f>IF($B11="",0,SUMPRODUCT(-('Gastos Gerais'!$F$4:$F$1003='Gastos das Atividades'!$B11),-('Gastos das Atividades'!BT$3&gt;='Gastos Gerais'!$D$4:$D$1003),-('Gastos das Atividades'!BT$3&lt;='Gastos Gerais'!$E$4:$E$1003),-('Gastos Gerais'!$C$4:$C$1003)))</f>
        <v>0</v>
      </c>
      <c r="BU11" s="71">
        <f>IF($B11="",0,SUMPRODUCT(-('Gastos Gerais'!$F$4:$F$1003='Gastos das Atividades'!$B11),-('Gastos das Atividades'!BU$3&gt;='Gastos Gerais'!$D$4:$D$1003),-('Gastos das Atividades'!BU$3&lt;='Gastos Gerais'!$E$4:$E$1003),-('Gastos Gerais'!$C$4:$C$1003)))</f>
        <v>0</v>
      </c>
      <c r="BV11" s="71">
        <f>IF($B11="",0,SUMPRODUCT(-('Gastos Gerais'!$F$4:$F$1003='Gastos das Atividades'!$B11),-('Gastos das Atividades'!BV$3&gt;='Gastos Gerais'!$D$4:$D$1003),-('Gastos das Atividades'!BV$3&lt;='Gastos Gerais'!$E$4:$E$1003),-('Gastos Gerais'!$C$4:$C$1003)))</f>
        <v>0</v>
      </c>
      <c r="BW11" s="71">
        <f>IF($B11="",0,SUMPRODUCT(-('Gastos Gerais'!$F$4:$F$1003='Gastos das Atividades'!$B11),-('Gastos das Atividades'!BW$3&gt;='Gastos Gerais'!$D$4:$D$1003),-('Gastos das Atividades'!BW$3&lt;='Gastos Gerais'!$E$4:$E$1003),-('Gastos Gerais'!$C$4:$C$1003)))</f>
        <v>0</v>
      </c>
      <c r="BX11" s="71">
        <f>IF($B11="",0,SUMPRODUCT(-('Gastos Gerais'!$F$4:$F$1003='Gastos das Atividades'!$B11),-('Gastos das Atividades'!BX$3&gt;='Gastos Gerais'!$D$4:$D$1003),-('Gastos das Atividades'!BX$3&lt;='Gastos Gerais'!$E$4:$E$1003),-('Gastos Gerais'!$C$4:$C$1003)))</f>
        <v>0</v>
      </c>
    </row>
    <row r="12" spans="1:77" x14ac:dyDescent="0.2">
      <c r="A12" s="139">
        <v>9</v>
      </c>
      <c r="B12" s="157" t="s">
        <v>453</v>
      </c>
      <c r="C12" s="298">
        <v>0</v>
      </c>
      <c r="D12" s="350">
        <f t="shared" si="9"/>
        <v>800</v>
      </c>
      <c r="E12" s="137">
        <f t="shared" si="10"/>
        <v>800</v>
      </c>
      <c r="F12" s="71">
        <f t="shared" si="2"/>
        <v>2400</v>
      </c>
      <c r="G12" s="71">
        <f t="shared" si="2"/>
        <v>0</v>
      </c>
      <c r="H12" s="71">
        <f t="shared" si="2"/>
        <v>0</v>
      </c>
      <c r="I12" s="71">
        <f t="shared" si="2"/>
        <v>0</v>
      </c>
      <c r="J12" s="138">
        <f t="shared" si="3"/>
        <v>3200</v>
      </c>
      <c r="K12" s="74">
        <f t="shared" si="4"/>
        <v>5.916701656561088E-5</v>
      </c>
      <c r="L12" s="74">
        <f t="shared" si="5"/>
        <v>1.7750104969683263E-4</v>
      </c>
      <c r="M12" s="74">
        <f t="shared" si="6"/>
        <v>0</v>
      </c>
      <c r="N12" s="74">
        <f t="shared" si="11"/>
        <v>0</v>
      </c>
      <c r="O12" s="74">
        <f t="shared" si="12"/>
        <v>0</v>
      </c>
      <c r="P12" s="202">
        <f t="shared" si="8"/>
        <v>2.3666806626244352E-4</v>
      </c>
      <c r="Q12" s="71">
        <f>IF($B12="",0,SUMPRODUCT(-('Gastos Gerais'!$F$4:$F$1003='Gastos das Atividades'!$B12),-('Gastos das Atividades'!Q$3&gt;='Gastos Gerais'!$D$4:$D$1003),-('Gastos das Atividades'!Q$3&lt;='Gastos Gerais'!$E$4:$E$1003),-('Gastos Gerais'!$C$4:$C$1003)))</f>
        <v>800</v>
      </c>
      <c r="R12" s="71">
        <f>IF($B12="",0,SUMPRODUCT(-('Gastos Gerais'!$F$4:$F$1003='Gastos das Atividades'!$B12),-('Gastos das Atividades'!R$3&gt;='Gastos Gerais'!$D$4:$D$1003),-('Gastos das Atividades'!R$3&lt;='Gastos Gerais'!$E$4:$E$1003),-('Gastos Gerais'!$C$4:$C$1003)))</f>
        <v>800</v>
      </c>
      <c r="S12" s="71">
        <f>IF($B12="",0,SUMPRODUCT(-('Gastos Gerais'!$F$4:$F$1003='Gastos das Atividades'!$B12),-('Gastos das Atividades'!S$3&gt;='Gastos Gerais'!$D$4:$D$1003),-('Gastos das Atividades'!S$3&lt;='Gastos Gerais'!$E$4:$E$1003),-('Gastos Gerais'!$C$4:$C$1003)))</f>
        <v>800</v>
      </c>
      <c r="T12" s="71">
        <f>IF($B12="",0,SUMPRODUCT(-('Gastos Gerais'!$F$4:$F$1003='Gastos das Atividades'!$B12),-('Gastos das Atividades'!T$3&gt;='Gastos Gerais'!$D$4:$D$1003),-('Gastos das Atividades'!T$3&lt;='Gastos Gerais'!$E$4:$E$1003),-('Gastos Gerais'!$C$4:$C$1003)))</f>
        <v>800</v>
      </c>
      <c r="U12" s="71">
        <f>IF($B12="",0,SUMPRODUCT(-('Gastos Gerais'!$F$4:$F$1003='Gastos das Atividades'!$B12),-('Gastos das Atividades'!U$3&gt;='Gastos Gerais'!$D$4:$D$1003),-('Gastos das Atividades'!U$3&lt;='Gastos Gerais'!$E$4:$E$1003),-('Gastos Gerais'!$C$4:$C$1003)))</f>
        <v>0</v>
      </c>
      <c r="V12" s="71">
        <f>IF($B12="",0,SUMPRODUCT(-('Gastos Gerais'!$F$4:$F$1003='Gastos das Atividades'!$B12),-('Gastos das Atividades'!V$3&gt;='Gastos Gerais'!$D$4:$D$1003),-('Gastos das Atividades'!V$3&lt;='Gastos Gerais'!$E$4:$E$1003),-('Gastos Gerais'!$C$4:$C$1003)))</f>
        <v>0</v>
      </c>
      <c r="W12" s="71">
        <f>IF($B12="",0,SUMPRODUCT(-('Gastos Gerais'!$F$4:$F$1003='Gastos das Atividades'!$B12),-('Gastos das Atividades'!W$3&gt;='Gastos Gerais'!$D$4:$D$1003),-('Gastos das Atividades'!W$3&lt;='Gastos Gerais'!$E$4:$E$1003),-('Gastos Gerais'!$C$4:$C$1003)))</f>
        <v>0</v>
      </c>
      <c r="X12" s="71">
        <f>IF($B12="",0,SUMPRODUCT(-('Gastos Gerais'!$F$4:$F$1003='Gastos das Atividades'!$B12),-('Gastos das Atividades'!X$3&gt;='Gastos Gerais'!$D$4:$D$1003),-('Gastos das Atividades'!X$3&lt;='Gastos Gerais'!$E$4:$E$1003),-('Gastos Gerais'!$C$4:$C$1003)))</f>
        <v>0</v>
      </c>
      <c r="Y12" s="71">
        <f>IF($B12="",0,SUMPRODUCT(-('Gastos Gerais'!$F$4:$F$1003='Gastos das Atividades'!$B12),-('Gastos das Atividades'!Y$3&gt;='Gastos Gerais'!$D$4:$D$1003),-('Gastos das Atividades'!Y$3&lt;='Gastos Gerais'!$E$4:$E$1003),-('Gastos Gerais'!$C$4:$C$1003)))</f>
        <v>0</v>
      </c>
      <c r="Z12" s="71">
        <f>IF($B12="",0,SUMPRODUCT(-('Gastos Gerais'!$F$4:$F$1003='Gastos das Atividades'!$B12),-('Gastos das Atividades'!Z$3&gt;='Gastos Gerais'!$D$4:$D$1003),-('Gastos das Atividades'!Z$3&lt;='Gastos Gerais'!$E$4:$E$1003),-('Gastos Gerais'!$C$4:$C$1003)))</f>
        <v>0</v>
      </c>
      <c r="AA12" s="71">
        <f>IF($B12="",0,SUMPRODUCT(-('Gastos Gerais'!$F$4:$F$1003='Gastos das Atividades'!$B12),-('Gastos das Atividades'!AA$3&gt;='Gastos Gerais'!$D$4:$D$1003),-('Gastos das Atividades'!AA$3&lt;='Gastos Gerais'!$E$4:$E$1003),-('Gastos Gerais'!$C$4:$C$1003)))</f>
        <v>0</v>
      </c>
      <c r="AB12" s="71">
        <f>IF($B12="",0,SUMPRODUCT(-('Gastos Gerais'!$F$4:$F$1003='Gastos das Atividades'!$B12),-('Gastos das Atividades'!AB$3&gt;='Gastos Gerais'!$D$4:$D$1003),-('Gastos das Atividades'!AB$3&lt;='Gastos Gerais'!$E$4:$E$1003),-('Gastos Gerais'!$C$4:$C$1003)))</f>
        <v>0</v>
      </c>
      <c r="AC12" s="71">
        <f>IF($B12="",0,SUMPRODUCT(-('Gastos Gerais'!$F$4:$F$1003='Gastos das Atividades'!$B12),-('Gastos das Atividades'!AC$3&gt;='Gastos Gerais'!$D$4:$D$1003),-('Gastos das Atividades'!AC$3&lt;='Gastos Gerais'!$E$4:$E$1003),-('Gastos Gerais'!$C$4:$C$1003)))</f>
        <v>0</v>
      </c>
      <c r="AD12" s="71">
        <f>IF($B12="",0,SUMPRODUCT(-('Gastos Gerais'!$F$4:$F$1003='Gastos das Atividades'!$B12),-('Gastos das Atividades'!AD$3&gt;='Gastos Gerais'!$D$4:$D$1003),-('Gastos das Atividades'!AD$3&lt;='Gastos Gerais'!$E$4:$E$1003),-('Gastos Gerais'!$C$4:$C$1003)))</f>
        <v>0</v>
      </c>
      <c r="AE12" s="71">
        <f>IF($B12="",0,SUMPRODUCT(-('Gastos Gerais'!$F$4:$F$1003='Gastos das Atividades'!$B12),-('Gastos das Atividades'!AE$3&gt;='Gastos Gerais'!$D$4:$D$1003),-('Gastos das Atividades'!AE$3&lt;='Gastos Gerais'!$E$4:$E$1003),-('Gastos Gerais'!$C$4:$C$1003)))</f>
        <v>0</v>
      </c>
      <c r="AF12" s="71">
        <f>IF($B12="",0,SUMPRODUCT(-('Gastos Gerais'!$F$4:$F$1003='Gastos das Atividades'!$B12),-('Gastos das Atividades'!AF$3&gt;='Gastos Gerais'!$D$4:$D$1003),-('Gastos das Atividades'!AF$3&lt;='Gastos Gerais'!$E$4:$E$1003),-('Gastos Gerais'!$C$4:$C$1003)))</f>
        <v>0</v>
      </c>
      <c r="AG12" s="71">
        <f>IF($B12="",0,SUMPRODUCT(-('Gastos Gerais'!$F$4:$F$1003='Gastos das Atividades'!$B12),-('Gastos das Atividades'!AG$3&gt;='Gastos Gerais'!$D$4:$D$1003),-('Gastos das Atividades'!AG$3&lt;='Gastos Gerais'!$E$4:$E$1003),-('Gastos Gerais'!$C$4:$C$1003)))</f>
        <v>0</v>
      </c>
      <c r="AH12" s="71">
        <f>IF($B12="",0,SUMPRODUCT(-('Gastos Gerais'!$F$4:$F$1003='Gastos das Atividades'!$B12),-('Gastos das Atividades'!AH$3&gt;='Gastos Gerais'!$D$4:$D$1003),-('Gastos das Atividades'!AH$3&lt;='Gastos Gerais'!$E$4:$E$1003),-('Gastos Gerais'!$C$4:$C$1003)))</f>
        <v>0</v>
      </c>
      <c r="AI12" s="71">
        <f>IF($B12="",0,SUMPRODUCT(-('Gastos Gerais'!$F$4:$F$1003='Gastos das Atividades'!$B12),-('Gastos das Atividades'!AI$3&gt;='Gastos Gerais'!$D$4:$D$1003),-('Gastos das Atividades'!AI$3&lt;='Gastos Gerais'!$E$4:$E$1003),-('Gastos Gerais'!$C$4:$C$1003)))</f>
        <v>0</v>
      </c>
      <c r="AJ12" s="71">
        <f>IF($B12="",0,SUMPRODUCT(-('Gastos Gerais'!$F$4:$F$1003='Gastos das Atividades'!$B12),-('Gastos das Atividades'!AJ$3&gt;='Gastos Gerais'!$D$4:$D$1003),-('Gastos das Atividades'!AJ$3&lt;='Gastos Gerais'!$E$4:$E$1003),-('Gastos Gerais'!$C$4:$C$1003)))</f>
        <v>0</v>
      </c>
      <c r="AK12" s="71">
        <f>IF($B12="",0,SUMPRODUCT(-('Gastos Gerais'!$F$4:$F$1003='Gastos das Atividades'!$B12),-('Gastos das Atividades'!AK$3&gt;='Gastos Gerais'!$D$4:$D$1003),-('Gastos das Atividades'!AK$3&lt;='Gastos Gerais'!$E$4:$E$1003),-('Gastos Gerais'!$C$4:$C$1003)))</f>
        <v>0</v>
      </c>
      <c r="AL12" s="71">
        <f>IF($B12="",0,SUMPRODUCT(-('Gastos Gerais'!$F$4:$F$1003='Gastos das Atividades'!$B12),-('Gastos das Atividades'!AL$3&gt;='Gastos Gerais'!$D$4:$D$1003),-('Gastos das Atividades'!AL$3&lt;='Gastos Gerais'!$E$4:$E$1003),-('Gastos Gerais'!$C$4:$C$1003)))</f>
        <v>0</v>
      </c>
      <c r="AM12" s="71">
        <f>IF($B12="",0,SUMPRODUCT(-('Gastos Gerais'!$F$4:$F$1003='Gastos das Atividades'!$B12),-('Gastos das Atividades'!AM$3&gt;='Gastos Gerais'!$D$4:$D$1003),-('Gastos das Atividades'!AM$3&lt;='Gastos Gerais'!$E$4:$E$1003),-('Gastos Gerais'!$C$4:$C$1003)))</f>
        <v>0</v>
      </c>
      <c r="AN12" s="71">
        <f>IF($B12="",0,SUMPRODUCT(-('Gastos Gerais'!$F$4:$F$1003='Gastos das Atividades'!$B12),-('Gastos das Atividades'!AN$3&gt;='Gastos Gerais'!$D$4:$D$1003),-('Gastos das Atividades'!AN$3&lt;='Gastos Gerais'!$E$4:$E$1003),-('Gastos Gerais'!$C$4:$C$1003)))</f>
        <v>0</v>
      </c>
      <c r="AO12" s="71">
        <f>IF($B12="",0,SUMPRODUCT(-('Gastos Gerais'!$F$4:$F$1003='Gastos das Atividades'!$B12),-('Gastos das Atividades'!AO$3&gt;='Gastos Gerais'!$D$4:$D$1003),-('Gastos das Atividades'!AO$3&lt;='Gastos Gerais'!$E$4:$E$1003),-('Gastos Gerais'!$C$4:$C$1003)))</f>
        <v>0</v>
      </c>
      <c r="AP12" s="71">
        <f>IF($B12="",0,SUMPRODUCT(-('Gastos Gerais'!$F$4:$F$1003='Gastos das Atividades'!$B12),-('Gastos das Atividades'!AP$3&gt;='Gastos Gerais'!$D$4:$D$1003),-('Gastos das Atividades'!AP$3&lt;='Gastos Gerais'!$E$4:$E$1003),-('Gastos Gerais'!$C$4:$C$1003)))</f>
        <v>0</v>
      </c>
      <c r="AQ12" s="71">
        <f>IF($B12="",0,SUMPRODUCT(-('Gastos Gerais'!$F$4:$F$1003='Gastos das Atividades'!$B12),-('Gastos das Atividades'!AQ$3&gt;='Gastos Gerais'!$D$4:$D$1003),-('Gastos das Atividades'!AQ$3&lt;='Gastos Gerais'!$E$4:$E$1003),-('Gastos Gerais'!$C$4:$C$1003)))</f>
        <v>0</v>
      </c>
      <c r="AR12" s="71">
        <f>IF($B12="",0,SUMPRODUCT(-('Gastos Gerais'!$F$4:$F$1003='Gastos das Atividades'!$B12),-('Gastos das Atividades'!AR$3&gt;='Gastos Gerais'!$D$4:$D$1003),-('Gastos das Atividades'!AR$3&lt;='Gastos Gerais'!$E$4:$E$1003),-('Gastos Gerais'!$C$4:$C$1003)))</f>
        <v>0</v>
      </c>
      <c r="AS12" s="71">
        <f>IF($B12="",0,SUMPRODUCT(-('Gastos Gerais'!$F$4:$F$1003='Gastos das Atividades'!$B12),-('Gastos das Atividades'!AS$3&gt;='Gastos Gerais'!$D$4:$D$1003),-('Gastos das Atividades'!AS$3&lt;='Gastos Gerais'!$E$4:$E$1003),-('Gastos Gerais'!$C$4:$C$1003)))</f>
        <v>0</v>
      </c>
      <c r="AT12" s="71">
        <f>IF($B12="",0,SUMPRODUCT(-('Gastos Gerais'!$F$4:$F$1003='Gastos das Atividades'!$B12),-('Gastos das Atividades'!AT$3&gt;='Gastos Gerais'!$D$4:$D$1003),-('Gastos das Atividades'!AT$3&lt;='Gastos Gerais'!$E$4:$E$1003),-('Gastos Gerais'!$C$4:$C$1003)))</f>
        <v>0</v>
      </c>
      <c r="AU12" s="71">
        <f>IF($B12="",0,SUMPRODUCT(-('Gastos Gerais'!$F$4:$F$1003='Gastos das Atividades'!$B12),-('Gastos das Atividades'!AU$3&gt;='Gastos Gerais'!$D$4:$D$1003),-('Gastos das Atividades'!AU$3&lt;='Gastos Gerais'!$E$4:$E$1003),-('Gastos Gerais'!$C$4:$C$1003)))</f>
        <v>0</v>
      </c>
      <c r="AV12" s="71">
        <f>IF($B12="",0,SUMPRODUCT(-('Gastos Gerais'!$F$4:$F$1003='Gastos das Atividades'!$B12),-('Gastos das Atividades'!AV$3&gt;='Gastos Gerais'!$D$4:$D$1003),-('Gastos das Atividades'!AV$3&lt;='Gastos Gerais'!$E$4:$E$1003),-('Gastos Gerais'!$C$4:$C$1003)))</f>
        <v>0</v>
      </c>
      <c r="AW12" s="71">
        <f>IF($B12="",0,SUMPRODUCT(-('Gastos Gerais'!$F$4:$F$1003='Gastos das Atividades'!$B12),-('Gastos das Atividades'!AW$3&gt;='Gastos Gerais'!$D$4:$D$1003),-('Gastos das Atividades'!AW$3&lt;='Gastos Gerais'!$E$4:$E$1003),-('Gastos Gerais'!$C$4:$C$1003)))</f>
        <v>0</v>
      </c>
      <c r="AX12" s="71">
        <f>IF($B12="",0,SUMPRODUCT(-('Gastos Gerais'!$F$4:$F$1003='Gastos das Atividades'!$B12),-('Gastos das Atividades'!AX$3&gt;='Gastos Gerais'!$D$4:$D$1003),-('Gastos das Atividades'!AX$3&lt;='Gastos Gerais'!$E$4:$E$1003),-('Gastos Gerais'!$C$4:$C$1003)))</f>
        <v>0</v>
      </c>
      <c r="AY12" s="71">
        <f>IF($B12="",0,SUMPRODUCT(-('Gastos Gerais'!$F$4:$F$1003='Gastos das Atividades'!$B12),-('Gastos das Atividades'!AY$3&gt;='Gastos Gerais'!$D$4:$D$1003),-('Gastos das Atividades'!AY$3&lt;='Gastos Gerais'!$E$4:$E$1003),-('Gastos Gerais'!$C$4:$C$1003)))</f>
        <v>0</v>
      </c>
      <c r="AZ12" s="71">
        <f>IF($B12="",0,SUMPRODUCT(-('Gastos Gerais'!$F$4:$F$1003='Gastos das Atividades'!$B12),-('Gastos das Atividades'!AZ$3&gt;='Gastos Gerais'!$D$4:$D$1003),-('Gastos das Atividades'!AZ$3&lt;='Gastos Gerais'!$E$4:$E$1003),-('Gastos Gerais'!$C$4:$C$1003)))</f>
        <v>0</v>
      </c>
      <c r="BA12" s="71">
        <f>IF($B12="",0,SUMPRODUCT(-('Gastos Gerais'!$F$4:$F$1003='Gastos das Atividades'!$B12),-('Gastos das Atividades'!BA$3&gt;='Gastos Gerais'!$D$4:$D$1003),-('Gastos das Atividades'!BA$3&lt;='Gastos Gerais'!$E$4:$E$1003),-('Gastos Gerais'!$C$4:$C$1003)))</f>
        <v>0</v>
      </c>
      <c r="BB12" s="71">
        <f>IF($B12="",0,SUMPRODUCT(-('Gastos Gerais'!$F$4:$F$1003='Gastos das Atividades'!$B12),-('Gastos das Atividades'!BB$3&gt;='Gastos Gerais'!$D$4:$D$1003),-('Gastos das Atividades'!BB$3&lt;='Gastos Gerais'!$E$4:$E$1003),-('Gastos Gerais'!$C$4:$C$1003)))</f>
        <v>0</v>
      </c>
      <c r="BC12" s="71">
        <f>IF($B12="",0,SUMPRODUCT(-('Gastos Gerais'!$F$4:$F$1003='Gastos das Atividades'!$B12),-('Gastos das Atividades'!BC$3&gt;='Gastos Gerais'!$D$4:$D$1003),-('Gastos das Atividades'!BC$3&lt;='Gastos Gerais'!$E$4:$E$1003),-('Gastos Gerais'!$C$4:$C$1003)))</f>
        <v>0</v>
      </c>
      <c r="BD12" s="71">
        <f>IF($B12="",0,SUMPRODUCT(-('Gastos Gerais'!$F$4:$F$1003='Gastos das Atividades'!$B12),-('Gastos das Atividades'!BD$3&gt;='Gastos Gerais'!$D$4:$D$1003),-('Gastos das Atividades'!BD$3&lt;='Gastos Gerais'!$E$4:$E$1003),-('Gastos Gerais'!$C$4:$C$1003)))</f>
        <v>0</v>
      </c>
      <c r="BE12" s="71">
        <f>IF($B12="",0,SUMPRODUCT(-('Gastos Gerais'!$F$4:$F$1003='Gastos das Atividades'!$B12),-('Gastos das Atividades'!BE$3&gt;='Gastos Gerais'!$D$4:$D$1003),-('Gastos das Atividades'!BE$3&lt;='Gastos Gerais'!$E$4:$E$1003),-('Gastos Gerais'!$C$4:$C$1003)))</f>
        <v>0</v>
      </c>
      <c r="BF12" s="71">
        <f>IF($B12="",0,SUMPRODUCT(-('Gastos Gerais'!$F$4:$F$1003='Gastos das Atividades'!$B12),-('Gastos das Atividades'!BF$3&gt;='Gastos Gerais'!$D$4:$D$1003),-('Gastos das Atividades'!BF$3&lt;='Gastos Gerais'!$E$4:$E$1003),-('Gastos Gerais'!$C$4:$C$1003)))</f>
        <v>0</v>
      </c>
      <c r="BG12" s="71">
        <f>IF($B12="",0,SUMPRODUCT(-('Gastos Gerais'!$F$4:$F$1003='Gastos das Atividades'!$B12),-('Gastos das Atividades'!BG$3&gt;='Gastos Gerais'!$D$4:$D$1003),-('Gastos das Atividades'!BG$3&lt;='Gastos Gerais'!$E$4:$E$1003),-('Gastos Gerais'!$C$4:$C$1003)))</f>
        <v>0</v>
      </c>
      <c r="BH12" s="71">
        <f>IF($B12="",0,SUMPRODUCT(-('Gastos Gerais'!$F$4:$F$1003='Gastos das Atividades'!$B12),-('Gastos das Atividades'!BH$3&gt;='Gastos Gerais'!$D$4:$D$1003),-('Gastos das Atividades'!BH$3&lt;='Gastos Gerais'!$E$4:$E$1003),-('Gastos Gerais'!$C$4:$C$1003)))</f>
        <v>0</v>
      </c>
      <c r="BI12" s="71">
        <f>IF($B12="",0,SUMPRODUCT(-('Gastos Gerais'!$F$4:$F$1003='Gastos das Atividades'!$B12),-('Gastos das Atividades'!BI$3&gt;='Gastos Gerais'!$D$4:$D$1003),-('Gastos das Atividades'!BI$3&lt;='Gastos Gerais'!$E$4:$E$1003),-('Gastos Gerais'!$C$4:$C$1003)))</f>
        <v>0</v>
      </c>
      <c r="BJ12" s="71">
        <f>IF($B12="",0,SUMPRODUCT(-('Gastos Gerais'!$F$4:$F$1003='Gastos das Atividades'!$B12),-('Gastos das Atividades'!BJ$3&gt;='Gastos Gerais'!$D$4:$D$1003),-('Gastos das Atividades'!BJ$3&lt;='Gastos Gerais'!$E$4:$E$1003),-('Gastos Gerais'!$C$4:$C$1003)))</f>
        <v>0</v>
      </c>
      <c r="BK12" s="71">
        <f>IF($B12="",0,SUMPRODUCT(-('Gastos Gerais'!$F$4:$F$1003='Gastos das Atividades'!$B12),-('Gastos das Atividades'!BK$3&gt;='Gastos Gerais'!$D$4:$D$1003),-('Gastos das Atividades'!BK$3&lt;='Gastos Gerais'!$E$4:$E$1003),-('Gastos Gerais'!$C$4:$C$1003)))</f>
        <v>0</v>
      </c>
      <c r="BL12" s="71">
        <f>IF($B12="",0,SUMPRODUCT(-('Gastos Gerais'!$F$4:$F$1003='Gastos das Atividades'!$B12),-('Gastos das Atividades'!BL$3&gt;='Gastos Gerais'!$D$4:$D$1003),-('Gastos das Atividades'!BL$3&lt;='Gastos Gerais'!$E$4:$E$1003),-('Gastos Gerais'!$C$4:$C$1003)))</f>
        <v>0</v>
      </c>
      <c r="BM12" s="71">
        <f>IF($B12="",0,SUMPRODUCT(-('Gastos Gerais'!$F$4:$F$1003='Gastos das Atividades'!$B12),-('Gastos das Atividades'!BM$3&gt;='Gastos Gerais'!$D$4:$D$1003),-('Gastos das Atividades'!BM$3&lt;='Gastos Gerais'!$E$4:$E$1003),-('Gastos Gerais'!$C$4:$C$1003)))</f>
        <v>0</v>
      </c>
      <c r="BN12" s="71">
        <f>IF($B12="",0,SUMPRODUCT(-('Gastos Gerais'!$F$4:$F$1003='Gastos das Atividades'!$B12),-('Gastos das Atividades'!BN$3&gt;='Gastos Gerais'!$D$4:$D$1003),-('Gastos das Atividades'!BN$3&lt;='Gastos Gerais'!$E$4:$E$1003),-('Gastos Gerais'!$C$4:$C$1003)))</f>
        <v>0</v>
      </c>
      <c r="BO12" s="71">
        <f>IF($B12="",0,SUMPRODUCT(-('Gastos Gerais'!$F$4:$F$1003='Gastos das Atividades'!$B12),-('Gastos das Atividades'!BO$3&gt;='Gastos Gerais'!$D$4:$D$1003),-('Gastos das Atividades'!BO$3&lt;='Gastos Gerais'!$E$4:$E$1003),-('Gastos Gerais'!$C$4:$C$1003)))</f>
        <v>0</v>
      </c>
      <c r="BP12" s="71">
        <f>IF($B12="",0,SUMPRODUCT(-('Gastos Gerais'!$F$4:$F$1003='Gastos das Atividades'!$B12),-('Gastos das Atividades'!BP$3&gt;='Gastos Gerais'!$D$4:$D$1003),-('Gastos das Atividades'!BP$3&lt;='Gastos Gerais'!$E$4:$E$1003),-('Gastos Gerais'!$C$4:$C$1003)))</f>
        <v>0</v>
      </c>
      <c r="BQ12" s="71">
        <f>IF($B12="",0,SUMPRODUCT(-('Gastos Gerais'!$F$4:$F$1003='Gastos das Atividades'!$B12),-('Gastos das Atividades'!BQ$3&gt;='Gastos Gerais'!$D$4:$D$1003),-('Gastos das Atividades'!BQ$3&lt;='Gastos Gerais'!$E$4:$E$1003),-('Gastos Gerais'!$C$4:$C$1003)))</f>
        <v>0</v>
      </c>
      <c r="BR12" s="71">
        <f>IF($B12="",0,SUMPRODUCT(-('Gastos Gerais'!$F$4:$F$1003='Gastos das Atividades'!$B12),-('Gastos das Atividades'!BR$3&gt;='Gastos Gerais'!$D$4:$D$1003),-('Gastos das Atividades'!BR$3&lt;='Gastos Gerais'!$E$4:$E$1003),-('Gastos Gerais'!$C$4:$C$1003)))</f>
        <v>0</v>
      </c>
      <c r="BS12" s="71">
        <f>IF($B12="",0,SUMPRODUCT(-('Gastos Gerais'!$F$4:$F$1003='Gastos das Atividades'!$B12),-('Gastos das Atividades'!BS$3&gt;='Gastos Gerais'!$D$4:$D$1003),-('Gastos das Atividades'!BS$3&lt;='Gastos Gerais'!$E$4:$E$1003),-('Gastos Gerais'!$C$4:$C$1003)))</f>
        <v>0</v>
      </c>
      <c r="BT12" s="71">
        <f>IF($B12="",0,SUMPRODUCT(-('Gastos Gerais'!$F$4:$F$1003='Gastos das Atividades'!$B12),-('Gastos das Atividades'!BT$3&gt;='Gastos Gerais'!$D$4:$D$1003),-('Gastos das Atividades'!BT$3&lt;='Gastos Gerais'!$E$4:$E$1003),-('Gastos Gerais'!$C$4:$C$1003)))</f>
        <v>0</v>
      </c>
      <c r="BU12" s="71">
        <f>IF($B12="",0,SUMPRODUCT(-('Gastos Gerais'!$F$4:$F$1003='Gastos das Atividades'!$B12),-('Gastos das Atividades'!BU$3&gt;='Gastos Gerais'!$D$4:$D$1003),-('Gastos das Atividades'!BU$3&lt;='Gastos Gerais'!$E$4:$E$1003),-('Gastos Gerais'!$C$4:$C$1003)))</f>
        <v>0</v>
      </c>
      <c r="BV12" s="71">
        <f>IF($B12="",0,SUMPRODUCT(-('Gastos Gerais'!$F$4:$F$1003='Gastos das Atividades'!$B12),-('Gastos das Atividades'!BV$3&gt;='Gastos Gerais'!$D$4:$D$1003),-('Gastos das Atividades'!BV$3&lt;='Gastos Gerais'!$E$4:$E$1003),-('Gastos Gerais'!$C$4:$C$1003)))</f>
        <v>0</v>
      </c>
      <c r="BW12" s="71">
        <f>IF($B12="",0,SUMPRODUCT(-('Gastos Gerais'!$F$4:$F$1003='Gastos das Atividades'!$B12),-('Gastos das Atividades'!BW$3&gt;='Gastos Gerais'!$D$4:$D$1003),-('Gastos das Atividades'!BW$3&lt;='Gastos Gerais'!$E$4:$E$1003),-('Gastos Gerais'!$C$4:$C$1003)))</f>
        <v>0</v>
      </c>
      <c r="BX12" s="71">
        <f>IF($B12="",0,SUMPRODUCT(-('Gastos Gerais'!$F$4:$F$1003='Gastos das Atividades'!$B12),-('Gastos das Atividades'!BX$3&gt;='Gastos Gerais'!$D$4:$D$1003),-('Gastos das Atividades'!BX$3&lt;='Gastos Gerais'!$E$4:$E$1003),-('Gastos Gerais'!$C$4:$C$1003)))</f>
        <v>0</v>
      </c>
    </row>
    <row r="13" spans="1:77" x14ac:dyDescent="0.2">
      <c r="A13" s="139">
        <v>10</v>
      </c>
      <c r="B13" s="157" t="s">
        <v>590</v>
      </c>
      <c r="C13" s="298">
        <v>0</v>
      </c>
      <c r="D13" s="350">
        <f t="shared" si="9"/>
        <v>0</v>
      </c>
      <c r="E13" s="137">
        <f t="shared" si="10"/>
        <v>0</v>
      </c>
      <c r="F13" s="71">
        <f t="shared" si="2"/>
        <v>0</v>
      </c>
      <c r="G13" s="71">
        <f t="shared" si="2"/>
        <v>0</v>
      </c>
      <c r="H13" s="71">
        <f t="shared" si="2"/>
        <v>0</v>
      </c>
      <c r="I13" s="71">
        <f t="shared" si="2"/>
        <v>0</v>
      </c>
      <c r="J13" s="138">
        <f t="shared" si="3"/>
        <v>0</v>
      </c>
      <c r="K13" s="74">
        <f t="shared" si="4"/>
        <v>0</v>
      </c>
      <c r="L13" s="74">
        <f t="shared" si="5"/>
        <v>0</v>
      </c>
      <c r="M13" s="74">
        <f t="shared" si="6"/>
        <v>0</v>
      </c>
      <c r="N13" s="74">
        <f t="shared" si="11"/>
        <v>0</v>
      </c>
      <c r="O13" s="74">
        <f t="shared" si="12"/>
        <v>0</v>
      </c>
      <c r="P13" s="202">
        <f t="shared" si="8"/>
        <v>0</v>
      </c>
      <c r="Q13" s="71">
        <f>IF($B13="",0,SUMPRODUCT(-('Gastos Gerais'!$F$4:$F$1003='Gastos das Atividades'!$B13),-('Gastos das Atividades'!Q$3&gt;='Gastos Gerais'!$D$4:$D$1003),-('Gastos das Atividades'!Q$3&lt;='Gastos Gerais'!$E$4:$E$1003),-('Gastos Gerais'!$C$4:$C$1003)))</f>
        <v>0</v>
      </c>
      <c r="R13" s="71">
        <f>IF($B13="",0,SUMPRODUCT(-('Gastos Gerais'!$F$4:$F$1003='Gastos das Atividades'!$B13),-('Gastos das Atividades'!R$3&gt;='Gastos Gerais'!$D$4:$D$1003),-('Gastos das Atividades'!R$3&lt;='Gastos Gerais'!$E$4:$E$1003),-('Gastos Gerais'!$C$4:$C$1003)))</f>
        <v>0</v>
      </c>
      <c r="S13" s="71">
        <f>IF($B13="",0,SUMPRODUCT(-('Gastos Gerais'!$F$4:$F$1003='Gastos das Atividades'!$B13),-('Gastos das Atividades'!S$3&gt;='Gastos Gerais'!$D$4:$D$1003),-('Gastos das Atividades'!S$3&lt;='Gastos Gerais'!$E$4:$E$1003),-('Gastos Gerais'!$C$4:$C$1003)))</f>
        <v>0</v>
      </c>
      <c r="T13" s="71">
        <f>IF($B13="",0,SUMPRODUCT(-('Gastos Gerais'!$F$4:$F$1003='Gastos das Atividades'!$B13),-('Gastos das Atividades'!T$3&gt;='Gastos Gerais'!$D$4:$D$1003),-('Gastos das Atividades'!T$3&lt;='Gastos Gerais'!$E$4:$E$1003),-('Gastos Gerais'!$C$4:$C$1003)))</f>
        <v>0</v>
      </c>
      <c r="U13" s="71">
        <f>IF($B13="",0,SUMPRODUCT(-('Gastos Gerais'!$F$4:$F$1003='Gastos das Atividades'!$B13),-('Gastos das Atividades'!U$3&gt;='Gastos Gerais'!$D$4:$D$1003),-('Gastos das Atividades'!U$3&lt;='Gastos Gerais'!$E$4:$E$1003),-('Gastos Gerais'!$C$4:$C$1003)))</f>
        <v>0</v>
      </c>
      <c r="V13" s="71">
        <f>IF($B13="",0,SUMPRODUCT(-('Gastos Gerais'!$F$4:$F$1003='Gastos das Atividades'!$B13),-('Gastos das Atividades'!V$3&gt;='Gastos Gerais'!$D$4:$D$1003),-('Gastos das Atividades'!V$3&lt;='Gastos Gerais'!$E$4:$E$1003),-('Gastos Gerais'!$C$4:$C$1003)))</f>
        <v>0</v>
      </c>
      <c r="W13" s="71">
        <f>IF($B13="",0,SUMPRODUCT(-('Gastos Gerais'!$F$4:$F$1003='Gastos das Atividades'!$B13),-('Gastos das Atividades'!W$3&gt;='Gastos Gerais'!$D$4:$D$1003),-('Gastos das Atividades'!W$3&lt;='Gastos Gerais'!$E$4:$E$1003),-('Gastos Gerais'!$C$4:$C$1003)))</f>
        <v>0</v>
      </c>
      <c r="X13" s="71">
        <f>IF($B13="",0,SUMPRODUCT(-('Gastos Gerais'!$F$4:$F$1003='Gastos das Atividades'!$B13),-('Gastos das Atividades'!X$3&gt;='Gastos Gerais'!$D$4:$D$1003),-('Gastos das Atividades'!X$3&lt;='Gastos Gerais'!$E$4:$E$1003),-('Gastos Gerais'!$C$4:$C$1003)))</f>
        <v>0</v>
      </c>
      <c r="Y13" s="71">
        <f>IF($B13="",0,SUMPRODUCT(-('Gastos Gerais'!$F$4:$F$1003='Gastos das Atividades'!$B13),-('Gastos das Atividades'!Y$3&gt;='Gastos Gerais'!$D$4:$D$1003),-('Gastos das Atividades'!Y$3&lt;='Gastos Gerais'!$E$4:$E$1003),-('Gastos Gerais'!$C$4:$C$1003)))</f>
        <v>0</v>
      </c>
      <c r="Z13" s="71">
        <f>IF($B13="",0,SUMPRODUCT(-('Gastos Gerais'!$F$4:$F$1003='Gastos das Atividades'!$B13),-('Gastos das Atividades'!Z$3&gt;='Gastos Gerais'!$D$4:$D$1003),-('Gastos das Atividades'!Z$3&lt;='Gastos Gerais'!$E$4:$E$1003),-('Gastos Gerais'!$C$4:$C$1003)))</f>
        <v>0</v>
      </c>
      <c r="AA13" s="71">
        <f>IF($B13="",0,SUMPRODUCT(-('Gastos Gerais'!$F$4:$F$1003='Gastos das Atividades'!$B13),-('Gastos das Atividades'!AA$3&gt;='Gastos Gerais'!$D$4:$D$1003),-('Gastos das Atividades'!AA$3&lt;='Gastos Gerais'!$E$4:$E$1003),-('Gastos Gerais'!$C$4:$C$1003)))</f>
        <v>0</v>
      </c>
      <c r="AB13" s="71">
        <f>IF($B13="",0,SUMPRODUCT(-('Gastos Gerais'!$F$4:$F$1003='Gastos das Atividades'!$B13),-('Gastos das Atividades'!AB$3&gt;='Gastos Gerais'!$D$4:$D$1003),-('Gastos das Atividades'!AB$3&lt;='Gastos Gerais'!$E$4:$E$1003),-('Gastos Gerais'!$C$4:$C$1003)))</f>
        <v>0</v>
      </c>
      <c r="AC13" s="71">
        <f>IF($B13="",0,SUMPRODUCT(-('Gastos Gerais'!$F$4:$F$1003='Gastos das Atividades'!$B13),-('Gastos das Atividades'!AC$3&gt;='Gastos Gerais'!$D$4:$D$1003),-('Gastos das Atividades'!AC$3&lt;='Gastos Gerais'!$E$4:$E$1003),-('Gastos Gerais'!$C$4:$C$1003)))</f>
        <v>0</v>
      </c>
      <c r="AD13" s="71">
        <f>IF($B13="",0,SUMPRODUCT(-('Gastos Gerais'!$F$4:$F$1003='Gastos das Atividades'!$B13),-('Gastos das Atividades'!AD$3&gt;='Gastos Gerais'!$D$4:$D$1003),-('Gastos das Atividades'!AD$3&lt;='Gastos Gerais'!$E$4:$E$1003),-('Gastos Gerais'!$C$4:$C$1003)))</f>
        <v>0</v>
      </c>
      <c r="AE13" s="71">
        <f>IF($B13="",0,SUMPRODUCT(-('Gastos Gerais'!$F$4:$F$1003='Gastos das Atividades'!$B13),-('Gastos das Atividades'!AE$3&gt;='Gastos Gerais'!$D$4:$D$1003),-('Gastos das Atividades'!AE$3&lt;='Gastos Gerais'!$E$4:$E$1003),-('Gastos Gerais'!$C$4:$C$1003)))</f>
        <v>0</v>
      </c>
      <c r="AF13" s="71">
        <f>IF($B13="",0,SUMPRODUCT(-('Gastos Gerais'!$F$4:$F$1003='Gastos das Atividades'!$B13),-('Gastos das Atividades'!AF$3&gt;='Gastos Gerais'!$D$4:$D$1003),-('Gastos das Atividades'!AF$3&lt;='Gastos Gerais'!$E$4:$E$1003),-('Gastos Gerais'!$C$4:$C$1003)))</f>
        <v>0</v>
      </c>
      <c r="AG13" s="71">
        <f>IF($B13="",0,SUMPRODUCT(-('Gastos Gerais'!$F$4:$F$1003='Gastos das Atividades'!$B13),-('Gastos das Atividades'!AG$3&gt;='Gastos Gerais'!$D$4:$D$1003),-('Gastos das Atividades'!AG$3&lt;='Gastos Gerais'!$E$4:$E$1003),-('Gastos Gerais'!$C$4:$C$1003)))</f>
        <v>0</v>
      </c>
      <c r="AH13" s="71">
        <f>IF($B13="",0,SUMPRODUCT(-('Gastos Gerais'!$F$4:$F$1003='Gastos das Atividades'!$B13),-('Gastos das Atividades'!AH$3&gt;='Gastos Gerais'!$D$4:$D$1003),-('Gastos das Atividades'!AH$3&lt;='Gastos Gerais'!$E$4:$E$1003),-('Gastos Gerais'!$C$4:$C$1003)))</f>
        <v>0</v>
      </c>
      <c r="AI13" s="71">
        <f>IF($B13="",0,SUMPRODUCT(-('Gastos Gerais'!$F$4:$F$1003='Gastos das Atividades'!$B13),-('Gastos das Atividades'!AI$3&gt;='Gastos Gerais'!$D$4:$D$1003),-('Gastos das Atividades'!AI$3&lt;='Gastos Gerais'!$E$4:$E$1003),-('Gastos Gerais'!$C$4:$C$1003)))</f>
        <v>0</v>
      </c>
      <c r="AJ13" s="71">
        <f>IF($B13="",0,SUMPRODUCT(-('Gastos Gerais'!$F$4:$F$1003='Gastos das Atividades'!$B13),-('Gastos das Atividades'!AJ$3&gt;='Gastos Gerais'!$D$4:$D$1003),-('Gastos das Atividades'!AJ$3&lt;='Gastos Gerais'!$E$4:$E$1003),-('Gastos Gerais'!$C$4:$C$1003)))</f>
        <v>0</v>
      </c>
      <c r="AK13" s="71">
        <f>IF($B13="",0,SUMPRODUCT(-('Gastos Gerais'!$F$4:$F$1003='Gastos das Atividades'!$B13),-('Gastos das Atividades'!AK$3&gt;='Gastos Gerais'!$D$4:$D$1003),-('Gastos das Atividades'!AK$3&lt;='Gastos Gerais'!$E$4:$E$1003),-('Gastos Gerais'!$C$4:$C$1003)))</f>
        <v>0</v>
      </c>
      <c r="AL13" s="71">
        <f>IF($B13="",0,SUMPRODUCT(-('Gastos Gerais'!$F$4:$F$1003='Gastos das Atividades'!$B13),-('Gastos das Atividades'!AL$3&gt;='Gastos Gerais'!$D$4:$D$1003),-('Gastos das Atividades'!AL$3&lt;='Gastos Gerais'!$E$4:$E$1003),-('Gastos Gerais'!$C$4:$C$1003)))</f>
        <v>0</v>
      </c>
      <c r="AM13" s="71">
        <f>IF($B13="",0,SUMPRODUCT(-('Gastos Gerais'!$F$4:$F$1003='Gastos das Atividades'!$B13),-('Gastos das Atividades'!AM$3&gt;='Gastos Gerais'!$D$4:$D$1003),-('Gastos das Atividades'!AM$3&lt;='Gastos Gerais'!$E$4:$E$1003),-('Gastos Gerais'!$C$4:$C$1003)))</f>
        <v>0</v>
      </c>
      <c r="AN13" s="71">
        <f>IF($B13="",0,SUMPRODUCT(-('Gastos Gerais'!$F$4:$F$1003='Gastos das Atividades'!$B13),-('Gastos das Atividades'!AN$3&gt;='Gastos Gerais'!$D$4:$D$1003),-('Gastos das Atividades'!AN$3&lt;='Gastos Gerais'!$E$4:$E$1003),-('Gastos Gerais'!$C$4:$C$1003)))</f>
        <v>0</v>
      </c>
      <c r="AO13" s="71">
        <f>IF($B13="",0,SUMPRODUCT(-('Gastos Gerais'!$F$4:$F$1003='Gastos das Atividades'!$B13),-('Gastos das Atividades'!AO$3&gt;='Gastos Gerais'!$D$4:$D$1003),-('Gastos das Atividades'!AO$3&lt;='Gastos Gerais'!$E$4:$E$1003),-('Gastos Gerais'!$C$4:$C$1003)))</f>
        <v>0</v>
      </c>
      <c r="AP13" s="71">
        <f>IF($B13="",0,SUMPRODUCT(-('Gastos Gerais'!$F$4:$F$1003='Gastos das Atividades'!$B13),-('Gastos das Atividades'!AP$3&gt;='Gastos Gerais'!$D$4:$D$1003),-('Gastos das Atividades'!AP$3&lt;='Gastos Gerais'!$E$4:$E$1003),-('Gastos Gerais'!$C$4:$C$1003)))</f>
        <v>0</v>
      </c>
      <c r="AQ13" s="71">
        <f>IF($B13="",0,SUMPRODUCT(-('Gastos Gerais'!$F$4:$F$1003='Gastos das Atividades'!$B13),-('Gastos das Atividades'!AQ$3&gt;='Gastos Gerais'!$D$4:$D$1003),-('Gastos das Atividades'!AQ$3&lt;='Gastos Gerais'!$E$4:$E$1003),-('Gastos Gerais'!$C$4:$C$1003)))</f>
        <v>0</v>
      </c>
      <c r="AR13" s="71">
        <f>IF($B13="",0,SUMPRODUCT(-('Gastos Gerais'!$F$4:$F$1003='Gastos das Atividades'!$B13),-('Gastos das Atividades'!AR$3&gt;='Gastos Gerais'!$D$4:$D$1003),-('Gastos das Atividades'!AR$3&lt;='Gastos Gerais'!$E$4:$E$1003),-('Gastos Gerais'!$C$4:$C$1003)))</f>
        <v>0</v>
      </c>
      <c r="AS13" s="71">
        <f>IF($B13="",0,SUMPRODUCT(-('Gastos Gerais'!$F$4:$F$1003='Gastos das Atividades'!$B13),-('Gastos das Atividades'!AS$3&gt;='Gastos Gerais'!$D$4:$D$1003),-('Gastos das Atividades'!AS$3&lt;='Gastos Gerais'!$E$4:$E$1003),-('Gastos Gerais'!$C$4:$C$1003)))</f>
        <v>0</v>
      </c>
      <c r="AT13" s="71">
        <f>IF($B13="",0,SUMPRODUCT(-('Gastos Gerais'!$F$4:$F$1003='Gastos das Atividades'!$B13),-('Gastos das Atividades'!AT$3&gt;='Gastos Gerais'!$D$4:$D$1003),-('Gastos das Atividades'!AT$3&lt;='Gastos Gerais'!$E$4:$E$1003),-('Gastos Gerais'!$C$4:$C$1003)))</f>
        <v>0</v>
      </c>
      <c r="AU13" s="71">
        <f>IF($B13="",0,SUMPRODUCT(-('Gastos Gerais'!$F$4:$F$1003='Gastos das Atividades'!$B13),-('Gastos das Atividades'!AU$3&gt;='Gastos Gerais'!$D$4:$D$1003),-('Gastos das Atividades'!AU$3&lt;='Gastos Gerais'!$E$4:$E$1003),-('Gastos Gerais'!$C$4:$C$1003)))</f>
        <v>0</v>
      </c>
      <c r="AV13" s="71">
        <f>IF($B13="",0,SUMPRODUCT(-('Gastos Gerais'!$F$4:$F$1003='Gastos das Atividades'!$B13),-('Gastos das Atividades'!AV$3&gt;='Gastos Gerais'!$D$4:$D$1003),-('Gastos das Atividades'!AV$3&lt;='Gastos Gerais'!$E$4:$E$1003),-('Gastos Gerais'!$C$4:$C$1003)))</f>
        <v>0</v>
      </c>
      <c r="AW13" s="71">
        <f>IF($B13="",0,SUMPRODUCT(-('Gastos Gerais'!$F$4:$F$1003='Gastos das Atividades'!$B13),-('Gastos das Atividades'!AW$3&gt;='Gastos Gerais'!$D$4:$D$1003),-('Gastos das Atividades'!AW$3&lt;='Gastos Gerais'!$E$4:$E$1003),-('Gastos Gerais'!$C$4:$C$1003)))</f>
        <v>0</v>
      </c>
      <c r="AX13" s="71">
        <f>IF($B13="",0,SUMPRODUCT(-('Gastos Gerais'!$F$4:$F$1003='Gastos das Atividades'!$B13),-('Gastos das Atividades'!AX$3&gt;='Gastos Gerais'!$D$4:$D$1003),-('Gastos das Atividades'!AX$3&lt;='Gastos Gerais'!$E$4:$E$1003),-('Gastos Gerais'!$C$4:$C$1003)))</f>
        <v>0</v>
      </c>
      <c r="AY13" s="71">
        <f>IF($B13="",0,SUMPRODUCT(-('Gastos Gerais'!$F$4:$F$1003='Gastos das Atividades'!$B13),-('Gastos das Atividades'!AY$3&gt;='Gastos Gerais'!$D$4:$D$1003),-('Gastos das Atividades'!AY$3&lt;='Gastos Gerais'!$E$4:$E$1003),-('Gastos Gerais'!$C$4:$C$1003)))</f>
        <v>0</v>
      </c>
      <c r="AZ13" s="71">
        <f>IF($B13="",0,SUMPRODUCT(-('Gastos Gerais'!$F$4:$F$1003='Gastos das Atividades'!$B13),-('Gastos das Atividades'!AZ$3&gt;='Gastos Gerais'!$D$4:$D$1003),-('Gastos das Atividades'!AZ$3&lt;='Gastos Gerais'!$E$4:$E$1003),-('Gastos Gerais'!$C$4:$C$1003)))</f>
        <v>0</v>
      </c>
      <c r="BA13" s="71">
        <f>IF($B13="",0,SUMPRODUCT(-('Gastos Gerais'!$F$4:$F$1003='Gastos das Atividades'!$B13),-('Gastos das Atividades'!BA$3&gt;='Gastos Gerais'!$D$4:$D$1003),-('Gastos das Atividades'!BA$3&lt;='Gastos Gerais'!$E$4:$E$1003),-('Gastos Gerais'!$C$4:$C$1003)))</f>
        <v>0</v>
      </c>
      <c r="BB13" s="71">
        <f>IF($B13="",0,SUMPRODUCT(-('Gastos Gerais'!$F$4:$F$1003='Gastos das Atividades'!$B13),-('Gastos das Atividades'!BB$3&gt;='Gastos Gerais'!$D$4:$D$1003),-('Gastos das Atividades'!BB$3&lt;='Gastos Gerais'!$E$4:$E$1003),-('Gastos Gerais'!$C$4:$C$1003)))</f>
        <v>0</v>
      </c>
      <c r="BC13" s="71">
        <f>IF($B13="",0,SUMPRODUCT(-('Gastos Gerais'!$F$4:$F$1003='Gastos das Atividades'!$B13),-('Gastos das Atividades'!BC$3&gt;='Gastos Gerais'!$D$4:$D$1003),-('Gastos das Atividades'!BC$3&lt;='Gastos Gerais'!$E$4:$E$1003),-('Gastos Gerais'!$C$4:$C$1003)))</f>
        <v>0</v>
      </c>
      <c r="BD13" s="71">
        <f>IF($B13="",0,SUMPRODUCT(-('Gastos Gerais'!$F$4:$F$1003='Gastos das Atividades'!$B13),-('Gastos das Atividades'!BD$3&gt;='Gastos Gerais'!$D$4:$D$1003),-('Gastos das Atividades'!BD$3&lt;='Gastos Gerais'!$E$4:$E$1003),-('Gastos Gerais'!$C$4:$C$1003)))</f>
        <v>0</v>
      </c>
      <c r="BE13" s="71">
        <f>IF($B13="",0,SUMPRODUCT(-('Gastos Gerais'!$F$4:$F$1003='Gastos das Atividades'!$B13),-('Gastos das Atividades'!BE$3&gt;='Gastos Gerais'!$D$4:$D$1003),-('Gastos das Atividades'!BE$3&lt;='Gastos Gerais'!$E$4:$E$1003),-('Gastos Gerais'!$C$4:$C$1003)))</f>
        <v>0</v>
      </c>
      <c r="BF13" s="71">
        <f>IF($B13="",0,SUMPRODUCT(-('Gastos Gerais'!$F$4:$F$1003='Gastos das Atividades'!$B13),-('Gastos das Atividades'!BF$3&gt;='Gastos Gerais'!$D$4:$D$1003),-('Gastos das Atividades'!BF$3&lt;='Gastos Gerais'!$E$4:$E$1003),-('Gastos Gerais'!$C$4:$C$1003)))</f>
        <v>0</v>
      </c>
      <c r="BG13" s="71">
        <f>IF($B13="",0,SUMPRODUCT(-('Gastos Gerais'!$F$4:$F$1003='Gastos das Atividades'!$B13),-('Gastos das Atividades'!BG$3&gt;='Gastos Gerais'!$D$4:$D$1003),-('Gastos das Atividades'!BG$3&lt;='Gastos Gerais'!$E$4:$E$1003),-('Gastos Gerais'!$C$4:$C$1003)))</f>
        <v>0</v>
      </c>
      <c r="BH13" s="71">
        <f>IF($B13="",0,SUMPRODUCT(-('Gastos Gerais'!$F$4:$F$1003='Gastos das Atividades'!$B13),-('Gastos das Atividades'!BH$3&gt;='Gastos Gerais'!$D$4:$D$1003),-('Gastos das Atividades'!BH$3&lt;='Gastos Gerais'!$E$4:$E$1003),-('Gastos Gerais'!$C$4:$C$1003)))</f>
        <v>0</v>
      </c>
      <c r="BI13" s="71">
        <f>IF($B13="",0,SUMPRODUCT(-('Gastos Gerais'!$F$4:$F$1003='Gastos das Atividades'!$B13),-('Gastos das Atividades'!BI$3&gt;='Gastos Gerais'!$D$4:$D$1003),-('Gastos das Atividades'!BI$3&lt;='Gastos Gerais'!$E$4:$E$1003),-('Gastos Gerais'!$C$4:$C$1003)))</f>
        <v>0</v>
      </c>
      <c r="BJ13" s="71">
        <f>IF($B13="",0,SUMPRODUCT(-('Gastos Gerais'!$F$4:$F$1003='Gastos das Atividades'!$B13),-('Gastos das Atividades'!BJ$3&gt;='Gastos Gerais'!$D$4:$D$1003),-('Gastos das Atividades'!BJ$3&lt;='Gastos Gerais'!$E$4:$E$1003),-('Gastos Gerais'!$C$4:$C$1003)))</f>
        <v>0</v>
      </c>
      <c r="BK13" s="71">
        <f>IF($B13="",0,SUMPRODUCT(-('Gastos Gerais'!$F$4:$F$1003='Gastos das Atividades'!$B13),-('Gastos das Atividades'!BK$3&gt;='Gastos Gerais'!$D$4:$D$1003),-('Gastos das Atividades'!BK$3&lt;='Gastos Gerais'!$E$4:$E$1003),-('Gastos Gerais'!$C$4:$C$1003)))</f>
        <v>0</v>
      </c>
      <c r="BL13" s="71">
        <f>IF($B13="",0,SUMPRODUCT(-('Gastos Gerais'!$F$4:$F$1003='Gastos das Atividades'!$B13),-('Gastos das Atividades'!BL$3&gt;='Gastos Gerais'!$D$4:$D$1003),-('Gastos das Atividades'!BL$3&lt;='Gastos Gerais'!$E$4:$E$1003),-('Gastos Gerais'!$C$4:$C$1003)))</f>
        <v>0</v>
      </c>
      <c r="BM13" s="71">
        <f>IF($B13="",0,SUMPRODUCT(-('Gastos Gerais'!$F$4:$F$1003='Gastos das Atividades'!$B13),-('Gastos das Atividades'!BM$3&gt;='Gastos Gerais'!$D$4:$D$1003),-('Gastos das Atividades'!BM$3&lt;='Gastos Gerais'!$E$4:$E$1003),-('Gastos Gerais'!$C$4:$C$1003)))</f>
        <v>0</v>
      </c>
      <c r="BN13" s="71">
        <f>IF($B13="",0,SUMPRODUCT(-('Gastos Gerais'!$F$4:$F$1003='Gastos das Atividades'!$B13),-('Gastos das Atividades'!BN$3&gt;='Gastos Gerais'!$D$4:$D$1003),-('Gastos das Atividades'!BN$3&lt;='Gastos Gerais'!$E$4:$E$1003),-('Gastos Gerais'!$C$4:$C$1003)))</f>
        <v>0</v>
      </c>
      <c r="BO13" s="71">
        <f>IF($B13="",0,SUMPRODUCT(-('Gastos Gerais'!$F$4:$F$1003='Gastos das Atividades'!$B13),-('Gastos das Atividades'!BO$3&gt;='Gastos Gerais'!$D$4:$D$1003),-('Gastos das Atividades'!BO$3&lt;='Gastos Gerais'!$E$4:$E$1003),-('Gastos Gerais'!$C$4:$C$1003)))</f>
        <v>0</v>
      </c>
      <c r="BP13" s="71">
        <f>IF($B13="",0,SUMPRODUCT(-('Gastos Gerais'!$F$4:$F$1003='Gastos das Atividades'!$B13),-('Gastos das Atividades'!BP$3&gt;='Gastos Gerais'!$D$4:$D$1003),-('Gastos das Atividades'!BP$3&lt;='Gastos Gerais'!$E$4:$E$1003),-('Gastos Gerais'!$C$4:$C$1003)))</f>
        <v>0</v>
      </c>
      <c r="BQ13" s="71">
        <f>IF($B13="",0,SUMPRODUCT(-('Gastos Gerais'!$F$4:$F$1003='Gastos das Atividades'!$B13),-('Gastos das Atividades'!BQ$3&gt;='Gastos Gerais'!$D$4:$D$1003),-('Gastos das Atividades'!BQ$3&lt;='Gastos Gerais'!$E$4:$E$1003),-('Gastos Gerais'!$C$4:$C$1003)))</f>
        <v>0</v>
      </c>
      <c r="BR13" s="71">
        <f>IF($B13="",0,SUMPRODUCT(-('Gastos Gerais'!$F$4:$F$1003='Gastos das Atividades'!$B13),-('Gastos das Atividades'!BR$3&gt;='Gastos Gerais'!$D$4:$D$1003),-('Gastos das Atividades'!BR$3&lt;='Gastos Gerais'!$E$4:$E$1003),-('Gastos Gerais'!$C$4:$C$1003)))</f>
        <v>0</v>
      </c>
      <c r="BS13" s="71">
        <f>IF($B13="",0,SUMPRODUCT(-('Gastos Gerais'!$F$4:$F$1003='Gastos das Atividades'!$B13),-('Gastos das Atividades'!BS$3&gt;='Gastos Gerais'!$D$4:$D$1003),-('Gastos das Atividades'!BS$3&lt;='Gastos Gerais'!$E$4:$E$1003),-('Gastos Gerais'!$C$4:$C$1003)))</f>
        <v>0</v>
      </c>
      <c r="BT13" s="71">
        <f>IF($B13="",0,SUMPRODUCT(-('Gastos Gerais'!$F$4:$F$1003='Gastos das Atividades'!$B13),-('Gastos das Atividades'!BT$3&gt;='Gastos Gerais'!$D$4:$D$1003),-('Gastos das Atividades'!BT$3&lt;='Gastos Gerais'!$E$4:$E$1003),-('Gastos Gerais'!$C$4:$C$1003)))</f>
        <v>0</v>
      </c>
      <c r="BU13" s="71">
        <f>IF($B13="",0,SUMPRODUCT(-('Gastos Gerais'!$F$4:$F$1003='Gastos das Atividades'!$B13),-('Gastos das Atividades'!BU$3&gt;='Gastos Gerais'!$D$4:$D$1003),-('Gastos das Atividades'!BU$3&lt;='Gastos Gerais'!$E$4:$E$1003),-('Gastos Gerais'!$C$4:$C$1003)))</f>
        <v>0</v>
      </c>
      <c r="BV13" s="71">
        <f>IF($B13="",0,SUMPRODUCT(-('Gastos Gerais'!$F$4:$F$1003='Gastos das Atividades'!$B13),-('Gastos das Atividades'!BV$3&gt;='Gastos Gerais'!$D$4:$D$1003),-('Gastos das Atividades'!BV$3&lt;='Gastos Gerais'!$E$4:$E$1003),-('Gastos Gerais'!$C$4:$C$1003)))</f>
        <v>0</v>
      </c>
      <c r="BW13" s="71">
        <f>IF($B13="",0,SUMPRODUCT(-('Gastos Gerais'!$F$4:$F$1003='Gastos das Atividades'!$B13),-('Gastos das Atividades'!BW$3&gt;='Gastos Gerais'!$D$4:$D$1003),-('Gastos das Atividades'!BW$3&lt;='Gastos Gerais'!$E$4:$E$1003),-('Gastos Gerais'!$C$4:$C$1003)))</f>
        <v>0</v>
      </c>
      <c r="BX13" s="71">
        <f>IF($B13="",0,SUMPRODUCT(-('Gastos Gerais'!$F$4:$F$1003='Gastos das Atividades'!$B13),-('Gastos das Atividades'!BX$3&gt;='Gastos Gerais'!$D$4:$D$1003),-('Gastos das Atividades'!BX$3&lt;='Gastos Gerais'!$E$4:$E$1003),-('Gastos Gerais'!$C$4:$C$1003)))</f>
        <v>0</v>
      </c>
    </row>
    <row r="14" spans="1:77" x14ac:dyDescent="0.2">
      <c r="A14" s="139">
        <v>11</v>
      </c>
      <c r="B14" s="157" t="s">
        <v>440</v>
      </c>
      <c r="C14" s="298">
        <v>0</v>
      </c>
      <c r="D14" s="350">
        <f t="shared" si="9"/>
        <v>61180</v>
      </c>
      <c r="E14" s="137">
        <f t="shared" si="10"/>
        <v>61180</v>
      </c>
      <c r="F14" s="71">
        <f t="shared" si="2"/>
        <v>4311860</v>
      </c>
      <c r="G14" s="71">
        <f t="shared" si="2"/>
        <v>0</v>
      </c>
      <c r="H14" s="71">
        <f t="shared" si="2"/>
        <v>0</v>
      </c>
      <c r="I14" s="71">
        <f t="shared" si="2"/>
        <v>0</v>
      </c>
      <c r="J14" s="138">
        <f t="shared" si="3"/>
        <v>4373040</v>
      </c>
      <c r="K14" s="74">
        <f t="shared" si="4"/>
        <v>4.5247975918550915E-3</v>
      </c>
      <c r="L14" s="74">
        <f t="shared" si="5"/>
        <v>0.31889986506074364</v>
      </c>
      <c r="M14" s="74">
        <f t="shared" si="6"/>
        <v>0</v>
      </c>
      <c r="N14" s="74">
        <f t="shared" si="11"/>
        <v>0</v>
      </c>
      <c r="O14" s="74">
        <f t="shared" si="12"/>
        <v>0</v>
      </c>
      <c r="P14" s="202">
        <f t="shared" si="8"/>
        <v>0.32342466265259873</v>
      </c>
      <c r="Q14" s="71">
        <f>IF($B14="",0,SUMPRODUCT(-('Gastos Gerais'!$F$4:$F$1003='Gastos das Atividades'!$B14),-('Gastos das Atividades'!Q$3&gt;='Gastos Gerais'!$D$4:$D$1003),-('Gastos das Atividades'!Q$3&lt;='Gastos Gerais'!$E$4:$E$1003),-('Gastos Gerais'!$C$4:$C$1003)))</f>
        <v>61180</v>
      </c>
      <c r="R14" s="71">
        <f>IF($B14="",0,SUMPRODUCT(-('Gastos Gerais'!$F$4:$F$1003='Gastos das Atividades'!$B14),-('Gastos das Atividades'!R$3&gt;='Gastos Gerais'!$D$4:$D$1003),-('Gastos das Atividades'!R$3&lt;='Gastos Gerais'!$E$4:$E$1003),-('Gastos Gerais'!$C$4:$C$1003)))</f>
        <v>61180</v>
      </c>
      <c r="S14" s="71">
        <f>IF($B14="",0,SUMPRODUCT(-('Gastos Gerais'!$F$4:$F$1003='Gastos das Atividades'!$B14),-('Gastos das Atividades'!S$3&gt;='Gastos Gerais'!$D$4:$D$1003),-('Gastos das Atividades'!S$3&lt;='Gastos Gerais'!$E$4:$E$1003),-('Gastos Gerais'!$C$4:$C$1003)))</f>
        <v>61180</v>
      </c>
      <c r="T14" s="71">
        <f>IF($B14="",0,SUMPRODUCT(-('Gastos Gerais'!$F$4:$F$1003='Gastos das Atividades'!$B14),-('Gastos das Atividades'!T$3&gt;='Gastos Gerais'!$D$4:$D$1003),-('Gastos das Atividades'!T$3&lt;='Gastos Gerais'!$E$4:$E$1003),-('Gastos Gerais'!$C$4:$C$1003)))</f>
        <v>66500</v>
      </c>
      <c r="U14" s="71">
        <f>IF($B14="",0,SUMPRODUCT(-('Gastos Gerais'!$F$4:$F$1003='Gastos das Atividades'!$B14),-('Gastos das Atividades'!U$3&gt;='Gastos Gerais'!$D$4:$D$1003),-('Gastos das Atividades'!U$3&lt;='Gastos Gerais'!$E$4:$E$1003),-('Gastos Gerais'!$C$4:$C$1003)))</f>
        <v>66500</v>
      </c>
      <c r="V14" s="71">
        <f>IF($B14="",0,SUMPRODUCT(-('Gastos Gerais'!$F$4:$F$1003='Gastos das Atividades'!$B14),-('Gastos das Atividades'!V$3&gt;='Gastos Gerais'!$D$4:$D$1003),-('Gastos das Atividades'!V$3&lt;='Gastos Gerais'!$E$4:$E$1003),-('Gastos Gerais'!$C$4:$C$1003)))</f>
        <v>571900</v>
      </c>
      <c r="W14" s="71">
        <f>IF($B14="",0,SUMPRODUCT(-('Gastos Gerais'!$F$4:$F$1003='Gastos das Atividades'!$B14),-('Gastos das Atividades'!W$3&gt;='Gastos Gerais'!$D$4:$D$1003),-('Gastos das Atividades'!W$3&lt;='Gastos Gerais'!$E$4:$E$1003),-('Gastos Gerais'!$C$4:$C$1003)))</f>
        <v>571900</v>
      </c>
      <c r="X14" s="71">
        <f>IF($B14="",0,SUMPRODUCT(-('Gastos Gerais'!$F$4:$F$1003='Gastos das Atividades'!$B14),-('Gastos das Atividades'!X$3&gt;='Gastos Gerais'!$D$4:$D$1003),-('Gastos das Atividades'!X$3&lt;='Gastos Gerais'!$E$4:$E$1003),-('Gastos Gerais'!$C$4:$C$1003)))</f>
        <v>558600</v>
      </c>
      <c r="Y14" s="71">
        <f>IF($B14="",0,SUMPRODUCT(-('Gastos Gerais'!$F$4:$F$1003='Gastos das Atividades'!$B14),-('Gastos das Atividades'!Y$3&gt;='Gastos Gerais'!$D$4:$D$1003),-('Gastos das Atividades'!Y$3&lt;='Gastos Gerais'!$E$4:$E$1003),-('Gastos Gerais'!$C$4:$C$1003)))</f>
        <v>558600</v>
      </c>
      <c r="Z14" s="71">
        <f>IF($B14="",0,SUMPRODUCT(-('Gastos Gerais'!$F$4:$F$1003='Gastos das Atividades'!$B14),-('Gastos das Atividades'!Z$3&gt;='Gastos Gerais'!$D$4:$D$1003),-('Gastos das Atividades'!Z$3&lt;='Gastos Gerais'!$E$4:$E$1003),-('Gastos Gerais'!$C$4:$C$1003)))</f>
        <v>558600</v>
      </c>
      <c r="AA14" s="71">
        <f>IF($B14="",0,SUMPRODUCT(-('Gastos Gerais'!$F$4:$F$1003='Gastos das Atividades'!$B14),-('Gastos das Atividades'!AA$3&gt;='Gastos Gerais'!$D$4:$D$1003),-('Gastos das Atividades'!AA$3&lt;='Gastos Gerais'!$E$4:$E$1003),-('Gastos Gerais'!$C$4:$C$1003)))</f>
        <v>585200</v>
      </c>
      <c r="AB14" s="71">
        <f>IF($B14="",0,SUMPRODUCT(-('Gastos Gerais'!$F$4:$F$1003='Gastos das Atividades'!$B14),-('Gastos das Atividades'!AB$3&gt;='Gastos Gerais'!$D$4:$D$1003),-('Gastos das Atividades'!AB$3&lt;='Gastos Gerais'!$E$4:$E$1003),-('Gastos Gerais'!$C$4:$C$1003)))</f>
        <v>585200</v>
      </c>
      <c r="AC14" s="71">
        <f>IF($B14="",0,SUMPRODUCT(-('Gastos Gerais'!$F$4:$F$1003='Gastos das Atividades'!$B14),-('Gastos das Atividades'!AC$3&gt;='Gastos Gerais'!$D$4:$D$1003),-('Gastos das Atividades'!AC$3&lt;='Gastos Gerais'!$E$4:$E$1003),-('Gastos Gerais'!$C$4:$C$1003)))</f>
        <v>66500</v>
      </c>
      <c r="AD14" s="71">
        <f>IF($B14="",0,SUMPRODUCT(-('Gastos Gerais'!$F$4:$F$1003='Gastos das Atividades'!$B14),-('Gastos das Atividades'!AD$3&gt;='Gastos Gerais'!$D$4:$D$1003),-('Gastos das Atividades'!AD$3&lt;='Gastos Gerais'!$E$4:$E$1003),-('Gastos Gerais'!$C$4:$C$1003)))</f>
        <v>0</v>
      </c>
      <c r="AE14" s="71">
        <f>IF($B14="",0,SUMPRODUCT(-('Gastos Gerais'!$F$4:$F$1003='Gastos das Atividades'!$B14),-('Gastos das Atividades'!AE$3&gt;='Gastos Gerais'!$D$4:$D$1003),-('Gastos das Atividades'!AE$3&lt;='Gastos Gerais'!$E$4:$E$1003),-('Gastos Gerais'!$C$4:$C$1003)))</f>
        <v>0</v>
      </c>
      <c r="AF14" s="71">
        <f>IF($B14="",0,SUMPRODUCT(-('Gastos Gerais'!$F$4:$F$1003='Gastos das Atividades'!$B14),-('Gastos das Atividades'!AF$3&gt;='Gastos Gerais'!$D$4:$D$1003),-('Gastos das Atividades'!AF$3&lt;='Gastos Gerais'!$E$4:$E$1003),-('Gastos Gerais'!$C$4:$C$1003)))</f>
        <v>0</v>
      </c>
      <c r="AG14" s="71">
        <f>IF($B14="",0,SUMPRODUCT(-('Gastos Gerais'!$F$4:$F$1003='Gastos das Atividades'!$B14),-('Gastos das Atividades'!AG$3&gt;='Gastos Gerais'!$D$4:$D$1003),-('Gastos das Atividades'!AG$3&lt;='Gastos Gerais'!$E$4:$E$1003),-('Gastos Gerais'!$C$4:$C$1003)))</f>
        <v>0</v>
      </c>
      <c r="AH14" s="71">
        <f>IF($B14="",0,SUMPRODUCT(-('Gastos Gerais'!$F$4:$F$1003='Gastos das Atividades'!$B14),-('Gastos das Atividades'!AH$3&gt;='Gastos Gerais'!$D$4:$D$1003),-('Gastos das Atividades'!AH$3&lt;='Gastos Gerais'!$E$4:$E$1003),-('Gastos Gerais'!$C$4:$C$1003)))</f>
        <v>0</v>
      </c>
      <c r="AI14" s="71">
        <f>IF($B14="",0,SUMPRODUCT(-('Gastos Gerais'!$F$4:$F$1003='Gastos das Atividades'!$B14),-('Gastos das Atividades'!AI$3&gt;='Gastos Gerais'!$D$4:$D$1003),-('Gastos das Atividades'!AI$3&lt;='Gastos Gerais'!$E$4:$E$1003),-('Gastos Gerais'!$C$4:$C$1003)))</f>
        <v>0</v>
      </c>
      <c r="AJ14" s="71">
        <f>IF($B14="",0,SUMPRODUCT(-('Gastos Gerais'!$F$4:$F$1003='Gastos das Atividades'!$B14),-('Gastos das Atividades'!AJ$3&gt;='Gastos Gerais'!$D$4:$D$1003),-('Gastos das Atividades'!AJ$3&lt;='Gastos Gerais'!$E$4:$E$1003),-('Gastos Gerais'!$C$4:$C$1003)))</f>
        <v>0</v>
      </c>
      <c r="AK14" s="71">
        <f>IF($B14="",0,SUMPRODUCT(-('Gastos Gerais'!$F$4:$F$1003='Gastos das Atividades'!$B14),-('Gastos das Atividades'!AK$3&gt;='Gastos Gerais'!$D$4:$D$1003),-('Gastos das Atividades'!AK$3&lt;='Gastos Gerais'!$E$4:$E$1003),-('Gastos Gerais'!$C$4:$C$1003)))</f>
        <v>0</v>
      </c>
      <c r="AL14" s="71">
        <f>IF($B14="",0,SUMPRODUCT(-('Gastos Gerais'!$F$4:$F$1003='Gastos das Atividades'!$B14),-('Gastos das Atividades'!AL$3&gt;='Gastos Gerais'!$D$4:$D$1003),-('Gastos das Atividades'!AL$3&lt;='Gastos Gerais'!$E$4:$E$1003),-('Gastos Gerais'!$C$4:$C$1003)))</f>
        <v>0</v>
      </c>
      <c r="AM14" s="71">
        <f>IF($B14="",0,SUMPRODUCT(-('Gastos Gerais'!$F$4:$F$1003='Gastos das Atividades'!$B14),-('Gastos das Atividades'!AM$3&gt;='Gastos Gerais'!$D$4:$D$1003),-('Gastos das Atividades'!AM$3&lt;='Gastos Gerais'!$E$4:$E$1003),-('Gastos Gerais'!$C$4:$C$1003)))</f>
        <v>0</v>
      </c>
      <c r="AN14" s="71">
        <f>IF($B14="",0,SUMPRODUCT(-('Gastos Gerais'!$F$4:$F$1003='Gastos das Atividades'!$B14),-('Gastos das Atividades'!AN$3&gt;='Gastos Gerais'!$D$4:$D$1003),-('Gastos das Atividades'!AN$3&lt;='Gastos Gerais'!$E$4:$E$1003),-('Gastos Gerais'!$C$4:$C$1003)))</f>
        <v>0</v>
      </c>
      <c r="AO14" s="71">
        <f>IF($B14="",0,SUMPRODUCT(-('Gastos Gerais'!$F$4:$F$1003='Gastos das Atividades'!$B14),-('Gastos das Atividades'!AO$3&gt;='Gastos Gerais'!$D$4:$D$1003),-('Gastos das Atividades'!AO$3&lt;='Gastos Gerais'!$E$4:$E$1003),-('Gastos Gerais'!$C$4:$C$1003)))</f>
        <v>0</v>
      </c>
      <c r="AP14" s="71">
        <f>IF($B14="",0,SUMPRODUCT(-('Gastos Gerais'!$F$4:$F$1003='Gastos das Atividades'!$B14),-('Gastos das Atividades'!AP$3&gt;='Gastos Gerais'!$D$4:$D$1003),-('Gastos das Atividades'!AP$3&lt;='Gastos Gerais'!$E$4:$E$1003),-('Gastos Gerais'!$C$4:$C$1003)))</f>
        <v>0</v>
      </c>
      <c r="AQ14" s="71">
        <f>IF($B14="",0,SUMPRODUCT(-('Gastos Gerais'!$F$4:$F$1003='Gastos das Atividades'!$B14),-('Gastos das Atividades'!AQ$3&gt;='Gastos Gerais'!$D$4:$D$1003),-('Gastos das Atividades'!AQ$3&lt;='Gastos Gerais'!$E$4:$E$1003),-('Gastos Gerais'!$C$4:$C$1003)))</f>
        <v>0</v>
      </c>
      <c r="AR14" s="71">
        <f>IF($B14="",0,SUMPRODUCT(-('Gastos Gerais'!$F$4:$F$1003='Gastos das Atividades'!$B14),-('Gastos das Atividades'!AR$3&gt;='Gastos Gerais'!$D$4:$D$1003),-('Gastos das Atividades'!AR$3&lt;='Gastos Gerais'!$E$4:$E$1003),-('Gastos Gerais'!$C$4:$C$1003)))</f>
        <v>0</v>
      </c>
      <c r="AS14" s="71">
        <f>IF($B14="",0,SUMPRODUCT(-('Gastos Gerais'!$F$4:$F$1003='Gastos das Atividades'!$B14),-('Gastos das Atividades'!AS$3&gt;='Gastos Gerais'!$D$4:$D$1003),-('Gastos das Atividades'!AS$3&lt;='Gastos Gerais'!$E$4:$E$1003),-('Gastos Gerais'!$C$4:$C$1003)))</f>
        <v>0</v>
      </c>
      <c r="AT14" s="71">
        <f>IF($B14="",0,SUMPRODUCT(-('Gastos Gerais'!$F$4:$F$1003='Gastos das Atividades'!$B14),-('Gastos das Atividades'!AT$3&gt;='Gastos Gerais'!$D$4:$D$1003),-('Gastos das Atividades'!AT$3&lt;='Gastos Gerais'!$E$4:$E$1003),-('Gastos Gerais'!$C$4:$C$1003)))</f>
        <v>0</v>
      </c>
      <c r="AU14" s="71">
        <f>IF($B14="",0,SUMPRODUCT(-('Gastos Gerais'!$F$4:$F$1003='Gastos das Atividades'!$B14),-('Gastos das Atividades'!AU$3&gt;='Gastos Gerais'!$D$4:$D$1003),-('Gastos das Atividades'!AU$3&lt;='Gastos Gerais'!$E$4:$E$1003),-('Gastos Gerais'!$C$4:$C$1003)))</f>
        <v>0</v>
      </c>
      <c r="AV14" s="71">
        <f>IF($B14="",0,SUMPRODUCT(-('Gastos Gerais'!$F$4:$F$1003='Gastos das Atividades'!$B14),-('Gastos das Atividades'!AV$3&gt;='Gastos Gerais'!$D$4:$D$1003),-('Gastos das Atividades'!AV$3&lt;='Gastos Gerais'!$E$4:$E$1003),-('Gastos Gerais'!$C$4:$C$1003)))</f>
        <v>0</v>
      </c>
      <c r="AW14" s="71">
        <f>IF($B14="",0,SUMPRODUCT(-('Gastos Gerais'!$F$4:$F$1003='Gastos das Atividades'!$B14),-('Gastos das Atividades'!AW$3&gt;='Gastos Gerais'!$D$4:$D$1003),-('Gastos das Atividades'!AW$3&lt;='Gastos Gerais'!$E$4:$E$1003),-('Gastos Gerais'!$C$4:$C$1003)))</f>
        <v>0</v>
      </c>
      <c r="AX14" s="71">
        <f>IF($B14="",0,SUMPRODUCT(-('Gastos Gerais'!$F$4:$F$1003='Gastos das Atividades'!$B14),-('Gastos das Atividades'!AX$3&gt;='Gastos Gerais'!$D$4:$D$1003),-('Gastos das Atividades'!AX$3&lt;='Gastos Gerais'!$E$4:$E$1003),-('Gastos Gerais'!$C$4:$C$1003)))</f>
        <v>0</v>
      </c>
      <c r="AY14" s="71">
        <f>IF($B14="",0,SUMPRODUCT(-('Gastos Gerais'!$F$4:$F$1003='Gastos das Atividades'!$B14),-('Gastos das Atividades'!AY$3&gt;='Gastos Gerais'!$D$4:$D$1003),-('Gastos das Atividades'!AY$3&lt;='Gastos Gerais'!$E$4:$E$1003),-('Gastos Gerais'!$C$4:$C$1003)))</f>
        <v>0</v>
      </c>
      <c r="AZ14" s="71">
        <f>IF($B14="",0,SUMPRODUCT(-('Gastos Gerais'!$F$4:$F$1003='Gastos das Atividades'!$B14),-('Gastos das Atividades'!AZ$3&gt;='Gastos Gerais'!$D$4:$D$1003),-('Gastos das Atividades'!AZ$3&lt;='Gastos Gerais'!$E$4:$E$1003),-('Gastos Gerais'!$C$4:$C$1003)))</f>
        <v>0</v>
      </c>
      <c r="BA14" s="71">
        <f>IF($B14="",0,SUMPRODUCT(-('Gastos Gerais'!$F$4:$F$1003='Gastos das Atividades'!$B14),-('Gastos das Atividades'!BA$3&gt;='Gastos Gerais'!$D$4:$D$1003),-('Gastos das Atividades'!BA$3&lt;='Gastos Gerais'!$E$4:$E$1003),-('Gastos Gerais'!$C$4:$C$1003)))</f>
        <v>0</v>
      </c>
      <c r="BB14" s="71">
        <f>IF($B14="",0,SUMPRODUCT(-('Gastos Gerais'!$F$4:$F$1003='Gastos das Atividades'!$B14),-('Gastos das Atividades'!BB$3&gt;='Gastos Gerais'!$D$4:$D$1003),-('Gastos das Atividades'!BB$3&lt;='Gastos Gerais'!$E$4:$E$1003),-('Gastos Gerais'!$C$4:$C$1003)))</f>
        <v>0</v>
      </c>
      <c r="BC14" s="71">
        <f>IF($B14="",0,SUMPRODUCT(-('Gastos Gerais'!$F$4:$F$1003='Gastos das Atividades'!$B14),-('Gastos das Atividades'!BC$3&gt;='Gastos Gerais'!$D$4:$D$1003),-('Gastos das Atividades'!BC$3&lt;='Gastos Gerais'!$E$4:$E$1003),-('Gastos Gerais'!$C$4:$C$1003)))</f>
        <v>0</v>
      </c>
      <c r="BD14" s="71">
        <f>IF($B14="",0,SUMPRODUCT(-('Gastos Gerais'!$F$4:$F$1003='Gastos das Atividades'!$B14),-('Gastos das Atividades'!BD$3&gt;='Gastos Gerais'!$D$4:$D$1003),-('Gastos das Atividades'!BD$3&lt;='Gastos Gerais'!$E$4:$E$1003),-('Gastos Gerais'!$C$4:$C$1003)))</f>
        <v>0</v>
      </c>
      <c r="BE14" s="71">
        <f>IF($B14="",0,SUMPRODUCT(-('Gastos Gerais'!$F$4:$F$1003='Gastos das Atividades'!$B14),-('Gastos das Atividades'!BE$3&gt;='Gastos Gerais'!$D$4:$D$1003),-('Gastos das Atividades'!BE$3&lt;='Gastos Gerais'!$E$4:$E$1003),-('Gastos Gerais'!$C$4:$C$1003)))</f>
        <v>0</v>
      </c>
      <c r="BF14" s="71">
        <f>IF($B14="",0,SUMPRODUCT(-('Gastos Gerais'!$F$4:$F$1003='Gastos das Atividades'!$B14),-('Gastos das Atividades'!BF$3&gt;='Gastos Gerais'!$D$4:$D$1003),-('Gastos das Atividades'!BF$3&lt;='Gastos Gerais'!$E$4:$E$1003),-('Gastos Gerais'!$C$4:$C$1003)))</f>
        <v>0</v>
      </c>
      <c r="BG14" s="71">
        <f>IF($B14="",0,SUMPRODUCT(-('Gastos Gerais'!$F$4:$F$1003='Gastos das Atividades'!$B14),-('Gastos das Atividades'!BG$3&gt;='Gastos Gerais'!$D$4:$D$1003),-('Gastos das Atividades'!BG$3&lt;='Gastos Gerais'!$E$4:$E$1003),-('Gastos Gerais'!$C$4:$C$1003)))</f>
        <v>0</v>
      </c>
      <c r="BH14" s="71">
        <f>IF($B14="",0,SUMPRODUCT(-('Gastos Gerais'!$F$4:$F$1003='Gastos das Atividades'!$B14),-('Gastos das Atividades'!BH$3&gt;='Gastos Gerais'!$D$4:$D$1003),-('Gastos das Atividades'!BH$3&lt;='Gastos Gerais'!$E$4:$E$1003),-('Gastos Gerais'!$C$4:$C$1003)))</f>
        <v>0</v>
      </c>
      <c r="BI14" s="71">
        <f>IF($B14="",0,SUMPRODUCT(-('Gastos Gerais'!$F$4:$F$1003='Gastos das Atividades'!$B14),-('Gastos das Atividades'!BI$3&gt;='Gastos Gerais'!$D$4:$D$1003),-('Gastos das Atividades'!BI$3&lt;='Gastos Gerais'!$E$4:$E$1003),-('Gastos Gerais'!$C$4:$C$1003)))</f>
        <v>0</v>
      </c>
      <c r="BJ14" s="71">
        <f>IF($B14="",0,SUMPRODUCT(-('Gastos Gerais'!$F$4:$F$1003='Gastos das Atividades'!$B14),-('Gastos das Atividades'!BJ$3&gt;='Gastos Gerais'!$D$4:$D$1003),-('Gastos das Atividades'!BJ$3&lt;='Gastos Gerais'!$E$4:$E$1003),-('Gastos Gerais'!$C$4:$C$1003)))</f>
        <v>0</v>
      </c>
      <c r="BK14" s="71">
        <f>IF($B14="",0,SUMPRODUCT(-('Gastos Gerais'!$F$4:$F$1003='Gastos das Atividades'!$B14),-('Gastos das Atividades'!BK$3&gt;='Gastos Gerais'!$D$4:$D$1003),-('Gastos das Atividades'!BK$3&lt;='Gastos Gerais'!$E$4:$E$1003),-('Gastos Gerais'!$C$4:$C$1003)))</f>
        <v>0</v>
      </c>
      <c r="BL14" s="71">
        <f>IF($B14="",0,SUMPRODUCT(-('Gastos Gerais'!$F$4:$F$1003='Gastos das Atividades'!$B14),-('Gastos das Atividades'!BL$3&gt;='Gastos Gerais'!$D$4:$D$1003),-('Gastos das Atividades'!BL$3&lt;='Gastos Gerais'!$E$4:$E$1003),-('Gastos Gerais'!$C$4:$C$1003)))</f>
        <v>0</v>
      </c>
      <c r="BM14" s="71">
        <f>IF($B14="",0,SUMPRODUCT(-('Gastos Gerais'!$F$4:$F$1003='Gastos das Atividades'!$B14),-('Gastos das Atividades'!BM$3&gt;='Gastos Gerais'!$D$4:$D$1003),-('Gastos das Atividades'!BM$3&lt;='Gastos Gerais'!$E$4:$E$1003),-('Gastos Gerais'!$C$4:$C$1003)))</f>
        <v>0</v>
      </c>
      <c r="BN14" s="71">
        <f>IF($B14="",0,SUMPRODUCT(-('Gastos Gerais'!$F$4:$F$1003='Gastos das Atividades'!$B14),-('Gastos das Atividades'!BN$3&gt;='Gastos Gerais'!$D$4:$D$1003),-('Gastos das Atividades'!BN$3&lt;='Gastos Gerais'!$E$4:$E$1003),-('Gastos Gerais'!$C$4:$C$1003)))</f>
        <v>0</v>
      </c>
      <c r="BO14" s="71">
        <f>IF($B14="",0,SUMPRODUCT(-('Gastos Gerais'!$F$4:$F$1003='Gastos das Atividades'!$B14),-('Gastos das Atividades'!BO$3&gt;='Gastos Gerais'!$D$4:$D$1003),-('Gastos das Atividades'!BO$3&lt;='Gastos Gerais'!$E$4:$E$1003),-('Gastos Gerais'!$C$4:$C$1003)))</f>
        <v>0</v>
      </c>
      <c r="BP14" s="71">
        <f>IF($B14="",0,SUMPRODUCT(-('Gastos Gerais'!$F$4:$F$1003='Gastos das Atividades'!$B14),-('Gastos das Atividades'!BP$3&gt;='Gastos Gerais'!$D$4:$D$1003),-('Gastos das Atividades'!BP$3&lt;='Gastos Gerais'!$E$4:$E$1003),-('Gastos Gerais'!$C$4:$C$1003)))</f>
        <v>0</v>
      </c>
      <c r="BQ14" s="71">
        <f>IF($B14="",0,SUMPRODUCT(-('Gastos Gerais'!$F$4:$F$1003='Gastos das Atividades'!$B14),-('Gastos das Atividades'!BQ$3&gt;='Gastos Gerais'!$D$4:$D$1003),-('Gastos das Atividades'!BQ$3&lt;='Gastos Gerais'!$E$4:$E$1003),-('Gastos Gerais'!$C$4:$C$1003)))</f>
        <v>0</v>
      </c>
      <c r="BR14" s="71">
        <f>IF($B14="",0,SUMPRODUCT(-('Gastos Gerais'!$F$4:$F$1003='Gastos das Atividades'!$B14),-('Gastos das Atividades'!BR$3&gt;='Gastos Gerais'!$D$4:$D$1003),-('Gastos das Atividades'!BR$3&lt;='Gastos Gerais'!$E$4:$E$1003),-('Gastos Gerais'!$C$4:$C$1003)))</f>
        <v>0</v>
      </c>
      <c r="BS14" s="71">
        <f>IF($B14="",0,SUMPRODUCT(-('Gastos Gerais'!$F$4:$F$1003='Gastos das Atividades'!$B14),-('Gastos das Atividades'!BS$3&gt;='Gastos Gerais'!$D$4:$D$1003),-('Gastos das Atividades'!BS$3&lt;='Gastos Gerais'!$E$4:$E$1003),-('Gastos Gerais'!$C$4:$C$1003)))</f>
        <v>0</v>
      </c>
      <c r="BT14" s="71">
        <f>IF($B14="",0,SUMPRODUCT(-('Gastos Gerais'!$F$4:$F$1003='Gastos das Atividades'!$B14),-('Gastos das Atividades'!BT$3&gt;='Gastos Gerais'!$D$4:$D$1003),-('Gastos das Atividades'!BT$3&lt;='Gastos Gerais'!$E$4:$E$1003),-('Gastos Gerais'!$C$4:$C$1003)))</f>
        <v>0</v>
      </c>
      <c r="BU14" s="71">
        <f>IF($B14="",0,SUMPRODUCT(-('Gastos Gerais'!$F$4:$F$1003='Gastos das Atividades'!$B14),-('Gastos das Atividades'!BU$3&gt;='Gastos Gerais'!$D$4:$D$1003),-('Gastos das Atividades'!BU$3&lt;='Gastos Gerais'!$E$4:$E$1003),-('Gastos Gerais'!$C$4:$C$1003)))</f>
        <v>0</v>
      </c>
      <c r="BV14" s="71">
        <f>IF($B14="",0,SUMPRODUCT(-('Gastos Gerais'!$F$4:$F$1003='Gastos das Atividades'!$B14),-('Gastos das Atividades'!BV$3&gt;='Gastos Gerais'!$D$4:$D$1003),-('Gastos das Atividades'!BV$3&lt;='Gastos Gerais'!$E$4:$E$1003),-('Gastos Gerais'!$C$4:$C$1003)))</f>
        <v>0</v>
      </c>
      <c r="BW14" s="71">
        <f>IF($B14="",0,SUMPRODUCT(-('Gastos Gerais'!$F$4:$F$1003='Gastos das Atividades'!$B14),-('Gastos das Atividades'!BW$3&gt;='Gastos Gerais'!$D$4:$D$1003),-('Gastos das Atividades'!BW$3&lt;='Gastos Gerais'!$E$4:$E$1003),-('Gastos Gerais'!$C$4:$C$1003)))</f>
        <v>0</v>
      </c>
      <c r="BX14" s="71">
        <f>IF($B14="",0,SUMPRODUCT(-('Gastos Gerais'!$F$4:$F$1003='Gastos das Atividades'!$B14),-('Gastos das Atividades'!BX$3&gt;='Gastos Gerais'!$D$4:$D$1003),-('Gastos das Atividades'!BX$3&lt;='Gastos Gerais'!$E$4:$E$1003),-('Gastos Gerais'!$C$4:$C$1003)))</f>
        <v>0</v>
      </c>
    </row>
    <row r="15" spans="1:77" ht="25.5" x14ac:dyDescent="0.2">
      <c r="A15" s="139">
        <v>12</v>
      </c>
      <c r="B15" s="157" t="s">
        <v>591</v>
      </c>
      <c r="C15" s="298">
        <v>0</v>
      </c>
      <c r="D15" s="350">
        <f t="shared" si="9"/>
        <v>0</v>
      </c>
      <c r="E15" s="137">
        <f t="shared" si="10"/>
        <v>0</v>
      </c>
      <c r="F15" s="71">
        <f t="shared" si="2"/>
        <v>0</v>
      </c>
      <c r="G15" s="71">
        <f t="shared" si="2"/>
        <v>0</v>
      </c>
      <c r="H15" s="71">
        <f t="shared" si="2"/>
        <v>0</v>
      </c>
      <c r="I15" s="71">
        <f t="shared" si="2"/>
        <v>0</v>
      </c>
      <c r="J15" s="138">
        <f t="shared" si="3"/>
        <v>0</v>
      </c>
      <c r="K15" s="74">
        <f t="shared" si="4"/>
        <v>0</v>
      </c>
      <c r="L15" s="74">
        <f t="shared" si="5"/>
        <v>0</v>
      </c>
      <c r="M15" s="74">
        <f t="shared" si="6"/>
        <v>0</v>
      </c>
      <c r="N15" s="74">
        <f t="shared" si="11"/>
        <v>0</v>
      </c>
      <c r="O15" s="74">
        <f t="shared" si="12"/>
        <v>0</v>
      </c>
      <c r="P15" s="202">
        <f t="shared" si="8"/>
        <v>0</v>
      </c>
      <c r="Q15" s="71">
        <f>IF($B15="",0,SUMPRODUCT(-('Gastos Gerais'!$F$4:$F$1003='Gastos das Atividades'!$B15),-('Gastos das Atividades'!Q$3&gt;='Gastos Gerais'!$D$4:$D$1003),-('Gastos das Atividades'!Q$3&lt;='Gastos Gerais'!$E$4:$E$1003),-('Gastos Gerais'!$C$4:$C$1003)))</f>
        <v>0</v>
      </c>
      <c r="R15" s="71">
        <f>IF($B15="",0,SUMPRODUCT(-('Gastos Gerais'!$F$4:$F$1003='Gastos das Atividades'!$B15),-('Gastos das Atividades'!R$3&gt;='Gastos Gerais'!$D$4:$D$1003),-('Gastos das Atividades'!R$3&lt;='Gastos Gerais'!$E$4:$E$1003),-('Gastos Gerais'!$C$4:$C$1003)))</f>
        <v>0</v>
      </c>
      <c r="S15" s="71">
        <f>IF($B15="",0,SUMPRODUCT(-('Gastos Gerais'!$F$4:$F$1003='Gastos das Atividades'!$B15),-('Gastos das Atividades'!S$3&gt;='Gastos Gerais'!$D$4:$D$1003),-('Gastos das Atividades'!S$3&lt;='Gastos Gerais'!$E$4:$E$1003),-('Gastos Gerais'!$C$4:$C$1003)))</f>
        <v>0</v>
      </c>
      <c r="T15" s="71">
        <f>IF($B15="",0,SUMPRODUCT(-('Gastos Gerais'!$F$4:$F$1003='Gastos das Atividades'!$B15),-('Gastos das Atividades'!T$3&gt;='Gastos Gerais'!$D$4:$D$1003),-('Gastos das Atividades'!T$3&lt;='Gastos Gerais'!$E$4:$E$1003),-('Gastos Gerais'!$C$4:$C$1003)))</f>
        <v>0</v>
      </c>
      <c r="U15" s="71">
        <f>IF($B15="",0,SUMPRODUCT(-('Gastos Gerais'!$F$4:$F$1003='Gastos das Atividades'!$B15),-('Gastos das Atividades'!U$3&gt;='Gastos Gerais'!$D$4:$D$1003),-('Gastos das Atividades'!U$3&lt;='Gastos Gerais'!$E$4:$E$1003),-('Gastos Gerais'!$C$4:$C$1003)))</f>
        <v>0</v>
      </c>
      <c r="V15" s="71">
        <f>IF($B15="",0,SUMPRODUCT(-('Gastos Gerais'!$F$4:$F$1003='Gastos das Atividades'!$B15),-('Gastos das Atividades'!V$3&gt;='Gastos Gerais'!$D$4:$D$1003),-('Gastos das Atividades'!V$3&lt;='Gastos Gerais'!$E$4:$E$1003),-('Gastos Gerais'!$C$4:$C$1003)))</f>
        <v>0</v>
      </c>
      <c r="W15" s="71">
        <f>IF($B15="",0,SUMPRODUCT(-('Gastos Gerais'!$F$4:$F$1003='Gastos das Atividades'!$B15),-('Gastos das Atividades'!W$3&gt;='Gastos Gerais'!$D$4:$D$1003),-('Gastos das Atividades'!W$3&lt;='Gastos Gerais'!$E$4:$E$1003),-('Gastos Gerais'!$C$4:$C$1003)))</f>
        <v>0</v>
      </c>
      <c r="X15" s="71">
        <f>IF($B15="",0,SUMPRODUCT(-('Gastos Gerais'!$F$4:$F$1003='Gastos das Atividades'!$B15),-('Gastos das Atividades'!X$3&gt;='Gastos Gerais'!$D$4:$D$1003),-('Gastos das Atividades'!X$3&lt;='Gastos Gerais'!$E$4:$E$1003),-('Gastos Gerais'!$C$4:$C$1003)))</f>
        <v>0</v>
      </c>
      <c r="Y15" s="71">
        <f>IF($B15="",0,SUMPRODUCT(-('Gastos Gerais'!$F$4:$F$1003='Gastos das Atividades'!$B15),-('Gastos das Atividades'!Y$3&gt;='Gastos Gerais'!$D$4:$D$1003),-('Gastos das Atividades'!Y$3&lt;='Gastos Gerais'!$E$4:$E$1003),-('Gastos Gerais'!$C$4:$C$1003)))</f>
        <v>0</v>
      </c>
      <c r="Z15" s="71">
        <f>IF($B15="",0,SUMPRODUCT(-('Gastos Gerais'!$F$4:$F$1003='Gastos das Atividades'!$B15),-('Gastos das Atividades'!Z$3&gt;='Gastos Gerais'!$D$4:$D$1003),-('Gastos das Atividades'!Z$3&lt;='Gastos Gerais'!$E$4:$E$1003),-('Gastos Gerais'!$C$4:$C$1003)))</f>
        <v>0</v>
      </c>
      <c r="AA15" s="71">
        <f>IF($B15="",0,SUMPRODUCT(-('Gastos Gerais'!$F$4:$F$1003='Gastos das Atividades'!$B15),-('Gastos das Atividades'!AA$3&gt;='Gastos Gerais'!$D$4:$D$1003),-('Gastos das Atividades'!AA$3&lt;='Gastos Gerais'!$E$4:$E$1003),-('Gastos Gerais'!$C$4:$C$1003)))</f>
        <v>0</v>
      </c>
      <c r="AB15" s="71">
        <f>IF($B15="",0,SUMPRODUCT(-('Gastos Gerais'!$F$4:$F$1003='Gastos das Atividades'!$B15),-('Gastos das Atividades'!AB$3&gt;='Gastos Gerais'!$D$4:$D$1003),-('Gastos das Atividades'!AB$3&lt;='Gastos Gerais'!$E$4:$E$1003),-('Gastos Gerais'!$C$4:$C$1003)))</f>
        <v>0</v>
      </c>
      <c r="AC15" s="71">
        <f>IF($B15="",0,SUMPRODUCT(-('Gastos Gerais'!$F$4:$F$1003='Gastos das Atividades'!$B15),-('Gastos das Atividades'!AC$3&gt;='Gastos Gerais'!$D$4:$D$1003),-('Gastos das Atividades'!AC$3&lt;='Gastos Gerais'!$E$4:$E$1003),-('Gastos Gerais'!$C$4:$C$1003)))</f>
        <v>0</v>
      </c>
      <c r="AD15" s="71">
        <f>IF($B15="",0,SUMPRODUCT(-('Gastos Gerais'!$F$4:$F$1003='Gastos das Atividades'!$B15),-('Gastos das Atividades'!AD$3&gt;='Gastos Gerais'!$D$4:$D$1003),-('Gastos das Atividades'!AD$3&lt;='Gastos Gerais'!$E$4:$E$1003),-('Gastos Gerais'!$C$4:$C$1003)))</f>
        <v>0</v>
      </c>
      <c r="AE15" s="71">
        <f>IF($B15="",0,SUMPRODUCT(-('Gastos Gerais'!$F$4:$F$1003='Gastos das Atividades'!$B15),-('Gastos das Atividades'!AE$3&gt;='Gastos Gerais'!$D$4:$D$1003),-('Gastos das Atividades'!AE$3&lt;='Gastos Gerais'!$E$4:$E$1003),-('Gastos Gerais'!$C$4:$C$1003)))</f>
        <v>0</v>
      </c>
      <c r="AF15" s="71">
        <f>IF($B15="",0,SUMPRODUCT(-('Gastos Gerais'!$F$4:$F$1003='Gastos das Atividades'!$B15),-('Gastos das Atividades'!AF$3&gt;='Gastos Gerais'!$D$4:$D$1003),-('Gastos das Atividades'!AF$3&lt;='Gastos Gerais'!$E$4:$E$1003),-('Gastos Gerais'!$C$4:$C$1003)))</f>
        <v>0</v>
      </c>
      <c r="AG15" s="71">
        <f>IF($B15="",0,SUMPRODUCT(-('Gastos Gerais'!$F$4:$F$1003='Gastos das Atividades'!$B15),-('Gastos das Atividades'!AG$3&gt;='Gastos Gerais'!$D$4:$D$1003),-('Gastos das Atividades'!AG$3&lt;='Gastos Gerais'!$E$4:$E$1003),-('Gastos Gerais'!$C$4:$C$1003)))</f>
        <v>0</v>
      </c>
      <c r="AH15" s="71">
        <f>IF($B15="",0,SUMPRODUCT(-('Gastos Gerais'!$F$4:$F$1003='Gastos das Atividades'!$B15),-('Gastos das Atividades'!AH$3&gt;='Gastos Gerais'!$D$4:$D$1003),-('Gastos das Atividades'!AH$3&lt;='Gastos Gerais'!$E$4:$E$1003),-('Gastos Gerais'!$C$4:$C$1003)))</f>
        <v>0</v>
      </c>
      <c r="AI15" s="71">
        <f>IF($B15="",0,SUMPRODUCT(-('Gastos Gerais'!$F$4:$F$1003='Gastos das Atividades'!$B15),-('Gastos das Atividades'!AI$3&gt;='Gastos Gerais'!$D$4:$D$1003),-('Gastos das Atividades'!AI$3&lt;='Gastos Gerais'!$E$4:$E$1003),-('Gastos Gerais'!$C$4:$C$1003)))</f>
        <v>0</v>
      </c>
      <c r="AJ15" s="71">
        <f>IF($B15="",0,SUMPRODUCT(-('Gastos Gerais'!$F$4:$F$1003='Gastos das Atividades'!$B15),-('Gastos das Atividades'!AJ$3&gt;='Gastos Gerais'!$D$4:$D$1003),-('Gastos das Atividades'!AJ$3&lt;='Gastos Gerais'!$E$4:$E$1003),-('Gastos Gerais'!$C$4:$C$1003)))</f>
        <v>0</v>
      </c>
      <c r="AK15" s="71">
        <f>IF($B15="",0,SUMPRODUCT(-('Gastos Gerais'!$F$4:$F$1003='Gastos das Atividades'!$B15),-('Gastos das Atividades'!AK$3&gt;='Gastos Gerais'!$D$4:$D$1003),-('Gastos das Atividades'!AK$3&lt;='Gastos Gerais'!$E$4:$E$1003),-('Gastos Gerais'!$C$4:$C$1003)))</f>
        <v>0</v>
      </c>
      <c r="AL15" s="71">
        <f>IF($B15="",0,SUMPRODUCT(-('Gastos Gerais'!$F$4:$F$1003='Gastos das Atividades'!$B15),-('Gastos das Atividades'!AL$3&gt;='Gastos Gerais'!$D$4:$D$1003),-('Gastos das Atividades'!AL$3&lt;='Gastos Gerais'!$E$4:$E$1003),-('Gastos Gerais'!$C$4:$C$1003)))</f>
        <v>0</v>
      </c>
      <c r="AM15" s="71">
        <f>IF($B15="",0,SUMPRODUCT(-('Gastos Gerais'!$F$4:$F$1003='Gastos das Atividades'!$B15),-('Gastos das Atividades'!AM$3&gt;='Gastos Gerais'!$D$4:$D$1003),-('Gastos das Atividades'!AM$3&lt;='Gastos Gerais'!$E$4:$E$1003),-('Gastos Gerais'!$C$4:$C$1003)))</f>
        <v>0</v>
      </c>
      <c r="AN15" s="71">
        <f>IF($B15="",0,SUMPRODUCT(-('Gastos Gerais'!$F$4:$F$1003='Gastos das Atividades'!$B15),-('Gastos das Atividades'!AN$3&gt;='Gastos Gerais'!$D$4:$D$1003),-('Gastos das Atividades'!AN$3&lt;='Gastos Gerais'!$E$4:$E$1003),-('Gastos Gerais'!$C$4:$C$1003)))</f>
        <v>0</v>
      </c>
      <c r="AO15" s="71">
        <f>IF($B15="",0,SUMPRODUCT(-('Gastos Gerais'!$F$4:$F$1003='Gastos das Atividades'!$B15),-('Gastos das Atividades'!AO$3&gt;='Gastos Gerais'!$D$4:$D$1003),-('Gastos das Atividades'!AO$3&lt;='Gastos Gerais'!$E$4:$E$1003),-('Gastos Gerais'!$C$4:$C$1003)))</f>
        <v>0</v>
      </c>
      <c r="AP15" s="71">
        <f>IF($B15="",0,SUMPRODUCT(-('Gastos Gerais'!$F$4:$F$1003='Gastos das Atividades'!$B15),-('Gastos das Atividades'!AP$3&gt;='Gastos Gerais'!$D$4:$D$1003),-('Gastos das Atividades'!AP$3&lt;='Gastos Gerais'!$E$4:$E$1003),-('Gastos Gerais'!$C$4:$C$1003)))</f>
        <v>0</v>
      </c>
      <c r="AQ15" s="71">
        <f>IF($B15="",0,SUMPRODUCT(-('Gastos Gerais'!$F$4:$F$1003='Gastos das Atividades'!$B15),-('Gastos das Atividades'!AQ$3&gt;='Gastos Gerais'!$D$4:$D$1003),-('Gastos das Atividades'!AQ$3&lt;='Gastos Gerais'!$E$4:$E$1003),-('Gastos Gerais'!$C$4:$C$1003)))</f>
        <v>0</v>
      </c>
      <c r="AR15" s="71">
        <f>IF($B15="",0,SUMPRODUCT(-('Gastos Gerais'!$F$4:$F$1003='Gastos das Atividades'!$B15),-('Gastos das Atividades'!AR$3&gt;='Gastos Gerais'!$D$4:$D$1003),-('Gastos das Atividades'!AR$3&lt;='Gastos Gerais'!$E$4:$E$1003),-('Gastos Gerais'!$C$4:$C$1003)))</f>
        <v>0</v>
      </c>
      <c r="AS15" s="71">
        <f>IF($B15="",0,SUMPRODUCT(-('Gastos Gerais'!$F$4:$F$1003='Gastos das Atividades'!$B15),-('Gastos das Atividades'!AS$3&gt;='Gastos Gerais'!$D$4:$D$1003),-('Gastos das Atividades'!AS$3&lt;='Gastos Gerais'!$E$4:$E$1003),-('Gastos Gerais'!$C$4:$C$1003)))</f>
        <v>0</v>
      </c>
      <c r="AT15" s="71">
        <f>IF($B15="",0,SUMPRODUCT(-('Gastos Gerais'!$F$4:$F$1003='Gastos das Atividades'!$B15),-('Gastos das Atividades'!AT$3&gt;='Gastos Gerais'!$D$4:$D$1003),-('Gastos das Atividades'!AT$3&lt;='Gastos Gerais'!$E$4:$E$1003),-('Gastos Gerais'!$C$4:$C$1003)))</f>
        <v>0</v>
      </c>
      <c r="AU15" s="71">
        <f>IF($B15="",0,SUMPRODUCT(-('Gastos Gerais'!$F$4:$F$1003='Gastos das Atividades'!$B15),-('Gastos das Atividades'!AU$3&gt;='Gastos Gerais'!$D$4:$D$1003),-('Gastos das Atividades'!AU$3&lt;='Gastos Gerais'!$E$4:$E$1003),-('Gastos Gerais'!$C$4:$C$1003)))</f>
        <v>0</v>
      </c>
      <c r="AV15" s="71">
        <f>IF($B15="",0,SUMPRODUCT(-('Gastos Gerais'!$F$4:$F$1003='Gastos das Atividades'!$B15),-('Gastos das Atividades'!AV$3&gt;='Gastos Gerais'!$D$4:$D$1003),-('Gastos das Atividades'!AV$3&lt;='Gastos Gerais'!$E$4:$E$1003),-('Gastos Gerais'!$C$4:$C$1003)))</f>
        <v>0</v>
      </c>
      <c r="AW15" s="71">
        <f>IF($B15="",0,SUMPRODUCT(-('Gastos Gerais'!$F$4:$F$1003='Gastos das Atividades'!$B15),-('Gastos das Atividades'!AW$3&gt;='Gastos Gerais'!$D$4:$D$1003),-('Gastos das Atividades'!AW$3&lt;='Gastos Gerais'!$E$4:$E$1003),-('Gastos Gerais'!$C$4:$C$1003)))</f>
        <v>0</v>
      </c>
      <c r="AX15" s="71">
        <f>IF($B15="",0,SUMPRODUCT(-('Gastos Gerais'!$F$4:$F$1003='Gastos das Atividades'!$B15),-('Gastos das Atividades'!AX$3&gt;='Gastos Gerais'!$D$4:$D$1003),-('Gastos das Atividades'!AX$3&lt;='Gastos Gerais'!$E$4:$E$1003),-('Gastos Gerais'!$C$4:$C$1003)))</f>
        <v>0</v>
      </c>
      <c r="AY15" s="71">
        <f>IF($B15="",0,SUMPRODUCT(-('Gastos Gerais'!$F$4:$F$1003='Gastos das Atividades'!$B15),-('Gastos das Atividades'!AY$3&gt;='Gastos Gerais'!$D$4:$D$1003),-('Gastos das Atividades'!AY$3&lt;='Gastos Gerais'!$E$4:$E$1003),-('Gastos Gerais'!$C$4:$C$1003)))</f>
        <v>0</v>
      </c>
      <c r="AZ15" s="71">
        <f>IF($B15="",0,SUMPRODUCT(-('Gastos Gerais'!$F$4:$F$1003='Gastos das Atividades'!$B15),-('Gastos das Atividades'!AZ$3&gt;='Gastos Gerais'!$D$4:$D$1003),-('Gastos das Atividades'!AZ$3&lt;='Gastos Gerais'!$E$4:$E$1003),-('Gastos Gerais'!$C$4:$C$1003)))</f>
        <v>0</v>
      </c>
      <c r="BA15" s="71">
        <f>IF($B15="",0,SUMPRODUCT(-('Gastos Gerais'!$F$4:$F$1003='Gastos das Atividades'!$B15),-('Gastos das Atividades'!BA$3&gt;='Gastos Gerais'!$D$4:$D$1003),-('Gastos das Atividades'!BA$3&lt;='Gastos Gerais'!$E$4:$E$1003),-('Gastos Gerais'!$C$4:$C$1003)))</f>
        <v>0</v>
      </c>
      <c r="BB15" s="71">
        <f>IF($B15="",0,SUMPRODUCT(-('Gastos Gerais'!$F$4:$F$1003='Gastos das Atividades'!$B15),-('Gastos das Atividades'!BB$3&gt;='Gastos Gerais'!$D$4:$D$1003),-('Gastos das Atividades'!BB$3&lt;='Gastos Gerais'!$E$4:$E$1003),-('Gastos Gerais'!$C$4:$C$1003)))</f>
        <v>0</v>
      </c>
      <c r="BC15" s="71">
        <f>IF($B15="",0,SUMPRODUCT(-('Gastos Gerais'!$F$4:$F$1003='Gastos das Atividades'!$B15),-('Gastos das Atividades'!BC$3&gt;='Gastos Gerais'!$D$4:$D$1003),-('Gastos das Atividades'!BC$3&lt;='Gastos Gerais'!$E$4:$E$1003),-('Gastos Gerais'!$C$4:$C$1003)))</f>
        <v>0</v>
      </c>
      <c r="BD15" s="71">
        <f>IF($B15="",0,SUMPRODUCT(-('Gastos Gerais'!$F$4:$F$1003='Gastos das Atividades'!$B15),-('Gastos das Atividades'!BD$3&gt;='Gastos Gerais'!$D$4:$D$1003),-('Gastos das Atividades'!BD$3&lt;='Gastos Gerais'!$E$4:$E$1003),-('Gastos Gerais'!$C$4:$C$1003)))</f>
        <v>0</v>
      </c>
      <c r="BE15" s="71">
        <f>IF($B15="",0,SUMPRODUCT(-('Gastos Gerais'!$F$4:$F$1003='Gastos das Atividades'!$B15),-('Gastos das Atividades'!BE$3&gt;='Gastos Gerais'!$D$4:$D$1003),-('Gastos das Atividades'!BE$3&lt;='Gastos Gerais'!$E$4:$E$1003),-('Gastos Gerais'!$C$4:$C$1003)))</f>
        <v>0</v>
      </c>
      <c r="BF15" s="71">
        <f>IF($B15="",0,SUMPRODUCT(-('Gastos Gerais'!$F$4:$F$1003='Gastos das Atividades'!$B15),-('Gastos das Atividades'!BF$3&gt;='Gastos Gerais'!$D$4:$D$1003),-('Gastos das Atividades'!BF$3&lt;='Gastos Gerais'!$E$4:$E$1003),-('Gastos Gerais'!$C$4:$C$1003)))</f>
        <v>0</v>
      </c>
      <c r="BG15" s="71">
        <f>IF($B15="",0,SUMPRODUCT(-('Gastos Gerais'!$F$4:$F$1003='Gastos das Atividades'!$B15),-('Gastos das Atividades'!BG$3&gt;='Gastos Gerais'!$D$4:$D$1003),-('Gastos das Atividades'!BG$3&lt;='Gastos Gerais'!$E$4:$E$1003),-('Gastos Gerais'!$C$4:$C$1003)))</f>
        <v>0</v>
      </c>
      <c r="BH15" s="71">
        <f>IF($B15="",0,SUMPRODUCT(-('Gastos Gerais'!$F$4:$F$1003='Gastos das Atividades'!$B15),-('Gastos das Atividades'!BH$3&gt;='Gastos Gerais'!$D$4:$D$1003),-('Gastos das Atividades'!BH$3&lt;='Gastos Gerais'!$E$4:$E$1003),-('Gastos Gerais'!$C$4:$C$1003)))</f>
        <v>0</v>
      </c>
      <c r="BI15" s="71">
        <f>IF($B15="",0,SUMPRODUCT(-('Gastos Gerais'!$F$4:$F$1003='Gastos das Atividades'!$B15),-('Gastos das Atividades'!BI$3&gt;='Gastos Gerais'!$D$4:$D$1003),-('Gastos das Atividades'!BI$3&lt;='Gastos Gerais'!$E$4:$E$1003),-('Gastos Gerais'!$C$4:$C$1003)))</f>
        <v>0</v>
      </c>
      <c r="BJ15" s="71">
        <f>IF($B15="",0,SUMPRODUCT(-('Gastos Gerais'!$F$4:$F$1003='Gastos das Atividades'!$B15),-('Gastos das Atividades'!BJ$3&gt;='Gastos Gerais'!$D$4:$D$1003),-('Gastos das Atividades'!BJ$3&lt;='Gastos Gerais'!$E$4:$E$1003),-('Gastos Gerais'!$C$4:$C$1003)))</f>
        <v>0</v>
      </c>
      <c r="BK15" s="71">
        <f>IF($B15="",0,SUMPRODUCT(-('Gastos Gerais'!$F$4:$F$1003='Gastos das Atividades'!$B15),-('Gastos das Atividades'!BK$3&gt;='Gastos Gerais'!$D$4:$D$1003),-('Gastos das Atividades'!BK$3&lt;='Gastos Gerais'!$E$4:$E$1003),-('Gastos Gerais'!$C$4:$C$1003)))</f>
        <v>0</v>
      </c>
      <c r="BL15" s="71">
        <f>IF($B15="",0,SUMPRODUCT(-('Gastos Gerais'!$F$4:$F$1003='Gastos das Atividades'!$B15),-('Gastos das Atividades'!BL$3&gt;='Gastos Gerais'!$D$4:$D$1003),-('Gastos das Atividades'!BL$3&lt;='Gastos Gerais'!$E$4:$E$1003),-('Gastos Gerais'!$C$4:$C$1003)))</f>
        <v>0</v>
      </c>
      <c r="BM15" s="71">
        <f>IF($B15="",0,SUMPRODUCT(-('Gastos Gerais'!$F$4:$F$1003='Gastos das Atividades'!$B15),-('Gastos das Atividades'!BM$3&gt;='Gastos Gerais'!$D$4:$D$1003),-('Gastos das Atividades'!BM$3&lt;='Gastos Gerais'!$E$4:$E$1003),-('Gastos Gerais'!$C$4:$C$1003)))</f>
        <v>0</v>
      </c>
      <c r="BN15" s="71">
        <f>IF($B15="",0,SUMPRODUCT(-('Gastos Gerais'!$F$4:$F$1003='Gastos das Atividades'!$B15),-('Gastos das Atividades'!BN$3&gt;='Gastos Gerais'!$D$4:$D$1003),-('Gastos das Atividades'!BN$3&lt;='Gastos Gerais'!$E$4:$E$1003),-('Gastos Gerais'!$C$4:$C$1003)))</f>
        <v>0</v>
      </c>
      <c r="BO15" s="71">
        <f>IF($B15="",0,SUMPRODUCT(-('Gastos Gerais'!$F$4:$F$1003='Gastos das Atividades'!$B15),-('Gastos das Atividades'!BO$3&gt;='Gastos Gerais'!$D$4:$D$1003),-('Gastos das Atividades'!BO$3&lt;='Gastos Gerais'!$E$4:$E$1003),-('Gastos Gerais'!$C$4:$C$1003)))</f>
        <v>0</v>
      </c>
      <c r="BP15" s="71">
        <f>IF($B15="",0,SUMPRODUCT(-('Gastos Gerais'!$F$4:$F$1003='Gastos das Atividades'!$B15),-('Gastos das Atividades'!BP$3&gt;='Gastos Gerais'!$D$4:$D$1003),-('Gastos das Atividades'!BP$3&lt;='Gastos Gerais'!$E$4:$E$1003),-('Gastos Gerais'!$C$4:$C$1003)))</f>
        <v>0</v>
      </c>
      <c r="BQ15" s="71">
        <f>IF($B15="",0,SUMPRODUCT(-('Gastos Gerais'!$F$4:$F$1003='Gastos das Atividades'!$B15),-('Gastos das Atividades'!BQ$3&gt;='Gastos Gerais'!$D$4:$D$1003),-('Gastos das Atividades'!BQ$3&lt;='Gastos Gerais'!$E$4:$E$1003),-('Gastos Gerais'!$C$4:$C$1003)))</f>
        <v>0</v>
      </c>
      <c r="BR15" s="71">
        <f>IF($B15="",0,SUMPRODUCT(-('Gastos Gerais'!$F$4:$F$1003='Gastos das Atividades'!$B15),-('Gastos das Atividades'!BR$3&gt;='Gastos Gerais'!$D$4:$D$1003),-('Gastos das Atividades'!BR$3&lt;='Gastos Gerais'!$E$4:$E$1003),-('Gastos Gerais'!$C$4:$C$1003)))</f>
        <v>0</v>
      </c>
      <c r="BS15" s="71">
        <f>IF($B15="",0,SUMPRODUCT(-('Gastos Gerais'!$F$4:$F$1003='Gastos das Atividades'!$B15),-('Gastos das Atividades'!BS$3&gt;='Gastos Gerais'!$D$4:$D$1003),-('Gastos das Atividades'!BS$3&lt;='Gastos Gerais'!$E$4:$E$1003),-('Gastos Gerais'!$C$4:$C$1003)))</f>
        <v>0</v>
      </c>
      <c r="BT15" s="71">
        <f>IF($B15="",0,SUMPRODUCT(-('Gastos Gerais'!$F$4:$F$1003='Gastos das Atividades'!$B15),-('Gastos das Atividades'!BT$3&gt;='Gastos Gerais'!$D$4:$D$1003),-('Gastos das Atividades'!BT$3&lt;='Gastos Gerais'!$E$4:$E$1003),-('Gastos Gerais'!$C$4:$C$1003)))</f>
        <v>0</v>
      </c>
      <c r="BU15" s="71">
        <f>IF($B15="",0,SUMPRODUCT(-('Gastos Gerais'!$F$4:$F$1003='Gastos das Atividades'!$B15),-('Gastos das Atividades'!BU$3&gt;='Gastos Gerais'!$D$4:$D$1003),-('Gastos das Atividades'!BU$3&lt;='Gastos Gerais'!$E$4:$E$1003),-('Gastos Gerais'!$C$4:$C$1003)))</f>
        <v>0</v>
      </c>
      <c r="BV15" s="71">
        <f>IF($B15="",0,SUMPRODUCT(-('Gastos Gerais'!$F$4:$F$1003='Gastos das Atividades'!$B15),-('Gastos das Atividades'!BV$3&gt;='Gastos Gerais'!$D$4:$D$1003),-('Gastos das Atividades'!BV$3&lt;='Gastos Gerais'!$E$4:$E$1003),-('Gastos Gerais'!$C$4:$C$1003)))</f>
        <v>0</v>
      </c>
      <c r="BW15" s="71">
        <f>IF($B15="",0,SUMPRODUCT(-('Gastos Gerais'!$F$4:$F$1003='Gastos das Atividades'!$B15),-('Gastos das Atividades'!BW$3&gt;='Gastos Gerais'!$D$4:$D$1003),-('Gastos das Atividades'!BW$3&lt;='Gastos Gerais'!$E$4:$E$1003),-('Gastos Gerais'!$C$4:$C$1003)))</f>
        <v>0</v>
      </c>
      <c r="BX15" s="71">
        <f>IF($B15="",0,SUMPRODUCT(-('Gastos Gerais'!$F$4:$F$1003='Gastos das Atividades'!$B15),-('Gastos das Atividades'!BX$3&gt;='Gastos Gerais'!$D$4:$D$1003),-('Gastos das Atividades'!BX$3&lt;='Gastos Gerais'!$E$4:$E$1003),-('Gastos Gerais'!$C$4:$C$1003)))</f>
        <v>0</v>
      </c>
    </row>
    <row r="16" spans="1:77" x14ac:dyDescent="0.2">
      <c r="A16" s="139">
        <v>13</v>
      </c>
      <c r="B16" s="157" t="s">
        <v>592</v>
      </c>
      <c r="C16" s="298">
        <v>0</v>
      </c>
      <c r="D16" s="350">
        <f t="shared" si="9"/>
        <v>0</v>
      </c>
      <c r="E16" s="137">
        <f t="shared" si="10"/>
        <v>0</v>
      </c>
      <c r="F16" s="71">
        <f t="shared" si="2"/>
        <v>0</v>
      </c>
      <c r="G16" s="71">
        <f t="shared" si="2"/>
        <v>0</v>
      </c>
      <c r="H16" s="71">
        <f t="shared" si="2"/>
        <v>0</v>
      </c>
      <c r="I16" s="71">
        <f t="shared" si="2"/>
        <v>0</v>
      </c>
      <c r="J16" s="138">
        <f t="shared" si="3"/>
        <v>0</v>
      </c>
      <c r="K16" s="74">
        <f t="shared" si="4"/>
        <v>0</v>
      </c>
      <c r="L16" s="74">
        <f t="shared" si="5"/>
        <v>0</v>
      </c>
      <c r="M16" s="74">
        <f t="shared" si="6"/>
        <v>0</v>
      </c>
      <c r="N16" s="74">
        <f t="shared" si="11"/>
        <v>0</v>
      </c>
      <c r="O16" s="74">
        <f t="shared" si="12"/>
        <v>0</v>
      </c>
      <c r="P16" s="202">
        <f t="shared" si="8"/>
        <v>0</v>
      </c>
      <c r="Q16" s="71">
        <f>IF($B16="",0,SUMPRODUCT(-('Gastos Gerais'!$F$4:$F$1003='Gastos das Atividades'!$B16),-('Gastos das Atividades'!Q$3&gt;='Gastos Gerais'!$D$4:$D$1003),-('Gastos das Atividades'!Q$3&lt;='Gastos Gerais'!$E$4:$E$1003),-('Gastos Gerais'!$C$4:$C$1003)))</f>
        <v>0</v>
      </c>
      <c r="R16" s="71">
        <f>IF($B16="",0,SUMPRODUCT(-('Gastos Gerais'!$F$4:$F$1003='Gastos das Atividades'!$B16),-('Gastos das Atividades'!R$3&gt;='Gastos Gerais'!$D$4:$D$1003),-('Gastos das Atividades'!R$3&lt;='Gastos Gerais'!$E$4:$E$1003),-('Gastos Gerais'!$C$4:$C$1003)))</f>
        <v>0</v>
      </c>
      <c r="S16" s="71">
        <f>IF($B16="",0,SUMPRODUCT(-('Gastos Gerais'!$F$4:$F$1003='Gastos das Atividades'!$B16),-('Gastos das Atividades'!S$3&gt;='Gastos Gerais'!$D$4:$D$1003),-('Gastos das Atividades'!S$3&lt;='Gastos Gerais'!$E$4:$E$1003),-('Gastos Gerais'!$C$4:$C$1003)))</f>
        <v>0</v>
      </c>
      <c r="T16" s="71">
        <f>IF($B16="",0,SUMPRODUCT(-('Gastos Gerais'!$F$4:$F$1003='Gastos das Atividades'!$B16),-('Gastos das Atividades'!T$3&gt;='Gastos Gerais'!$D$4:$D$1003),-('Gastos das Atividades'!T$3&lt;='Gastos Gerais'!$E$4:$E$1003),-('Gastos Gerais'!$C$4:$C$1003)))</f>
        <v>0</v>
      </c>
      <c r="U16" s="71">
        <f>IF($B16="",0,SUMPRODUCT(-('Gastos Gerais'!$F$4:$F$1003='Gastos das Atividades'!$B16),-('Gastos das Atividades'!U$3&gt;='Gastos Gerais'!$D$4:$D$1003),-('Gastos das Atividades'!U$3&lt;='Gastos Gerais'!$E$4:$E$1003),-('Gastos Gerais'!$C$4:$C$1003)))</f>
        <v>0</v>
      </c>
      <c r="V16" s="71">
        <f>IF($B16="",0,SUMPRODUCT(-('Gastos Gerais'!$F$4:$F$1003='Gastos das Atividades'!$B16),-('Gastos das Atividades'!V$3&gt;='Gastos Gerais'!$D$4:$D$1003),-('Gastos das Atividades'!V$3&lt;='Gastos Gerais'!$E$4:$E$1003),-('Gastos Gerais'!$C$4:$C$1003)))</f>
        <v>0</v>
      </c>
      <c r="W16" s="71">
        <f>IF($B16="",0,SUMPRODUCT(-('Gastos Gerais'!$F$4:$F$1003='Gastos das Atividades'!$B16),-('Gastos das Atividades'!W$3&gt;='Gastos Gerais'!$D$4:$D$1003),-('Gastos das Atividades'!W$3&lt;='Gastos Gerais'!$E$4:$E$1003),-('Gastos Gerais'!$C$4:$C$1003)))</f>
        <v>0</v>
      </c>
      <c r="X16" s="71">
        <f>IF($B16="",0,SUMPRODUCT(-('Gastos Gerais'!$F$4:$F$1003='Gastos das Atividades'!$B16),-('Gastos das Atividades'!X$3&gt;='Gastos Gerais'!$D$4:$D$1003),-('Gastos das Atividades'!X$3&lt;='Gastos Gerais'!$E$4:$E$1003),-('Gastos Gerais'!$C$4:$C$1003)))</f>
        <v>0</v>
      </c>
      <c r="Y16" s="71">
        <f>IF($B16="",0,SUMPRODUCT(-('Gastos Gerais'!$F$4:$F$1003='Gastos das Atividades'!$B16),-('Gastos das Atividades'!Y$3&gt;='Gastos Gerais'!$D$4:$D$1003),-('Gastos das Atividades'!Y$3&lt;='Gastos Gerais'!$E$4:$E$1003),-('Gastos Gerais'!$C$4:$C$1003)))</f>
        <v>0</v>
      </c>
      <c r="Z16" s="71">
        <f>IF($B16="",0,SUMPRODUCT(-('Gastos Gerais'!$F$4:$F$1003='Gastos das Atividades'!$B16),-('Gastos das Atividades'!Z$3&gt;='Gastos Gerais'!$D$4:$D$1003),-('Gastos das Atividades'!Z$3&lt;='Gastos Gerais'!$E$4:$E$1003),-('Gastos Gerais'!$C$4:$C$1003)))</f>
        <v>0</v>
      </c>
      <c r="AA16" s="71">
        <f>IF($B16="",0,SUMPRODUCT(-('Gastos Gerais'!$F$4:$F$1003='Gastos das Atividades'!$B16),-('Gastos das Atividades'!AA$3&gt;='Gastos Gerais'!$D$4:$D$1003),-('Gastos das Atividades'!AA$3&lt;='Gastos Gerais'!$E$4:$E$1003),-('Gastos Gerais'!$C$4:$C$1003)))</f>
        <v>0</v>
      </c>
      <c r="AB16" s="71">
        <f>IF($B16="",0,SUMPRODUCT(-('Gastos Gerais'!$F$4:$F$1003='Gastos das Atividades'!$B16),-('Gastos das Atividades'!AB$3&gt;='Gastos Gerais'!$D$4:$D$1003),-('Gastos das Atividades'!AB$3&lt;='Gastos Gerais'!$E$4:$E$1003),-('Gastos Gerais'!$C$4:$C$1003)))</f>
        <v>0</v>
      </c>
      <c r="AC16" s="71">
        <f>IF($B16="",0,SUMPRODUCT(-('Gastos Gerais'!$F$4:$F$1003='Gastos das Atividades'!$B16),-('Gastos das Atividades'!AC$3&gt;='Gastos Gerais'!$D$4:$D$1003),-('Gastos das Atividades'!AC$3&lt;='Gastos Gerais'!$E$4:$E$1003),-('Gastos Gerais'!$C$4:$C$1003)))</f>
        <v>0</v>
      </c>
      <c r="AD16" s="71">
        <f>IF($B16="",0,SUMPRODUCT(-('Gastos Gerais'!$F$4:$F$1003='Gastos das Atividades'!$B16),-('Gastos das Atividades'!AD$3&gt;='Gastos Gerais'!$D$4:$D$1003),-('Gastos das Atividades'!AD$3&lt;='Gastos Gerais'!$E$4:$E$1003),-('Gastos Gerais'!$C$4:$C$1003)))</f>
        <v>0</v>
      </c>
      <c r="AE16" s="71">
        <f>IF($B16="",0,SUMPRODUCT(-('Gastos Gerais'!$F$4:$F$1003='Gastos das Atividades'!$B16),-('Gastos das Atividades'!AE$3&gt;='Gastos Gerais'!$D$4:$D$1003),-('Gastos das Atividades'!AE$3&lt;='Gastos Gerais'!$E$4:$E$1003),-('Gastos Gerais'!$C$4:$C$1003)))</f>
        <v>0</v>
      </c>
      <c r="AF16" s="71">
        <f>IF($B16="",0,SUMPRODUCT(-('Gastos Gerais'!$F$4:$F$1003='Gastos das Atividades'!$B16),-('Gastos das Atividades'!AF$3&gt;='Gastos Gerais'!$D$4:$D$1003),-('Gastos das Atividades'!AF$3&lt;='Gastos Gerais'!$E$4:$E$1003),-('Gastos Gerais'!$C$4:$C$1003)))</f>
        <v>0</v>
      </c>
      <c r="AG16" s="71">
        <f>IF($B16="",0,SUMPRODUCT(-('Gastos Gerais'!$F$4:$F$1003='Gastos das Atividades'!$B16),-('Gastos das Atividades'!AG$3&gt;='Gastos Gerais'!$D$4:$D$1003),-('Gastos das Atividades'!AG$3&lt;='Gastos Gerais'!$E$4:$E$1003),-('Gastos Gerais'!$C$4:$C$1003)))</f>
        <v>0</v>
      </c>
      <c r="AH16" s="71">
        <f>IF($B16="",0,SUMPRODUCT(-('Gastos Gerais'!$F$4:$F$1003='Gastos das Atividades'!$B16),-('Gastos das Atividades'!AH$3&gt;='Gastos Gerais'!$D$4:$D$1003),-('Gastos das Atividades'!AH$3&lt;='Gastos Gerais'!$E$4:$E$1003),-('Gastos Gerais'!$C$4:$C$1003)))</f>
        <v>0</v>
      </c>
      <c r="AI16" s="71">
        <f>IF($B16="",0,SUMPRODUCT(-('Gastos Gerais'!$F$4:$F$1003='Gastos das Atividades'!$B16),-('Gastos das Atividades'!AI$3&gt;='Gastos Gerais'!$D$4:$D$1003),-('Gastos das Atividades'!AI$3&lt;='Gastos Gerais'!$E$4:$E$1003),-('Gastos Gerais'!$C$4:$C$1003)))</f>
        <v>0</v>
      </c>
      <c r="AJ16" s="71">
        <f>IF($B16="",0,SUMPRODUCT(-('Gastos Gerais'!$F$4:$F$1003='Gastos das Atividades'!$B16),-('Gastos das Atividades'!AJ$3&gt;='Gastos Gerais'!$D$4:$D$1003),-('Gastos das Atividades'!AJ$3&lt;='Gastos Gerais'!$E$4:$E$1003),-('Gastos Gerais'!$C$4:$C$1003)))</f>
        <v>0</v>
      </c>
      <c r="AK16" s="71">
        <f>IF($B16="",0,SUMPRODUCT(-('Gastos Gerais'!$F$4:$F$1003='Gastos das Atividades'!$B16),-('Gastos das Atividades'!AK$3&gt;='Gastos Gerais'!$D$4:$D$1003),-('Gastos das Atividades'!AK$3&lt;='Gastos Gerais'!$E$4:$E$1003),-('Gastos Gerais'!$C$4:$C$1003)))</f>
        <v>0</v>
      </c>
      <c r="AL16" s="71">
        <f>IF($B16="",0,SUMPRODUCT(-('Gastos Gerais'!$F$4:$F$1003='Gastos das Atividades'!$B16),-('Gastos das Atividades'!AL$3&gt;='Gastos Gerais'!$D$4:$D$1003),-('Gastos das Atividades'!AL$3&lt;='Gastos Gerais'!$E$4:$E$1003),-('Gastos Gerais'!$C$4:$C$1003)))</f>
        <v>0</v>
      </c>
      <c r="AM16" s="71">
        <f>IF($B16="",0,SUMPRODUCT(-('Gastos Gerais'!$F$4:$F$1003='Gastos das Atividades'!$B16),-('Gastos das Atividades'!AM$3&gt;='Gastos Gerais'!$D$4:$D$1003),-('Gastos das Atividades'!AM$3&lt;='Gastos Gerais'!$E$4:$E$1003),-('Gastos Gerais'!$C$4:$C$1003)))</f>
        <v>0</v>
      </c>
      <c r="AN16" s="71">
        <f>IF($B16="",0,SUMPRODUCT(-('Gastos Gerais'!$F$4:$F$1003='Gastos das Atividades'!$B16),-('Gastos das Atividades'!AN$3&gt;='Gastos Gerais'!$D$4:$D$1003),-('Gastos das Atividades'!AN$3&lt;='Gastos Gerais'!$E$4:$E$1003),-('Gastos Gerais'!$C$4:$C$1003)))</f>
        <v>0</v>
      </c>
      <c r="AO16" s="71">
        <f>IF($B16="",0,SUMPRODUCT(-('Gastos Gerais'!$F$4:$F$1003='Gastos das Atividades'!$B16),-('Gastos das Atividades'!AO$3&gt;='Gastos Gerais'!$D$4:$D$1003),-('Gastos das Atividades'!AO$3&lt;='Gastos Gerais'!$E$4:$E$1003),-('Gastos Gerais'!$C$4:$C$1003)))</f>
        <v>0</v>
      </c>
      <c r="AP16" s="71">
        <f>IF($B16="",0,SUMPRODUCT(-('Gastos Gerais'!$F$4:$F$1003='Gastos das Atividades'!$B16),-('Gastos das Atividades'!AP$3&gt;='Gastos Gerais'!$D$4:$D$1003),-('Gastos das Atividades'!AP$3&lt;='Gastos Gerais'!$E$4:$E$1003),-('Gastos Gerais'!$C$4:$C$1003)))</f>
        <v>0</v>
      </c>
      <c r="AQ16" s="71">
        <f>IF($B16="",0,SUMPRODUCT(-('Gastos Gerais'!$F$4:$F$1003='Gastos das Atividades'!$B16),-('Gastos das Atividades'!AQ$3&gt;='Gastos Gerais'!$D$4:$D$1003),-('Gastos das Atividades'!AQ$3&lt;='Gastos Gerais'!$E$4:$E$1003),-('Gastos Gerais'!$C$4:$C$1003)))</f>
        <v>0</v>
      </c>
      <c r="AR16" s="71">
        <f>IF($B16="",0,SUMPRODUCT(-('Gastos Gerais'!$F$4:$F$1003='Gastos das Atividades'!$B16),-('Gastos das Atividades'!AR$3&gt;='Gastos Gerais'!$D$4:$D$1003),-('Gastos das Atividades'!AR$3&lt;='Gastos Gerais'!$E$4:$E$1003),-('Gastos Gerais'!$C$4:$C$1003)))</f>
        <v>0</v>
      </c>
      <c r="AS16" s="71">
        <f>IF($B16="",0,SUMPRODUCT(-('Gastos Gerais'!$F$4:$F$1003='Gastos das Atividades'!$B16),-('Gastos das Atividades'!AS$3&gt;='Gastos Gerais'!$D$4:$D$1003),-('Gastos das Atividades'!AS$3&lt;='Gastos Gerais'!$E$4:$E$1003),-('Gastos Gerais'!$C$4:$C$1003)))</f>
        <v>0</v>
      </c>
      <c r="AT16" s="71">
        <f>IF($B16="",0,SUMPRODUCT(-('Gastos Gerais'!$F$4:$F$1003='Gastos das Atividades'!$B16),-('Gastos das Atividades'!AT$3&gt;='Gastos Gerais'!$D$4:$D$1003),-('Gastos das Atividades'!AT$3&lt;='Gastos Gerais'!$E$4:$E$1003),-('Gastos Gerais'!$C$4:$C$1003)))</f>
        <v>0</v>
      </c>
      <c r="AU16" s="71">
        <f>IF($B16="",0,SUMPRODUCT(-('Gastos Gerais'!$F$4:$F$1003='Gastos das Atividades'!$B16),-('Gastos das Atividades'!AU$3&gt;='Gastos Gerais'!$D$4:$D$1003),-('Gastos das Atividades'!AU$3&lt;='Gastos Gerais'!$E$4:$E$1003),-('Gastos Gerais'!$C$4:$C$1003)))</f>
        <v>0</v>
      </c>
      <c r="AV16" s="71">
        <f>IF($B16="",0,SUMPRODUCT(-('Gastos Gerais'!$F$4:$F$1003='Gastos das Atividades'!$B16),-('Gastos das Atividades'!AV$3&gt;='Gastos Gerais'!$D$4:$D$1003),-('Gastos das Atividades'!AV$3&lt;='Gastos Gerais'!$E$4:$E$1003),-('Gastos Gerais'!$C$4:$C$1003)))</f>
        <v>0</v>
      </c>
      <c r="AW16" s="71">
        <f>IF($B16="",0,SUMPRODUCT(-('Gastos Gerais'!$F$4:$F$1003='Gastos das Atividades'!$B16),-('Gastos das Atividades'!AW$3&gt;='Gastos Gerais'!$D$4:$D$1003),-('Gastos das Atividades'!AW$3&lt;='Gastos Gerais'!$E$4:$E$1003),-('Gastos Gerais'!$C$4:$C$1003)))</f>
        <v>0</v>
      </c>
      <c r="AX16" s="71">
        <f>IF($B16="",0,SUMPRODUCT(-('Gastos Gerais'!$F$4:$F$1003='Gastos das Atividades'!$B16),-('Gastos das Atividades'!AX$3&gt;='Gastos Gerais'!$D$4:$D$1003),-('Gastos das Atividades'!AX$3&lt;='Gastos Gerais'!$E$4:$E$1003),-('Gastos Gerais'!$C$4:$C$1003)))</f>
        <v>0</v>
      </c>
      <c r="AY16" s="71">
        <f>IF($B16="",0,SUMPRODUCT(-('Gastos Gerais'!$F$4:$F$1003='Gastos das Atividades'!$B16),-('Gastos das Atividades'!AY$3&gt;='Gastos Gerais'!$D$4:$D$1003),-('Gastos das Atividades'!AY$3&lt;='Gastos Gerais'!$E$4:$E$1003),-('Gastos Gerais'!$C$4:$C$1003)))</f>
        <v>0</v>
      </c>
      <c r="AZ16" s="71">
        <f>IF($B16="",0,SUMPRODUCT(-('Gastos Gerais'!$F$4:$F$1003='Gastos das Atividades'!$B16),-('Gastos das Atividades'!AZ$3&gt;='Gastos Gerais'!$D$4:$D$1003),-('Gastos das Atividades'!AZ$3&lt;='Gastos Gerais'!$E$4:$E$1003),-('Gastos Gerais'!$C$4:$C$1003)))</f>
        <v>0</v>
      </c>
      <c r="BA16" s="71">
        <f>IF($B16="",0,SUMPRODUCT(-('Gastos Gerais'!$F$4:$F$1003='Gastos das Atividades'!$B16),-('Gastos das Atividades'!BA$3&gt;='Gastos Gerais'!$D$4:$D$1003),-('Gastos das Atividades'!BA$3&lt;='Gastos Gerais'!$E$4:$E$1003),-('Gastos Gerais'!$C$4:$C$1003)))</f>
        <v>0</v>
      </c>
      <c r="BB16" s="71">
        <f>IF($B16="",0,SUMPRODUCT(-('Gastos Gerais'!$F$4:$F$1003='Gastos das Atividades'!$B16),-('Gastos das Atividades'!BB$3&gt;='Gastos Gerais'!$D$4:$D$1003),-('Gastos das Atividades'!BB$3&lt;='Gastos Gerais'!$E$4:$E$1003),-('Gastos Gerais'!$C$4:$C$1003)))</f>
        <v>0</v>
      </c>
      <c r="BC16" s="71">
        <f>IF($B16="",0,SUMPRODUCT(-('Gastos Gerais'!$F$4:$F$1003='Gastos das Atividades'!$B16),-('Gastos das Atividades'!BC$3&gt;='Gastos Gerais'!$D$4:$D$1003),-('Gastos das Atividades'!BC$3&lt;='Gastos Gerais'!$E$4:$E$1003),-('Gastos Gerais'!$C$4:$C$1003)))</f>
        <v>0</v>
      </c>
      <c r="BD16" s="71">
        <f>IF($B16="",0,SUMPRODUCT(-('Gastos Gerais'!$F$4:$F$1003='Gastos das Atividades'!$B16),-('Gastos das Atividades'!BD$3&gt;='Gastos Gerais'!$D$4:$D$1003),-('Gastos das Atividades'!BD$3&lt;='Gastos Gerais'!$E$4:$E$1003),-('Gastos Gerais'!$C$4:$C$1003)))</f>
        <v>0</v>
      </c>
      <c r="BE16" s="71">
        <f>IF($B16="",0,SUMPRODUCT(-('Gastos Gerais'!$F$4:$F$1003='Gastos das Atividades'!$B16),-('Gastos das Atividades'!BE$3&gt;='Gastos Gerais'!$D$4:$D$1003),-('Gastos das Atividades'!BE$3&lt;='Gastos Gerais'!$E$4:$E$1003),-('Gastos Gerais'!$C$4:$C$1003)))</f>
        <v>0</v>
      </c>
      <c r="BF16" s="71">
        <f>IF($B16="",0,SUMPRODUCT(-('Gastos Gerais'!$F$4:$F$1003='Gastos das Atividades'!$B16),-('Gastos das Atividades'!BF$3&gt;='Gastos Gerais'!$D$4:$D$1003),-('Gastos das Atividades'!BF$3&lt;='Gastos Gerais'!$E$4:$E$1003),-('Gastos Gerais'!$C$4:$C$1003)))</f>
        <v>0</v>
      </c>
      <c r="BG16" s="71">
        <f>IF($B16="",0,SUMPRODUCT(-('Gastos Gerais'!$F$4:$F$1003='Gastos das Atividades'!$B16),-('Gastos das Atividades'!BG$3&gt;='Gastos Gerais'!$D$4:$D$1003),-('Gastos das Atividades'!BG$3&lt;='Gastos Gerais'!$E$4:$E$1003),-('Gastos Gerais'!$C$4:$C$1003)))</f>
        <v>0</v>
      </c>
      <c r="BH16" s="71">
        <f>IF($B16="",0,SUMPRODUCT(-('Gastos Gerais'!$F$4:$F$1003='Gastos das Atividades'!$B16),-('Gastos das Atividades'!BH$3&gt;='Gastos Gerais'!$D$4:$D$1003),-('Gastos das Atividades'!BH$3&lt;='Gastos Gerais'!$E$4:$E$1003),-('Gastos Gerais'!$C$4:$C$1003)))</f>
        <v>0</v>
      </c>
      <c r="BI16" s="71">
        <f>IF($B16="",0,SUMPRODUCT(-('Gastos Gerais'!$F$4:$F$1003='Gastos das Atividades'!$B16),-('Gastos das Atividades'!BI$3&gt;='Gastos Gerais'!$D$4:$D$1003),-('Gastos das Atividades'!BI$3&lt;='Gastos Gerais'!$E$4:$E$1003),-('Gastos Gerais'!$C$4:$C$1003)))</f>
        <v>0</v>
      </c>
      <c r="BJ16" s="71">
        <f>IF($B16="",0,SUMPRODUCT(-('Gastos Gerais'!$F$4:$F$1003='Gastos das Atividades'!$B16),-('Gastos das Atividades'!BJ$3&gt;='Gastos Gerais'!$D$4:$D$1003),-('Gastos das Atividades'!BJ$3&lt;='Gastos Gerais'!$E$4:$E$1003),-('Gastos Gerais'!$C$4:$C$1003)))</f>
        <v>0</v>
      </c>
      <c r="BK16" s="71">
        <f>IF($B16="",0,SUMPRODUCT(-('Gastos Gerais'!$F$4:$F$1003='Gastos das Atividades'!$B16),-('Gastos das Atividades'!BK$3&gt;='Gastos Gerais'!$D$4:$D$1003),-('Gastos das Atividades'!BK$3&lt;='Gastos Gerais'!$E$4:$E$1003),-('Gastos Gerais'!$C$4:$C$1003)))</f>
        <v>0</v>
      </c>
      <c r="BL16" s="71">
        <f>IF($B16="",0,SUMPRODUCT(-('Gastos Gerais'!$F$4:$F$1003='Gastos das Atividades'!$B16),-('Gastos das Atividades'!BL$3&gt;='Gastos Gerais'!$D$4:$D$1003),-('Gastos das Atividades'!BL$3&lt;='Gastos Gerais'!$E$4:$E$1003),-('Gastos Gerais'!$C$4:$C$1003)))</f>
        <v>0</v>
      </c>
      <c r="BM16" s="71">
        <f>IF($B16="",0,SUMPRODUCT(-('Gastos Gerais'!$F$4:$F$1003='Gastos das Atividades'!$B16),-('Gastos das Atividades'!BM$3&gt;='Gastos Gerais'!$D$4:$D$1003),-('Gastos das Atividades'!BM$3&lt;='Gastos Gerais'!$E$4:$E$1003),-('Gastos Gerais'!$C$4:$C$1003)))</f>
        <v>0</v>
      </c>
      <c r="BN16" s="71">
        <f>IF($B16="",0,SUMPRODUCT(-('Gastos Gerais'!$F$4:$F$1003='Gastos das Atividades'!$B16),-('Gastos das Atividades'!BN$3&gt;='Gastos Gerais'!$D$4:$D$1003),-('Gastos das Atividades'!BN$3&lt;='Gastos Gerais'!$E$4:$E$1003),-('Gastos Gerais'!$C$4:$C$1003)))</f>
        <v>0</v>
      </c>
      <c r="BO16" s="71">
        <f>IF($B16="",0,SUMPRODUCT(-('Gastos Gerais'!$F$4:$F$1003='Gastos das Atividades'!$B16),-('Gastos das Atividades'!BO$3&gt;='Gastos Gerais'!$D$4:$D$1003),-('Gastos das Atividades'!BO$3&lt;='Gastos Gerais'!$E$4:$E$1003),-('Gastos Gerais'!$C$4:$C$1003)))</f>
        <v>0</v>
      </c>
      <c r="BP16" s="71">
        <f>IF($B16="",0,SUMPRODUCT(-('Gastos Gerais'!$F$4:$F$1003='Gastos das Atividades'!$B16),-('Gastos das Atividades'!BP$3&gt;='Gastos Gerais'!$D$4:$D$1003),-('Gastos das Atividades'!BP$3&lt;='Gastos Gerais'!$E$4:$E$1003),-('Gastos Gerais'!$C$4:$C$1003)))</f>
        <v>0</v>
      </c>
      <c r="BQ16" s="71">
        <f>IF($B16="",0,SUMPRODUCT(-('Gastos Gerais'!$F$4:$F$1003='Gastos das Atividades'!$B16),-('Gastos das Atividades'!BQ$3&gt;='Gastos Gerais'!$D$4:$D$1003),-('Gastos das Atividades'!BQ$3&lt;='Gastos Gerais'!$E$4:$E$1003),-('Gastos Gerais'!$C$4:$C$1003)))</f>
        <v>0</v>
      </c>
      <c r="BR16" s="71">
        <f>IF($B16="",0,SUMPRODUCT(-('Gastos Gerais'!$F$4:$F$1003='Gastos das Atividades'!$B16),-('Gastos das Atividades'!BR$3&gt;='Gastos Gerais'!$D$4:$D$1003),-('Gastos das Atividades'!BR$3&lt;='Gastos Gerais'!$E$4:$E$1003),-('Gastos Gerais'!$C$4:$C$1003)))</f>
        <v>0</v>
      </c>
      <c r="BS16" s="71">
        <f>IF($B16="",0,SUMPRODUCT(-('Gastos Gerais'!$F$4:$F$1003='Gastos das Atividades'!$B16),-('Gastos das Atividades'!BS$3&gt;='Gastos Gerais'!$D$4:$D$1003),-('Gastos das Atividades'!BS$3&lt;='Gastos Gerais'!$E$4:$E$1003),-('Gastos Gerais'!$C$4:$C$1003)))</f>
        <v>0</v>
      </c>
      <c r="BT16" s="71">
        <f>IF($B16="",0,SUMPRODUCT(-('Gastos Gerais'!$F$4:$F$1003='Gastos das Atividades'!$B16),-('Gastos das Atividades'!BT$3&gt;='Gastos Gerais'!$D$4:$D$1003),-('Gastos das Atividades'!BT$3&lt;='Gastos Gerais'!$E$4:$E$1003),-('Gastos Gerais'!$C$4:$C$1003)))</f>
        <v>0</v>
      </c>
      <c r="BU16" s="71">
        <f>IF($B16="",0,SUMPRODUCT(-('Gastos Gerais'!$F$4:$F$1003='Gastos das Atividades'!$B16),-('Gastos das Atividades'!BU$3&gt;='Gastos Gerais'!$D$4:$D$1003),-('Gastos das Atividades'!BU$3&lt;='Gastos Gerais'!$E$4:$E$1003),-('Gastos Gerais'!$C$4:$C$1003)))</f>
        <v>0</v>
      </c>
      <c r="BV16" s="71">
        <f>IF($B16="",0,SUMPRODUCT(-('Gastos Gerais'!$F$4:$F$1003='Gastos das Atividades'!$B16),-('Gastos das Atividades'!BV$3&gt;='Gastos Gerais'!$D$4:$D$1003),-('Gastos das Atividades'!BV$3&lt;='Gastos Gerais'!$E$4:$E$1003),-('Gastos Gerais'!$C$4:$C$1003)))</f>
        <v>0</v>
      </c>
      <c r="BW16" s="71">
        <f>IF($B16="",0,SUMPRODUCT(-('Gastos Gerais'!$F$4:$F$1003='Gastos das Atividades'!$B16),-('Gastos das Atividades'!BW$3&gt;='Gastos Gerais'!$D$4:$D$1003),-('Gastos das Atividades'!BW$3&lt;='Gastos Gerais'!$E$4:$E$1003),-('Gastos Gerais'!$C$4:$C$1003)))</f>
        <v>0</v>
      </c>
      <c r="BX16" s="71">
        <f>IF($B16="",0,SUMPRODUCT(-('Gastos Gerais'!$F$4:$F$1003='Gastos das Atividades'!$B16),-('Gastos das Atividades'!BX$3&gt;='Gastos Gerais'!$D$4:$D$1003),-('Gastos das Atividades'!BX$3&lt;='Gastos Gerais'!$E$4:$E$1003),-('Gastos Gerais'!$C$4:$C$1003)))</f>
        <v>0</v>
      </c>
    </row>
    <row r="17" spans="1:76" ht="38.25" x14ac:dyDescent="0.2">
      <c r="A17" s="139">
        <v>14</v>
      </c>
      <c r="B17" s="157" t="s">
        <v>593</v>
      </c>
      <c r="C17" s="298">
        <v>0</v>
      </c>
      <c r="D17" s="350">
        <f t="shared" si="9"/>
        <v>0</v>
      </c>
      <c r="E17" s="137">
        <f t="shared" si="10"/>
        <v>0</v>
      </c>
      <c r="F17" s="71">
        <f t="shared" si="2"/>
        <v>0</v>
      </c>
      <c r="G17" s="71">
        <f t="shared" si="2"/>
        <v>0</v>
      </c>
      <c r="H17" s="71">
        <f t="shared" si="2"/>
        <v>0</v>
      </c>
      <c r="I17" s="71">
        <f t="shared" si="2"/>
        <v>0</v>
      </c>
      <c r="J17" s="138">
        <f t="shared" si="3"/>
        <v>0</v>
      </c>
      <c r="K17" s="74">
        <f t="shared" si="4"/>
        <v>0</v>
      </c>
      <c r="L17" s="74">
        <f t="shared" si="5"/>
        <v>0</v>
      </c>
      <c r="M17" s="74">
        <f t="shared" si="6"/>
        <v>0</v>
      </c>
      <c r="N17" s="74">
        <f t="shared" si="11"/>
        <v>0</v>
      </c>
      <c r="O17" s="74">
        <f t="shared" si="12"/>
        <v>0</v>
      </c>
      <c r="P17" s="202">
        <f t="shared" si="8"/>
        <v>0</v>
      </c>
      <c r="Q17" s="71">
        <f>IF($B17="",0,SUMPRODUCT(-('Gastos Gerais'!$F$4:$F$1003='Gastos das Atividades'!$B17),-('Gastos das Atividades'!Q$3&gt;='Gastos Gerais'!$D$4:$D$1003),-('Gastos das Atividades'!Q$3&lt;='Gastos Gerais'!$E$4:$E$1003),-('Gastos Gerais'!$C$4:$C$1003)))</f>
        <v>0</v>
      </c>
      <c r="R17" s="71">
        <f>IF($B17="",0,SUMPRODUCT(-('Gastos Gerais'!$F$4:$F$1003='Gastos das Atividades'!$B17),-('Gastos das Atividades'!R$3&gt;='Gastos Gerais'!$D$4:$D$1003),-('Gastos das Atividades'!R$3&lt;='Gastos Gerais'!$E$4:$E$1003),-('Gastos Gerais'!$C$4:$C$1003)))</f>
        <v>0</v>
      </c>
      <c r="S17" s="71">
        <f>IF($B17="",0,SUMPRODUCT(-('Gastos Gerais'!$F$4:$F$1003='Gastos das Atividades'!$B17),-('Gastos das Atividades'!S$3&gt;='Gastos Gerais'!$D$4:$D$1003),-('Gastos das Atividades'!S$3&lt;='Gastos Gerais'!$E$4:$E$1003),-('Gastos Gerais'!$C$4:$C$1003)))</f>
        <v>0</v>
      </c>
      <c r="T17" s="71">
        <f>IF($B17="",0,SUMPRODUCT(-('Gastos Gerais'!$F$4:$F$1003='Gastos das Atividades'!$B17),-('Gastos das Atividades'!T$3&gt;='Gastos Gerais'!$D$4:$D$1003),-('Gastos das Atividades'!T$3&lt;='Gastos Gerais'!$E$4:$E$1003),-('Gastos Gerais'!$C$4:$C$1003)))</f>
        <v>0</v>
      </c>
      <c r="U17" s="71">
        <f>IF($B17="",0,SUMPRODUCT(-('Gastos Gerais'!$F$4:$F$1003='Gastos das Atividades'!$B17),-('Gastos das Atividades'!U$3&gt;='Gastos Gerais'!$D$4:$D$1003),-('Gastos das Atividades'!U$3&lt;='Gastos Gerais'!$E$4:$E$1003),-('Gastos Gerais'!$C$4:$C$1003)))</f>
        <v>0</v>
      </c>
      <c r="V17" s="71">
        <f>IF($B17="",0,SUMPRODUCT(-('Gastos Gerais'!$F$4:$F$1003='Gastos das Atividades'!$B17),-('Gastos das Atividades'!V$3&gt;='Gastos Gerais'!$D$4:$D$1003),-('Gastos das Atividades'!V$3&lt;='Gastos Gerais'!$E$4:$E$1003),-('Gastos Gerais'!$C$4:$C$1003)))</f>
        <v>0</v>
      </c>
      <c r="W17" s="71">
        <f>IF($B17="",0,SUMPRODUCT(-('Gastos Gerais'!$F$4:$F$1003='Gastos das Atividades'!$B17),-('Gastos das Atividades'!W$3&gt;='Gastos Gerais'!$D$4:$D$1003),-('Gastos das Atividades'!W$3&lt;='Gastos Gerais'!$E$4:$E$1003),-('Gastos Gerais'!$C$4:$C$1003)))</f>
        <v>0</v>
      </c>
      <c r="X17" s="71">
        <f>IF($B17="",0,SUMPRODUCT(-('Gastos Gerais'!$F$4:$F$1003='Gastos das Atividades'!$B17),-('Gastos das Atividades'!X$3&gt;='Gastos Gerais'!$D$4:$D$1003),-('Gastos das Atividades'!X$3&lt;='Gastos Gerais'!$E$4:$E$1003),-('Gastos Gerais'!$C$4:$C$1003)))</f>
        <v>0</v>
      </c>
      <c r="Y17" s="71">
        <f>IF($B17="",0,SUMPRODUCT(-('Gastos Gerais'!$F$4:$F$1003='Gastos das Atividades'!$B17),-('Gastos das Atividades'!Y$3&gt;='Gastos Gerais'!$D$4:$D$1003),-('Gastos das Atividades'!Y$3&lt;='Gastos Gerais'!$E$4:$E$1003),-('Gastos Gerais'!$C$4:$C$1003)))</f>
        <v>0</v>
      </c>
      <c r="Z17" s="71">
        <f>IF($B17="",0,SUMPRODUCT(-('Gastos Gerais'!$F$4:$F$1003='Gastos das Atividades'!$B17),-('Gastos das Atividades'!Z$3&gt;='Gastos Gerais'!$D$4:$D$1003),-('Gastos das Atividades'!Z$3&lt;='Gastos Gerais'!$E$4:$E$1003),-('Gastos Gerais'!$C$4:$C$1003)))</f>
        <v>0</v>
      </c>
      <c r="AA17" s="71">
        <f>IF($B17="",0,SUMPRODUCT(-('Gastos Gerais'!$F$4:$F$1003='Gastos das Atividades'!$B17),-('Gastos das Atividades'!AA$3&gt;='Gastos Gerais'!$D$4:$D$1003),-('Gastos das Atividades'!AA$3&lt;='Gastos Gerais'!$E$4:$E$1003),-('Gastos Gerais'!$C$4:$C$1003)))</f>
        <v>0</v>
      </c>
      <c r="AB17" s="71">
        <f>IF($B17="",0,SUMPRODUCT(-('Gastos Gerais'!$F$4:$F$1003='Gastos das Atividades'!$B17),-('Gastos das Atividades'!AB$3&gt;='Gastos Gerais'!$D$4:$D$1003),-('Gastos das Atividades'!AB$3&lt;='Gastos Gerais'!$E$4:$E$1003),-('Gastos Gerais'!$C$4:$C$1003)))</f>
        <v>0</v>
      </c>
      <c r="AC17" s="71">
        <f>IF($B17="",0,SUMPRODUCT(-('Gastos Gerais'!$F$4:$F$1003='Gastos das Atividades'!$B17),-('Gastos das Atividades'!AC$3&gt;='Gastos Gerais'!$D$4:$D$1003),-('Gastos das Atividades'!AC$3&lt;='Gastos Gerais'!$E$4:$E$1003),-('Gastos Gerais'!$C$4:$C$1003)))</f>
        <v>0</v>
      </c>
      <c r="AD17" s="71">
        <f>IF($B17="",0,SUMPRODUCT(-('Gastos Gerais'!$F$4:$F$1003='Gastos das Atividades'!$B17),-('Gastos das Atividades'!AD$3&gt;='Gastos Gerais'!$D$4:$D$1003),-('Gastos das Atividades'!AD$3&lt;='Gastos Gerais'!$E$4:$E$1003),-('Gastos Gerais'!$C$4:$C$1003)))</f>
        <v>0</v>
      </c>
      <c r="AE17" s="71">
        <f>IF($B17="",0,SUMPRODUCT(-('Gastos Gerais'!$F$4:$F$1003='Gastos das Atividades'!$B17),-('Gastos das Atividades'!AE$3&gt;='Gastos Gerais'!$D$4:$D$1003),-('Gastos das Atividades'!AE$3&lt;='Gastos Gerais'!$E$4:$E$1003),-('Gastos Gerais'!$C$4:$C$1003)))</f>
        <v>0</v>
      </c>
      <c r="AF17" s="71">
        <f>IF($B17="",0,SUMPRODUCT(-('Gastos Gerais'!$F$4:$F$1003='Gastos das Atividades'!$B17),-('Gastos das Atividades'!AF$3&gt;='Gastos Gerais'!$D$4:$D$1003),-('Gastos das Atividades'!AF$3&lt;='Gastos Gerais'!$E$4:$E$1003),-('Gastos Gerais'!$C$4:$C$1003)))</f>
        <v>0</v>
      </c>
      <c r="AG17" s="71">
        <f>IF($B17="",0,SUMPRODUCT(-('Gastos Gerais'!$F$4:$F$1003='Gastos das Atividades'!$B17),-('Gastos das Atividades'!AG$3&gt;='Gastos Gerais'!$D$4:$D$1003),-('Gastos das Atividades'!AG$3&lt;='Gastos Gerais'!$E$4:$E$1003),-('Gastos Gerais'!$C$4:$C$1003)))</f>
        <v>0</v>
      </c>
      <c r="AH17" s="71">
        <f>IF($B17="",0,SUMPRODUCT(-('Gastos Gerais'!$F$4:$F$1003='Gastos das Atividades'!$B17),-('Gastos das Atividades'!AH$3&gt;='Gastos Gerais'!$D$4:$D$1003),-('Gastos das Atividades'!AH$3&lt;='Gastos Gerais'!$E$4:$E$1003),-('Gastos Gerais'!$C$4:$C$1003)))</f>
        <v>0</v>
      </c>
      <c r="AI17" s="71">
        <f>IF($B17="",0,SUMPRODUCT(-('Gastos Gerais'!$F$4:$F$1003='Gastos das Atividades'!$B17),-('Gastos das Atividades'!AI$3&gt;='Gastos Gerais'!$D$4:$D$1003),-('Gastos das Atividades'!AI$3&lt;='Gastos Gerais'!$E$4:$E$1003),-('Gastos Gerais'!$C$4:$C$1003)))</f>
        <v>0</v>
      </c>
      <c r="AJ17" s="71">
        <f>IF($B17="",0,SUMPRODUCT(-('Gastos Gerais'!$F$4:$F$1003='Gastos das Atividades'!$B17),-('Gastos das Atividades'!AJ$3&gt;='Gastos Gerais'!$D$4:$D$1003),-('Gastos das Atividades'!AJ$3&lt;='Gastos Gerais'!$E$4:$E$1003),-('Gastos Gerais'!$C$4:$C$1003)))</f>
        <v>0</v>
      </c>
      <c r="AK17" s="71">
        <f>IF($B17="",0,SUMPRODUCT(-('Gastos Gerais'!$F$4:$F$1003='Gastos das Atividades'!$B17),-('Gastos das Atividades'!AK$3&gt;='Gastos Gerais'!$D$4:$D$1003),-('Gastos das Atividades'!AK$3&lt;='Gastos Gerais'!$E$4:$E$1003),-('Gastos Gerais'!$C$4:$C$1003)))</f>
        <v>0</v>
      </c>
      <c r="AL17" s="71">
        <f>IF($B17="",0,SUMPRODUCT(-('Gastos Gerais'!$F$4:$F$1003='Gastos das Atividades'!$B17),-('Gastos das Atividades'!AL$3&gt;='Gastos Gerais'!$D$4:$D$1003),-('Gastos das Atividades'!AL$3&lt;='Gastos Gerais'!$E$4:$E$1003),-('Gastos Gerais'!$C$4:$C$1003)))</f>
        <v>0</v>
      </c>
      <c r="AM17" s="71">
        <f>IF($B17="",0,SUMPRODUCT(-('Gastos Gerais'!$F$4:$F$1003='Gastos das Atividades'!$B17),-('Gastos das Atividades'!AM$3&gt;='Gastos Gerais'!$D$4:$D$1003),-('Gastos das Atividades'!AM$3&lt;='Gastos Gerais'!$E$4:$E$1003),-('Gastos Gerais'!$C$4:$C$1003)))</f>
        <v>0</v>
      </c>
      <c r="AN17" s="71">
        <f>IF($B17="",0,SUMPRODUCT(-('Gastos Gerais'!$F$4:$F$1003='Gastos das Atividades'!$B17),-('Gastos das Atividades'!AN$3&gt;='Gastos Gerais'!$D$4:$D$1003),-('Gastos das Atividades'!AN$3&lt;='Gastos Gerais'!$E$4:$E$1003),-('Gastos Gerais'!$C$4:$C$1003)))</f>
        <v>0</v>
      </c>
      <c r="AO17" s="71">
        <f>IF($B17="",0,SUMPRODUCT(-('Gastos Gerais'!$F$4:$F$1003='Gastos das Atividades'!$B17),-('Gastos das Atividades'!AO$3&gt;='Gastos Gerais'!$D$4:$D$1003),-('Gastos das Atividades'!AO$3&lt;='Gastos Gerais'!$E$4:$E$1003),-('Gastos Gerais'!$C$4:$C$1003)))</f>
        <v>0</v>
      </c>
      <c r="AP17" s="71">
        <f>IF($B17="",0,SUMPRODUCT(-('Gastos Gerais'!$F$4:$F$1003='Gastos das Atividades'!$B17),-('Gastos das Atividades'!AP$3&gt;='Gastos Gerais'!$D$4:$D$1003),-('Gastos das Atividades'!AP$3&lt;='Gastos Gerais'!$E$4:$E$1003),-('Gastos Gerais'!$C$4:$C$1003)))</f>
        <v>0</v>
      </c>
      <c r="AQ17" s="71">
        <f>IF($B17="",0,SUMPRODUCT(-('Gastos Gerais'!$F$4:$F$1003='Gastos das Atividades'!$B17),-('Gastos das Atividades'!AQ$3&gt;='Gastos Gerais'!$D$4:$D$1003),-('Gastos das Atividades'!AQ$3&lt;='Gastos Gerais'!$E$4:$E$1003),-('Gastos Gerais'!$C$4:$C$1003)))</f>
        <v>0</v>
      </c>
      <c r="AR17" s="71">
        <f>IF($B17="",0,SUMPRODUCT(-('Gastos Gerais'!$F$4:$F$1003='Gastos das Atividades'!$B17),-('Gastos das Atividades'!AR$3&gt;='Gastos Gerais'!$D$4:$D$1003),-('Gastos das Atividades'!AR$3&lt;='Gastos Gerais'!$E$4:$E$1003),-('Gastos Gerais'!$C$4:$C$1003)))</f>
        <v>0</v>
      </c>
      <c r="AS17" s="71">
        <f>IF($B17="",0,SUMPRODUCT(-('Gastos Gerais'!$F$4:$F$1003='Gastos das Atividades'!$B17),-('Gastos das Atividades'!AS$3&gt;='Gastos Gerais'!$D$4:$D$1003),-('Gastos das Atividades'!AS$3&lt;='Gastos Gerais'!$E$4:$E$1003),-('Gastos Gerais'!$C$4:$C$1003)))</f>
        <v>0</v>
      </c>
      <c r="AT17" s="71">
        <f>IF($B17="",0,SUMPRODUCT(-('Gastos Gerais'!$F$4:$F$1003='Gastos das Atividades'!$B17),-('Gastos das Atividades'!AT$3&gt;='Gastos Gerais'!$D$4:$D$1003),-('Gastos das Atividades'!AT$3&lt;='Gastos Gerais'!$E$4:$E$1003),-('Gastos Gerais'!$C$4:$C$1003)))</f>
        <v>0</v>
      </c>
      <c r="AU17" s="71">
        <f>IF($B17="",0,SUMPRODUCT(-('Gastos Gerais'!$F$4:$F$1003='Gastos das Atividades'!$B17),-('Gastos das Atividades'!AU$3&gt;='Gastos Gerais'!$D$4:$D$1003),-('Gastos das Atividades'!AU$3&lt;='Gastos Gerais'!$E$4:$E$1003),-('Gastos Gerais'!$C$4:$C$1003)))</f>
        <v>0</v>
      </c>
      <c r="AV17" s="71">
        <f>IF($B17="",0,SUMPRODUCT(-('Gastos Gerais'!$F$4:$F$1003='Gastos das Atividades'!$B17),-('Gastos das Atividades'!AV$3&gt;='Gastos Gerais'!$D$4:$D$1003),-('Gastos das Atividades'!AV$3&lt;='Gastos Gerais'!$E$4:$E$1003),-('Gastos Gerais'!$C$4:$C$1003)))</f>
        <v>0</v>
      </c>
      <c r="AW17" s="71">
        <f>IF($B17="",0,SUMPRODUCT(-('Gastos Gerais'!$F$4:$F$1003='Gastos das Atividades'!$B17),-('Gastos das Atividades'!AW$3&gt;='Gastos Gerais'!$D$4:$D$1003),-('Gastos das Atividades'!AW$3&lt;='Gastos Gerais'!$E$4:$E$1003),-('Gastos Gerais'!$C$4:$C$1003)))</f>
        <v>0</v>
      </c>
      <c r="AX17" s="71">
        <f>IF($B17="",0,SUMPRODUCT(-('Gastos Gerais'!$F$4:$F$1003='Gastos das Atividades'!$B17),-('Gastos das Atividades'!AX$3&gt;='Gastos Gerais'!$D$4:$D$1003),-('Gastos das Atividades'!AX$3&lt;='Gastos Gerais'!$E$4:$E$1003),-('Gastos Gerais'!$C$4:$C$1003)))</f>
        <v>0</v>
      </c>
      <c r="AY17" s="71">
        <f>IF($B17="",0,SUMPRODUCT(-('Gastos Gerais'!$F$4:$F$1003='Gastos das Atividades'!$B17),-('Gastos das Atividades'!AY$3&gt;='Gastos Gerais'!$D$4:$D$1003),-('Gastos das Atividades'!AY$3&lt;='Gastos Gerais'!$E$4:$E$1003),-('Gastos Gerais'!$C$4:$C$1003)))</f>
        <v>0</v>
      </c>
      <c r="AZ17" s="71">
        <f>IF($B17="",0,SUMPRODUCT(-('Gastos Gerais'!$F$4:$F$1003='Gastos das Atividades'!$B17),-('Gastos das Atividades'!AZ$3&gt;='Gastos Gerais'!$D$4:$D$1003),-('Gastos das Atividades'!AZ$3&lt;='Gastos Gerais'!$E$4:$E$1003),-('Gastos Gerais'!$C$4:$C$1003)))</f>
        <v>0</v>
      </c>
      <c r="BA17" s="71">
        <f>IF($B17="",0,SUMPRODUCT(-('Gastos Gerais'!$F$4:$F$1003='Gastos das Atividades'!$B17),-('Gastos das Atividades'!BA$3&gt;='Gastos Gerais'!$D$4:$D$1003),-('Gastos das Atividades'!BA$3&lt;='Gastos Gerais'!$E$4:$E$1003),-('Gastos Gerais'!$C$4:$C$1003)))</f>
        <v>0</v>
      </c>
      <c r="BB17" s="71">
        <f>IF($B17="",0,SUMPRODUCT(-('Gastos Gerais'!$F$4:$F$1003='Gastos das Atividades'!$B17),-('Gastos das Atividades'!BB$3&gt;='Gastos Gerais'!$D$4:$D$1003),-('Gastos das Atividades'!BB$3&lt;='Gastos Gerais'!$E$4:$E$1003),-('Gastos Gerais'!$C$4:$C$1003)))</f>
        <v>0</v>
      </c>
      <c r="BC17" s="71">
        <f>IF($B17="",0,SUMPRODUCT(-('Gastos Gerais'!$F$4:$F$1003='Gastos das Atividades'!$B17),-('Gastos das Atividades'!BC$3&gt;='Gastos Gerais'!$D$4:$D$1003),-('Gastos das Atividades'!BC$3&lt;='Gastos Gerais'!$E$4:$E$1003),-('Gastos Gerais'!$C$4:$C$1003)))</f>
        <v>0</v>
      </c>
      <c r="BD17" s="71">
        <f>IF($B17="",0,SUMPRODUCT(-('Gastos Gerais'!$F$4:$F$1003='Gastos das Atividades'!$B17),-('Gastos das Atividades'!BD$3&gt;='Gastos Gerais'!$D$4:$D$1003),-('Gastos das Atividades'!BD$3&lt;='Gastos Gerais'!$E$4:$E$1003),-('Gastos Gerais'!$C$4:$C$1003)))</f>
        <v>0</v>
      </c>
      <c r="BE17" s="71">
        <f>IF($B17="",0,SUMPRODUCT(-('Gastos Gerais'!$F$4:$F$1003='Gastos das Atividades'!$B17),-('Gastos das Atividades'!BE$3&gt;='Gastos Gerais'!$D$4:$D$1003),-('Gastos das Atividades'!BE$3&lt;='Gastos Gerais'!$E$4:$E$1003),-('Gastos Gerais'!$C$4:$C$1003)))</f>
        <v>0</v>
      </c>
      <c r="BF17" s="71">
        <f>IF($B17="",0,SUMPRODUCT(-('Gastos Gerais'!$F$4:$F$1003='Gastos das Atividades'!$B17),-('Gastos das Atividades'!BF$3&gt;='Gastos Gerais'!$D$4:$D$1003),-('Gastos das Atividades'!BF$3&lt;='Gastos Gerais'!$E$4:$E$1003),-('Gastos Gerais'!$C$4:$C$1003)))</f>
        <v>0</v>
      </c>
      <c r="BG17" s="71">
        <f>IF($B17="",0,SUMPRODUCT(-('Gastos Gerais'!$F$4:$F$1003='Gastos das Atividades'!$B17),-('Gastos das Atividades'!BG$3&gt;='Gastos Gerais'!$D$4:$D$1003),-('Gastos das Atividades'!BG$3&lt;='Gastos Gerais'!$E$4:$E$1003),-('Gastos Gerais'!$C$4:$C$1003)))</f>
        <v>0</v>
      </c>
      <c r="BH17" s="71">
        <f>IF($B17="",0,SUMPRODUCT(-('Gastos Gerais'!$F$4:$F$1003='Gastos das Atividades'!$B17),-('Gastos das Atividades'!BH$3&gt;='Gastos Gerais'!$D$4:$D$1003),-('Gastos das Atividades'!BH$3&lt;='Gastos Gerais'!$E$4:$E$1003),-('Gastos Gerais'!$C$4:$C$1003)))</f>
        <v>0</v>
      </c>
      <c r="BI17" s="71">
        <f>IF($B17="",0,SUMPRODUCT(-('Gastos Gerais'!$F$4:$F$1003='Gastos das Atividades'!$B17),-('Gastos das Atividades'!BI$3&gt;='Gastos Gerais'!$D$4:$D$1003),-('Gastos das Atividades'!BI$3&lt;='Gastos Gerais'!$E$4:$E$1003),-('Gastos Gerais'!$C$4:$C$1003)))</f>
        <v>0</v>
      </c>
      <c r="BJ17" s="71">
        <f>IF($B17="",0,SUMPRODUCT(-('Gastos Gerais'!$F$4:$F$1003='Gastos das Atividades'!$B17),-('Gastos das Atividades'!BJ$3&gt;='Gastos Gerais'!$D$4:$D$1003),-('Gastos das Atividades'!BJ$3&lt;='Gastos Gerais'!$E$4:$E$1003),-('Gastos Gerais'!$C$4:$C$1003)))</f>
        <v>0</v>
      </c>
      <c r="BK17" s="71">
        <f>IF($B17="",0,SUMPRODUCT(-('Gastos Gerais'!$F$4:$F$1003='Gastos das Atividades'!$B17),-('Gastos das Atividades'!BK$3&gt;='Gastos Gerais'!$D$4:$D$1003),-('Gastos das Atividades'!BK$3&lt;='Gastos Gerais'!$E$4:$E$1003),-('Gastos Gerais'!$C$4:$C$1003)))</f>
        <v>0</v>
      </c>
      <c r="BL17" s="71">
        <f>IF($B17="",0,SUMPRODUCT(-('Gastos Gerais'!$F$4:$F$1003='Gastos das Atividades'!$B17),-('Gastos das Atividades'!BL$3&gt;='Gastos Gerais'!$D$4:$D$1003),-('Gastos das Atividades'!BL$3&lt;='Gastos Gerais'!$E$4:$E$1003),-('Gastos Gerais'!$C$4:$C$1003)))</f>
        <v>0</v>
      </c>
      <c r="BM17" s="71">
        <f>IF($B17="",0,SUMPRODUCT(-('Gastos Gerais'!$F$4:$F$1003='Gastos das Atividades'!$B17),-('Gastos das Atividades'!BM$3&gt;='Gastos Gerais'!$D$4:$D$1003),-('Gastos das Atividades'!BM$3&lt;='Gastos Gerais'!$E$4:$E$1003),-('Gastos Gerais'!$C$4:$C$1003)))</f>
        <v>0</v>
      </c>
      <c r="BN17" s="71">
        <f>IF($B17="",0,SUMPRODUCT(-('Gastos Gerais'!$F$4:$F$1003='Gastos das Atividades'!$B17),-('Gastos das Atividades'!BN$3&gt;='Gastos Gerais'!$D$4:$D$1003),-('Gastos das Atividades'!BN$3&lt;='Gastos Gerais'!$E$4:$E$1003),-('Gastos Gerais'!$C$4:$C$1003)))</f>
        <v>0</v>
      </c>
      <c r="BO17" s="71">
        <f>IF($B17="",0,SUMPRODUCT(-('Gastos Gerais'!$F$4:$F$1003='Gastos das Atividades'!$B17),-('Gastos das Atividades'!BO$3&gt;='Gastos Gerais'!$D$4:$D$1003),-('Gastos das Atividades'!BO$3&lt;='Gastos Gerais'!$E$4:$E$1003),-('Gastos Gerais'!$C$4:$C$1003)))</f>
        <v>0</v>
      </c>
      <c r="BP17" s="71">
        <f>IF($B17="",0,SUMPRODUCT(-('Gastos Gerais'!$F$4:$F$1003='Gastos das Atividades'!$B17),-('Gastos das Atividades'!BP$3&gt;='Gastos Gerais'!$D$4:$D$1003),-('Gastos das Atividades'!BP$3&lt;='Gastos Gerais'!$E$4:$E$1003),-('Gastos Gerais'!$C$4:$C$1003)))</f>
        <v>0</v>
      </c>
      <c r="BQ17" s="71">
        <f>IF($B17="",0,SUMPRODUCT(-('Gastos Gerais'!$F$4:$F$1003='Gastos das Atividades'!$B17),-('Gastos das Atividades'!BQ$3&gt;='Gastos Gerais'!$D$4:$D$1003),-('Gastos das Atividades'!BQ$3&lt;='Gastos Gerais'!$E$4:$E$1003),-('Gastos Gerais'!$C$4:$C$1003)))</f>
        <v>0</v>
      </c>
      <c r="BR17" s="71">
        <f>IF($B17="",0,SUMPRODUCT(-('Gastos Gerais'!$F$4:$F$1003='Gastos das Atividades'!$B17),-('Gastos das Atividades'!BR$3&gt;='Gastos Gerais'!$D$4:$D$1003),-('Gastos das Atividades'!BR$3&lt;='Gastos Gerais'!$E$4:$E$1003),-('Gastos Gerais'!$C$4:$C$1003)))</f>
        <v>0</v>
      </c>
      <c r="BS17" s="71">
        <f>IF($B17="",0,SUMPRODUCT(-('Gastos Gerais'!$F$4:$F$1003='Gastos das Atividades'!$B17),-('Gastos das Atividades'!BS$3&gt;='Gastos Gerais'!$D$4:$D$1003),-('Gastos das Atividades'!BS$3&lt;='Gastos Gerais'!$E$4:$E$1003),-('Gastos Gerais'!$C$4:$C$1003)))</f>
        <v>0</v>
      </c>
      <c r="BT17" s="71">
        <f>IF($B17="",0,SUMPRODUCT(-('Gastos Gerais'!$F$4:$F$1003='Gastos das Atividades'!$B17),-('Gastos das Atividades'!BT$3&gt;='Gastos Gerais'!$D$4:$D$1003),-('Gastos das Atividades'!BT$3&lt;='Gastos Gerais'!$E$4:$E$1003),-('Gastos Gerais'!$C$4:$C$1003)))</f>
        <v>0</v>
      </c>
      <c r="BU17" s="71">
        <f>IF($B17="",0,SUMPRODUCT(-('Gastos Gerais'!$F$4:$F$1003='Gastos das Atividades'!$B17),-('Gastos das Atividades'!BU$3&gt;='Gastos Gerais'!$D$4:$D$1003),-('Gastos das Atividades'!BU$3&lt;='Gastos Gerais'!$E$4:$E$1003),-('Gastos Gerais'!$C$4:$C$1003)))</f>
        <v>0</v>
      </c>
      <c r="BV17" s="71">
        <f>IF($B17="",0,SUMPRODUCT(-('Gastos Gerais'!$F$4:$F$1003='Gastos das Atividades'!$B17),-('Gastos das Atividades'!BV$3&gt;='Gastos Gerais'!$D$4:$D$1003),-('Gastos das Atividades'!BV$3&lt;='Gastos Gerais'!$E$4:$E$1003),-('Gastos Gerais'!$C$4:$C$1003)))</f>
        <v>0</v>
      </c>
      <c r="BW17" s="71">
        <f>IF($B17="",0,SUMPRODUCT(-('Gastos Gerais'!$F$4:$F$1003='Gastos das Atividades'!$B17),-('Gastos das Atividades'!BW$3&gt;='Gastos Gerais'!$D$4:$D$1003),-('Gastos das Atividades'!BW$3&lt;='Gastos Gerais'!$E$4:$E$1003),-('Gastos Gerais'!$C$4:$C$1003)))</f>
        <v>0</v>
      </c>
      <c r="BX17" s="71">
        <f>IF($B17="",0,SUMPRODUCT(-('Gastos Gerais'!$F$4:$F$1003='Gastos das Atividades'!$B17),-('Gastos das Atividades'!BX$3&gt;='Gastos Gerais'!$D$4:$D$1003),-('Gastos das Atividades'!BX$3&lt;='Gastos Gerais'!$E$4:$E$1003),-('Gastos Gerais'!$C$4:$C$1003)))</f>
        <v>0</v>
      </c>
    </row>
    <row r="18" spans="1:76" x14ac:dyDescent="0.2">
      <c r="A18" s="139">
        <v>15</v>
      </c>
      <c r="B18" s="157" t="s">
        <v>501</v>
      </c>
      <c r="C18" s="298">
        <v>0</v>
      </c>
      <c r="D18" s="350">
        <f t="shared" si="9"/>
        <v>60000</v>
      </c>
      <c r="E18" s="137">
        <f t="shared" si="10"/>
        <v>60000</v>
      </c>
      <c r="F18" s="71">
        <f t="shared" si="2"/>
        <v>0</v>
      </c>
      <c r="G18" s="71">
        <f t="shared" si="2"/>
        <v>0</v>
      </c>
      <c r="H18" s="71">
        <f t="shared" si="2"/>
        <v>0</v>
      </c>
      <c r="I18" s="71">
        <f t="shared" si="2"/>
        <v>0</v>
      </c>
      <c r="J18" s="138">
        <f t="shared" si="3"/>
        <v>60000</v>
      </c>
      <c r="K18" s="74">
        <f t="shared" si="4"/>
        <v>4.4375262424208159E-3</v>
      </c>
      <c r="L18" s="74">
        <f t="shared" si="5"/>
        <v>0</v>
      </c>
      <c r="M18" s="74">
        <f t="shared" si="6"/>
        <v>0</v>
      </c>
      <c r="N18" s="74">
        <f t="shared" si="11"/>
        <v>0</v>
      </c>
      <c r="O18" s="74">
        <f t="shared" si="12"/>
        <v>0</v>
      </c>
      <c r="P18" s="202">
        <f t="shared" si="8"/>
        <v>4.4375262424208159E-3</v>
      </c>
      <c r="Q18" s="71">
        <f>IF($B18="",0,SUMPRODUCT(-('Gastos Gerais'!$F$4:$F$1003='Gastos das Atividades'!$B18),-('Gastos das Atividades'!Q$3&gt;='Gastos Gerais'!$D$4:$D$1003),-('Gastos das Atividades'!Q$3&lt;='Gastos Gerais'!$E$4:$E$1003),-('Gastos Gerais'!$C$4:$C$1003)))</f>
        <v>60000</v>
      </c>
      <c r="R18" s="71">
        <f>IF($B18="",0,SUMPRODUCT(-('Gastos Gerais'!$F$4:$F$1003='Gastos das Atividades'!$B18),-('Gastos das Atividades'!R$3&gt;='Gastos Gerais'!$D$4:$D$1003),-('Gastos das Atividades'!R$3&lt;='Gastos Gerais'!$E$4:$E$1003),-('Gastos Gerais'!$C$4:$C$1003)))</f>
        <v>0</v>
      </c>
      <c r="S18" s="71">
        <f>IF($B18="",0,SUMPRODUCT(-('Gastos Gerais'!$F$4:$F$1003='Gastos das Atividades'!$B18),-('Gastos das Atividades'!S$3&gt;='Gastos Gerais'!$D$4:$D$1003),-('Gastos das Atividades'!S$3&lt;='Gastos Gerais'!$E$4:$E$1003),-('Gastos Gerais'!$C$4:$C$1003)))</f>
        <v>0</v>
      </c>
      <c r="T18" s="71">
        <f>IF($B18="",0,SUMPRODUCT(-('Gastos Gerais'!$F$4:$F$1003='Gastos das Atividades'!$B18),-('Gastos das Atividades'!T$3&gt;='Gastos Gerais'!$D$4:$D$1003),-('Gastos das Atividades'!T$3&lt;='Gastos Gerais'!$E$4:$E$1003),-('Gastos Gerais'!$C$4:$C$1003)))</f>
        <v>0</v>
      </c>
      <c r="U18" s="71">
        <f>IF($B18="",0,SUMPRODUCT(-('Gastos Gerais'!$F$4:$F$1003='Gastos das Atividades'!$B18),-('Gastos das Atividades'!U$3&gt;='Gastos Gerais'!$D$4:$D$1003),-('Gastos das Atividades'!U$3&lt;='Gastos Gerais'!$E$4:$E$1003),-('Gastos Gerais'!$C$4:$C$1003)))</f>
        <v>0</v>
      </c>
      <c r="V18" s="71">
        <f>IF($B18="",0,SUMPRODUCT(-('Gastos Gerais'!$F$4:$F$1003='Gastos das Atividades'!$B18),-('Gastos das Atividades'!V$3&gt;='Gastos Gerais'!$D$4:$D$1003),-('Gastos das Atividades'!V$3&lt;='Gastos Gerais'!$E$4:$E$1003),-('Gastos Gerais'!$C$4:$C$1003)))</f>
        <v>0</v>
      </c>
      <c r="W18" s="71">
        <f>IF($B18="",0,SUMPRODUCT(-('Gastos Gerais'!$F$4:$F$1003='Gastos das Atividades'!$B18),-('Gastos das Atividades'!W$3&gt;='Gastos Gerais'!$D$4:$D$1003),-('Gastos das Atividades'!W$3&lt;='Gastos Gerais'!$E$4:$E$1003),-('Gastos Gerais'!$C$4:$C$1003)))</f>
        <v>0</v>
      </c>
      <c r="X18" s="71">
        <f>IF($B18="",0,SUMPRODUCT(-('Gastos Gerais'!$F$4:$F$1003='Gastos das Atividades'!$B18),-('Gastos das Atividades'!X$3&gt;='Gastos Gerais'!$D$4:$D$1003),-('Gastos das Atividades'!X$3&lt;='Gastos Gerais'!$E$4:$E$1003),-('Gastos Gerais'!$C$4:$C$1003)))</f>
        <v>0</v>
      </c>
      <c r="Y18" s="71">
        <f>IF($B18="",0,SUMPRODUCT(-('Gastos Gerais'!$F$4:$F$1003='Gastos das Atividades'!$B18),-('Gastos das Atividades'!Y$3&gt;='Gastos Gerais'!$D$4:$D$1003),-('Gastos das Atividades'!Y$3&lt;='Gastos Gerais'!$E$4:$E$1003),-('Gastos Gerais'!$C$4:$C$1003)))</f>
        <v>0</v>
      </c>
      <c r="Z18" s="71">
        <f>IF($B18="",0,SUMPRODUCT(-('Gastos Gerais'!$F$4:$F$1003='Gastos das Atividades'!$B18),-('Gastos das Atividades'!Z$3&gt;='Gastos Gerais'!$D$4:$D$1003),-('Gastos das Atividades'!Z$3&lt;='Gastos Gerais'!$E$4:$E$1003),-('Gastos Gerais'!$C$4:$C$1003)))</f>
        <v>0</v>
      </c>
      <c r="AA18" s="71">
        <f>IF($B18="",0,SUMPRODUCT(-('Gastos Gerais'!$F$4:$F$1003='Gastos das Atividades'!$B18),-('Gastos das Atividades'!AA$3&gt;='Gastos Gerais'!$D$4:$D$1003),-('Gastos das Atividades'!AA$3&lt;='Gastos Gerais'!$E$4:$E$1003),-('Gastos Gerais'!$C$4:$C$1003)))</f>
        <v>0</v>
      </c>
      <c r="AB18" s="71">
        <f>IF($B18="",0,SUMPRODUCT(-('Gastos Gerais'!$F$4:$F$1003='Gastos das Atividades'!$B18),-('Gastos das Atividades'!AB$3&gt;='Gastos Gerais'!$D$4:$D$1003),-('Gastos das Atividades'!AB$3&lt;='Gastos Gerais'!$E$4:$E$1003),-('Gastos Gerais'!$C$4:$C$1003)))</f>
        <v>0</v>
      </c>
      <c r="AC18" s="71">
        <f>IF($B18="",0,SUMPRODUCT(-('Gastos Gerais'!$F$4:$F$1003='Gastos das Atividades'!$B18),-('Gastos das Atividades'!AC$3&gt;='Gastos Gerais'!$D$4:$D$1003),-('Gastos das Atividades'!AC$3&lt;='Gastos Gerais'!$E$4:$E$1003),-('Gastos Gerais'!$C$4:$C$1003)))</f>
        <v>0</v>
      </c>
      <c r="AD18" s="71">
        <f>IF($B18="",0,SUMPRODUCT(-('Gastos Gerais'!$F$4:$F$1003='Gastos das Atividades'!$B18),-('Gastos das Atividades'!AD$3&gt;='Gastos Gerais'!$D$4:$D$1003),-('Gastos das Atividades'!AD$3&lt;='Gastos Gerais'!$E$4:$E$1003),-('Gastos Gerais'!$C$4:$C$1003)))</f>
        <v>0</v>
      </c>
      <c r="AE18" s="71">
        <f>IF($B18="",0,SUMPRODUCT(-('Gastos Gerais'!$F$4:$F$1003='Gastos das Atividades'!$B18),-('Gastos das Atividades'!AE$3&gt;='Gastos Gerais'!$D$4:$D$1003),-('Gastos das Atividades'!AE$3&lt;='Gastos Gerais'!$E$4:$E$1003),-('Gastos Gerais'!$C$4:$C$1003)))</f>
        <v>0</v>
      </c>
      <c r="AF18" s="71">
        <f>IF($B18="",0,SUMPRODUCT(-('Gastos Gerais'!$F$4:$F$1003='Gastos das Atividades'!$B18),-('Gastos das Atividades'!AF$3&gt;='Gastos Gerais'!$D$4:$D$1003),-('Gastos das Atividades'!AF$3&lt;='Gastos Gerais'!$E$4:$E$1003),-('Gastos Gerais'!$C$4:$C$1003)))</f>
        <v>0</v>
      </c>
      <c r="AG18" s="71">
        <f>IF($B18="",0,SUMPRODUCT(-('Gastos Gerais'!$F$4:$F$1003='Gastos das Atividades'!$B18),-('Gastos das Atividades'!AG$3&gt;='Gastos Gerais'!$D$4:$D$1003),-('Gastos das Atividades'!AG$3&lt;='Gastos Gerais'!$E$4:$E$1003),-('Gastos Gerais'!$C$4:$C$1003)))</f>
        <v>0</v>
      </c>
      <c r="AH18" s="71">
        <f>IF($B18="",0,SUMPRODUCT(-('Gastos Gerais'!$F$4:$F$1003='Gastos das Atividades'!$B18),-('Gastos das Atividades'!AH$3&gt;='Gastos Gerais'!$D$4:$D$1003),-('Gastos das Atividades'!AH$3&lt;='Gastos Gerais'!$E$4:$E$1003),-('Gastos Gerais'!$C$4:$C$1003)))</f>
        <v>0</v>
      </c>
      <c r="AI18" s="71">
        <f>IF($B18="",0,SUMPRODUCT(-('Gastos Gerais'!$F$4:$F$1003='Gastos das Atividades'!$B18),-('Gastos das Atividades'!AI$3&gt;='Gastos Gerais'!$D$4:$D$1003),-('Gastos das Atividades'!AI$3&lt;='Gastos Gerais'!$E$4:$E$1003),-('Gastos Gerais'!$C$4:$C$1003)))</f>
        <v>0</v>
      </c>
      <c r="AJ18" s="71">
        <f>IF($B18="",0,SUMPRODUCT(-('Gastos Gerais'!$F$4:$F$1003='Gastos das Atividades'!$B18),-('Gastos das Atividades'!AJ$3&gt;='Gastos Gerais'!$D$4:$D$1003),-('Gastos das Atividades'!AJ$3&lt;='Gastos Gerais'!$E$4:$E$1003),-('Gastos Gerais'!$C$4:$C$1003)))</f>
        <v>0</v>
      </c>
      <c r="AK18" s="71">
        <f>IF($B18="",0,SUMPRODUCT(-('Gastos Gerais'!$F$4:$F$1003='Gastos das Atividades'!$B18),-('Gastos das Atividades'!AK$3&gt;='Gastos Gerais'!$D$4:$D$1003),-('Gastos das Atividades'!AK$3&lt;='Gastos Gerais'!$E$4:$E$1003),-('Gastos Gerais'!$C$4:$C$1003)))</f>
        <v>0</v>
      </c>
      <c r="AL18" s="71">
        <f>IF($B18="",0,SUMPRODUCT(-('Gastos Gerais'!$F$4:$F$1003='Gastos das Atividades'!$B18),-('Gastos das Atividades'!AL$3&gt;='Gastos Gerais'!$D$4:$D$1003),-('Gastos das Atividades'!AL$3&lt;='Gastos Gerais'!$E$4:$E$1003),-('Gastos Gerais'!$C$4:$C$1003)))</f>
        <v>0</v>
      </c>
      <c r="AM18" s="71">
        <f>IF($B18="",0,SUMPRODUCT(-('Gastos Gerais'!$F$4:$F$1003='Gastos das Atividades'!$B18),-('Gastos das Atividades'!AM$3&gt;='Gastos Gerais'!$D$4:$D$1003),-('Gastos das Atividades'!AM$3&lt;='Gastos Gerais'!$E$4:$E$1003),-('Gastos Gerais'!$C$4:$C$1003)))</f>
        <v>0</v>
      </c>
      <c r="AN18" s="71">
        <f>IF($B18="",0,SUMPRODUCT(-('Gastos Gerais'!$F$4:$F$1003='Gastos das Atividades'!$B18),-('Gastos das Atividades'!AN$3&gt;='Gastos Gerais'!$D$4:$D$1003),-('Gastos das Atividades'!AN$3&lt;='Gastos Gerais'!$E$4:$E$1003),-('Gastos Gerais'!$C$4:$C$1003)))</f>
        <v>0</v>
      </c>
      <c r="AO18" s="71">
        <f>IF($B18="",0,SUMPRODUCT(-('Gastos Gerais'!$F$4:$F$1003='Gastos das Atividades'!$B18),-('Gastos das Atividades'!AO$3&gt;='Gastos Gerais'!$D$4:$D$1003),-('Gastos das Atividades'!AO$3&lt;='Gastos Gerais'!$E$4:$E$1003),-('Gastos Gerais'!$C$4:$C$1003)))</f>
        <v>0</v>
      </c>
      <c r="AP18" s="71">
        <f>IF($B18="",0,SUMPRODUCT(-('Gastos Gerais'!$F$4:$F$1003='Gastos das Atividades'!$B18),-('Gastos das Atividades'!AP$3&gt;='Gastos Gerais'!$D$4:$D$1003),-('Gastos das Atividades'!AP$3&lt;='Gastos Gerais'!$E$4:$E$1003),-('Gastos Gerais'!$C$4:$C$1003)))</f>
        <v>0</v>
      </c>
      <c r="AQ18" s="71">
        <f>IF($B18="",0,SUMPRODUCT(-('Gastos Gerais'!$F$4:$F$1003='Gastos das Atividades'!$B18),-('Gastos das Atividades'!AQ$3&gt;='Gastos Gerais'!$D$4:$D$1003),-('Gastos das Atividades'!AQ$3&lt;='Gastos Gerais'!$E$4:$E$1003),-('Gastos Gerais'!$C$4:$C$1003)))</f>
        <v>0</v>
      </c>
      <c r="AR18" s="71">
        <f>IF($B18="",0,SUMPRODUCT(-('Gastos Gerais'!$F$4:$F$1003='Gastos das Atividades'!$B18),-('Gastos das Atividades'!AR$3&gt;='Gastos Gerais'!$D$4:$D$1003),-('Gastos das Atividades'!AR$3&lt;='Gastos Gerais'!$E$4:$E$1003),-('Gastos Gerais'!$C$4:$C$1003)))</f>
        <v>0</v>
      </c>
      <c r="AS18" s="71">
        <f>IF($B18="",0,SUMPRODUCT(-('Gastos Gerais'!$F$4:$F$1003='Gastos das Atividades'!$B18),-('Gastos das Atividades'!AS$3&gt;='Gastos Gerais'!$D$4:$D$1003),-('Gastos das Atividades'!AS$3&lt;='Gastos Gerais'!$E$4:$E$1003),-('Gastos Gerais'!$C$4:$C$1003)))</f>
        <v>0</v>
      </c>
      <c r="AT18" s="71">
        <f>IF($B18="",0,SUMPRODUCT(-('Gastos Gerais'!$F$4:$F$1003='Gastos das Atividades'!$B18),-('Gastos das Atividades'!AT$3&gt;='Gastos Gerais'!$D$4:$D$1003),-('Gastos das Atividades'!AT$3&lt;='Gastos Gerais'!$E$4:$E$1003),-('Gastos Gerais'!$C$4:$C$1003)))</f>
        <v>0</v>
      </c>
      <c r="AU18" s="71">
        <f>IF($B18="",0,SUMPRODUCT(-('Gastos Gerais'!$F$4:$F$1003='Gastos das Atividades'!$B18),-('Gastos das Atividades'!AU$3&gt;='Gastos Gerais'!$D$4:$D$1003),-('Gastos das Atividades'!AU$3&lt;='Gastos Gerais'!$E$4:$E$1003),-('Gastos Gerais'!$C$4:$C$1003)))</f>
        <v>0</v>
      </c>
      <c r="AV18" s="71">
        <f>IF($B18="",0,SUMPRODUCT(-('Gastos Gerais'!$F$4:$F$1003='Gastos das Atividades'!$B18),-('Gastos das Atividades'!AV$3&gt;='Gastos Gerais'!$D$4:$D$1003),-('Gastos das Atividades'!AV$3&lt;='Gastos Gerais'!$E$4:$E$1003),-('Gastos Gerais'!$C$4:$C$1003)))</f>
        <v>0</v>
      </c>
      <c r="AW18" s="71">
        <f>IF($B18="",0,SUMPRODUCT(-('Gastos Gerais'!$F$4:$F$1003='Gastos das Atividades'!$B18),-('Gastos das Atividades'!AW$3&gt;='Gastos Gerais'!$D$4:$D$1003),-('Gastos das Atividades'!AW$3&lt;='Gastos Gerais'!$E$4:$E$1003),-('Gastos Gerais'!$C$4:$C$1003)))</f>
        <v>0</v>
      </c>
      <c r="AX18" s="71">
        <f>IF($B18="",0,SUMPRODUCT(-('Gastos Gerais'!$F$4:$F$1003='Gastos das Atividades'!$B18),-('Gastos das Atividades'!AX$3&gt;='Gastos Gerais'!$D$4:$D$1003),-('Gastos das Atividades'!AX$3&lt;='Gastos Gerais'!$E$4:$E$1003),-('Gastos Gerais'!$C$4:$C$1003)))</f>
        <v>0</v>
      </c>
      <c r="AY18" s="71">
        <f>IF($B18="",0,SUMPRODUCT(-('Gastos Gerais'!$F$4:$F$1003='Gastos das Atividades'!$B18),-('Gastos das Atividades'!AY$3&gt;='Gastos Gerais'!$D$4:$D$1003),-('Gastos das Atividades'!AY$3&lt;='Gastos Gerais'!$E$4:$E$1003),-('Gastos Gerais'!$C$4:$C$1003)))</f>
        <v>0</v>
      </c>
      <c r="AZ18" s="71">
        <f>IF($B18="",0,SUMPRODUCT(-('Gastos Gerais'!$F$4:$F$1003='Gastos das Atividades'!$B18),-('Gastos das Atividades'!AZ$3&gt;='Gastos Gerais'!$D$4:$D$1003),-('Gastos das Atividades'!AZ$3&lt;='Gastos Gerais'!$E$4:$E$1003),-('Gastos Gerais'!$C$4:$C$1003)))</f>
        <v>0</v>
      </c>
      <c r="BA18" s="71">
        <f>IF($B18="",0,SUMPRODUCT(-('Gastos Gerais'!$F$4:$F$1003='Gastos das Atividades'!$B18),-('Gastos das Atividades'!BA$3&gt;='Gastos Gerais'!$D$4:$D$1003),-('Gastos das Atividades'!BA$3&lt;='Gastos Gerais'!$E$4:$E$1003),-('Gastos Gerais'!$C$4:$C$1003)))</f>
        <v>0</v>
      </c>
      <c r="BB18" s="71">
        <f>IF($B18="",0,SUMPRODUCT(-('Gastos Gerais'!$F$4:$F$1003='Gastos das Atividades'!$B18),-('Gastos das Atividades'!BB$3&gt;='Gastos Gerais'!$D$4:$D$1003),-('Gastos das Atividades'!BB$3&lt;='Gastos Gerais'!$E$4:$E$1003),-('Gastos Gerais'!$C$4:$C$1003)))</f>
        <v>0</v>
      </c>
      <c r="BC18" s="71">
        <f>IF($B18="",0,SUMPRODUCT(-('Gastos Gerais'!$F$4:$F$1003='Gastos das Atividades'!$B18),-('Gastos das Atividades'!BC$3&gt;='Gastos Gerais'!$D$4:$D$1003),-('Gastos das Atividades'!BC$3&lt;='Gastos Gerais'!$E$4:$E$1003),-('Gastos Gerais'!$C$4:$C$1003)))</f>
        <v>0</v>
      </c>
      <c r="BD18" s="71">
        <f>IF($B18="",0,SUMPRODUCT(-('Gastos Gerais'!$F$4:$F$1003='Gastos das Atividades'!$B18),-('Gastos das Atividades'!BD$3&gt;='Gastos Gerais'!$D$4:$D$1003),-('Gastos das Atividades'!BD$3&lt;='Gastos Gerais'!$E$4:$E$1003),-('Gastos Gerais'!$C$4:$C$1003)))</f>
        <v>0</v>
      </c>
      <c r="BE18" s="71">
        <f>IF($B18="",0,SUMPRODUCT(-('Gastos Gerais'!$F$4:$F$1003='Gastos das Atividades'!$B18),-('Gastos das Atividades'!BE$3&gt;='Gastos Gerais'!$D$4:$D$1003),-('Gastos das Atividades'!BE$3&lt;='Gastos Gerais'!$E$4:$E$1003),-('Gastos Gerais'!$C$4:$C$1003)))</f>
        <v>0</v>
      </c>
      <c r="BF18" s="71">
        <f>IF($B18="",0,SUMPRODUCT(-('Gastos Gerais'!$F$4:$F$1003='Gastos das Atividades'!$B18),-('Gastos das Atividades'!BF$3&gt;='Gastos Gerais'!$D$4:$D$1003),-('Gastos das Atividades'!BF$3&lt;='Gastos Gerais'!$E$4:$E$1003),-('Gastos Gerais'!$C$4:$C$1003)))</f>
        <v>0</v>
      </c>
      <c r="BG18" s="71">
        <f>IF($B18="",0,SUMPRODUCT(-('Gastos Gerais'!$F$4:$F$1003='Gastos das Atividades'!$B18),-('Gastos das Atividades'!BG$3&gt;='Gastos Gerais'!$D$4:$D$1003),-('Gastos das Atividades'!BG$3&lt;='Gastos Gerais'!$E$4:$E$1003),-('Gastos Gerais'!$C$4:$C$1003)))</f>
        <v>0</v>
      </c>
      <c r="BH18" s="71">
        <f>IF($B18="",0,SUMPRODUCT(-('Gastos Gerais'!$F$4:$F$1003='Gastos das Atividades'!$B18),-('Gastos das Atividades'!BH$3&gt;='Gastos Gerais'!$D$4:$D$1003),-('Gastos das Atividades'!BH$3&lt;='Gastos Gerais'!$E$4:$E$1003),-('Gastos Gerais'!$C$4:$C$1003)))</f>
        <v>0</v>
      </c>
      <c r="BI18" s="71">
        <f>IF($B18="",0,SUMPRODUCT(-('Gastos Gerais'!$F$4:$F$1003='Gastos das Atividades'!$B18),-('Gastos das Atividades'!BI$3&gt;='Gastos Gerais'!$D$4:$D$1003),-('Gastos das Atividades'!BI$3&lt;='Gastos Gerais'!$E$4:$E$1003),-('Gastos Gerais'!$C$4:$C$1003)))</f>
        <v>0</v>
      </c>
      <c r="BJ18" s="71">
        <f>IF($B18="",0,SUMPRODUCT(-('Gastos Gerais'!$F$4:$F$1003='Gastos das Atividades'!$B18),-('Gastos das Atividades'!BJ$3&gt;='Gastos Gerais'!$D$4:$D$1003),-('Gastos das Atividades'!BJ$3&lt;='Gastos Gerais'!$E$4:$E$1003),-('Gastos Gerais'!$C$4:$C$1003)))</f>
        <v>0</v>
      </c>
      <c r="BK18" s="71">
        <f>IF($B18="",0,SUMPRODUCT(-('Gastos Gerais'!$F$4:$F$1003='Gastos das Atividades'!$B18),-('Gastos das Atividades'!BK$3&gt;='Gastos Gerais'!$D$4:$D$1003),-('Gastos das Atividades'!BK$3&lt;='Gastos Gerais'!$E$4:$E$1003),-('Gastos Gerais'!$C$4:$C$1003)))</f>
        <v>0</v>
      </c>
      <c r="BL18" s="71">
        <f>IF($B18="",0,SUMPRODUCT(-('Gastos Gerais'!$F$4:$F$1003='Gastos das Atividades'!$B18),-('Gastos das Atividades'!BL$3&gt;='Gastos Gerais'!$D$4:$D$1003),-('Gastos das Atividades'!BL$3&lt;='Gastos Gerais'!$E$4:$E$1003),-('Gastos Gerais'!$C$4:$C$1003)))</f>
        <v>0</v>
      </c>
      <c r="BM18" s="71">
        <f>IF($B18="",0,SUMPRODUCT(-('Gastos Gerais'!$F$4:$F$1003='Gastos das Atividades'!$B18),-('Gastos das Atividades'!BM$3&gt;='Gastos Gerais'!$D$4:$D$1003),-('Gastos das Atividades'!BM$3&lt;='Gastos Gerais'!$E$4:$E$1003),-('Gastos Gerais'!$C$4:$C$1003)))</f>
        <v>0</v>
      </c>
      <c r="BN18" s="71">
        <f>IF($B18="",0,SUMPRODUCT(-('Gastos Gerais'!$F$4:$F$1003='Gastos das Atividades'!$B18),-('Gastos das Atividades'!BN$3&gt;='Gastos Gerais'!$D$4:$D$1003),-('Gastos das Atividades'!BN$3&lt;='Gastos Gerais'!$E$4:$E$1003),-('Gastos Gerais'!$C$4:$C$1003)))</f>
        <v>0</v>
      </c>
      <c r="BO18" s="71">
        <f>IF($B18="",0,SUMPRODUCT(-('Gastos Gerais'!$F$4:$F$1003='Gastos das Atividades'!$B18),-('Gastos das Atividades'!BO$3&gt;='Gastos Gerais'!$D$4:$D$1003),-('Gastos das Atividades'!BO$3&lt;='Gastos Gerais'!$E$4:$E$1003),-('Gastos Gerais'!$C$4:$C$1003)))</f>
        <v>0</v>
      </c>
      <c r="BP18" s="71">
        <f>IF($B18="",0,SUMPRODUCT(-('Gastos Gerais'!$F$4:$F$1003='Gastos das Atividades'!$B18),-('Gastos das Atividades'!BP$3&gt;='Gastos Gerais'!$D$4:$D$1003),-('Gastos das Atividades'!BP$3&lt;='Gastos Gerais'!$E$4:$E$1003),-('Gastos Gerais'!$C$4:$C$1003)))</f>
        <v>0</v>
      </c>
      <c r="BQ18" s="71">
        <f>IF($B18="",0,SUMPRODUCT(-('Gastos Gerais'!$F$4:$F$1003='Gastos das Atividades'!$B18),-('Gastos das Atividades'!BQ$3&gt;='Gastos Gerais'!$D$4:$D$1003),-('Gastos das Atividades'!BQ$3&lt;='Gastos Gerais'!$E$4:$E$1003),-('Gastos Gerais'!$C$4:$C$1003)))</f>
        <v>0</v>
      </c>
      <c r="BR18" s="71">
        <f>IF($B18="",0,SUMPRODUCT(-('Gastos Gerais'!$F$4:$F$1003='Gastos das Atividades'!$B18),-('Gastos das Atividades'!BR$3&gt;='Gastos Gerais'!$D$4:$D$1003),-('Gastos das Atividades'!BR$3&lt;='Gastos Gerais'!$E$4:$E$1003),-('Gastos Gerais'!$C$4:$C$1003)))</f>
        <v>0</v>
      </c>
      <c r="BS18" s="71">
        <f>IF($B18="",0,SUMPRODUCT(-('Gastos Gerais'!$F$4:$F$1003='Gastos das Atividades'!$B18),-('Gastos das Atividades'!BS$3&gt;='Gastos Gerais'!$D$4:$D$1003),-('Gastos das Atividades'!BS$3&lt;='Gastos Gerais'!$E$4:$E$1003),-('Gastos Gerais'!$C$4:$C$1003)))</f>
        <v>0</v>
      </c>
      <c r="BT18" s="71">
        <f>IF($B18="",0,SUMPRODUCT(-('Gastos Gerais'!$F$4:$F$1003='Gastos das Atividades'!$B18),-('Gastos das Atividades'!BT$3&gt;='Gastos Gerais'!$D$4:$D$1003),-('Gastos das Atividades'!BT$3&lt;='Gastos Gerais'!$E$4:$E$1003),-('Gastos Gerais'!$C$4:$C$1003)))</f>
        <v>0</v>
      </c>
      <c r="BU18" s="71">
        <f>IF($B18="",0,SUMPRODUCT(-('Gastos Gerais'!$F$4:$F$1003='Gastos das Atividades'!$B18),-('Gastos das Atividades'!BU$3&gt;='Gastos Gerais'!$D$4:$D$1003),-('Gastos das Atividades'!BU$3&lt;='Gastos Gerais'!$E$4:$E$1003),-('Gastos Gerais'!$C$4:$C$1003)))</f>
        <v>0</v>
      </c>
      <c r="BV18" s="71">
        <f>IF($B18="",0,SUMPRODUCT(-('Gastos Gerais'!$F$4:$F$1003='Gastos das Atividades'!$B18),-('Gastos das Atividades'!BV$3&gt;='Gastos Gerais'!$D$4:$D$1003),-('Gastos das Atividades'!BV$3&lt;='Gastos Gerais'!$E$4:$E$1003),-('Gastos Gerais'!$C$4:$C$1003)))</f>
        <v>0</v>
      </c>
      <c r="BW18" s="71">
        <f>IF($B18="",0,SUMPRODUCT(-('Gastos Gerais'!$F$4:$F$1003='Gastos das Atividades'!$B18),-('Gastos das Atividades'!BW$3&gt;='Gastos Gerais'!$D$4:$D$1003),-('Gastos das Atividades'!BW$3&lt;='Gastos Gerais'!$E$4:$E$1003),-('Gastos Gerais'!$C$4:$C$1003)))</f>
        <v>0</v>
      </c>
      <c r="BX18" s="71">
        <f>IF($B18="",0,SUMPRODUCT(-('Gastos Gerais'!$F$4:$F$1003='Gastos das Atividades'!$B18),-('Gastos das Atividades'!BX$3&gt;='Gastos Gerais'!$D$4:$D$1003),-('Gastos das Atividades'!BX$3&lt;='Gastos Gerais'!$E$4:$E$1003),-('Gastos Gerais'!$C$4:$C$1003)))</f>
        <v>0</v>
      </c>
    </row>
    <row r="19" spans="1:76" x14ac:dyDescent="0.2">
      <c r="A19" s="139">
        <v>16</v>
      </c>
      <c r="B19" s="157" t="s">
        <v>594</v>
      </c>
      <c r="C19" s="298">
        <v>0</v>
      </c>
      <c r="D19" s="350">
        <f t="shared" si="9"/>
        <v>0</v>
      </c>
      <c r="E19" s="137">
        <f t="shared" si="10"/>
        <v>0</v>
      </c>
      <c r="F19" s="71">
        <f t="shared" si="2"/>
        <v>26000</v>
      </c>
      <c r="G19" s="71">
        <f t="shared" si="2"/>
        <v>0</v>
      </c>
      <c r="H19" s="71">
        <f t="shared" si="2"/>
        <v>0</v>
      </c>
      <c r="I19" s="71">
        <f t="shared" si="2"/>
        <v>0</v>
      </c>
      <c r="J19" s="138">
        <f t="shared" si="3"/>
        <v>26000</v>
      </c>
      <c r="K19" s="74">
        <f t="shared" si="4"/>
        <v>0</v>
      </c>
      <c r="L19" s="74">
        <f t="shared" si="5"/>
        <v>1.9229280383823535E-3</v>
      </c>
      <c r="M19" s="74">
        <f t="shared" si="6"/>
        <v>0</v>
      </c>
      <c r="N19" s="74">
        <f t="shared" si="11"/>
        <v>0</v>
      </c>
      <c r="O19" s="74">
        <f t="shared" si="12"/>
        <v>0</v>
      </c>
      <c r="P19" s="202">
        <f t="shared" si="8"/>
        <v>1.9229280383823535E-3</v>
      </c>
      <c r="Q19" s="71">
        <f>IF($B19="",0,SUMPRODUCT(-('Gastos Gerais'!$F$4:$F$1003='Gastos das Atividades'!$B19),-('Gastos das Atividades'!Q$3&gt;='Gastos Gerais'!$D$4:$D$1003),-('Gastos das Atividades'!Q$3&lt;='Gastos Gerais'!$E$4:$E$1003),-('Gastos Gerais'!$C$4:$C$1003)))</f>
        <v>0</v>
      </c>
      <c r="R19" s="71">
        <f>IF($B19="",0,SUMPRODUCT(-('Gastos Gerais'!$F$4:$F$1003='Gastos das Atividades'!$B19),-('Gastos das Atividades'!R$3&gt;='Gastos Gerais'!$D$4:$D$1003),-('Gastos das Atividades'!R$3&lt;='Gastos Gerais'!$E$4:$E$1003),-('Gastos Gerais'!$C$4:$C$1003)))</f>
        <v>0</v>
      </c>
      <c r="S19" s="71">
        <f>IF($B19="",0,SUMPRODUCT(-('Gastos Gerais'!$F$4:$F$1003='Gastos das Atividades'!$B19),-('Gastos das Atividades'!S$3&gt;='Gastos Gerais'!$D$4:$D$1003),-('Gastos das Atividades'!S$3&lt;='Gastos Gerais'!$E$4:$E$1003),-('Gastos Gerais'!$C$4:$C$1003)))</f>
        <v>0</v>
      </c>
      <c r="T19" s="71">
        <f>IF($B19="",0,SUMPRODUCT(-('Gastos Gerais'!$F$4:$F$1003='Gastos das Atividades'!$B19),-('Gastos das Atividades'!T$3&gt;='Gastos Gerais'!$D$4:$D$1003),-('Gastos das Atividades'!T$3&lt;='Gastos Gerais'!$E$4:$E$1003),-('Gastos Gerais'!$C$4:$C$1003)))</f>
        <v>0</v>
      </c>
      <c r="U19" s="71">
        <f>IF($B19="",0,SUMPRODUCT(-('Gastos Gerais'!$F$4:$F$1003='Gastos das Atividades'!$B19),-('Gastos das Atividades'!U$3&gt;='Gastos Gerais'!$D$4:$D$1003),-('Gastos das Atividades'!U$3&lt;='Gastos Gerais'!$E$4:$E$1003),-('Gastos Gerais'!$C$4:$C$1003)))</f>
        <v>26000</v>
      </c>
      <c r="V19" s="71">
        <f>IF($B19="",0,SUMPRODUCT(-('Gastos Gerais'!$F$4:$F$1003='Gastos das Atividades'!$B19),-('Gastos das Atividades'!V$3&gt;='Gastos Gerais'!$D$4:$D$1003),-('Gastos das Atividades'!V$3&lt;='Gastos Gerais'!$E$4:$E$1003),-('Gastos Gerais'!$C$4:$C$1003)))</f>
        <v>0</v>
      </c>
      <c r="W19" s="71">
        <f>IF($B19="",0,SUMPRODUCT(-('Gastos Gerais'!$F$4:$F$1003='Gastos das Atividades'!$B19),-('Gastos das Atividades'!W$3&gt;='Gastos Gerais'!$D$4:$D$1003),-('Gastos das Atividades'!W$3&lt;='Gastos Gerais'!$E$4:$E$1003),-('Gastos Gerais'!$C$4:$C$1003)))</f>
        <v>0</v>
      </c>
      <c r="X19" s="71">
        <f>IF($B19="",0,SUMPRODUCT(-('Gastos Gerais'!$F$4:$F$1003='Gastos das Atividades'!$B19),-('Gastos das Atividades'!X$3&gt;='Gastos Gerais'!$D$4:$D$1003),-('Gastos das Atividades'!X$3&lt;='Gastos Gerais'!$E$4:$E$1003),-('Gastos Gerais'!$C$4:$C$1003)))</f>
        <v>0</v>
      </c>
      <c r="Y19" s="71">
        <f>IF($B19="",0,SUMPRODUCT(-('Gastos Gerais'!$F$4:$F$1003='Gastos das Atividades'!$B19),-('Gastos das Atividades'!Y$3&gt;='Gastos Gerais'!$D$4:$D$1003),-('Gastos das Atividades'!Y$3&lt;='Gastos Gerais'!$E$4:$E$1003),-('Gastos Gerais'!$C$4:$C$1003)))</f>
        <v>0</v>
      </c>
      <c r="Z19" s="71">
        <f>IF($B19="",0,SUMPRODUCT(-('Gastos Gerais'!$F$4:$F$1003='Gastos das Atividades'!$B19),-('Gastos das Atividades'!Z$3&gt;='Gastos Gerais'!$D$4:$D$1003),-('Gastos das Atividades'!Z$3&lt;='Gastos Gerais'!$E$4:$E$1003),-('Gastos Gerais'!$C$4:$C$1003)))</f>
        <v>0</v>
      </c>
      <c r="AA19" s="71">
        <f>IF($B19="",0,SUMPRODUCT(-('Gastos Gerais'!$F$4:$F$1003='Gastos das Atividades'!$B19),-('Gastos das Atividades'!AA$3&gt;='Gastos Gerais'!$D$4:$D$1003),-('Gastos das Atividades'!AA$3&lt;='Gastos Gerais'!$E$4:$E$1003),-('Gastos Gerais'!$C$4:$C$1003)))</f>
        <v>0</v>
      </c>
      <c r="AB19" s="71">
        <f>IF($B19="",0,SUMPRODUCT(-('Gastos Gerais'!$F$4:$F$1003='Gastos das Atividades'!$B19),-('Gastos das Atividades'!AB$3&gt;='Gastos Gerais'!$D$4:$D$1003),-('Gastos das Atividades'!AB$3&lt;='Gastos Gerais'!$E$4:$E$1003),-('Gastos Gerais'!$C$4:$C$1003)))</f>
        <v>0</v>
      </c>
      <c r="AC19" s="71">
        <f>IF($B19="",0,SUMPRODUCT(-('Gastos Gerais'!$F$4:$F$1003='Gastos das Atividades'!$B19),-('Gastos das Atividades'!AC$3&gt;='Gastos Gerais'!$D$4:$D$1003),-('Gastos das Atividades'!AC$3&lt;='Gastos Gerais'!$E$4:$E$1003),-('Gastos Gerais'!$C$4:$C$1003)))</f>
        <v>0</v>
      </c>
      <c r="AD19" s="71">
        <f>IF($B19="",0,SUMPRODUCT(-('Gastos Gerais'!$F$4:$F$1003='Gastos das Atividades'!$B19),-('Gastos das Atividades'!AD$3&gt;='Gastos Gerais'!$D$4:$D$1003),-('Gastos das Atividades'!AD$3&lt;='Gastos Gerais'!$E$4:$E$1003),-('Gastos Gerais'!$C$4:$C$1003)))</f>
        <v>0</v>
      </c>
      <c r="AE19" s="71">
        <f>IF($B19="",0,SUMPRODUCT(-('Gastos Gerais'!$F$4:$F$1003='Gastos das Atividades'!$B19),-('Gastos das Atividades'!AE$3&gt;='Gastos Gerais'!$D$4:$D$1003),-('Gastos das Atividades'!AE$3&lt;='Gastos Gerais'!$E$4:$E$1003),-('Gastos Gerais'!$C$4:$C$1003)))</f>
        <v>0</v>
      </c>
      <c r="AF19" s="71">
        <f>IF($B19="",0,SUMPRODUCT(-('Gastos Gerais'!$F$4:$F$1003='Gastos das Atividades'!$B19),-('Gastos das Atividades'!AF$3&gt;='Gastos Gerais'!$D$4:$D$1003),-('Gastos das Atividades'!AF$3&lt;='Gastos Gerais'!$E$4:$E$1003),-('Gastos Gerais'!$C$4:$C$1003)))</f>
        <v>0</v>
      </c>
      <c r="AG19" s="71">
        <f>IF($B19="",0,SUMPRODUCT(-('Gastos Gerais'!$F$4:$F$1003='Gastos das Atividades'!$B19),-('Gastos das Atividades'!AG$3&gt;='Gastos Gerais'!$D$4:$D$1003),-('Gastos das Atividades'!AG$3&lt;='Gastos Gerais'!$E$4:$E$1003),-('Gastos Gerais'!$C$4:$C$1003)))</f>
        <v>0</v>
      </c>
      <c r="AH19" s="71">
        <f>IF($B19="",0,SUMPRODUCT(-('Gastos Gerais'!$F$4:$F$1003='Gastos das Atividades'!$B19),-('Gastos das Atividades'!AH$3&gt;='Gastos Gerais'!$D$4:$D$1003),-('Gastos das Atividades'!AH$3&lt;='Gastos Gerais'!$E$4:$E$1003),-('Gastos Gerais'!$C$4:$C$1003)))</f>
        <v>0</v>
      </c>
      <c r="AI19" s="71">
        <f>IF($B19="",0,SUMPRODUCT(-('Gastos Gerais'!$F$4:$F$1003='Gastos das Atividades'!$B19),-('Gastos das Atividades'!AI$3&gt;='Gastos Gerais'!$D$4:$D$1003),-('Gastos das Atividades'!AI$3&lt;='Gastos Gerais'!$E$4:$E$1003),-('Gastos Gerais'!$C$4:$C$1003)))</f>
        <v>0</v>
      </c>
      <c r="AJ19" s="71">
        <f>IF($B19="",0,SUMPRODUCT(-('Gastos Gerais'!$F$4:$F$1003='Gastos das Atividades'!$B19),-('Gastos das Atividades'!AJ$3&gt;='Gastos Gerais'!$D$4:$D$1003),-('Gastos das Atividades'!AJ$3&lt;='Gastos Gerais'!$E$4:$E$1003),-('Gastos Gerais'!$C$4:$C$1003)))</f>
        <v>0</v>
      </c>
      <c r="AK19" s="71">
        <f>IF($B19="",0,SUMPRODUCT(-('Gastos Gerais'!$F$4:$F$1003='Gastos das Atividades'!$B19),-('Gastos das Atividades'!AK$3&gt;='Gastos Gerais'!$D$4:$D$1003),-('Gastos das Atividades'!AK$3&lt;='Gastos Gerais'!$E$4:$E$1003),-('Gastos Gerais'!$C$4:$C$1003)))</f>
        <v>0</v>
      </c>
      <c r="AL19" s="71">
        <f>IF($B19="",0,SUMPRODUCT(-('Gastos Gerais'!$F$4:$F$1003='Gastos das Atividades'!$B19),-('Gastos das Atividades'!AL$3&gt;='Gastos Gerais'!$D$4:$D$1003),-('Gastos das Atividades'!AL$3&lt;='Gastos Gerais'!$E$4:$E$1003),-('Gastos Gerais'!$C$4:$C$1003)))</f>
        <v>0</v>
      </c>
      <c r="AM19" s="71">
        <f>IF($B19="",0,SUMPRODUCT(-('Gastos Gerais'!$F$4:$F$1003='Gastos das Atividades'!$B19),-('Gastos das Atividades'!AM$3&gt;='Gastos Gerais'!$D$4:$D$1003),-('Gastos das Atividades'!AM$3&lt;='Gastos Gerais'!$E$4:$E$1003),-('Gastos Gerais'!$C$4:$C$1003)))</f>
        <v>0</v>
      </c>
      <c r="AN19" s="71">
        <f>IF($B19="",0,SUMPRODUCT(-('Gastos Gerais'!$F$4:$F$1003='Gastos das Atividades'!$B19),-('Gastos das Atividades'!AN$3&gt;='Gastos Gerais'!$D$4:$D$1003),-('Gastos das Atividades'!AN$3&lt;='Gastos Gerais'!$E$4:$E$1003),-('Gastos Gerais'!$C$4:$C$1003)))</f>
        <v>0</v>
      </c>
      <c r="AO19" s="71">
        <f>IF($B19="",0,SUMPRODUCT(-('Gastos Gerais'!$F$4:$F$1003='Gastos das Atividades'!$B19),-('Gastos das Atividades'!AO$3&gt;='Gastos Gerais'!$D$4:$D$1003),-('Gastos das Atividades'!AO$3&lt;='Gastos Gerais'!$E$4:$E$1003),-('Gastos Gerais'!$C$4:$C$1003)))</f>
        <v>0</v>
      </c>
      <c r="AP19" s="71">
        <f>IF($B19="",0,SUMPRODUCT(-('Gastos Gerais'!$F$4:$F$1003='Gastos das Atividades'!$B19),-('Gastos das Atividades'!AP$3&gt;='Gastos Gerais'!$D$4:$D$1003),-('Gastos das Atividades'!AP$3&lt;='Gastos Gerais'!$E$4:$E$1003),-('Gastos Gerais'!$C$4:$C$1003)))</f>
        <v>0</v>
      </c>
      <c r="AQ19" s="71">
        <f>IF($B19="",0,SUMPRODUCT(-('Gastos Gerais'!$F$4:$F$1003='Gastos das Atividades'!$B19),-('Gastos das Atividades'!AQ$3&gt;='Gastos Gerais'!$D$4:$D$1003),-('Gastos das Atividades'!AQ$3&lt;='Gastos Gerais'!$E$4:$E$1003),-('Gastos Gerais'!$C$4:$C$1003)))</f>
        <v>0</v>
      </c>
      <c r="AR19" s="71">
        <f>IF($B19="",0,SUMPRODUCT(-('Gastos Gerais'!$F$4:$F$1003='Gastos das Atividades'!$B19),-('Gastos das Atividades'!AR$3&gt;='Gastos Gerais'!$D$4:$D$1003),-('Gastos das Atividades'!AR$3&lt;='Gastos Gerais'!$E$4:$E$1003),-('Gastos Gerais'!$C$4:$C$1003)))</f>
        <v>0</v>
      </c>
      <c r="AS19" s="71">
        <f>IF($B19="",0,SUMPRODUCT(-('Gastos Gerais'!$F$4:$F$1003='Gastos das Atividades'!$B19),-('Gastos das Atividades'!AS$3&gt;='Gastos Gerais'!$D$4:$D$1003),-('Gastos das Atividades'!AS$3&lt;='Gastos Gerais'!$E$4:$E$1003),-('Gastos Gerais'!$C$4:$C$1003)))</f>
        <v>0</v>
      </c>
      <c r="AT19" s="71">
        <f>IF($B19="",0,SUMPRODUCT(-('Gastos Gerais'!$F$4:$F$1003='Gastos das Atividades'!$B19),-('Gastos das Atividades'!AT$3&gt;='Gastos Gerais'!$D$4:$D$1003),-('Gastos das Atividades'!AT$3&lt;='Gastos Gerais'!$E$4:$E$1003),-('Gastos Gerais'!$C$4:$C$1003)))</f>
        <v>0</v>
      </c>
      <c r="AU19" s="71">
        <f>IF($B19="",0,SUMPRODUCT(-('Gastos Gerais'!$F$4:$F$1003='Gastos das Atividades'!$B19),-('Gastos das Atividades'!AU$3&gt;='Gastos Gerais'!$D$4:$D$1003),-('Gastos das Atividades'!AU$3&lt;='Gastos Gerais'!$E$4:$E$1003),-('Gastos Gerais'!$C$4:$C$1003)))</f>
        <v>0</v>
      </c>
      <c r="AV19" s="71">
        <f>IF($B19="",0,SUMPRODUCT(-('Gastos Gerais'!$F$4:$F$1003='Gastos das Atividades'!$B19),-('Gastos das Atividades'!AV$3&gt;='Gastos Gerais'!$D$4:$D$1003),-('Gastos das Atividades'!AV$3&lt;='Gastos Gerais'!$E$4:$E$1003),-('Gastos Gerais'!$C$4:$C$1003)))</f>
        <v>0</v>
      </c>
      <c r="AW19" s="71">
        <f>IF($B19="",0,SUMPRODUCT(-('Gastos Gerais'!$F$4:$F$1003='Gastos das Atividades'!$B19),-('Gastos das Atividades'!AW$3&gt;='Gastos Gerais'!$D$4:$D$1003),-('Gastos das Atividades'!AW$3&lt;='Gastos Gerais'!$E$4:$E$1003),-('Gastos Gerais'!$C$4:$C$1003)))</f>
        <v>0</v>
      </c>
      <c r="AX19" s="71">
        <f>IF($B19="",0,SUMPRODUCT(-('Gastos Gerais'!$F$4:$F$1003='Gastos das Atividades'!$B19),-('Gastos das Atividades'!AX$3&gt;='Gastos Gerais'!$D$4:$D$1003),-('Gastos das Atividades'!AX$3&lt;='Gastos Gerais'!$E$4:$E$1003),-('Gastos Gerais'!$C$4:$C$1003)))</f>
        <v>0</v>
      </c>
      <c r="AY19" s="71">
        <f>IF($B19="",0,SUMPRODUCT(-('Gastos Gerais'!$F$4:$F$1003='Gastos das Atividades'!$B19),-('Gastos das Atividades'!AY$3&gt;='Gastos Gerais'!$D$4:$D$1003),-('Gastos das Atividades'!AY$3&lt;='Gastos Gerais'!$E$4:$E$1003),-('Gastos Gerais'!$C$4:$C$1003)))</f>
        <v>0</v>
      </c>
      <c r="AZ19" s="71">
        <f>IF($B19="",0,SUMPRODUCT(-('Gastos Gerais'!$F$4:$F$1003='Gastos das Atividades'!$B19),-('Gastos das Atividades'!AZ$3&gt;='Gastos Gerais'!$D$4:$D$1003),-('Gastos das Atividades'!AZ$3&lt;='Gastos Gerais'!$E$4:$E$1003),-('Gastos Gerais'!$C$4:$C$1003)))</f>
        <v>0</v>
      </c>
      <c r="BA19" s="71">
        <f>IF($B19="",0,SUMPRODUCT(-('Gastos Gerais'!$F$4:$F$1003='Gastos das Atividades'!$B19),-('Gastos das Atividades'!BA$3&gt;='Gastos Gerais'!$D$4:$D$1003),-('Gastos das Atividades'!BA$3&lt;='Gastos Gerais'!$E$4:$E$1003),-('Gastos Gerais'!$C$4:$C$1003)))</f>
        <v>0</v>
      </c>
      <c r="BB19" s="71">
        <f>IF($B19="",0,SUMPRODUCT(-('Gastos Gerais'!$F$4:$F$1003='Gastos das Atividades'!$B19),-('Gastos das Atividades'!BB$3&gt;='Gastos Gerais'!$D$4:$D$1003),-('Gastos das Atividades'!BB$3&lt;='Gastos Gerais'!$E$4:$E$1003),-('Gastos Gerais'!$C$4:$C$1003)))</f>
        <v>0</v>
      </c>
      <c r="BC19" s="71">
        <f>IF($B19="",0,SUMPRODUCT(-('Gastos Gerais'!$F$4:$F$1003='Gastos das Atividades'!$B19),-('Gastos das Atividades'!BC$3&gt;='Gastos Gerais'!$D$4:$D$1003),-('Gastos das Atividades'!BC$3&lt;='Gastos Gerais'!$E$4:$E$1003),-('Gastos Gerais'!$C$4:$C$1003)))</f>
        <v>0</v>
      </c>
      <c r="BD19" s="71">
        <f>IF($B19="",0,SUMPRODUCT(-('Gastos Gerais'!$F$4:$F$1003='Gastos das Atividades'!$B19),-('Gastos das Atividades'!BD$3&gt;='Gastos Gerais'!$D$4:$D$1003),-('Gastos das Atividades'!BD$3&lt;='Gastos Gerais'!$E$4:$E$1003),-('Gastos Gerais'!$C$4:$C$1003)))</f>
        <v>0</v>
      </c>
      <c r="BE19" s="71">
        <f>IF($B19="",0,SUMPRODUCT(-('Gastos Gerais'!$F$4:$F$1003='Gastos das Atividades'!$B19),-('Gastos das Atividades'!BE$3&gt;='Gastos Gerais'!$D$4:$D$1003),-('Gastos das Atividades'!BE$3&lt;='Gastos Gerais'!$E$4:$E$1003),-('Gastos Gerais'!$C$4:$C$1003)))</f>
        <v>0</v>
      </c>
      <c r="BF19" s="71">
        <f>IF($B19="",0,SUMPRODUCT(-('Gastos Gerais'!$F$4:$F$1003='Gastos das Atividades'!$B19),-('Gastos das Atividades'!BF$3&gt;='Gastos Gerais'!$D$4:$D$1003),-('Gastos das Atividades'!BF$3&lt;='Gastos Gerais'!$E$4:$E$1003),-('Gastos Gerais'!$C$4:$C$1003)))</f>
        <v>0</v>
      </c>
      <c r="BG19" s="71">
        <f>IF($B19="",0,SUMPRODUCT(-('Gastos Gerais'!$F$4:$F$1003='Gastos das Atividades'!$B19),-('Gastos das Atividades'!BG$3&gt;='Gastos Gerais'!$D$4:$D$1003),-('Gastos das Atividades'!BG$3&lt;='Gastos Gerais'!$E$4:$E$1003),-('Gastos Gerais'!$C$4:$C$1003)))</f>
        <v>0</v>
      </c>
      <c r="BH19" s="71">
        <f>IF($B19="",0,SUMPRODUCT(-('Gastos Gerais'!$F$4:$F$1003='Gastos das Atividades'!$B19),-('Gastos das Atividades'!BH$3&gt;='Gastos Gerais'!$D$4:$D$1003),-('Gastos das Atividades'!BH$3&lt;='Gastos Gerais'!$E$4:$E$1003),-('Gastos Gerais'!$C$4:$C$1003)))</f>
        <v>0</v>
      </c>
      <c r="BI19" s="71">
        <f>IF($B19="",0,SUMPRODUCT(-('Gastos Gerais'!$F$4:$F$1003='Gastos das Atividades'!$B19),-('Gastos das Atividades'!BI$3&gt;='Gastos Gerais'!$D$4:$D$1003),-('Gastos das Atividades'!BI$3&lt;='Gastos Gerais'!$E$4:$E$1003),-('Gastos Gerais'!$C$4:$C$1003)))</f>
        <v>0</v>
      </c>
      <c r="BJ19" s="71">
        <f>IF($B19="",0,SUMPRODUCT(-('Gastos Gerais'!$F$4:$F$1003='Gastos das Atividades'!$B19),-('Gastos das Atividades'!BJ$3&gt;='Gastos Gerais'!$D$4:$D$1003),-('Gastos das Atividades'!BJ$3&lt;='Gastos Gerais'!$E$4:$E$1003),-('Gastos Gerais'!$C$4:$C$1003)))</f>
        <v>0</v>
      </c>
      <c r="BK19" s="71">
        <f>IF($B19="",0,SUMPRODUCT(-('Gastos Gerais'!$F$4:$F$1003='Gastos das Atividades'!$B19),-('Gastos das Atividades'!BK$3&gt;='Gastos Gerais'!$D$4:$D$1003),-('Gastos das Atividades'!BK$3&lt;='Gastos Gerais'!$E$4:$E$1003),-('Gastos Gerais'!$C$4:$C$1003)))</f>
        <v>0</v>
      </c>
      <c r="BL19" s="71">
        <f>IF($B19="",0,SUMPRODUCT(-('Gastos Gerais'!$F$4:$F$1003='Gastos das Atividades'!$B19),-('Gastos das Atividades'!BL$3&gt;='Gastos Gerais'!$D$4:$D$1003),-('Gastos das Atividades'!BL$3&lt;='Gastos Gerais'!$E$4:$E$1003),-('Gastos Gerais'!$C$4:$C$1003)))</f>
        <v>0</v>
      </c>
      <c r="BM19" s="71">
        <f>IF($B19="",0,SUMPRODUCT(-('Gastos Gerais'!$F$4:$F$1003='Gastos das Atividades'!$B19),-('Gastos das Atividades'!BM$3&gt;='Gastos Gerais'!$D$4:$D$1003),-('Gastos das Atividades'!BM$3&lt;='Gastos Gerais'!$E$4:$E$1003),-('Gastos Gerais'!$C$4:$C$1003)))</f>
        <v>0</v>
      </c>
      <c r="BN19" s="71">
        <f>IF($B19="",0,SUMPRODUCT(-('Gastos Gerais'!$F$4:$F$1003='Gastos das Atividades'!$B19),-('Gastos das Atividades'!BN$3&gt;='Gastos Gerais'!$D$4:$D$1003),-('Gastos das Atividades'!BN$3&lt;='Gastos Gerais'!$E$4:$E$1003),-('Gastos Gerais'!$C$4:$C$1003)))</f>
        <v>0</v>
      </c>
      <c r="BO19" s="71">
        <f>IF($B19="",0,SUMPRODUCT(-('Gastos Gerais'!$F$4:$F$1003='Gastos das Atividades'!$B19),-('Gastos das Atividades'!BO$3&gt;='Gastos Gerais'!$D$4:$D$1003),-('Gastos das Atividades'!BO$3&lt;='Gastos Gerais'!$E$4:$E$1003),-('Gastos Gerais'!$C$4:$C$1003)))</f>
        <v>0</v>
      </c>
      <c r="BP19" s="71">
        <f>IF($B19="",0,SUMPRODUCT(-('Gastos Gerais'!$F$4:$F$1003='Gastos das Atividades'!$B19),-('Gastos das Atividades'!BP$3&gt;='Gastos Gerais'!$D$4:$D$1003),-('Gastos das Atividades'!BP$3&lt;='Gastos Gerais'!$E$4:$E$1003),-('Gastos Gerais'!$C$4:$C$1003)))</f>
        <v>0</v>
      </c>
      <c r="BQ19" s="71">
        <f>IF($B19="",0,SUMPRODUCT(-('Gastos Gerais'!$F$4:$F$1003='Gastos das Atividades'!$B19),-('Gastos das Atividades'!BQ$3&gt;='Gastos Gerais'!$D$4:$D$1003),-('Gastos das Atividades'!BQ$3&lt;='Gastos Gerais'!$E$4:$E$1003),-('Gastos Gerais'!$C$4:$C$1003)))</f>
        <v>0</v>
      </c>
      <c r="BR19" s="71">
        <f>IF($B19="",0,SUMPRODUCT(-('Gastos Gerais'!$F$4:$F$1003='Gastos das Atividades'!$B19),-('Gastos das Atividades'!BR$3&gt;='Gastos Gerais'!$D$4:$D$1003),-('Gastos das Atividades'!BR$3&lt;='Gastos Gerais'!$E$4:$E$1003),-('Gastos Gerais'!$C$4:$C$1003)))</f>
        <v>0</v>
      </c>
      <c r="BS19" s="71">
        <f>IF($B19="",0,SUMPRODUCT(-('Gastos Gerais'!$F$4:$F$1003='Gastos das Atividades'!$B19),-('Gastos das Atividades'!BS$3&gt;='Gastos Gerais'!$D$4:$D$1003),-('Gastos das Atividades'!BS$3&lt;='Gastos Gerais'!$E$4:$E$1003),-('Gastos Gerais'!$C$4:$C$1003)))</f>
        <v>0</v>
      </c>
      <c r="BT19" s="71">
        <f>IF($B19="",0,SUMPRODUCT(-('Gastos Gerais'!$F$4:$F$1003='Gastos das Atividades'!$B19),-('Gastos das Atividades'!BT$3&gt;='Gastos Gerais'!$D$4:$D$1003),-('Gastos das Atividades'!BT$3&lt;='Gastos Gerais'!$E$4:$E$1003),-('Gastos Gerais'!$C$4:$C$1003)))</f>
        <v>0</v>
      </c>
      <c r="BU19" s="71">
        <f>IF($B19="",0,SUMPRODUCT(-('Gastos Gerais'!$F$4:$F$1003='Gastos das Atividades'!$B19),-('Gastos das Atividades'!BU$3&gt;='Gastos Gerais'!$D$4:$D$1003),-('Gastos das Atividades'!BU$3&lt;='Gastos Gerais'!$E$4:$E$1003),-('Gastos Gerais'!$C$4:$C$1003)))</f>
        <v>0</v>
      </c>
      <c r="BV19" s="71">
        <f>IF($B19="",0,SUMPRODUCT(-('Gastos Gerais'!$F$4:$F$1003='Gastos das Atividades'!$B19),-('Gastos das Atividades'!BV$3&gt;='Gastos Gerais'!$D$4:$D$1003),-('Gastos das Atividades'!BV$3&lt;='Gastos Gerais'!$E$4:$E$1003),-('Gastos Gerais'!$C$4:$C$1003)))</f>
        <v>0</v>
      </c>
      <c r="BW19" s="71">
        <f>IF($B19="",0,SUMPRODUCT(-('Gastos Gerais'!$F$4:$F$1003='Gastos das Atividades'!$B19),-('Gastos das Atividades'!BW$3&gt;='Gastos Gerais'!$D$4:$D$1003),-('Gastos das Atividades'!BW$3&lt;='Gastos Gerais'!$E$4:$E$1003),-('Gastos Gerais'!$C$4:$C$1003)))</f>
        <v>0</v>
      </c>
      <c r="BX19" s="71">
        <f>IF($B19="",0,SUMPRODUCT(-('Gastos Gerais'!$F$4:$F$1003='Gastos das Atividades'!$B19),-('Gastos das Atividades'!BX$3&gt;='Gastos Gerais'!$D$4:$D$1003),-('Gastos das Atividades'!BX$3&lt;='Gastos Gerais'!$E$4:$E$1003),-('Gastos Gerais'!$C$4:$C$1003)))</f>
        <v>0</v>
      </c>
    </row>
    <row r="20" spans="1:76" x14ac:dyDescent="0.2">
      <c r="A20" s="139">
        <v>17</v>
      </c>
      <c r="B20" s="157" t="s">
        <v>595</v>
      </c>
      <c r="C20" s="298">
        <v>0</v>
      </c>
      <c r="D20" s="350">
        <f t="shared" si="9"/>
        <v>0</v>
      </c>
      <c r="E20" s="137">
        <f t="shared" si="10"/>
        <v>0</v>
      </c>
      <c r="F20" s="71">
        <f t="shared" si="2"/>
        <v>0</v>
      </c>
      <c r="G20" s="71">
        <f t="shared" si="2"/>
        <v>0</v>
      </c>
      <c r="H20" s="71">
        <f t="shared" si="2"/>
        <v>0</v>
      </c>
      <c r="I20" s="71">
        <f t="shared" si="2"/>
        <v>0</v>
      </c>
      <c r="J20" s="138">
        <f t="shared" si="3"/>
        <v>0</v>
      </c>
      <c r="K20" s="74">
        <f t="shared" si="4"/>
        <v>0</v>
      </c>
      <c r="L20" s="74">
        <f t="shared" si="5"/>
        <v>0</v>
      </c>
      <c r="M20" s="74">
        <f t="shared" si="6"/>
        <v>0</v>
      </c>
      <c r="N20" s="74">
        <f t="shared" si="11"/>
        <v>0</v>
      </c>
      <c r="O20" s="74">
        <f t="shared" si="12"/>
        <v>0</v>
      </c>
      <c r="P20" s="202">
        <f t="shared" si="8"/>
        <v>0</v>
      </c>
      <c r="Q20" s="71">
        <f>IF($B20="",0,SUMPRODUCT(-('Gastos Gerais'!$F$4:$F$1003='Gastos das Atividades'!$B20),-('Gastos das Atividades'!Q$3&gt;='Gastos Gerais'!$D$4:$D$1003),-('Gastos das Atividades'!Q$3&lt;='Gastos Gerais'!$E$4:$E$1003),-('Gastos Gerais'!$C$4:$C$1003)))</f>
        <v>0</v>
      </c>
      <c r="R20" s="71">
        <f>IF($B20="",0,SUMPRODUCT(-('Gastos Gerais'!$F$4:$F$1003='Gastos das Atividades'!$B20),-('Gastos das Atividades'!R$3&gt;='Gastos Gerais'!$D$4:$D$1003),-('Gastos das Atividades'!R$3&lt;='Gastos Gerais'!$E$4:$E$1003),-('Gastos Gerais'!$C$4:$C$1003)))</f>
        <v>0</v>
      </c>
      <c r="S20" s="71">
        <f>IF($B20="",0,SUMPRODUCT(-('Gastos Gerais'!$F$4:$F$1003='Gastos das Atividades'!$B20),-('Gastos das Atividades'!S$3&gt;='Gastos Gerais'!$D$4:$D$1003),-('Gastos das Atividades'!S$3&lt;='Gastos Gerais'!$E$4:$E$1003),-('Gastos Gerais'!$C$4:$C$1003)))</f>
        <v>0</v>
      </c>
      <c r="T20" s="71">
        <f>IF($B20="",0,SUMPRODUCT(-('Gastos Gerais'!$F$4:$F$1003='Gastos das Atividades'!$B20),-('Gastos das Atividades'!T$3&gt;='Gastos Gerais'!$D$4:$D$1003),-('Gastos das Atividades'!T$3&lt;='Gastos Gerais'!$E$4:$E$1003),-('Gastos Gerais'!$C$4:$C$1003)))</f>
        <v>0</v>
      </c>
      <c r="U20" s="71">
        <f>IF($B20="",0,SUMPRODUCT(-('Gastos Gerais'!$F$4:$F$1003='Gastos das Atividades'!$B20),-('Gastos das Atividades'!U$3&gt;='Gastos Gerais'!$D$4:$D$1003),-('Gastos das Atividades'!U$3&lt;='Gastos Gerais'!$E$4:$E$1003),-('Gastos Gerais'!$C$4:$C$1003)))</f>
        <v>0</v>
      </c>
      <c r="V20" s="71">
        <f>IF($B20="",0,SUMPRODUCT(-('Gastos Gerais'!$F$4:$F$1003='Gastos das Atividades'!$B20),-('Gastos das Atividades'!V$3&gt;='Gastos Gerais'!$D$4:$D$1003),-('Gastos das Atividades'!V$3&lt;='Gastos Gerais'!$E$4:$E$1003),-('Gastos Gerais'!$C$4:$C$1003)))</f>
        <v>0</v>
      </c>
      <c r="W20" s="71">
        <f>IF($B20="",0,SUMPRODUCT(-('Gastos Gerais'!$F$4:$F$1003='Gastos das Atividades'!$B20),-('Gastos das Atividades'!W$3&gt;='Gastos Gerais'!$D$4:$D$1003),-('Gastos das Atividades'!W$3&lt;='Gastos Gerais'!$E$4:$E$1003),-('Gastos Gerais'!$C$4:$C$1003)))</f>
        <v>0</v>
      </c>
      <c r="X20" s="71">
        <f>IF($B20="",0,SUMPRODUCT(-('Gastos Gerais'!$F$4:$F$1003='Gastos das Atividades'!$B20),-('Gastos das Atividades'!X$3&gt;='Gastos Gerais'!$D$4:$D$1003),-('Gastos das Atividades'!X$3&lt;='Gastos Gerais'!$E$4:$E$1003),-('Gastos Gerais'!$C$4:$C$1003)))</f>
        <v>0</v>
      </c>
      <c r="Y20" s="71">
        <f>IF($B20="",0,SUMPRODUCT(-('Gastos Gerais'!$F$4:$F$1003='Gastos das Atividades'!$B20),-('Gastos das Atividades'!Y$3&gt;='Gastos Gerais'!$D$4:$D$1003),-('Gastos das Atividades'!Y$3&lt;='Gastos Gerais'!$E$4:$E$1003),-('Gastos Gerais'!$C$4:$C$1003)))</f>
        <v>0</v>
      </c>
      <c r="Z20" s="71">
        <f>IF($B20="",0,SUMPRODUCT(-('Gastos Gerais'!$F$4:$F$1003='Gastos das Atividades'!$B20),-('Gastos das Atividades'!Z$3&gt;='Gastos Gerais'!$D$4:$D$1003),-('Gastos das Atividades'!Z$3&lt;='Gastos Gerais'!$E$4:$E$1003),-('Gastos Gerais'!$C$4:$C$1003)))</f>
        <v>0</v>
      </c>
      <c r="AA20" s="71">
        <f>IF($B20="",0,SUMPRODUCT(-('Gastos Gerais'!$F$4:$F$1003='Gastos das Atividades'!$B20),-('Gastos das Atividades'!AA$3&gt;='Gastos Gerais'!$D$4:$D$1003),-('Gastos das Atividades'!AA$3&lt;='Gastos Gerais'!$E$4:$E$1003),-('Gastos Gerais'!$C$4:$C$1003)))</f>
        <v>0</v>
      </c>
      <c r="AB20" s="71">
        <f>IF($B20="",0,SUMPRODUCT(-('Gastos Gerais'!$F$4:$F$1003='Gastos das Atividades'!$B20),-('Gastos das Atividades'!AB$3&gt;='Gastos Gerais'!$D$4:$D$1003),-('Gastos das Atividades'!AB$3&lt;='Gastos Gerais'!$E$4:$E$1003),-('Gastos Gerais'!$C$4:$C$1003)))</f>
        <v>0</v>
      </c>
      <c r="AC20" s="71">
        <f>IF($B20="",0,SUMPRODUCT(-('Gastos Gerais'!$F$4:$F$1003='Gastos das Atividades'!$B20),-('Gastos das Atividades'!AC$3&gt;='Gastos Gerais'!$D$4:$D$1003),-('Gastos das Atividades'!AC$3&lt;='Gastos Gerais'!$E$4:$E$1003),-('Gastos Gerais'!$C$4:$C$1003)))</f>
        <v>0</v>
      </c>
      <c r="AD20" s="71">
        <f>IF($B20="",0,SUMPRODUCT(-('Gastos Gerais'!$F$4:$F$1003='Gastos das Atividades'!$B20),-('Gastos das Atividades'!AD$3&gt;='Gastos Gerais'!$D$4:$D$1003),-('Gastos das Atividades'!AD$3&lt;='Gastos Gerais'!$E$4:$E$1003),-('Gastos Gerais'!$C$4:$C$1003)))</f>
        <v>0</v>
      </c>
      <c r="AE20" s="71">
        <f>IF($B20="",0,SUMPRODUCT(-('Gastos Gerais'!$F$4:$F$1003='Gastos das Atividades'!$B20),-('Gastos das Atividades'!AE$3&gt;='Gastos Gerais'!$D$4:$D$1003),-('Gastos das Atividades'!AE$3&lt;='Gastos Gerais'!$E$4:$E$1003),-('Gastos Gerais'!$C$4:$C$1003)))</f>
        <v>0</v>
      </c>
      <c r="AF20" s="71">
        <f>IF($B20="",0,SUMPRODUCT(-('Gastos Gerais'!$F$4:$F$1003='Gastos das Atividades'!$B20),-('Gastos das Atividades'!AF$3&gt;='Gastos Gerais'!$D$4:$D$1003),-('Gastos das Atividades'!AF$3&lt;='Gastos Gerais'!$E$4:$E$1003),-('Gastos Gerais'!$C$4:$C$1003)))</f>
        <v>0</v>
      </c>
      <c r="AG20" s="71">
        <f>IF($B20="",0,SUMPRODUCT(-('Gastos Gerais'!$F$4:$F$1003='Gastos das Atividades'!$B20),-('Gastos das Atividades'!AG$3&gt;='Gastos Gerais'!$D$4:$D$1003),-('Gastos das Atividades'!AG$3&lt;='Gastos Gerais'!$E$4:$E$1003),-('Gastos Gerais'!$C$4:$C$1003)))</f>
        <v>0</v>
      </c>
      <c r="AH20" s="71">
        <f>IF($B20="",0,SUMPRODUCT(-('Gastos Gerais'!$F$4:$F$1003='Gastos das Atividades'!$B20),-('Gastos das Atividades'!AH$3&gt;='Gastos Gerais'!$D$4:$D$1003),-('Gastos das Atividades'!AH$3&lt;='Gastos Gerais'!$E$4:$E$1003),-('Gastos Gerais'!$C$4:$C$1003)))</f>
        <v>0</v>
      </c>
      <c r="AI20" s="71">
        <f>IF($B20="",0,SUMPRODUCT(-('Gastos Gerais'!$F$4:$F$1003='Gastos das Atividades'!$B20),-('Gastos das Atividades'!AI$3&gt;='Gastos Gerais'!$D$4:$D$1003),-('Gastos das Atividades'!AI$3&lt;='Gastos Gerais'!$E$4:$E$1003),-('Gastos Gerais'!$C$4:$C$1003)))</f>
        <v>0</v>
      </c>
      <c r="AJ20" s="71">
        <f>IF($B20="",0,SUMPRODUCT(-('Gastos Gerais'!$F$4:$F$1003='Gastos das Atividades'!$B20),-('Gastos das Atividades'!AJ$3&gt;='Gastos Gerais'!$D$4:$D$1003),-('Gastos das Atividades'!AJ$3&lt;='Gastos Gerais'!$E$4:$E$1003),-('Gastos Gerais'!$C$4:$C$1003)))</f>
        <v>0</v>
      </c>
      <c r="AK20" s="71">
        <f>IF($B20="",0,SUMPRODUCT(-('Gastos Gerais'!$F$4:$F$1003='Gastos das Atividades'!$B20),-('Gastos das Atividades'!AK$3&gt;='Gastos Gerais'!$D$4:$D$1003),-('Gastos das Atividades'!AK$3&lt;='Gastos Gerais'!$E$4:$E$1003),-('Gastos Gerais'!$C$4:$C$1003)))</f>
        <v>0</v>
      </c>
      <c r="AL20" s="71">
        <f>IF($B20="",0,SUMPRODUCT(-('Gastos Gerais'!$F$4:$F$1003='Gastos das Atividades'!$B20),-('Gastos das Atividades'!AL$3&gt;='Gastos Gerais'!$D$4:$D$1003),-('Gastos das Atividades'!AL$3&lt;='Gastos Gerais'!$E$4:$E$1003),-('Gastos Gerais'!$C$4:$C$1003)))</f>
        <v>0</v>
      </c>
      <c r="AM20" s="71">
        <f>IF($B20="",0,SUMPRODUCT(-('Gastos Gerais'!$F$4:$F$1003='Gastos das Atividades'!$B20),-('Gastos das Atividades'!AM$3&gt;='Gastos Gerais'!$D$4:$D$1003),-('Gastos das Atividades'!AM$3&lt;='Gastos Gerais'!$E$4:$E$1003),-('Gastos Gerais'!$C$4:$C$1003)))</f>
        <v>0</v>
      </c>
      <c r="AN20" s="71">
        <f>IF($B20="",0,SUMPRODUCT(-('Gastos Gerais'!$F$4:$F$1003='Gastos das Atividades'!$B20),-('Gastos das Atividades'!AN$3&gt;='Gastos Gerais'!$D$4:$D$1003),-('Gastos das Atividades'!AN$3&lt;='Gastos Gerais'!$E$4:$E$1003),-('Gastos Gerais'!$C$4:$C$1003)))</f>
        <v>0</v>
      </c>
      <c r="AO20" s="71">
        <f>IF($B20="",0,SUMPRODUCT(-('Gastos Gerais'!$F$4:$F$1003='Gastos das Atividades'!$B20),-('Gastos das Atividades'!AO$3&gt;='Gastos Gerais'!$D$4:$D$1003),-('Gastos das Atividades'!AO$3&lt;='Gastos Gerais'!$E$4:$E$1003),-('Gastos Gerais'!$C$4:$C$1003)))</f>
        <v>0</v>
      </c>
      <c r="AP20" s="71">
        <f>IF($B20="",0,SUMPRODUCT(-('Gastos Gerais'!$F$4:$F$1003='Gastos das Atividades'!$B20),-('Gastos das Atividades'!AP$3&gt;='Gastos Gerais'!$D$4:$D$1003),-('Gastos das Atividades'!AP$3&lt;='Gastos Gerais'!$E$4:$E$1003),-('Gastos Gerais'!$C$4:$C$1003)))</f>
        <v>0</v>
      </c>
      <c r="AQ20" s="71">
        <f>IF($B20="",0,SUMPRODUCT(-('Gastos Gerais'!$F$4:$F$1003='Gastos das Atividades'!$B20),-('Gastos das Atividades'!AQ$3&gt;='Gastos Gerais'!$D$4:$D$1003),-('Gastos das Atividades'!AQ$3&lt;='Gastos Gerais'!$E$4:$E$1003),-('Gastos Gerais'!$C$4:$C$1003)))</f>
        <v>0</v>
      </c>
      <c r="AR20" s="71">
        <f>IF($B20="",0,SUMPRODUCT(-('Gastos Gerais'!$F$4:$F$1003='Gastos das Atividades'!$B20),-('Gastos das Atividades'!AR$3&gt;='Gastos Gerais'!$D$4:$D$1003),-('Gastos das Atividades'!AR$3&lt;='Gastos Gerais'!$E$4:$E$1003),-('Gastos Gerais'!$C$4:$C$1003)))</f>
        <v>0</v>
      </c>
      <c r="AS20" s="71">
        <f>IF($B20="",0,SUMPRODUCT(-('Gastos Gerais'!$F$4:$F$1003='Gastos das Atividades'!$B20),-('Gastos das Atividades'!AS$3&gt;='Gastos Gerais'!$D$4:$D$1003),-('Gastos das Atividades'!AS$3&lt;='Gastos Gerais'!$E$4:$E$1003),-('Gastos Gerais'!$C$4:$C$1003)))</f>
        <v>0</v>
      </c>
      <c r="AT20" s="71">
        <f>IF($B20="",0,SUMPRODUCT(-('Gastos Gerais'!$F$4:$F$1003='Gastos das Atividades'!$B20),-('Gastos das Atividades'!AT$3&gt;='Gastos Gerais'!$D$4:$D$1003),-('Gastos das Atividades'!AT$3&lt;='Gastos Gerais'!$E$4:$E$1003),-('Gastos Gerais'!$C$4:$C$1003)))</f>
        <v>0</v>
      </c>
      <c r="AU20" s="71">
        <f>IF($B20="",0,SUMPRODUCT(-('Gastos Gerais'!$F$4:$F$1003='Gastos das Atividades'!$B20),-('Gastos das Atividades'!AU$3&gt;='Gastos Gerais'!$D$4:$D$1003),-('Gastos das Atividades'!AU$3&lt;='Gastos Gerais'!$E$4:$E$1003),-('Gastos Gerais'!$C$4:$C$1003)))</f>
        <v>0</v>
      </c>
      <c r="AV20" s="71">
        <f>IF($B20="",0,SUMPRODUCT(-('Gastos Gerais'!$F$4:$F$1003='Gastos das Atividades'!$B20),-('Gastos das Atividades'!AV$3&gt;='Gastos Gerais'!$D$4:$D$1003),-('Gastos das Atividades'!AV$3&lt;='Gastos Gerais'!$E$4:$E$1003),-('Gastos Gerais'!$C$4:$C$1003)))</f>
        <v>0</v>
      </c>
      <c r="AW20" s="71">
        <f>IF($B20="",0,SUMPRODUCT(-('Gastos Gerais'!$F$4:$F$1003='Gastos das Atividades'!$B20),-('Gastos das Atividades'!AW$3&gt;='Gastos Gerais'!$D$4:$D$1003),-('Gastos das Atividades'!AW$3&lt;='Gastos Gerais'!$E$4:$E$1003),-('Gastos Gerais'!$C$4:$C$1003)))</f>
        <v>0</v>
      </c>
      <c r="AX20" s="71">
        <f>IF($B20="",0,SUMPRODUCT(-('Gastos Gerais'!$F$4:$F$1003='Gastos das Atividades'!$B20),-('Gastos das Atividades'!AX$3&gt;='Gastos Gerais'!$D$4:$D$1003),-('Gastos das Atividades'!AX$3&lt;='Gastos Gerais'!$E$4:$E$1003),-('Gastos Gerais'!$C$4:$C$1003)))</f>
        <v>0</v>
      </c>
      <c r="AY20" s="71">
        <f>IF($B20="",0,SUMPRODUCT(-('Gastos Gerais'!$F$4:$F$1003='Gastos das Atividades'!$B20),-('Gastos das Atividades'!AY$3&gt;='Gastos Gerais'!$D$4:$D$1003),-('Gastos das Atividades'!AY$3&lt;='Gastos Gerais'!$E$4:$E$1003),-('Gastos Gerais'!$C$4:$C$1003)))</f>
        <v>0</v>
      </c>
      <c r="AZ20" s="71">
        <f>IF($B20="",0,SUMPRODUCT(-('Gastos Gerais'!$F$4:$F$1003='Gastos das Atividades'!$B20),-('Gastos das Atividades'!AZ$3&gt;='Gastos Gerais'!$D$4:$D$1003),-('Gastos das Atividades'!AZ$3&lt;='Gastos Gerais'!$E$4:$E$1003),-('Gastos Gerais'!$C$4:$C$1003)))</f>
        <v>0</v>
      </c>
      <c r="BA20" s="71">
        <f>IF($B20="",0,SUMPRODUCT(-('Gastos Gerais'!$F$4:$F$1003='Gastos das Atividades'!$B20),-('Gastos das Atividades'!BA$3&gt;='Gastos Gerais'!$D$4:$D$1003),-('Gastos das Atividades'!BA$3&lt;='Gastos Gerais'!$E$4:$E$1003),-('Gastos Gerais'!$C$4:$C$1003)))</f>
        <v>0</v>
      </c>
      <c r="BB20" s="71">
        <f>IF($B20="",0,SUMPRODUCT(-('Gastos Gerais'!$F$4:$F$1003='Gastos das Atividades'!$B20),-('Gastos das Atividades'!BB$3&gt;='Gastos Gerais'!$D$4:$D$1003),-('Gastos das Atividades'!BB$3&lt;='Gastos Gerais'!$E$4:$E$1003),-('Gastos Gerais'!$C$4:$C$1003)))</f>
        <v>0</v>
      </c>
      <c r="BC20" s="71">
        <f>IF($B20="",0,SUMPRODUCT(-('Gastos Gerais'!$F$4:$F$1003='Gastos das Atividades'!$B20),-('Gastos das Atividades'!BC$3&gt;='Gastos Gerais'!$D$4:$D$1003),-('Gastos das Atividades'!BC$3&lt;='Gastos Gerais'!$E$4:$E$1003),-('Gastos Gerais'!$C$4:$C$1003)))</f>
        <v>0</v>
      </c>
      <c r="BD20" s="71">
        <f>IF($B20="",0,SUMPRODUCT(-('Gastos Gerais'!$F$4:$F$1003='Gastos das Atividades'!$B20),-('Gastos das Atividades'!BD$3&gt;='Gastos Gerais'!$D$4:$D$1003),-('Gastos das Atividades'!BD$3&lt;='Gastos Gerais'!$E$4:$E$1003),-('Gastos Gerais'!$C$4:$C$1003)))</f>
        <v>0</v>
      </c>
      <c r="BE20" s="71">
        <f>IF($B20="",0,SUMPRODUCT(-('Gastos Gerais'!$F$4:$F$1003='Gastos das Atividades'!$B20),-('Gastos das Atividades'!BE$3&gt;='Gastos Gerais'!$D$4:$D$1003),-('Gastos das Atividades'!BE$3&lt;='Gastos Gerais'!$E$4:$E$1003),-('Gastos Gerais'!$C$4:$C$1003)))</f>
        <v>0</v>
      </c>
      <c r="BF20" s="71">
        <f>IF($B20="",0,SUMPRODUCT(-('Gastos Gerais'!$F$4:$F$1003='Gastos das Atividades'!$B20),-('Gastos das Atividades'!BF$3&gt;='Gastos Gerais'!$D$4:$D$1003),-('Gastos das Atividades'!BF$3&lt;='Gastos Gerais'!$E$4:$E$1003),-('Gastos Gerais'!$C$4:$C$1003)))</f>
        <v>0</v>
      </c>
      <c r="BG20" s="71">
        <f>IF($B20="",0,SUMPRODUCT(-('Gastos Gerais'!$F$4:$F$1003='Gastos das Atividades'!$B20),-('Gastos das Atividades'!BG$3&gt;='Gastos Gerais'!$D$4:$D$1003),-('Gastos das Atividades'!BG$3&lt;='Gastos Gerais'!$E$4:$E$1003),-('Gastos Gerais'!$C$4:$C$1003)))</f>
        <v>0</v>
      </c>
      <c r="BH20" s="71">
        <f>IF($B20="",0,SUMPRODUCT(-('Gastos Gerais'!$F$4:$F$1003='Gastos das Atividades'!$B20),-('Gastos das Atividades'!BH$3&gt;='Gastos Gerais'!$D$4:$D$1003),-('Gastos das Atividades'!BH$3&lt;='Gastos Gerais'!$E$4:$E$1003),-('Gastos Gerais'!$C$4:$C$1003)))</f>
        <v>0</v>
      </c>
      <c r="BI20" s="71">
        <f>IF($B20="",0,SUMPRODUCT(-('Gastos Gerais'!$F$4:$F$1003='Gastos das Atividades'!$B20),-('Gastos das Atividades'!BI$3&gt;='Gastos Gerais'!$D$4:$D$1003),-('Gastos das Atividades'!BI$3&lt;='Gastos Gerais'!$E$4:$E$1003),-('Gastos Gerais'!$C$4:$C$1003)))</f>
        <v>0</v>
      </c>
      <c r="BJ20" s="71">
        <f>IF($B20="",0,SUMPRODUCT(-('Gastos Gerais'!$F$4:$F$1003='Gastos das Atividades'!$B20),-('Gastos das Atividades'!BJ$3&gt;='Gastos Gerais'!$D$4:$D$1003),-('Gastos das Atividades'!BJ$3&lt;='Gastos Gerais'!$E$4:$E$1003),-('Gastos Gerais'!$C$4:$C$1003)))</f>
        <v>0</v>
      </c>
      <c r="BK20" s="71">
        <f>IF($B20="",0,SUMPRODUCT(-('Gastos Gerais'!$F$4:$F$1003='Gastos das Atividades'!$B20),-('Gastos das Atividades'!BK$3&gt;='Gastos Gerais'!$D$4:$D$1003),-('Gastos das Atividades'!BK$3&lt;='Gastos Gerais'!$E$4:$E$1003),-('Gastos Gerais'!$C$4:$C$1003)))</f>
        <v>0</v>
      </c>
      <c r="BL20" s="71">
        <f>IF($B20="",0,SUMPRODUCT(-('Gastos Gerais'!$F$4:$F$1003='Gastos das Atividades'!$B20),-('Gastos das Atividades'!BL$3&gt;='Gastos Gerais'!$D$4:$D$1003),-('Gastos das Atividades'!BL$3&lt;='Gastos Gerais'!$E$4:$E$1003),-('Gastos Gerais'!$C$4:$C$1003)))</f>
        <v>0</v>
      </c>
      <c r="BM20" s="71">
        <f>IF($B20="",0,SUMPRODUCT(-('Gastos Gerais'!$F$4:$F$1003='Gastos das Atividades'!$B20),-('Gastos das Atividades'!BM$3&gt;='Gastos Gerais'!$D$4:$D$1003),-('Gastos das Atividades'!BM$3&lt;='Gastos Gerais'!$E$4:$E$1003),-('Gastos Gerais'!$C$4:$C$1003)))</f>
        <v>0</v>
      </c>
      <c r="BN20" s="71">
        <f>IF($B20="",0,SUMPRODUCT(-('Gastos Gerais'!$F$4:$F$1003='Gastos das Atividades'!$B20),-('Gastos das Atividades'!BN$3&gt;='Gastos Gerais'!$D$4:$D$1003),-('Gastos das Atividades'!BN$3&lt;='Gastos Gerais'!$E$4:$E$1003),-('Gastos Gerais'!$C$4:$C$1003)))</f>
        <v>0</v>
      </c>
      <c r="BO20" s="71">
        <f>IF($B20="",0,SUMPRODUCT(-('Gastos Gerais'!$F$4:$F$1003='Gastos das Atividades'!$B20),-('Gastos das Atividades'!BO$3&gt;='Gastos Gerais'!$D$4:$D$1003),-('Gastos das Atividades'!BO$3&lt;='Gastos Gerais'!$E$4:$E$1003),-('Gastos Gerais'!$C$4:$C$1003)))</f>
        <v>0</v>
      </c>
      <c r="BP20" s="71">
        <f>IF($B20="",0,SUMPRODUCT(-('Gastos Gerais'!$F$4:$F$1003='Gastos das Atividades'!$B20),-('Gastos das Atividades'!BP$3&gt;='Gastos Gerais'!$D$4:$D$1003),-('Gastos das Atividades'!BP$3&lt;='Gastos Gerais'!$E$4:$E$1003),-('Gastos Gerais'!$C$4:$C$1003)))</f>
        <v>0</v>
      </c>
      <c r="BQ20" s="71">
        <f>IF($B20="",0,SUMPRODUCT(-('Gastos Gerais'!$F$4:$F$1003='Gastos das Atividades'!$B20),-('Gastos das Atividades'!BQ$3&gt;='Gastos Gerais'!$D$4:$D$1003),-('Gastos das Atividades'!BQ$3&lt;='Gastos Gerais'!$E$4:$E$1003),-('Gastos Gerais'!$C$4:$C$1003)))</f>
        <v>0</v>
      </c>
      <c r="BR20" s="71">
        <f>IF($B20="",0,SUMPRODUCT(-('Gastos Gerais'!$F$4:$F$1003='Gastos das Atividades'!$B20),-('Gastos das Atividades'!BR$3&gt;='Gastos Gerais'!$D$4:$D$1003),-('Gastos das Atividades'!BR$3&lt;='Gastos Gerais'!$E$4:$E$1003),-('Gastos Gerais'!$C$4:$C$1003)))</f>
        <v>0</v>
      </c>
      <c r="BS20" s="71">
        <f>IF($B20="",0,SUMPRODUCT(-('Gastos Gerais'!$F$4:$F$1003='Gastos das Atividades'!$B20),-('Gastos das Atividades'!BS$3&gt;='Gastos Gerais'!$D$4:$D$1003),-('Gastos das Atividades'!BS$3&lt;='Gastos Gerais'!$E$4:$E$1003),-('Gastos Gerais'!$C$4:$C$1003)))</f>
        <v>0</v>
      </c>
      <c r="BT20" s="71">
        <f>IF($B20="",0,SUMPRODUCT(-('Gastos Gerais'!$F$4:$F$1003='Gastos das Atividades'!$B20),-('Gastos das Atividades'!BT$3&gt;='Gastos Gerais'!$D$4:$D$1003),-('Gastos das Atividades'!BT$3&lt;='Gastos Gerais'!$E$4:$E$1003),-('Gastos Gerais'!$C$4:$C$1003)))</f>
        <v>0</v>
      </c>
      <c r="BU20" s="71">
        <f>IF($B20="",0,SUMPRODUCT(-('Gastos Gerais'!$F$4:$F$1003='Gastos das Atividades'!$B20),-('Gastos das Atividades'!BU$3&gt;='Gastos Gerais'!$D$4:$D$1003),-('Gastos das Atividades'!BU$3&lt;='Gastos Gerais'!$E$4:$E$1003),-('Gastos Gerais'!$C$4:$C$1003)))</f>
        <v>0</v>
      </c>
      <c r="BV20" s="71">
        <f>IF($B20="",0,SUMPRODUCT(-('Gastos Gerais'!$F$4:$F$1003='Gastos das Atividades'!$B20),-('Gastos das Atividades'!BV$3&gt;='Gastos Gerais'!$D$4:$D$1003),-('Gastos das Atividades'!BV$3&lt;='Gastos Gerais'!$E$4:$E$1003),-('Gastos Gerais'!$C$4:$C$1003)))</f>
        <v>0</v>
      </c>
      <c r="BW20" s="71">
        <f>IF($B20="",0,SUMPRODUCT(-('Gastos Gerais'!$F$4:$F$1003='Gastos das Atividades'!$B20),-('Gastos das Atividades'!BW$3&gt;='Gastos Gerais'!$D$4:$D$1003),-('Gastos das Atividades'!BW$3&lt;='Gastos Gerais'!$E$4:$E$1003),-('Gastos Gerais'!$C$4:$C$1003)))</f>
        <v>0</v>
      </c>
      <c r="BX20" s="71">
        <f>IF($B20="",0,SUMPRODUCT(-('Gastos Gerais'!$F$4:$F$1003='Gastos das Atividades'!$B20),-('Gastos das Atividades'!BX$3&gt;='Gastos Gerais'!$D$4:$D$1003),-('Gastos das Atividades'!BX$3&lt;='Gastos Gerais'!$E$4:$E$1003),-('Gastos Gerais'!$C$4:$C$1003)))</f>
        <v>0</v>
      </c>
    </row>
    <row r="21" spans="1:76" x14ac:dyDescent="0.2">
      <c r="A21" s="139">
        <v>18</v>
      </c>
      <c r="B21" s="157" t="s">
        <v>455</v>
      </c>
      <c r="C21" s="298">
        <v>0</v>
      </c>
      <c r="D21" s="350">
        <f t="shared" si="9"/>
        <v>8000</v>
      </c>
      <c r="E21" s="137">
        <f t="shared" si="10"/>
        <v>8000</v>
      </c>
      <c r="F21" s="71">
        <f t="shared" si="2"/>
        <v>96000</v>
      </c>
      <c r="G21" s="71">
        <f t="shared" si="2"/>
        <v>0</v>
      </c>
      <c r="H21" s="71">
        <f t="shared" si="2"/>
        <v>0</v>
      </c>
      <c r="I21" s="71">
        <f t="shared" si="2"/>
        <v>0</v>
      </c>
      <c r="J21" s="138">
        <f t="shared" si="3"/>
        <v>104000</v>
      </c>
      <c r="K21" s="74">
        <f t="shared" si="4"/>
        <v>5.9167016565610882E-4</v>
      </c>
      <c r="L21" s="74">
        <f t="shared" si="5"/>
        <v>7.1000419878733054E-3</v>
      </c>
      <c r="M21" s="74">
        <f t="shared" si="6"/>
        <v>0</v>
      </c>
      <c r="N21" s="74">
        <f t="shared" si="11"/>
        <v>0</v>
      </c>
      <c r="O21" s="74">
        <f t="shared" si="12"/>
        <v>0</v>
      </c>
      <c r="P21" s="202">
        <f t="shared" si="8"/>
        <v>7.6917121535294139E-3</v>
      </c>
      <c r="Q21" s="71">
        <f>IF($B21="",0,SUMPRODUCT(-('Gastos Gerais'!$F$4:$F$1003='Gastos das Atividades'!$B21),-('Gastos das Atividades'!Q$3&gt;='Gastos Gerais'!$D$4:$D$1003),-('Gastos das Atividades'!Q$3&lt;='Gastos Gerais'!$E$4:$E$1003),-('Gastos Gerais'!$C$4:$C$1003)))</f>
        <v>8000</v>
      </c>
      <c r="R21" s="71">
        <f>IF($B21="",0,SUMPRODUCT(-('Gastos Gerais'!$F$4:$F$1003='Gastos das Atividades'!$B21),-('Gastos das Atividades'!R$3&gt;='Gastos Gerais'!$D$4:$D$1003),-('Gastos das Atividades'!R$3&lt;='Gastos Gerais'!$E$4:$E$1003),-('Gastos Gerais'!$C$4:$C$1003)))</f>
        <v>8000</v>
      </c>
      <c r="S21" s="71">
        <f>IF($B21="",0,SUMPRODUCT(-('Gastos Gerais'!$F$4:$F$1003='Gastos das Atividades'!$B21),-('Gastos das Atividades'!S$3&gt;='Gastos Gerais'!$D$4:$D$1003),-('Gastos das Atividades'!S$3&lt;='Gastos Gerais'!$E$4:$E$1003),-('Gastos Gerais'!$C$4:$C$1003)))</f>
        <v>8000</v>
      </c>
      <c r="T21" s="71">
        <f>IF($B21="",0,SUMPRODUCT(-('Gastos Gerais'!$F$4:$F$1003='Gastos das Atividades'!$B21),-('Gastos das Atividades'!T$3&gt;='Gastos Gerais'!$D$4:$D$1003),-('Gastos das Atividades'!T$3&lt;='Gastos Gerais'!$E$4:$E$1003),-('Gastos Gerais'!$C$4:$C$1003)))</f>
        <v>8000</v>
      </c>
      <c r="U21" s="71">
        <f>IF($B21="",0,SUMPRODUCT(-('Gastos Gerais'!$F$4:$F$1003='Gastos das Atividades'!$B21),-('Gastos das Atividades'!U$3&gt;='Gastos Gerais'!$D$4:$D$1003),-('Gastos das Atividades'!U$3&lt;='Gastos Gerais'!$E$4:$E$1003),-('Gastos Gerais'!$C$4:$C$1003)))</f>
        <v>8000</v>
      </c>
      <c r="V21" s="71">
        <f>IF($B21="",0,SUMPRODUCT(-('Gastos Gerais'!$F$4:$F$1003='Gastos das Atividades'!$B21),-('Gastos das Atividades'!V$3&gt;='Gastos Gerais'!$D$4:$D$1003),-('Gastos das Atividades'!V$3&lt;='Gastos Gerais'!$E$4:$E$1003),-('Gastos Gerais'!$C$4:$C$1003)))</f>
        <v>8000</v>
      </c>
      <c r="W21" s="71">
        <f>IF($B21="",0,SUMPRODUCT(-('Gastos Gerais'!$F$4:$F$1003='Gastos das Atividades'!$B21),-('Gastos das Atividades'!W$3&gt;='Gastos Gerais'!$D$4:$D$1003),-('Gastos das Atividades'!W$3&lt;='Gastos Gerais'!$E$4:$E$1003),-('Gastos Gerais'!$C$4:$C$1003)))</f>
        <v>8000</v>
      </c>
      <c r="X21" s="71">
        <f>IF($B21="",0,SUMPRODUCT(-('Gastos Gerais'!$F$4:$F$1003='Gastos das Atividades'!$B21),-('Gastos das Atividades'!X$3&gt;='Gastos Gerais'!$D$4:$D$1003),-('Gastos das Atividades'!X$3&lt;='Gastos Gerais'!$E$4:$E$1003),-('Gastos Gerais'!$C$4:$C$1003)))</f>
        <v>8000</v>
      </c>
      <c r="Y21" s="71">
        <f>IF($B21="",0,SUMPRODUCT(-('Gastos Gerais'!$F$4:$F$1003='Gastos das Atividades'!$B21),-('Gastos das Atividades'!Y$3&gt;='Gastos Gerais'!$D$4:$D$1003),-('Gastos das Atividades'!Y$3&lt;='Gastos Gerais'!$E$4:$E$1003),-('Gastos Gerais'!$C$4:$C$1003)))</f>
        <v>8000</v>
      </c>
      <c r="Z21" s="71">
        <f>IF($B21="",0,SUMPRODUCT(-('Gastos Gerais'!$F$4:$F$1003='Gastos das Atividades'!$B21),-('Gastos das Atividades'!Z$3&gt;='Gastos Gerais'!$D$4:$D$1003),-('Gastos das Atividades'!Z$3&lt;='Gastos Gerais'!$E$4:$E$1003),-('Gastos Gerais'!$C$4:$C$1003)))</f>
        <v>8000</v>
      </c>
      <c r="AA21" s="71">
        <f>IF($B21="",0,SUMPRODUCT(-('Gastos Gerais'!$F$4:$F$1003='Gastos das Atividades'!$B21),-('Gastos das Atividades'!AA$3&gt;='Gastos Gerais'!$D$4:$D$1003),-('Gastos das Atividades'!AA$3&lt;='Gastos Gerais'!$E$4:$E$1003),-('Gastos Gerais'!$C$4:$C$1003)))</f>
        <v>8000</v>
      </c>
      <c r="AB21" s="71">
        <f>IF($B21="",0,SUMPRODUCT(-('Gastos Gerais'!$F$4:$F$1003='Gastos das Atividades'!$B21),-('Gastos das Atividades'!AB$3&gt;='Gastos Gerais'!$D$4:$D$1003),-('Gastos das Atividades'!AB$3&lt;='Gastos Gerais'!$E$4:$E$1003),-('Gastos Gerais'!$C$4:$C$1003)))</f>
        <v>8000</v>
      </c>
      <c r="AC21" s="71">
        <f>IF($B21="",0,SUMPRODUCT(-('Gastos Gerais'!$F$4:$F$1003='Gastos das Atividades'!$B21),-('Gastos das Atividades'!AC$3&gt;='Gastos Gerais'!$D$4:$D$1003),-('Gastos das Atividades'!AC$3&lt;='Gastos Gerais'!$E$4:$E$1003),-('Gastos Gerais'!$C$4:$C$1003)))</f>
        <v>8000</v>
      </c>
      <c r="AD21" s="71">
        <f>IF($B21="",0,SUMPRODUCT(-('Gastos Gerais'!$F$4:$F$1003='Gastos das Atividades'!$B21),-('Gastos das Atividades'!AD$3&gt;='Gastos Gerais'!$D$4:$D$1003),-('Gastos das Atividades'!AD$3&lt;='Gastos Gerais'!$E$4:$E$1003),-('Gastos Gerais'!$C$4:$C$1003)))</f>
        <v>0</v>
      </c>
      <c r="AE21" s="71">
        <f>IF($B21="",0,SUMPRODUCT(-('Gastos Gerais'!$F$4:$F$1003='Gastos das Atividades'!$B21),-('Gastos das Atividades'!AE$3&gt;='Gastos Gerais'!$D$4:$D$1003),-('Gastos das Atividades'!AE$3&lt;='Gastos Gerais'!$E$4:$E$1003),-('Gastos Gerais'!$C$4:$C$1003)))</f>
        <v>0</v>
      </c>
      <c r="AF21" s="71">
        <f>IF($B21="",0,SUMPRODUCT(-('Gastos Gerais'!$F$4:$F$1003='Gastos das Atividades'!$B21),-('Gastos das Atividades'!AF$3&gt;='Gastos Gerais'!$D$4:$D$1003),-('Gastos das Atividades'!AF$3&lt;='Gastos Gerais'!$E$4:$E$1003),-('Gastos Gerais'!$C$4:$C$1003)))</f>
        <v>0</v>
      </c>
      <c r="AG21" s="71">
        <f>IF($B21="",0,SUMPRODUCT(-('Gastos Gerais'!$F$4:$F$1003='Gastos das Atividades'!$B21),-('Gastos das Atividades'!AG$3&gt;='Gastos Gerais'!$D$4:$D$1003),-('Gastos das Atividades'!AG$3&lt;='Gastos Gerais'!$E$4:$E$1003),-('Gastos Gerais'!$C$4:$C$1003)))</f>
        <v>0</v>
      </c>
      <c r="AH21" s="71">
        <f>IF($B21="",0,SUMPRODUCT(-('Gastos Gerais'!$F$4:$F$1003='Gastos das Atividades'!$B21),-('Gastos das Atividades'!AH$3&gt;='Gastos Gerais'!$D$4:$D$1003),-('Gastos das Atividades'!AH$3&lt;='Gastos Gerais'!$E$4:$E$1003),-('Gastos Gerais'!$C$4:$C$1003)))</f>
        <v>0</v>
      </c>
      <c r="AI21" s="71">
        <f>IF($B21="",0,SUMPRODUCT(-('Gastos Gerais'!$F$4:$F$1003='Gastos das Atividades'!$B21),-('Gastos das Atividades'!AI$3&gt;='Gastos Gerais'!$D$4:$D$1003),-('Gastos das Atividades'!AI$3&lt;='Gastos Gerais'!$E$4:$E$1003),-('Gastos Gerais'!$C$4:$C$1003)))</f>
        <v>0</v>
      </c>
      <c r="AJ21" s="71">
        <f>IF($B21="",0,SUMPRODUCT(-('Gastos Gerais'!$F$4:$F$1003='Gastos das Atividades'!$B21),-('Gastos das Atividades'!AJ$3&gt;='Gastos Gerais'!$D$4:$D$1003),-('Gastos das Atividades'!AJ$3&lt;='Gastos Gerais'!$E$4:$E$1003),-('Gastos Gerais'!$C$4:$C$1003)))</f>
        <v>0</v>
      </c>
      <c r="AK21" s="71">
        <f>IF($B21="",0,SUMPRODUCT(-('Gastos Gerais'!$F$4:$F$1003='Gastos das Atividades'!$B21),-('Gastos das Atividades'!AK$3&gt;='Gastos Gerais'!$D$4:$D$1003),-('Gastos das Atividades'!AK$3&lt;='Gastos Gerais'!$E$4:$E$1003),-('Gastos Gerais'!$C$4:$C$1003)))</f>
        <v>0</v>
      </c>
      <c r="AL21" s="71">
        <f>IF($B21="",0,SUMPRODUCT(-('Gastos Gerais'!$F$4:$F$1003='Gastos das Atividades'!$B21),-('Gastos das Atividades'!AL$3&gt;='Gastos Gerais'!$D$4:$D$1003),-('Gastos das Atividades'!AL$3&lt;='Gastos Gerais'!$E$4:$E$1003),-('Gastos Gerais'!$C$4:$C$1003)))</f>
        <v>0</v>
      </c>
      <c r="AM21" s="71">
        <f>IF($B21="",0,SUMPRODUCT(-('Gastos Gerais'!$F$4:$F$1003='Gastos das Atividades'!$B21),-('Gastos das Atividades'!AM$3&gt;='Gastos Gerais'!$D$4:$D$1003),-('Gastos das Atividades'!AM$3&lt;='Gastos Gerais'!$E$4:$E$1003),-('Gastos Gerais'!$C$4:$C$1003)))</f>
        <v>0</v>
      </c>
      <c r="AN21" s="71">
        <f>IF($B21="",0,SUMPRODUCT(-('Gastos Gerais'!$F$4:$F$1003='Gastos das Atividades'!$B21),-('Gastos das Atividades'!AN$3&gt;='Gastos Gerais'!$D$4:$D$1003),-('Gastos das Atividades'!AN$3&lt;='Gastos Gerais'!$E$4:$E$1003),-('Gastos Gerais'!$C$4:$C$1003)))</f>
        <v>0</v>
      </c>
      <c r="AO21" s="71">
        <f>IF($B21="",0,SUMPRODUCT(-('Gastos Gerais'!$F$4:$F$1003='Gastos das Atividades'!$B21),-('Gastos das Atividades'!AO$3&gt;='Gastos Gerais'!$D$4:$D$1003),-('Gastos das Atividades'!AO$3&lt;='Gastos Gerais'!$E$4:$E$1003),-('Gastos Gerais'!$C$4:$C$1003)))</f>
        <v>0</v>
      </c>
      <c r="AP21" s="71">
        <f>IF($B21="",0,SUMPRODUCT(-('Gastos Gerais'!$F$4:$F$1003='Gastos das Atividades'!$B21),-('Gastos das Atividades'!AP$3&gt;='Gastos Gerais'!$D$4:$D$1003),-('Gastos das Atividades'!AP$3&lt;='Gastos Gerais'!$E$4:$E$1003),-('Gastos Gerais'!$C$4:$C$1003)))</f>
        <v>0</v>
      </c>
      <c r="AQ21" s="71">
        <f>IF($B21="",0,SUMPRODUCT(-('Gastos Gerais'!$F$4:$F$1003='Gastos das Atividades'!$B21),-('Gastos das Atividades'!AQ$3&gt;='Gastos Gerais'!$D$4:$D$1003),-('Gastos das Atividades'!AQ$3&lt;='Gastos Gerais'!$E$4:$E$1003),-('Gastos Gerais'!$C$4:$C$1003)))</f>
        <v>0</v>
      </c>
      <c r="AR21" s="71">
        <f>IF($B21="",0,SUMPRODUCT(-('Gastos Gerais'!$F$4:$F$1003='Gastos das Atividades'!$B21),-('Gastos das Atividades'!AR$3&gt;='Gastos Gerais'!$D$4:$D$1003),-('Gastos das Atividades'!AR$3&lt;='Gastos Gerais'!$E$4:$E$1003),-('Gastos Gerais'!$C$4:$C$1003)))</f>
        <v>0</v>
      </c>
      <c r="AS21" s="71">
        <f>IF($B21="",0,SUMPRODUCT(-('Gastos Gerais'!$F$4:$F$1003='Gastos das Atividades'!$B21),-('Gastos das Atividades'!AS$3&gt;='Gastos Gerais'!$D$4:$D$1003),-('Gastos das Atividades'!AS$3&lt;='Gastos Gerais'!$E$4:$E$1003),-('Gastos Gerais'!$C$4:$C$1003)))</f>
        <v>0</v>
      </c>
      <c r="AT21" s="71">
        <f>IF($B21="",0,SUMPRODUCT(-('Gastos Gerais'!$F$4:$F$1003='Gastos das Atividades'!$B21),-('Gastos das Atividades'!AT$3&gt;='Gastos Gerais'!$D$4:$D$1003),-('Gastos das Atividades'!AT$3&lt;='Gastos Gerais'!$E$4:$E$1003),-('Gastos Gerais'!$C$4:$C$1003)))</f>
        <v>0</v>
      </c>
      <c r="AU21" s="71">
        <f>IF($B21="",0,SUMPRODUCT(-('Gastos Gerais'!$F$4:$F$1003='Gastos das Atividades'!$B21),-('Gastos das Atividades'!AU$3&gt;='Gastos Gerais'!$D$4:$D$1003),-('Gastos das Atividades'!AU$3&lt;='Gastos Gerais'!$E$4:$E$1003),-('Gastos Gerais'!$C$4:$C$1003)))</f>
        <v>0</v>
      </c>
      <c r="AV21" s="71">
        <f>IF($B21="",0,SUMPRODUCT(-('Gastos Gerais'!$F$4:$F$1003='Gastos das Atividades'!$B21),-('Gastos das Atividades'!AV$3&gt;='Gastos Gerais'!$D$4:$D$1003),-('Gastos das Atividades'!AV$3&lt;='Gastos Gerais'!$E$4:$E$1003),-('Gastos Gerais'!$C$4:$C$1003)))</f>
        <v>0</v>
      </c>
      <c r="AW21" s="71">
        <f>IF($B21="",0,SUMPRODUCT(-('Gastos Gerais'!$F$4:$F$1003='Gastos das Atividades'!$B21),-('Gastos das Atividades'!AW$3&gt;='Gastos Gerais'!$D$4:$D$1003),-('Gastos das Atividades'!AW$3&lt;='Gastos Gerais'!$E$4:$E$1003),-('Gastos Gerais'!$C$4:$C$1003)))</f>
        <v>0</v>
      </c>
      <c r="AX21" s="71">
        <f>IF($B21="",0,SUMPRODUCT(-('Gastos Gerais'!$F$4:$F$1003='Gastos das Atividades'!$B21),-('Gastos das Atividades'!AX$3&gt;='Gastos Gerais'!$D$4:$D$1003),-('Gastos das Atividades'!AX$3&lt;='Gastos Gerais'!$E$4:$E$1003),-('Gastos Gerais'!$C$4:$C$1003)))</f>
        <v>0</v>
      </c>
      <c r="AY21" s="71">
        <f>IF($B21="",0,SUMPRODUCT(-('Gastos Gerais'!$F$4:$F$1003='Gastos das Atividades'!$B21),-('Gastos das Atividades'!AY$3&gt;='Gastos Gerais'!$D$4:$D$1003),-('Gastos das Atividades'!AY$3&lt;='Gastos Gerais'!$E$4:$E$1003),-('Gastos Gerais'!$C$4:$C$1003)))</f>
        <v>0</v>
      </c>
      <c r="AZ21" s="71">
        <f>IF($B21="",0,SUMPRODUCT(-('Gastos Gerais'!$F$4:$F$1003='Gastos das Atividades'!$B21),-('Gastos das Atividades'!AZ$3&gt;='Gastos Gerais'!$D$4:$D$1003),-('Gastos das Atividades'!AZ$3&lt;='Gastos Gerais'!$E$4:$E$1003),-('Gastos Gerais'!$C$4:$C$1003)))</f>
        <v>0</v>
      </c>
      <c r="BA21" s="71">
        <f>IF($B21="",0,SUMPRODUCT(-('Gastos Gerais'!$F$4:$F$1003='Gastos das Atividades'!$B21),-('Gastos das Atividades'!BA$3&gt;='Gastos Gerais'!$D$4:$D$1003),-('Gastos das Atividades'!BA$3&lt;='Gastos Gerais'!$E$4:$E$1003),-('Gastos Gerais'!$C$4:$C$1003)))</f>
        <v>0</v>
      </c>
      <c r="BB21" s="71">
        <f>IF($B21="",0,SUMPRODUCT(-('Gastos Gerais'!$F$4:$F$1003='Gastos das Atividades'!$B21),-('Gastos das Atividades'!BB$3&gt;='Gastos Gerais'!$D$4:$D$1003),-('Gastos das Atividades'!BB$3&lt;='Gastos Gerais'!$E$4:$E$1003),-('Gastos Gerais'!$C$4:$C$1003)))</f>
        <v>0</v>
      </c>
      <c r="BC21" s="71">
        <f>IF($B21="",0,SUMPRODUCT(-('Gastos Gerais'!$F$4:$F$1003='Gastos das Atividades'!$B21),-('Gastos das Atividades'!BC$3&gt;='Gastos Gerais'!$D$4:$D$1003),-('Gastos das Atividades'!BC$3&lt;='Gastos Gerais'!$E$4:$E$1003),-('Gastos Gerais'!$C$4:$C$1003)))</f>
        <v>0</v>
      </c>
      <c r="BD21" s="71">
        <f>IF($B21="",0,SUMPRODUCT(-('Gastos Gerais'!$F$4:$F$1003='Gastos das Atividades'!$B21),-('Gastos das Atividades'!BD$3&gt;='Gastos Gerais'!$D$4:$D$1003),-('Gastos das Atividades'!BD$3&lt;='Gastos Gerais'!$E$4:$E$1003),-('Gastos Gerais'!$C$4:$C$1003)))</f>
        <v>0</v>
      </c>
      <c r="BE21" s="71">
        <f>IF($B21="",0,SUMPRODUCT(-('Gastos Gerais'!$F$4:$F$1003='Gastos das Atividades'!$B21),-('Gastos das Atividades'!BE$3&gt;='Gastos Gerais'!$D$4:$D$1003),-('Gastos das Atividades'!BE$3&lt;='Gastos Gerais'!$E$4:$E$1003),-('Gastos Gerais'!$C$4:$C$1003)))</f>
        <v>0</v>
      </c>
      <c r="BF21" s="71">
        <f>IF($B21="",0,SUMPRODUCT(-('Gastos Gerais'!$F$4:$F$1003='Gastos das Atividades'!$B21),-('Gastos das Atividades'!BF$3&gt;='Gastos Gerais'!$D$4:$D$1003),-('Gastos das Atividades'!BF$3&lt;='Gastos Gerais'!$E$4:$E$1003),-('Gastos Gerais'!$C$4:$C$1003)))</f>
        <v>0</v>
      </c>
      <c r="BG21" s="71">
        <f>IF($B21="",0,SUMPRODUCT(-('Gastos Gerais'!$F$4:$F$1003='Gastos das Atividades'!$B21),-('Gastos das Atividades'!BG$3&gt;='Gastos Gerais'!$D$4:$D$1003),-('Gastos das Atividades'!BG$3&lt;='Gastos Gerais'!$E$4:$E$1003),-('Gastos Gerais'!$C$4:$C$1003)))</f>
        <v>0</v>
      </c>
      <c r="BH21" s="71">
        <f>IF($B21="",0,SUMPRODUCT(-('Gastos Gerais'!$F$4:$F$1003='Gastos das Atividades'!$B21),-('Gastos das Atividades'!BH$3&gt;='Gastos Gerais'!$D$4:$D$1003),-('Gastos das Atividades'!BH$3&lt;='Gastos Gerais'!$E$4:$E$1003),-('Gastos Gerais'!$C$4:$C$1003)))</f>
        <v>0</v>
      </c>
      <c r="BI21" s="71">
        <f>IF($B21="",0,SUMPRODUCT(-('Gastos Gerais'!$F$4:$F$1003='Gastos das Atividades'!$B21),-('Gastos das Atividades'!BI$3&gt;='Gastos Gerais'!$D$4:$D$1003),-('Gastos das Atividades'!BI$3&lt;='Gastos Gerais'!$E$4:$E$1003),-('Gastos Gerais'!$C$4:$C$1003)))</f>
        <v>0</v>
      </c>
      <c r="BJ21" s="71">
        <f>IF($B21="",0,SUMPRODUCT(-('Gastos Gerais'!$F$4:$F$1003='Gastos das Atividades'!$B21),-('Gastos das Atividades'!BJ$3&gt;='Gastos Gerais'!$D$4:$D$1003),-('Gastos das Atividades'!BJ$3&lt;='Gastos Gerais'!$E$4:$E$1003),-('Gastos Gerais'!$C$4:$C$1003)))</f>
        <v>0</v>
      </c>
      <c r="BK21" s="71">
        <f>IF($B21="",0,SUMPRODUCT(-('Gastos Gerais'!$F$4:$F$1003='Gastos das Atividades'!$B21),-('Gastos das Atividades'!BK$3&gt;='Gastos Gerais'!$D$4:$D$1003),-('Gastos das Atividades'!BK$3&lt;='Gastos Gerais'!$E$4:$E$1003),-('Gastos Gerais'!$C$4:$C$1003)))</f>
        <v>0</v>
      </c>
      <c r="BL21" s="71">
        <f>IF($B21="",0,SUMPRODUCT(-('Gastos Gerais'!$F$4:$F$1003='Gastos das Atividades'!$B21),-('Gastos das Atividades'!BL$3&gt;='Gastos Gerais'!$D$4:$D$1003),-('Gastos das Atividades'!BL$3&lt;='Gastos Gerais'!$E$4:$E$1003),-('Gastos Gerais'!$C$4:$C$1003)))</f>
        <v>0</v>
      </c>
      <c r="BM21" s="71">
        <f>IF($B21="",0,SUMPRODUCT(-('Gastos Gerais'!$F$4:$F$1003='Gastos das Atividades'!$B21),-('Gastos das Atividades'!BM$3&gt;='Gastos Gerais'!$D$4:$D$1003),-('Gastos das Atividades'!BM$3&lt;='Gastos Gerais'!$E$4:$E$1003),-('Gastos Gerais'!$C$4:$C$1003)))</f>
        <v>0</v>
      </c>
      <c r="BN21" s="71">
        <f>IF($B21="",0,SUMPRODUCT(-('Gastos Gerais'!$F$4:$F$1003='Gastos das Atividades'!$B21),-('Gastos das Atividades'!BN$3&gt;='Gastos Gerais'!$D$4:$D$1003),-('Gastos das Atividades'!BN$3&lt;='Gastos Gerais'!$E$4:$E$1003),-('Gastos Gerais'!$C$4:$C$1003)))</f>
        <v>0</v>
      </c>
      <c r="BO21" s="71">
        <f>IF($B21="",0,SUMPRODUCT(-('Gastos Gerais'!$F$4:$F$1003='Gastos das Atividades'!$B21),-('Gastos das Atividades'!BO$3&gt;='Gastos Gerais'!$D$4:$D$1003),-('Gastos das Atividades'!BO$3&lt;='Gastos Gerais'!$E$4:$E$1003),-('Gastos Gerais'!$C$4:$C$1003)))</f>
        <v>0</v>
      </c>
      <c r="BP21" s="71">
        <f>IF($B21="",0,SUMPRODUCT(-('Gastos Gerais'!$F$4:$F$1003='Gastos das Atividades'!$B21),-('Gastos das Atividades'!BP$3&gt;='Gastos Gerais'!$D$4:$D$1003),-('Gastos das Atividades'!BP$3&lt;='Gastos Gerais'!$E$4:$E$1003),-('Gastos Gerais'!$C$4:$C$1003)))</f>
        <v>0</v>
      </c>
      <c r="BQ21" s="71">
        <f>IF($B21="",0,SUMPRODUCT(-('Gastos Gerais'!$F$4:$F$1003='Gastos das Atividades'!$B21),-('Gastos das Atividades'!BQ$3&gt;='Gastos Gerais'!$D$4:$D$1003),-('Gastos das Atividades'!BQ$3&lt;='Gastos Gerais'!$E$4:$E$1003),-('Gastos Gerais'!$C$4:$C$1003)))</f>
        <v>0</v>
      </c>
      <c r="BR21" s="71">
        <f>IF($B21="",0,SUMPRODUCT(-('Gastos Gerais'!$F$4:$F$1003='Gastos das Atividades'!$B21),-('Gastos das Atividades'!BR$3&gt;='Gastos Gerais'!$D$4:$D$1003),-('Gastos das Atividades'!BR$3&lt;='Gastos Gerais'!$E$4:$E$1003),-('Gastos Gerais'!$C$4:$C$1003)))</f>
        <v>0</v>
      </c>
      <c r="BS21" s="71">
        <f>IF($B21="",0,SUMPRODUCT(-('Gastos Gerais'!$F$4:$F$1003='Gastos das Atividades'!$B21),-('Gastos das Atividades'!BS$3&gt;='Gastos Gerais'!$D$4:$D$1003),-('Gastos das Atividades'!BS$3&lt;='Gastos Gerais'!$E$4:$E$1003),-('Gastos Gerais'!$C$4:$C$1003)))</f>
        <v>0</v>
      </c>
      <c r="BT21" s="71">
        <f>IF($B21="",0,SUMPRODUCT(-('Gastos Gerais'!$F$4:$F$1003='Gastos das Atividades'!$B21),-('Gastos das Atividades'!BT$3&gt;='Gastos Gerais'!$D$4:$D$1003),-('Gastos das Atividades'!BT$3&lt;='Gastos Gerais'!$E$4:$E$1003),-('Gastos Gerais'!$C$4:$C$1003)))</f>
        <v>0</v>
      </c>
      <c r="BU21" s="71">
        <f>IF($B21="",0,SUMPRODUCT(-('Gastos Gerais'!$F$4:$F$1003='Gastos das Atividades'!$B21),-('Gastos das Atividades'!BU$3&gt;='Gastos Gerais'!$D$4:$D$1003),-('Gastos das Atividades'!BU$3&lt;='Gastos Gerais'!$E$4:$E$1003),-('Gastos Gerais'!$C$4:$C$1003)))</f>
        <v>0</v>
      </c>
      <c r="BV21" s="71">
        <f>IF($B21="",0,SUMPRODUCT(-('Gastos Gerais'!$F$4:$F$1003='Gastos das Atividades'!$B21),-('Gastos das Atividades'!BV$3&gt;='Gastos Gerais'!$D$4:$D$1003),-('Gastos das Atividades'!BV$3&lt;='Gastos Gerais'!$E$4:$E$1003),-('Gastos Gerais'!$C$4:$C$1003)))</f>
        <v>0</v>
      </c>
      <c r="BW21" s="71">
        <f>IF($B21="",0,SUMPRODUCT(-('Gastos Gerais'!$F$4:$F$1003='Gastos das Atividades'!$B21),-('Gastos das Atividades'!BW$3&gt;='Gastos Gerais'!$D$4:$D$1003),-('Gastos das Atividades'!BW$3&lt;='Gastos Gerais'!$E$4:$E$1003),-('Gastos Gerais'!$C$4:$C$1003)))</f>
        <v>0</v>
      </c>
      <c r="BX21" s="71">
        <f>IF($B21="",0,SUMPRODUCT(-('Gastos Gerais'!$F$4:$F$1003='Gastos das Atividades'!$B21),-('Gastos das Atividades'!BX$3&gt;='Gastos Gerais'!$D$4:$D$1003),-('Gastos das Atividades'!BX$3&lt;='Gastos Gerais'!$E$4:$E$1003),-('Gastos Gerais'!$C$4:$C$1003)))</f>
        <v>0</v>
      </c>
    </row>
    <row r="22" spans="1:76" x14ac:dyDescent="0.2">
      <c r="A22" s="139">
        <v>19</v>
      </c>
      <c r="B22" s="157" t="s">
        <v>466</v>
      </c>
      <c r="C22" s="298">
        <v>0</v>
      </c>
      <c r="D22" s="350">
        <f t="shared" si="9"/>
        <v>1000</v>
      </c>
      <c r="E22" s="137">
        <f t="shared" si="10"/>
        <v>1000</v>
      </c>
      <c r="F22" s="71">
        <f t="shared" si="2"/>
        <v>12000</v>
      </c>
      <c r="G22" s="71">
        <f t="shared" si="2"/>
        <v>0</v>
      </c>
      <c r="H22" s="71">
        <f t="shared" si="2"/>
        <v>0</v>
      </c>
      <c r="I22" s="71">
        <f t="shared" si="2"/>
        <v>0</v>
      </c>
      <c r="J22" s="138">
        <f t="shared" si="3"/>
        <v>13000</v>
      </c>
      <c r="K22" s="74">
        <f t="shared" si="4"/>
        <v>7.3958770707013602E-5</v>
      </c>
      <c r="L22" s="74">
        <f t="shared" si="5"/>
        <v>8.8750524848416317E-4</v>
      </c>
      <c r="M22" s="74">
        <f t="shared" si="6"/>
        <v>0</v>
      </c>
      <c r="N22" s="74">
        <f t="shared" si="11"/>
        <v>0</v>
      </c>
      <c r="O22" s="74">
        <f t="shared" si="12"/>
        <v>0</v>
      </c>
      <c r="P22" s="202">
        <f t="shared" si="8"/>
        <v>9.6146401919117673E-4</v>
      </c>
      <c r="Q22" s="71">
        <f>IF($B22="",0,SUMPRODUCT(-('Gastos Gerais'!$F$4:$F$1003='Gastos das Atividades'!$B22),-('Gastos das Atividades'!Q$3&gt;='Gastos Gerais'!$D$4:$D$1003),-('Gastos das Atividades'!Q$3&lt;='Gastos Gerais'!$E$4:$E$1003),-('Gastos Gerais'!$C$4:$C$1003)))</f>
        <v>1000</v>
      </c>
      <c r="R22" s="71">
        <f>IF($B22="",0,SUMPRODUCT(-('Gastos Gerais'!$F$4:$F$1003='Gastos das Atividades'!$B22),-('Gastos das Atividades'!R$3&gt;='Gastos Gerais'!$D$4:$D$1003),-('Gastos das Atividades'!R$3&lt;='Gastos Gerais'!$E$4:$E$1003),-('Gastos Gerais'!$C$4:$C$1003)))</f>
        <v>1000</v>
      </c>
      <c r="S22" s="71">
        <f>IF($B22="",0,SUMPRODUCT(-('Gastos Gerais'!$F$4:$F$1003='Gastos das Atividades'!$B22),-('Gastos das Atividades'!S$3&gt;='Gastos Gerais'!$D$4:$D$1003),-('Gastos das Atividades'!S$3&lt;='Gastos Gerais'!$E$4:$E$1003),-('Gastos Gerais'!$C$4:$C$1003)))</f>
        <v>1000</v>
      </c>
      <c r="T22" s="71">
        <f>IF($B22="",0,SUMPRODUCT(-('Gastos Gerais'!$F$4:$F$1003='Gastos das Atividades'!$B22),-('Gastos das Atividades'!T$3&gt;='Gastos Gerais'!$D$4:$D$1003),-('Gastos das Atividades'!T$3&lt;='Gastos Gerais'!$E$4:$E$1003),-('Gastos Gerais'!$C$4:$C$1003)))</f>
        <v>1000</v>
      </c>
      <c r="U22" s="71">
        <f>IF($B22="",0,SUMPRODUCT(-('Gastos Gerais'!$F$4:$F$1003='Gastos das Atividades'!$B22),-('Gastos das Atividades'!U$3&gt;='Gastos Gerais'!$D$4:$D$1003),-('Gastos das Atividades'!U$3&lt;='Gastos Gerais'!$E$4:$E$1003),-('Gastos Gerais'!$C$4:$C$1003)))</f>
        <v>1000</v>
      </c>
      <c r="V22" s="71">
        <f>IF($B22="",0,SUMPRODUCT(-('Gastos Gerais'!$F$4:$F$1003='Gastos das Atividades'!$B22),-('Gastos das Atividades'!V$3&gt;='Gastos Gerais'!$D$4:$D$1003),-('Gastos das Atividades'!V$3&lt;='Gastos Gerais'!$E$4:$E$1003),-('Gastos Gerais'!$C$4:$C$1003)))</f>
        <v>1000</v>
      </c>
      <c r="W22" s="71">
        <f>IF($B22="",0,SUMPRODUCT(-('Gastos Gerais'!$F$4:$F$1003='Gastos das Atividades'!$B22),-('Gastos das Atividades'!W$3&gt;='Gastos Gerais'!$D$4:$D$1003),-('Gastos das Atividades'!W$3&lt;='Gastos Gerais'!$E$4:$E$1003),-('Gastos Gerais'!$C$4:$C$1003)))</f>
        <v>1000</v>
      </c>
      <c r="X22" s="71">
        <f>IF($B22="",0,SUMPRODUCT(-('Gastos Gerais'!$F$4:$F$1003='Gastos das Atividades'!$B22),-('Gastos das Atividades'!X$3&gt;='Gastos Gerais'!$D$4:$D$1003),-('Gastos das Atividades'!X$3&lt;='Gastos Gerais'!$E$4:$E$1003),-('Gastos Gerais'!$C$4:$C$1003)))</f>
        <v>1000</v>
      </c>
      <c r="Y22" s="71">
        <f>IF($B22="",0,SUMPRODUCT(-('Gastos Gerais'!$F$4:$F$1003='Gastos das Atividades'!$B22),-('Gastos das Atividades'!Y$3&gt;='Gastos Gerais'!$D$4:$D$1003),-('Gastos das Atividades'!Y$3&lt;='Gastos Gerais'!$E$4:$E$1003),-('Gastos Gerais'!$C$4:$C$1003)))</f>
        <v>1000</v>
      </c>
      <c r="Z22" s="71">
        <f>IF($B22="",0,SUMPRODUCT(-('Gastos Gerais'!$F$4:$F$1003='Gastos das Atividades'!$B22),-('Gastos das Atividades'!Z$3&gt;='Gastos Gerais'!$D$4:$D$1003),-('Gastos das Atividades'!Z$3&lt;='Gastos Gerais'!$E$4:$E$1003),-('Gastos Gerais'!$C$4:$C$1003)))</f>
        <v>1000</v>
      </c>
      <c r="AA22" s="71">
        <f>IF($B22="",0,SUMPRODUCT(-('Gastos Gerais'!$F$4:$F$1003='Gastos das Atividades'!$B22),-('Gastos das Atividades'!AA$3&gt;='Gastos Gerais'!$D$4:$D$1003),-('Gastos das Atividades'!AA$3&lt;='Gastos Gerais'!$E$4:$E$1003),-('Gastos Gerais'!$C$4:$C$1003)))</f>
        <v>1000</v>
      </c>
      <c r="AB22" s="71">
        <f>IF($B22="",0,SUMPRODUCT(-('Gastos Gerais'!$F$4:$F$1003='Gastos das Atividades'!$B22),-('Gastos das Atividades'!AB$3&gt;='Gastos Gerais'!$D$4:$D$1003),-('Gastos das Atividades'!AB$3&lt;='Gastos Gerais'!$E$4:$E$1003),-('Gastos Gerais'!$C$4:$C$1003)))</f>
        <v>1000</v>
      </c>
      <c r="AC22" s="71">
        <f>IF($B22="",0,SUMPRODUCT(-('Gastos Gerais'!$F$4:$F$1003='Gastos das Atividades'!$B22),-('Gastos das Atividades'!AC$3&gt;='Gastos Gerais'!$D$4:$D$1003),-('Gastos das Atividades'!AC$3&lt;='Gastos Gerais'!$E$4:$E$1003),-('Gastos Gerais'!$C$4:$C$1003)))</f>
        <v>1000</v>
      </c>
      <c r="AD22" s="71">
        <f>IF($B22="",0,SUMPRODUCT(-('Gastos Gerais'!$F$4:$F$1003='Gastos das Atividades'!$B22),-('Gastos das Atividades'!AD$3&gt;='Gastos Gerais'!$D$4:$D$1003),-('Gastos das Atividades'!AD$3&lt;='Gastos Gerais'!$E$4:$E$1003),-('Gastos Gerais'!$C$4:$C$1003)))</f>
        <v>0</v>
      </c>
      <c r="AE22" s="71">
        <f>IF($B22="",0,SUMPRODUCT(-('Gastos Gerais'!$F$4:$F$1003='Gastos das Atividades'!$B22),-('Gastos das Atividades'!AE$3&gt;='Gastos Gerais'!$D$4:$D$1003),-('Gastos das Atividades'!AE$3&lt;='Gastos Gerais'!$E$4:$E$1003),-('Gastos Gerais'!$C$4:$C$1003)))</f>
        <v>0</v>
      </c>
      <c r="AF22" s="71">
        <f>IF($B22="",0,SUMPRODUCT(-('Gastos Gerais'!$F$4:$F$1003='Gastos das Atividades'!$B22),-('Gastos das Atividades'!AF$3&gt;='Gastos Gerais'!$D$4:$D$1003),-('Gastos das Atividades'!AF$3&lt;='Gastos Gerais'!$E$4:$E$1003),-('Gastos Gerais'!$C$4:$C$1003)))</f>
        <v>0</v>
      </c>
      <c r="AG22" s="71">
        <f>IF($B22="",0,SUMPRODUCT(-('Gastos Gerais'!$F$4:$F$1003='Gastos das Atividades'!$B22),-('Gastos das Atividades'!AG$3&gt;='Gastos Gerais'!$D$4:$D$1003),-('Gastos das Atividades'!AG$3&lt;='Gastos Gerais'!$E$4:$E$1003),-('Gastos Gerais'!$C$4:$C$1003)))</f>
        <v>0</v>
      </c>
      <c r="AH22" s="71">
        <f>IF($B22="",0,SUMPRODUCT(-('Gastos Gerais'!$F$4:$F$1003='Gastos das Atividades'!$B22),-('Gastos das Atividades'!AH$3&gt;='Gastos Gerais'!$D$4:$D$1003),-('Gastos das Atividades'!AH$3&lt;='Gastos Gerais'!$E$4:$E$1003),-('Gastos Gerais'!$C$4:$C$1003)))</f>
        <v>0</v>
      </c>
      <c r="AI22" s="71">
        <f>IF($B22="",0,SUMPRODUCT(-('Gastos Gerais'!$F$4:$F$1003='Gastos das Atividades'!$B22),-('Gastos das Atividades'!AI$3&gt;='Gastos Gerais'!$D$4:$D$1003),-('Gastos das Atividades'!AI$3&lt;='Gastos Gerais'!$E$4:$E$1003),-('Gastos Gerais'!$C$4:$C$1003)))</f>
        <v>0</v>
      </c>
      <c r="AJ22" s="71">
        <f>IF($B22="",0,SUMPRODUCT(-('Gastos Gerais'!$F$4:$F$1003='Gastos das Atividades'!$B22),-('Gastos das Atividades'!AJ$3&gt;='Gastos Gerais'!$D$4:$D$1003),-('Gastos das Atividades'!AJ$3&lt;='Gastos Gerais'!$E$4:$E$1003),-('Gastos Gerais'!$C$4:$C$1003)))</f>
        <v>0</v>
      </c>
      <c r="AK22" s="71">
        <f>IF($B22="",0,SUMPRODUCT(-('Gastos Gerais'!$F$4:$F$1003='Gastos das Atividades'!$B22),-('Gastos das Atividades'!AK$3&gt;='Gastos Gerais'!$D$4:$D$1003),-('Gastos das Atividades'!AK$3&lt;='Gastos Gerais'!$E$4:$E$1003),-('Gastos Gerais'!$C$4:$C$1003)))</f>
        <v>0</v>
      </c>
      <c r="AL22" s="71">
        <f>IF($B22="",0,SUMPRODUCT(-('Gastos Gerais'!$F$4:$F$1003='Gastos das Atividades'!$B22),-('Gastos das Atividades'!AL$3&gt;='Gastos Gerais'!$D$4:$D$1003),-('Gastos das Atividades'!AL$3&lt;='Gastos Gerais'!$E$4:$E$1003),-('Gastos Gerais'!$C$4:$C$1003)))</f>
        <v>0</v>
      </c>
      <c r="AM22" s="71">
        <f>IF($B22="",0,SUMPRODUCT(-('Gastos Gerais'!$F$4:$F$1003='Gastos das Atividades'!$B22),-('Gastos das Atividades'!AM$3&gt;='Gastos Gerais'!$D$4:$D$1003),-('Gastos das Atividades'!AM$3&lt;='Gastos Gerais'!$E$4:$E$1003),-('Gastos Gerais'!$C$4:$C$1003)))</f>
        <v>0</v>
      </c>
      <c r="AN22" s="71">
        <f>IF($B22="",0,SUMPRODUCT(-('Gastos Gerais'!$F$4:$F$1003='Gastos das Atividades'!$B22),-('Gastos das Atividades'!AN$3&gt;='Gastos Gerais'!$D$4:$D$1003),-('Gastos das Atividades'!AN$3&lt;='Gastos Gerais'!$E$4:$E$1003),-('Gastos Gerais'!$C$4:$C$1003)))</f>
        <v>0</v>
      </c>
      <c r="AO22" s="71">
        <f>IF($B22="",0,SUMPRODUCT(-('Gastos Gerais'!$F$4:$F$1003='Gastos das Atividades'!$B22),-('Gastos das Atividades'!AO$3&gt;='Gastos Gerais'!$D$4:$D$1003),-('Gastos das Atividades'!AO$3&lt;='Gastos Gerais'!$E$4:$E$1003),-('Gastos Gerais'!$C$4:$C$1003)))</f>
        <v>0</v>
      </c>
      <c r="AP22" s="71">
        <f>IF($B22="",0,SUMPRODUCT(-('Gastos Gerais'!$F$4:$F$1003='Gastos das Atividades'!$B22),-('Gastos das Atividades'!AP$3&gt;='Gastos Gerais'!$D$4:$D$1003),-('Gastos das Atividades'!AP$3&lt;='Gastos Gerais'!$E$4:$E$1003),-('Gastos Gerais'!$C$4:$C$1003)))</f>
        <v>0</v>
      </c>
      <c r="AQ22" s="71">
        <f>IF($B22="",0,SUMPRODUCT(-('Gastos Gerais'!$F$4:$F$1003='Gastos das Atividades'!$B22),-('Gastos das Atividades'!AQ$3&gt;='Gastos Gerais'!$D$4:$D$1003),-('Gastos das Atividades'!AQ$3&lt;='Gastos Gerais'!$E$4:$E$1003),-('Gastos Gerais'!$C$4:$C$1003)))</f>
        <v>0</v>
      </c>
      <c r="AR22" s="71">
        <f>IF($B22="",0,SUMPRODUCT(-('Gastos Gerais'!$F$4:$F$1003='Gastos das Atividades'!$B22),-('Gastos das Atividades'!AR$3&gt;='Gastos Gerais'!$D$4:$D$1003),-('Gastos das Atividades'!AR$3&lt;='Gastos Gerais'!$E$4:$E$1003),-('Gastos Gerais'!$C$4:$C$1003)))</f>
        <v>0</v>
      </c>
      <c r="AS22" s="71">
        <f>IF($B22="",0,SUMPRODUCT(-('Gastos Gerais'!$F$4:$F$1003='Gastos das Atividades'!$B22),-('Gastos das Atividades'!AS$3&gt;='Gastos Gerais'!$D$4:$D$1003),-('Gastos das Atividades'!AS$3&lt;='Gastos Gerais'!$E$4:$E$1003),-('Gastos Gerais'!$C$4:$C$1003)))</f>
        <v>0</v>
      </c>
      <c r="AT22" s="71">
        <f>IF($B22="",0,SUMPRODUCT(-('Gastos Gerais'!$F$4:$F$1003='Gastos das Atividades'!$B22),-('Gastos das Atividades'!AT$3&gt;='Gastos Gerais'!$D$4:$D$1003),-('Gastos das Atividades'!AT$3&lt;='Gastos Gerais'!$E$4:$E$1003),-('Gastos Gerais'!$C$4:$C$1003)))</f>
        <v>0</v>
      </c>
      <c r="AU22" s="71">
        <f>IF($B22="",0,SUMPRODUCT(-('Gastos Gerais'!$F$4:$F$1003='Gastos das Atividades'!$B22),-('Gastos das Atividades'!AU$3&gt;='Gastos Gerais'!$D$4:$D$1003),-('Gastos das Atividades'!AU$3&lt;='Gastos Gerais'!$E$4:$E$1003),-('Gastos Gerais'!$C$4:$C$1003)))</f>
        <v>0</v>
      </c>
      <c r="AV22" s="71">
        <f>IF($B22="",0,SUMPRODUCT(-('Gastos Gerais'!$F$4:$F$1003='Gastos das Atividades'!$B22),-('Gastos das Atividades'!AV$3&gt;='Gastos Gerais'!$D$4:$D$1003),-('Gastos das Atividades'!AV$3&lt;='Gastos Gerais'!$E$4:$E$1003),-('Gastos Gerais'!$C$4:$C$1003)))</f>
        <v>0</v>
      </c>
      <c r="AW22" s="71">
        <f>IF($B22="",0,SUMPRODUCT(-('Gastos Gerais'!$F$4:$F$1003='Gastos das Atividades'!$B22),-('Gastos das Atividades'!AW$3&gt;='Gastos Gerais'!$D$4:$D$1003),-('Gastos das Atividades'!AW$3&lt;='Gastos Gerais'!$E$4:$E$1003),-('Gastos Gerais'!$C$4:$C$1003)))</f>
        <v>0</v>
      </c>
      <c r="AX22" s="71">
        <f>IF($B22="",0,SUMPRODUCT(-('Gastos Gerais'!$F$4:$F$1003='Gastos das Atividades'!$B22),-('Gastos das Atividades'!AX$3&gt;='Gastos Gerais'!$D$4:$D$1003),-('Gastos das Atividades'!AX$3&lt;='Gastos Gerais'!$E$4:$E$1003),-('Gastos Gerais'!$C$4:$C$1003)))</f>
        <v>0</v>
      </c>
      <c r="AY22" s="71">
        <f>IF($B22="",0,SUMPRODUCT(-('Gastos Gerais'!$F$4:$F$1003='Gastos das Atividades'!$B22),-('Gastos das Atividades'!AY$3&gt;='Gastos Gerais'!$D$4:$D$1003),-('Gastos das Atividades'!AY$3&lt;='Gastos Gerais'!$E$4:$E$1003),-('Gastos Gerais'!$C$4:$C$1003)))</f>
        <v>0</v>
      </c>
      <c r="AZ22" s="71">
        <f>IF($B22="",0,SUMPRODUCT(-('Gastos Gerais'!$F$4:$F$1003='Gastos das Atividades'!$B22),-('Gastos das Atividades'!AZ$3&gt;='Gastos Gerais'!$D$4:$D$1003),-('Gastos das Atividades'!AZ$3&lt;='Gastos Gerais'!$E$4:$E$1003),-('Gastos Gerais'!$C$4:$C$1003)))</f>
        <v>0</v>
      </c>
      <c r="BA22" s="71">
        <f>IF($B22="",0,SUMPRODUCT(-('Gastos Gerais'!$F$4:$F$1003='Gastos das Atividades'!$B22),-('Gastos das Atividades'!BA$3&gt;='Gastos Gerais'!$D$4:$D$1003),-('Gastos das Atividades'!BA$3&lt;='Gastos Gerais'!$E$4:$E$1003),-('Gastos Gerais'!$C$4:$C$1003)))</f>
        <v>0</v>
      </c>
      <c r="BB22" s="71">
        <f>IF($B22="",0,SUMPRODUCT(-('Gastos Gerais'!$F$4:$F$1003='Gastos das Atividades'!$B22),-('Gastos das Atividades'!BB$3&gt;='Gastos Gerais'!$D$4:$D$1003),-('Gastos das Atividades'!BB$3&lt;='Gastos Gerais'!$E$4:$E$1003),-('Gastos Gerais'!$C$4:$C$1003)))</f>
        <v>0</v>
      </c>
      <c r="BC22" s="71">
        <f>IF($B22="",0,SUMPRODUCT(-('Gastos Gerais'!$F$4:$F$1003='Gastos das Atividades'!$B22),-('Gastos das Atividades'!BC$3&gt;='Gastos Gerais'!$D$4:$D$1003),-('Gastos das Atividades'!BC$3&lt;='Gastos Gerais'!$E$4:$E$1003),-('Gastos Gerais'!$C$4:$C$1003)))</f>
        <v>0</v>
      </c>
      <c r="BD22" s="71">
        <f>IF($B22="",0,SUMPRODUCT(-('Gastos Gerais'!$F$4:$F$1003='Gastos das Atividades'!$B22),-('Gastos das Atividades'!BD$3&gt;='Gastos Gerais'!$D$4:$D$1003),-('Gastos das Atividades'!BD$3&lt;='Gastos Gerais'!$E$4:$E$1003),-('Gastos Gerais'!$C$4:$C$1003)))</f>
        <v>0</v>
      </c>
      <c r="BE22" s="71">
        <f>IF($B22="",0,SUMPRODUCT(-('Gastos Gerais'!$F$4:$F$1003='Gastos das Atividades'!$B22),-('Gastos das Atividades'!BE$3&gt;='Gastos Gerais'!$D$4:$D$1003),-('Gastos das Atividades'!BE$3&lt;='Gastos Gerais'!$E$4:$E$1003),-('Gastos Gerais'!$C$4:$C$1003)))</f>
        <v>0</v>
      </c>
      <c r="BF22" s="71">
        <f>IF($B22="",0,SUMPRODUCT(-('Gastos Gerais'!$F$4:$F$1003='Gastos das Atividades'!$B22),-('Gastos das Atividades'!BF$3&gt;='Gastos Gerais'!$D$4:$D$1003),-('Gastos das Atividades'!BF$3&lt;='Gastos Gerais'!$E$4:$E$1003),-('Gastos Gerais'!$C$4:$C$1003)))</f>
        <v>0</v>
      </c>
      <c r="BG22" s="71">
        <f>IF($B22="",0,SUMPRODUCT(-('Gastos Gerais'!$F$4:$F$1003='Gastos das Atividades'!$B22),-('Gastos das Atividades'!BG$3&gt;='Gastos Gerais'!$D$4:$D$1003),-('Gastos das Atividades'!BG$3&lt;='Gastos Gerais'!$E$4:$E$1003),-('Gastos Gerais'!$C$4:$C$1003)))</f>
        <v>0</v>
      </c>
      <c r="BH22" s="71">
        <f>IF($B22="",0,SUMPRODUCT(-('Gastos Gerais'!$F$4:$F$1003='Gastos das Atividades'!$B22),-('Gastos das Atividades'!BH$3&gt;='Gastos Gerais'!$D$4:$D$1003),-('Gastos das Atividades'!BH$3&lt;='Gastos Gerais'!$E$4:$E$1003),-('Gastos Gerais'!$C$4:$C$1003)))</f>
        <v>0</v>
      </c>
      <c r="BI22" s="71">
        <f>IF($B22="",0,SUMPRODUCT(-('Gastos Gerais'!$F$4:$F$1003='Gastos das Atividades'!$B22),-('Gastos das Atividades'!BI$3&gt;='Gastos Gerais'!$D$4:$D$1003),-('Gastos das Atividades'!BI$3&lt;='Gastos Gerais'!$E$4:$E$1003),-('Gastos Gerais'!$C$4:$C$1003)))</f>
        <v>0</v>
      </c>
      <c r="BJ22" s="71">
        <f>IF($B22="",0,SUMPRODUCT(-('Gastos Gerais'!$F$4:$F$1003='Gastos das Atividades'!$B22),-('Gastos das Atividades'!BJ$3&gt;='Gastos Gerais'!$D$4:$D$1003),-('Gastos das Atividades'!BJ$3&lt;='Gastos Gerais'!$E$4:$E$1003),-('Gastos Gerais'!$C$4:$C$1003)))</f>
        <v>0</v>
      </c>
      <c r="BK22" s="71">
        <f>IF($B22="",0,SUMPRODUCT(-('Gastos Gerais'!$F$4:$F$1003='Gastos das Atividades'!$B22),-('Gastos das Atividades'!BK$3&gt;='Gastos Gerais'!$D$4:$D$1003),-('Gastos das Atividades'!BK$3&lt;='Gastos Gerais'!$E$4:$E$1003),-('Gastos Gerais'!$C$4:$C$1003)))</f>
        <v>0</v>
      </c>
      <c r="BL22" s="71">
        <f>IF($B22="",0,SUMPRODUCT(-('Gastos Gerais'!$F$4:$F$1003='Gastos das Atividades'!$B22),-('Gastos das Atividades'!BL$3&gt;='Gastos Gerais'!$D$4:$D$1003),-('Gastos das Atividades'!BL$3&lt;='Gastos Gerais'!$E$4:$E$1003),-('Gastos Gerais'!$C$4:$C$1003)))</f>
        <v>0</v>
      </c>
      <c r="BM22" s="71">
        <f>IF($B22="",0,SUMPRODUCT(-('Gastos Gerais'!$F$4:$F$1003='Gastos das Atividades'!$B22),-('Gastos das Atividades'!BM$3&gt;='Gastos Gerais'!$D$4:$D$1003),-('Gastos das Atividades'!BM$3&lt;='Gastos Gerais'!$E$4:$E$1003),-('Gastos Gerais'!$C$4:$C$1003)))</f>
        <v>0</v>
      </c>
      <c r="BN22" s="71">
        <f>IF($B22="",0,SUMPRODUCT(-('Gastos Gerais'!$F$4:$F$1003='Gastos das Atividades'!$B22),-('Gastos das Atividades'!BN$3&gt;='Gastos Gerais'!$D$4:$D$1003),-('Gastos das Atividades'!BN$3&lt;='Gastos Gerais'!$E$4:$E$1003),-('Gastos Gerais'!$C$4:$C$1003)))</f>
        <v>0</v>
      </c>
      <c r="BO22" s="71">
        <f>IF($B22="",0,SUMPRODUCT(-('Gastos Gerais'!$F$4:$F$1003='Gastos das Atividades'!$B22),-('Gastos das Atividades'!BO$3&gt;='Gastos Gerais'!$D$4:$D$1003),-('Gastos das Atividades'!BO$3&lt;='Gastos Gerais'!$E$4:$E$1003),-('Gastos Gerais'!$C$4:$C$1003)))</f>
        <v>0</v>
      </c>
      <c r="BP22" s="71">
        <f>IF($B22="",0,SUMPRODUCT(-('Gastos Gerais'!$F$4:$F$1003='Gastos das Atividades'!$B22),-('Gastos das Atividades'!BP$3&gt;='Gastos Gerais'!$D$4:$D$1003),-('Gastos das Atividades'!BP$3&lt;='Gastos Gerais'!$E$4:$E$1003),-('Gastos Gerais'!$C$4:$C$1003)))</f>
        <v>0</v>
      </c>
      <c r="BQ22" s="71">
        <f>IF($B22="",0,SUMPRODUCT(-('Gastos Gerais'!$F$4:$F$1003='Gastos das Atividades'!$B22),-('Gastos das Atividades'!BQ$3&gt;='Gastos Gerais'!$D$4:$D$1003),-('Gastos das Atividades'!BQ$3&lt;='Gastos Gerais'!$E$4:$E$1003),-('Gastos Gerais'!$C$4:$C$1003)))</f>
        <v>0</v>
      </c>
      <c r="BR22" s="71">
        <f>IF($B22="",0,SUMPRODUCT(-('Gastos Gerais'!$F$4:$F$1003='Gastos das Atividades'!$B22),-('Gastos das Atividades'!BR$3&gt;='Gastos Gerais'!$D$4:$D$1003),-('Gastos das Atividades'!BR$3&lt;='Gastos Gerais'!$E$4:$E$1003),-('Gastos Gerais'!$C$4:$C$1003)))</f>
        <v>0</v>
      </c>
      <c r="BS22" s="71">
        <f>IF($B22="",0,SUMPRODUCT(-('Gastos Gerais'!$F$4:$F$1003='Gastos das Atividades'!$B22),-('Gastos das Atividades'!BS$3&gt;='Gastos Gerais'!$D$4:$D$1003),-('Gastos das Atividades'!BS$3&lt;='Gastos Gerais'!$E$4:$E$1003),-('Gastos Gerais'!$C$4:$C$1003)))</f>
        <v>0</v>
      </c>
      <c r="BT22" s="71">
        <f>IF($B22="",0,SUMPRODUCT(-('Gastos Gerais'!$F$4:$F$1003='Gastos das Atividades'!$B22),-('Gastos das Atividades'!BT$3&gt;='Gastos Gerais'!$D$4:$D$1003),-('Gastos das Atividades'!BT$3&lt;='Gastos Gerais'!$E$4:$E$1003),-('Gastos Gerais'!$C$4:$C$1003)))</f>
        <v>0</v>
      </c>
      <c r="BU22" s="71">
        <f>IF($B22="",0,SUMPRODUCT(-('Gastos Gerais'!$F$4:$F$1003='Gastos das Atividades'!$B22),-('Gastos das Atividades'!BU$3&gt;='Gastos Gerais'!$D$4:$D$1003),-('Gastos das Atividades'!BU$3&lt;='Gastos Gerais'!$E$4:$E$1003),-('Gastos Gerais'!$C$4:$C$1003)))</f>
        <v>0</v>
      </c>
      <c r="BV22" s="71">
        <f>IF($B22="",0,SUMPRODUCT(-('Gastos Gerais'!$F$4:$F$1003='Gastos das Atividades'!$B22),-('Gastos das Atividades'!BV$3&gt;='Gastos Gerais'!$D$4:$D$1003),-('Gastos das Atividades'!BV$3&lt;='Gastos Gerais'!$E$4:$E$1003),-('Gastos Gerais'!$C$4:$C$1003)))</f>
        <v>0</v>
      </c>
      <c r="BW22" s="71">
        <f>IF($B22="",0,SUMPRODUCT(-('Gastos Gerais'!$F$4:$F$1003='Gastos das Atividades'!$B22),-('Gastos das Atividades'!BW$3&gt;='Gastos Gerais'!$D$4:$D$1003),-('Gastos das Atividades'!BW$3&lt;='Gastos Gerais'!$E$4:$E$1003),-('Gastos Gerais'!$C$4:$C$1003)))</f>
        <v>0</v>
      </c>
      <c r="BX22" s="71">
        <f>IF($B22="",0,SUMPRODUCT(-('Gastos Gerais'!$F$4:$F$1003='Gastos das Atividades'!$B22),-('Gastos das Atividades'!BX$3&gt;='Gastos Gerais'!$D$4:$D$1003),-('Gastos das Atividades'!BX$3&lt;='Gastos Gerais'!$E$4:$E$1003),-('Gastos Gerais'!$C$4:$C$1003)))</f>
        <v>0</v>
      </c>
    </row>
    <row r="23" spans="1:76" x14ac:dyDescent="0.2">
      <c r="A23" s="139">
        <v>20</v>
      </c>
      <c r="B23" s="157" t="s">
        <v>487</v>
      </c>
      <c r="C23" s="298">
        <v>0</v>
      </c>
      <c r="D23" s="350">
        <f t="shared" si="9"/>
        <v>300000</v>
      </c>
      <c r="E23" s="137">
        <f t="shared" si="10"/>
        <v>300000</v>
      </c>
      <c r="F23" s="71">
        <f t="shared" si="2"/>
        <v>380000</v>
      </c>
      <c r="G23" s="71">
        <f t="shared" si="2"/>
        <v>0</v>
      </c>
      <c r="H23" s="71">
        <f t="shared" si="2"/>
        <v>0</v>
      </c>
      <c r="I23" s="71">
        <f t="shared" si="2"/>
        <v>0</v>
      </c>
      <c r="J23" s="138">
        <f t="shared" si="3"/>
        <v>680000</v>
      </c>
      <c r="K23" s="74">
        <f t="shared" si="4"/>
        <v>2.218763121210408E-2</v>
      </c>
      <c r="L23" s="74">
        <f t="shared" si="5"/>
        <v>2.8104332868665167E-2</v>
      </c>
      <c r="M23" s="74">
        <f t="shared" si="6"/>
        <v>0</v>
      </c>
      <c r="N23" s="74">
        <f t="shared" si="11"/>
        <v>0</v>
      </c>
      <c r="O23" s="74">
        <f t="shared" si="12"/>
        <v>0</v>
      </c>
      <c r="P23" s="202">
        <f t="shared" si="8"/>
        <v>5.0291964080769247E-2</v>
      </c>
      <c r="Q23" s="71">
        <f>IF($B23="",0,SUMPRODUCT(-('Gastos Gerais'!$F$4:$F$1003='Gastos das Atividades'!$B23),-('Gastos das Atividades'!Q$3&gt;='Gastos Gerais'!$D$4:$D$1003),-('Gastos das Atividades'!Q$3&lt;='Gastos Gerais'!$E$4:$E$1003),-('Gastos Gerais'!$C$4:$C$1003)))</f>
        <v>300000</v>
      </c>
      <c r="R23" s="71">
        <f>IF($B23="",0,SUMPRODUCT(-('Gastos Gerais'!$F$4:$F$1003='Gastos das Atividades'!$B23),-('Gastos das Atividades'!R$3&gt;='Gastos Gerais'!$D$4:$D$1003),-('Gastos das Atividades'!R$3&lt;='Gastos Gerais'!$E$4:$E$1003),-('Gastos Gerais'!$C$4:$C$1003)))</f>
        <v>0</v>
      </c>
      <c r="S23" s="71">
        <f>IF($B23="",0,SUMPRODUCT(-('Gastos Gerais'!$F$4:$F$1003='Gastos das Atividades'!$B23),-('Gastos das Atividades'!S$3&gt;='Gastos Gerais'!$D$4:$D$1003),-('Gastos das Atividades'!S$3&lt;='Gastos Gerais'!$E$4:$E$1003),-('Gastos Gerais'!$C$4:$C$1003)))</f>
        <v>0</v>
      </c>
      <c r="T23" s="71">
        <f>IF($B23="",0,SUMPRODUCT(-('Gastos Gerais'!$F$4:$F$1003='Gastos das Atividades'!$B23),-('Gastos das Atividades'!T$3&gt;='Gastos Gerais'!$D$4:$D$1003),-('Gastos das Atividades'!T$3&lt;='Gastos Gerais'!$E$4:$E$1003),-('Gastos Gerais'!$C$4:$C$1003)))</f>
        <v>0</v>
      </c>
      <c r="U23" s="71">
        <f>IF($B23="",0,SUMPRODUCT(-('Gastos Gerais'!$F$4:$F$1003='Gastos das Atividades'!$B23),-('Gastos das Atividades'!U$3&gt;='Gastos Gerais'!$D$4:$D$1003),-('Gastos das Atividades'!U$3&lt;='Gastos Gerais'!$E$4:$E$1003),-('Gastos Gerais'!$C$4:$C$1003)))</f>
        <v>0</v>
      </c>
      <c r="V23" s="71">
        <f>IF($B23="",0,SUMPRODUCT(-('Gastos Gerais'!$F$4:$F$1003='Gastos das Atividades'!$B23),-('Gastos das Atividades'!V$3&gt;='Gastos Gerais'!$D$4:$D$1003),-('Gastos das Atividades'!V$3&lt;='Gastos Gerais'!$E$4:$E$1003),-('Gastos Gerais'!$C$4:$C$1003)))</f>
        <v>0</v>
      </c>
      <c r="W23" s="71">
        <f>IF($B23="",0,SUMPRODUCT(-('Gastos Gerais'!$F$4:$F$1003='Gastos das Atividades'!$B23),-('Gastos das Atividades'!W$3&gt;='Gastos Gerais'!$D$4:$D$1003),-('Gastos das Atividades'!W$3&lt;='Gastos Gerais'!$E$4:$E$1003),-('Gastos Gerais'!$C$4:$C$1003)))</f>
        <v>300000</v>
      </c>
      <c r="X23" s="71">
        <f>IF($B23="",0,SUMPRODUCT(-('Gastos Gerais'!$F$4:$F$1003='Gastos das Atividades'!$B23),-('Gastos das Atividades'!X$3&gt;='Gastos Gerais'!$D$4:$D$1003),-('Gastos das Atividades'!X$3&lt;='Gastos Gerais'!$E$4:$E$1003),-('Gastos Gerais'!$C$4:$C$1003)))</f>
        <v>80000</v>
      </c>
      <c r="Y23" s="71">
        <f>IF($B23="",0,SUMPRODUCT(-('Gastos Gerais'!$F$4:$F$1003='Gastos das Atividades'!$B23),-('Gastos das Atividades'!Y$3&gt;='Gastos Gerais'!$D$4:$D$1003),-('Gastos das Atividades'!Y$3&lt;='Gastos Gerais'!$E$4:$E$1003),-('Gastos Gerais'!$C$4:$C$1003)))</f>
        <v>0</v>
      </c>
      <c r="Z23" s="71">
        <f>IF($B23="",0,SUMPRODUCT(-('Gastos Gerais'!$F$4:$F$1003='Gastos das Atividades'!$B23),-('Gastos das Atividades'!Z$3&gt;='Gastos Gerais'!$D$4:$D$1003),-('Gastos das Atividades'!Z$3&lt;='Gastos Gerais'!$E$4:$E$1003),-('Gastos Gerais'!$C$4:$C$1003)))</f>
        <v>0</v>
      </c>
      <c r="AA23" s="71">
        <f>IF($B23="",0,SUMPRODUCT(-('Gastos Gerais'!$F$4:$F$1003='Gastos das Atividades'!$B23),-('Gastos das Atividades'!AA$3&gt;='Gastos Gerais'!$D$4:$D$1003),-('Gastos das Atividades'!AA$3&lt;='Gastos Gerais'!$E$4:$E$1003),-('Gastos Gerais'!$C$4:$C$1003)))</f>
        <v>0</v>
      </c>
      <c r="AB23" s="71">
        <f>IF($B23="",0,SUMPRODUCT(-('Gastos Gerais'!$F$4:$F$1003='Gastos das Atividades'!$B23),-('Gastos das Atividades'!AB$3&gt;='Gastos Gerais'!$D$4:$D$1003),-('Gastos das Atividades'!AB$3&lt;='Gastos Gerais'!$E$4:$E$1003),-('Gastos Gerais'!$C$4:$C$1003)))</f>
        <v>0</v>
      </c>
      <c r="AC23" s="71">
        <f>IF($B23="",0,SUMPRODUCT(-('Gastos Gerais'!$F$4:$F$1003='Gastos das Atividades'!$B23),-('Gastos das Atividades'!AC$3&gt;='Gastos Gerais'!$D$4:$D$1003),-('Gastos das Atividades'!AC$3&lt;='Gastos Gerais'!$E$4:$E$1003),-('Gastos Gerais'!$C$4:$C$1003)))</f>
        <v>0</v>
      </c>
      <c r="AD23" s="71">
        <f>IF($B23="",0,SUMPRODUCT(-('Gastos Gerais'!$F$4:$F$1003='Gastos das Atividades'!$B23),-('Gastos das Atividades'!AD$3&gt;='Gastos Gerais'!$D$4:$D$1003),-('Gastos das Atividades'!AD$3&lt;='Gastos Gerais'!$E$4:$E$1003),-('Gastos Gerais'!$C$4:$C$1003)))</f>
        <v>0</v>
      </c>
      <c r="AE23" s="71">
        <f>IF($B23="",0,SUMPRODUCT(-('Gastos Gerais'!$F$4:$F$1003='Gastos das Atividades'!$B23),-('Gastos das Atividades'!AE$3&gt;='Gastos Gerais'!$D$4:$D$1003),-('Gastos das Atividades'!AE$3&lt;='Gastos Gerais'!$E$4:$E$1003),-('Gastos Gerais'!$C$4:$C$1003)))</f>
        <v>0</v>
      </c>
      <c r="AF23" s="71">
        <f>IF($B23="",0,SUMPRODUCT(-('Gastos Gerais'!$F$4:$F$1003='Gastos das Atividades'!$B23),-('Gastos das Atividades'!AF$3&gt;='Gastos Gerais'!$D$4:$D$1003),-('Gastos das Atividades'!AF$3&lt;='Gastos Gerais'!$E$4:$E$1003),-('Gastos Gerais'!$C$4:$C$1003)))</f>
        <v>0</v>
      </c>
      <c r="AG23" s="71">
        <f>IF($B23="",0,SUMPRODUCT(-('Gastos Gerais'!$F$4:$F$1003='Gastos das Atividades'!$B23),-('Gastos das Atividades'!AG$3&gt;='Gastos Gerais'!$D$4:$D$1003),-('Gastos das Atividades'!AG$3&lt;='Gastos Gerais'!$E$4:$E$1003),-('Gastos Gerais'!$C$4:$C$1003)))</f>
        <v>0</v>
      </c>
      <c r="AH23" s="71">
        <f>IF($B23="",0,SUMPRODUCT(-('Gastos Gerais'!$F$4:$F$1003='Gastos das Atividades'!$B23),-('Gastos das Atividades'!AH$3&gt;='Gastos Gerais'!$D$4:$D$1003),-('Gastos das Atividades'!AH$3&lt;='Gastos Gerais'!$E$4:$E$1003),-('Gastos Gerais'!$C$4:$C$1003)))</f>
        <v>0</v>
      </c>
      <c r="AI23" s="71">
        <f>IF($B23="",0,SUMPRODUCT(-('Gastos Gerais'!$F$4:$F$1003='Gastos das Atividades'!$B23),-('Gastos das Atividades'!AI$3&gt;='Gastos Gerais'!$D$4:$D$1003),-('Gastos das Atividades'!AI$3&lt;='Gastos Gerais'!$E$4:$E$1003),-('Gastos Gerais'!$C$4:$C$1003)))</f>
        <v>0</v>
      </c>
      <c r="AJ23" s="71">
        <f>IF($B23="",0,SUMPRODUCT(-('Gastos Gerais'!$F$4:$F$1003='Gastos das Atividades'!$B23),-('Gastos das Atividades'!AJ$3&gt;='Gastos Gerais'!$D$4:$D$1003),-('Gastos das Atividades'!AJ$3&lt;='Gastos Gerais'!$E$4:$E$1003),-('Gastos Gerais'!$C$4:$C$1003)))</f>
        <v>0</v>
      </c>
      <c r="AK23" s="71">
        <f>IF($B23="",0,SUMPRODUCT(-('Gastos Gerais'!$F$4:$F$1003='Gastos das Atividades'!$B23),-('Gastos das Atividades'!AK$3&gt;='Gastos Gerais'!$D$4:$D$1003),-('Gastos das Atividades'!AK$3&lt;='Gastos Gerais'!$E$4:$E$1003),-('Gastos Gerais'!$C$4:$C$1003)))</f>
        <v>0</v>
      </c>
      <c r="AL23" s="71">
        <f>IF($B23="",0,SUMPRODUCT(-('Gastos Gerais'!$F$4:$F$1003='Gastos das Atividades'!$B23),-('Gastos das Atividades'!AL$3&gt;='Gastos Gerais'!$D$4:$D$1003),-('Gastos das Atividades'!AL$3&lt;='Gastos Gerais'!$E$4:$E$1003),-('Gastos Gerais'!$C$4:$C$1003)))</f>
        <v>0</v>
      </c>
      <c r="AM23" s="71">
        <f>IF($B23="",0,SUMPRODUCT(-('Gastos Gerais'!$F$4:$F$1003='Gastos das Atividades'!$B23),-('Gastos das Atividades'!AM$3&gt;='Gastos Gerais'!$D$4:$D$1003),-('Gastos das Atividades'!AM$3&lt;='Gastos Gerais'!$E$4:$E$1003),-('Gastos Gerais'!$C$4:$C$1003)))</f>
        <v>0</v>
      </c>
      <c r="AN23" s="71">
        <f>IF($B23="",0,SUMPRODUCT(-('Gastos Gerais'!$F$4:$F$1003='Gastos das Atividades'!$B23),-('Gastos das Atividades'!AN$3&gt;='Gastos Gerais'!$D$4:$D$1003),-('Gastos das Atividades'!AN$3&lt;='Gastos Gerais'!$E$4:$E$1003),-('Gastos Gerais'!$C$4:$C$1003)))</f>
        <v>0</v>
      </c>
      <c r="AO23" s="71">
        <f>IF($B23="",0,SUMPRODUCT(-('Gastos Gerais'!$F$4:$F$1003='Gastos das Atividades'!$B23),-('Gastos das Atividades'!AO$3&gt;='Gastos Gerais'!$D$4:$D$1003),-('Gastos das Atividades'!AO$3&lt;='Gastos Gerais'!$E$4:$E$1003),-('Gastos Gerais'!$C$4:$C$1003)))</f>
        <v>0</v>
      </c>
      <c r="AP23" s="71">
        <f>IF($B23="",0,SUMPRODUCT(-('Gastos Gerais'!$F$4:$F$1003='Gastos das Atividades'!$B23),-('Gastos das Atividades'!AP$3&gt;='Gastos Gerais'!$D$4:$D$1003),-('Gastos das Atividades'!AP$3&lt;='Gastos Gerais'!$E$4:$E$1003),-('Gastos Gerais'!$C$4:$C$1003)))</f>
        <v>0</v>
      </c>
      <c r="AQ23" s="71">
        <f>IF($B23="",0,SUMPRODUCT(-('Gastos Gerais'!$F$4:$F$1003='Gastos das Atividades'!$B23),-('Gastos das Atividades'!AQ$3&gt;='Gastos Gerais'!$D$4:$D$1003),-('Gastos das Atividades'!AQ$3&lt;='Gastos Gerais'!$E$4:$E$1003),-('Gastos Gerais'!$C$4:$C$1003)))</f>
        <v>0</v>
      </c>
      <c r="AR23" s="71">
        <f>IF($B23="",0,SUMPRODUCT(-('Gastos Gerais'!$F$4:$F$1003='Gastos das Atividades'!$B23),-('Gastos das Atividades'!AR$3&gt;='Gastos Gerais'!$D$4:$D$1003),-('Gastos das Atividades'!AR$3&lt;='Gastos Gerais'!$E$4:$E$1003),-('Gastos Gerais'!$C$4:$C$1003)))</f>
        <v>0</v>
      </c>
      <c r="AS23" s="71">
        <f>IF($B23="",0,SUMPRODUCT(-('Gastos Gerais'!$F$4:$F$1003='Gastos das Atividades'!$B23),-('Gastos das Atividades'!AS$3&gt;='Gastos Gerais'!$D$4:$D$1003),-('Gastos das Atividades'!AS$3&lt;='Gastos Gerais'!$E$4:$E$1003),-('Gastos Gerais'!$C$4:$C$1003)))</f>
        <v>0</v>
      </c>
      <c r="AT23" s="71">
        <f>IF($B23="",0,SUMPRODUCT(-('Gastos Gerais'!$F$4:$F$1003='Gastos das Atividades'!$B23),-('Gastos das Atividades'!AT$3&gt;='Gastos Gerais'!$D$4:$D$1003),-('Gastos das Atividades'!AT$3&lt;='Gastos Gerais'!$E$4:$E$1003),-('Gastos Gerais'!$C$4:$C$1003)))</f>
        <v>0</v>
      </c>
      <c r="AU23" s="71">
        <f>IF($B23="",0,SUMPRODUCT(-('Gastos Gerais'!$F$4:$F$1003='Gastos das Atividades'!$B23),-('Gastos das Atividades'!AU$3&gt;='Gastos Gerais'!$D$4:$D$1003),-('Gastos das Atividades'!AU$3&lt;='Gastos Gerais'!$E$4:$E$1003),-('Gastos Gerais'!$C$4:$C$1003)))</f>
        <v>0</v>
      </c>
      <c r="AV23" s="71">
        <f>IF($B23="",0,SUMPRODUCT(-('Gastos Gerais'!$F$4:$F$1003='Gastos das Atividades'!$B23),-('Gastos das Atividades'!AV$3&gt;='Gastos Gerais'!$D$4:$D$1003),-('Gastos das Atividades'!AV$3&lt;='Gastos Gerais'!$E$4:$E$1003),-('Gastos Gerais'!$C$4:$C$1003)))</f>
        <v>0</v>
      </c>
      <c r="AW23" s="71">
        <f>IF($B23="",0,SUMPRODUCT(-('Gastos Gerais'!$F$4:$F$1003='Gastos das Atividades'!$B23),-('Gastos das Atividades'!AW$3&gt;='Gastos Gerais'!$D$4:$D$1003),-('Gastos das Atividades'!AW$3&lt;='Gastos Gerais'!$E$4:$E$1003),-('Gastos Gerais'!$C$4:$C$1003)))</f>
        <v>0</v>
      </c>
      <c r="AX23" s="71">
        <f>IF($B23="",0,SUMPRODUCT(-('Gastos Gerais'!$F$4:$F$1003='Gastos das Atividades'!$B23),-('Gastos das Atividades'!AX$3&gt;='Gastos Gerais'!$D$4:$D$1003),-('Gastos das Atividades'!AX$3&lt;='Gastos Gerais'!$E$4:$E$1003),-('Gastos Gerais'!$C$4:$C$1003)))</f>
        <v>0</v>
      </c>
      <c r="AY23" s="71">
        <f>IF($B23="",0,SUMPRODUCT(-('Gastos Gerais'!$F$4:$F$1003='Gastos das Atividades'!$B23),-('Gastos das Atividades'!AY$3&gt;='Gastos Gerais'!$D$4:$D$1003),-('Gastos das Atividades'!AY$3&lt;='Gastos Gerais'!$E$4:$E$1003),-('Gastos Gerais'!$C$4:$C$1003)))</f>
        <v>0</v>
      </c>
      <c r="AZ23" s="71">
        <f>IF($B23="",0,SUMPRODUCT(-('Gastos Gerais'!$F$4:$F$1003='Gastos das Atividades'!$B23),-('Gastos das Atividades'!AZ$3&gt;='Gastos Gerais'!$D$4:$D$1003),-('Gastos das Atividades'!AZ$3&lt;='Gastos Gerais'!$E$4:$E$1003),-('Gastos Gerais'!$C$4:$C$1003)))</f>
        <v>0</v>
      </c>
      <c r="BA23" s="71">
        <f>IF($B23="",0,SUMPRODUCT(-('Gastos Gerais'!$F$4:$F$1003='Gastos das Atividades'!$B23),-('Gastos das Atividades'!BA$3&gt;='Gastos Gerais'!$D$4:$D$1003),-('Gastos das Atividades'!BA$3&lt;='Gastos Gerais'!$E$4:$E$1003),-('Gastos Gerais'!$C$4:$C$1003)))</f>
        <v>0</v>
      </c>
      <c r="BB23" s="71">
        <f>IF($B23="",0,SUMPRODUCT(-('Gastos Gerais'!$F$4:$F$1003='Gastos das Atividades'!$B23),-('Gastos das Atividades'!BB$3&gt;='Gastos Gerais'!$D$4:$D$1003),-('Gastos das Atividades'!BB$3&lt;='Gastos Gerais'!$E$4:$E$1003),-('Gastos Gerais'!$C$4:$C$1003)))</f>
        <v>0</v>
      </c>
      <c r="BC23" s="71">
        <f>IF($B23="",0,SUMPRODUCT(-('Gastos Gerais'!$F$4:$F$1003='Gastos das Atividades'!$B23),-('Gastos das Atividades'!BC$3&gt;='Gastos Gerais'!$D$4:$D$1003),-('Gastos das Atividades'!BC$3&lt;='Gastos Gerais'!$E$4:$E$1003),-('Gastos Gerais'!$C$4:$C$1003)))</f>
        <v>0</v>
      </c>
      <c r="BD23" s="71">
        <f>IF($B23="",0,SUMPRODUCT(-('Gastos Gerais'!$F$4:$F$1003='Gastos das Atividades'!$B23),-('Gastos das Atividades'!BD$3&gt;='Gastos Gerais'!$D$4:$D$1003),-('Gastos das Atividades'!BD$3&lt;='Gastos Gerais'!$E$4:$E$1003),-('Gastos Gerais'!$C$4:$C$1003)))</f>
        <v>0</v>
      </c>
      <c r="BE23" s="71">
        <f>IF($B23="",0,SUMPRODUCT(-('Gastos Gerais'!$F$4:$F$1003='Gastos das Atividades'!$B23),-('Gastos das Atividades'!BE$3&gt;='Gastos Gerais'!$D$4:$D$1003),-('Gastos das Atividades'!BE$3&lt;='Gastos Gerais'!$E$4:$E$1003),-('Gastos Gerais'!$C$4:$C$1003)))</f>
        <v>0</v>
      </c>
      <c r="BF23" s="71">
        <f>IF($B23="",0,SUMPRODUCT(-('Gastos Gerais'!$F$4:$F$1003='Gastos das Atividades'!$B23),-('Gastos das Atividades'!BF$3&gt;='Gastos Gerais'!$D$4:$D$1003),-('Gastos das Atividades'!BF$3&lt;='Gastos Gerais'!$E$4:$E$1003),-('Gastos Gerais'!$C$4:$C$1003)))</f>
        <v>0</v>
      </c>
      <c r="BG23" s="71">
        <f>IF($B23="",0,SUMPRODUCT(-('Gastos Gerais'!$F$4:$F$1003='Gastos das Atividades'!$B23),-('Gastos das Atividades'!BG$3&gt;='Gastos Gerais'!$D$4:$D$1003),-('Gastos das Atividades'!BG$3&lt;='Gastos Gerais'!$E$4:$E$1003),-('Gastos Gerais'!$C$4:$C$1003)))</f>
        <v>0</v>
      </c>
      <c r="BH23" s="71">
        <f>IF($B23="",0,SUMPRODUCT(-('Gastos Gerais'!$F$4:$F$1003='Gastos das Atividades'!$B23),-('Gastos das Atividades'!BH$3&gt;='Gastos Gerais'!$D$4:$D$1003),-('Gastos das Atividades'!BH$3&lt;='Gastos Gerais'!$E$4:$E$1003),-('Gastos Gerais'!$C$4:$C$1003)))</f>
        <v>0</v>
      </c>
      <c r="BI23" s="71">
        <f>IF($B23="",0,SUMPRODUCT(-('Gastos Gerais'!$F$4:$F$1003='Gastos das Atividades'!$B23),-('Gastos das Atividades'!BI$3&gt;='Gastos Gerais'!$D$4:$D$1003),-('Gastos das Atividades'!BI$3&lt;='Gastos Gerais'!$E$4:$E$1003),-('Gastos Gerais'!$C$4:$C$1003)))</f>
        <v>0</v>
      </c>
      <c r="BJ23" s="71">
        <f>IF($B23="",0,SUMPRODUCT(-('Gastos Gerais'!$F$4:$F$1003='Gastos das Atividades'!$B23),-('Gastos das Atividades'!BJ$3&gt;='Gastos Gerais'!$D$4:$D$1003),-('Gastos das Atividades'!BJ$3&lt;='Gastos Gerais'!$E$4:$E$1003),-('Gastos Gerais'!$C$4:$C$1003)))</f>
        <v>0</v>
      </c>
      <c r="BK23" s="71">
        <f>IF($B23="",0,SUMPRODUCT(-('Gastos Gerais'!$F$4:$F$1003='Gastos das Atividades'!$B23),-('Gastos das Atividades'!BK$3&gt;='Gastos Gerais'!$D$4:$D$1003),-('Gastos das Atividades'!BK$3&lt;='Gastos Gerais'!$E$4:$E$1003),-('Gastos Gerais'!$C$4:$C$1003)))</f>
        <v>0</v>
      </c>
      <c r="BL23" s="71">
        <f>IF($B23="",0,SUMPRODUCT(-('Gastos Gerais'!$F$4:$F$1003='Gastos das Atividades'!$B23),-('Gastos das Atividades'!BL$3&gt;='Gastos Gerais'!$D$4:$D$1003),-('Gastos das Atividades'!BL$3&lt;='Gastos Gerais'!$E$4:$E$1003),-('Gastos Gerais'!$C$4:$C$1003)))</f>
        <v>0</v>
      </c>
      <c r="BM23" s="71">
        <f>IF($B23="",0,SUMPRODUCT(-('Gastos Gerais'!$F$4:$F$1003='Gastos das Atividades'!$B23),-('Gastos das Atividades'!BM$3&gt;='Gastos Gerais'!$D$4:$D$1003),-('Gastos das Atividades'!BM$3&lt;='Gastos Gerais'!$E$4:$E$1003),-('Gastos Gerais'!$C$4:$C$1003)))</f>
        <v>0</v>
      </c>
      <c r="BN23" s="71">
        <f>IF($B23="",0,SUMPRODUCT(-('Gastos Gerais'!$F$4:$F$1003='Gastos das Atividades'!$B23),-('Gastos das Atividades'!BN$3&gt;='Gastos Gerais'!$D$4:$D$1003),-('Gastos das Atividades'!BN$3&lt;='Gastos Gerais'!$E$4:$E$1003),-('Gastos Gerais'!$C$4:$C$1003)))</f>
        <v>0</v>
      </c>
      <c r="BO23" s="71">
        <f>IF($B23="",0,SUMPRODUCT(-('Gastos Gerais'!$F$4:$F$1003='Gastos das Atividades'!$B23),-('Gastos das Atividades'!BO$3&gt;='Gastos Gerais'!$D$4:$D$1003),-('Gastos das Atividades'!BO$3&lt;='Gastos Gerais'!$E$4:$E$1003),-('Gastos Gerais'!$C$4:$C$1003)))</f>
        <v>0</v>
      </c>
      <c r="BP23" s="71">
        <f>IF($B23="",0,SUMPRODUCT(-('Gastos Gerais'!$F$4:$F$1003='Gastos das Atividades'!$B23),-('Gastos das Atividades'!BP$3&gt;='Gastos Gerais'!$D$4:$D$1003),-('Gastos das Atividades'!BP$3&lt;='Gastos Gerais'!$E$4:$E$1003),-('Gastos Gerais'!$C$4:$C$1003)))</f>
        <v>0</v>
      </c>
      <c r="BQ23" s="71">
        <f>IF($B23="",0,SUMPRODUCT(-('Gastos Gerais'!$F$4:$F$1003='Gastos das Atividades'!$B23),-('Gastos das Atividades'!BQ$3&gt;='Gastos Gerais'!$D$4:$D$1003),-('Gastos das Atividades'!BQ$3&lt;='Gastos Gerais'!$E$4:$E$1003),-('Gastos Gerais'!$C$4:$C$1003)))</f>
        <v>0</v>
      </c>
      <c r="BR23" s="71">
        <f>IF($B23="",0,SUMPRODUCT(-('Gastos Gerais'!$F$4:$F$1003='Gastos das Atividades'!$B23),-('Gastos das Atividades'!BR$3&gt;='Gastos Gerais'!$D$4:$D$1003),-('Gastos das Atividades'!BR$3&lt;='Gastos Gerais'!$E$4:$E$1003),-('Gastos Gerais'!$C$4:$C$1003)))</f>
        <v>0</v>
      </c>
      <c r="BS23" s="71">
        <f>IF($B23="",0,SUMPRODUCT(-('Gastos Gerais'!$F$4:$F$1003='Gastos das Atividades'!$B23),-('Gastos das Atividades'!BS$3&gt;='Gastos Gerais'!$D$4:$D$1003),-('Gastos das Atividades'!BS$3&lt;='Gastos Gerais'!$E$4:$E$1003),-('Gastos Gerais'!$C$4:$C$1003)))</f>
        <v>0</v>
      </c>
      <c r="BT23" s="71">
        <f>IF($B23="",0,SUMPRODUCT(-('Gastos Gerais'!$F$4:$F$1003='Gastos das Atividades'!$B23),-('Gastos das Atividades'!BT$3&gt;='Gastos Gerais'!$D$4:$D$1003),-('Gastos das Atividades'!BT$3&lt;='Gastos Gerais'!$E$4:$E$1003),-('Gastos Gerais'!$C$4:$C$1003)))</f>
        <v>0</v>
      </c>
      <c r="BU23" s="71">
        <f>IF($B23="",0,SUMPRODUCT(-('Gastos Gerais'!$F$4:$F$1003='Gastos das Atividades'!$B23),-('Gastos das Atividades'!BU$3&gt;='Gastos Gerais'!$D$4:$D$1003),-('Gastos das Atividades'!BU$3&lt;='Gastos Gerais'!$E$4:$E$1003),-('Gastos Gerais'!$C$4:$C$1003)))</f>
        <v>0</v>
      </c>
      <c r="BV23" s="71">
        <f>IF($B23="",0,SUMPRODUCT(-('Gastos Gerais'!$F$4:$F$1003='Gastos das Atividades'!$B23),-('Gastos das Atividades'!BV$3&gt;='Gastos Gerais'!$D$4:$D$1003),-('Gastos das Atividades'!BV$3&lt;='Gastos Gerais'!$E$4:$E$1003),-('Gastos Gerais'!$C$4:$C$1003)))</f>
        <v>0</v>
      </c>
      <c r="BW23" s="71">
        <f>IF($B23="",0,SUMPRODUCT(-('Gastos Gerais'!$F$4:$F$1003='Gastos das Atividades'!$B23),-('Gastos das Atividades'!BW$3&gt;='Gastos Gerais'!$D$4:$D$1003),-('Gastos das Atividades'!BW$3&lt;='Gastos Gerais'!$E$4:$E$1003),-('Gastos Gerais'!$C$4:$C$1003)))</f>
        <v>0</v>
      </c>
      <c r="BX23" s="71">
        <f>IF($B23="",0,SUMPRODUCT(-('Gastos Gerais'!$F$4:$F$1003='Gastos das Atividades'!$B23),-('Gastos das Atividades'!BX$3&gt;='Gastos Gerais'!$D$4:$D$1003),-('Gastos das Atividades'!BX$3&lt;='Gastos Gerais'!$E$4:$E$1003),-('Gastos Gerais'!$C$4:$C$1003)))</f>
        <v>0</v>
      </c>
    </row>
    <row r="24" spans="1:76" ht="38.25" x14ac:dyDescent="0.2">
      <c r="A24" s="139">
        <v>21</v>
      </c>
      <c r="B24" s="157" t="s">
        <v>494</v>
      </c>
      <c r="C24" s="298">
        <v>0</v>
      </c>
      <c r="D24" s="350">
        <f t="shared" si="9"/>
        <v>67800</v>
      </c>
      <c r="E24" s="137">
        <f t="shared" si="10"/>
        <v>67800</v>
      </c>
      <c r="F24" s="71">
        <f t="shared" si="2"/>
        <v>813600</v>
      </c>
      <c r="G24" s="71">
        <f t="shared" si="2"/>
        <v>0</v>
      </c>
      <c r="H24" s="71">
        <f t="shared" si="2"/>
        <v>0</v>
      </c>
      <c r="I24" s="71">
        <f t="shared" si="2"/>
        <v>0</v>
      </c>
      <c r="J24" s="138">
        <f t="shared" si="3"/>
        <v>881400</v>
      </c>
      <c r="K24" s="74">
        <f t="shared" si="4"/>
        <v>5.0144046539355221E-3</v>
      </c>
      <c r="L24" s="74">
        <f t="shared" si="5"/>
        <v>6.0172855847226266E-2</v>
      </c>
      <c r="M24" s="74">
        <f t="shared" si="6"/>
        <v>0</v>
      </c>
      <c r="N24" s="74">
        <f t="shared" si="11"/>
        <v>0</v>
      </c>
      <c r="O24" s="74">
        <f t="shared" si="12"/>
        <v>0</v>
      </c>
      <c r="P24" s="202">
        <f t="shared" si="8"/>
        <v>6.5187260501161789E-2</v>
      </c>
      <c r="Q24" s="71">
        <f>IF($B24="",0,SUMPRODUCT(-('Gastos Gerais'!$F$4:$F$1003='Gastos das Atividades'!$B24),-('Gastos das Atividades'!Q$3&gt;='Gastos Gerais'!$D$4:$D$1003),-('Gastos das Atividades'!Q$3&lt;='Gastos Gerais'!$E$4:$E$1003),-('Gastos Gerais'!$C$4:$C$1003)))</f>
        <v>67800</v>
      </c>
      <c r="R24" s="71">
        <f>IF($B24="",0,SUMPRODUCT(-('Gastos Gerais'!$F$4:$F$1003='Gastos das Atividades'!$B24),-('Gastos das Atividades'!R$3&gt;='Gastos Gerais'!$D$4:$D$1003),-('Gastos das Atividades'!R$3&lt;='Gastos Gerais'!$E$4:$E$1003),-('Gastos Gerais'!$C$4:$C$1003)))</f>
        <v>67800</v>
      </c>
      <c r="S24" s="71">
        <f>IF($B24="",0,SUMPRODUCT(-('Gastos Gerais'!$F$4:$F$1003='Gastos das Atividades'!$B24),-('Gastos das Atividades'!S$3&gt;='Gastos Gerais'!$D$4:$D$1003),-('Gastos das Atividades'!S$3&lt;='Gastos Gerais'!$E$4:$E$1003),-('Gastos Gerais'!$C$4:$C$1003)))</f>
        <v>67800</v>
      </c>
      <c r="T24" s="71">
        <f>IF($B24="",0,SUMPRODUCT(-('Gastos Gerais'!$F$4:$F$1003='Gastos das Atividades'!$B24),-('Gastos das Atividades'!T$3&gt;='Gastos Gerais'!$D$4:$D$1003),-('Gastos das Atividades'!T$3&lt;='Gastos Gerais'!$E$4:$E$1003),-('Gastos Gerais'!$C$4:$C$1003)))</f>
        <v>67800</v>
      </c>
      <c r="U24" s="71">
        <f>IF($B24="",0,SUMPRODUCT(-('Gastos Gerais'!$F$4:$F$1003='Gastos das Atividades'!$B24),-('Gastos das Atividades'!U$3&gt;='Gastos Gerais'!$D$4:$D$1003),-('Gastos das Atividades'!U$3&lt;='Gastos Gerais'!$E$4:$E$1003),-('Gastos Gerais'!$C$4:$C$1003)))</f>
        <v>67800</v>
      </c>
      <c r="V24" s="71">
        <f>IF($B24="",0,SUMPRODUCT(-('Gastos Gerais'!$F$4:$F$1003='Gastos das Atividades'!$B24),-('Gastos das Atividades'!V$3&gt;='Gastos Gerais'!$D$4:$D$1003),-('Gastos das Atividades'!V$3&lt;='Gastos Gerais'!$E$4:$E$1003),-('Gastos Gerais'!$C$4:$C$1003)))</f>
        <v>67800</v>
      </c>
      <c r="W24" s="71">
        <f>IF($B24="",0,SUMPRODUCT(-('Gastos Gerais'!$F$4:$F$1003='Gastos das Atividades'!$B24),-('Gastos das Atividades'!W$3&gt;='Gastos Gerais'!$D$4:$D$1003),-('Gastos das Atividades'!W$3&lt;='Gastos Gerais'!$E$4:$E$1003),-('Gastos Gerais'!$C$4:$C$1003)))</f>
        <v>67800</v>
      </c>
      <c r="X24" s="71">
        <f>IF($B24="",0,SUMPRODUCT(-('Gastos Gerais'!$F$4:$F$1003='Gastos das Atividades'!$B24),-('Gastos das Atividades'!X$3&gt;='Gastos Gerais'!$D$4:$D$1003),-('Gastos das Atividades'!X$3&lt;='Gastos Gerais'!$E$4:$E$1003),-('Gastos Gerais'!$C$4:$C$1003)))</f>
        <v>67800</v>
      </c>
      <c r="Y24" s="71">
        <f>IF($B24="",0,SUMPRODUCT(-('Gastos Gerais'!$F$4:$F$1003='Gastos das Atividades'!$B24),-('Gastos das Atividades'!Y$3&gt;='Gastos Gerais'!$D$4:$D$1003),-('Gastos das Atividades'!Y$3&lt;='Gastos Gerais'!$E$4:$E$1003),-('Gastos Gerais'!$C$4:$C$1003)))</f>
        <v>67800</v>
      </c>
      <c r="Z24" s="71">
        <f>IF($B24="",0,SUMPRODUCT(-('Gastos Gerais'!$F$4:$F$1003='Gastos das Atividades'!$B24),-('Gastos das Atividades'!Z$3&gt;='Gastos Gerais'!$D$4:$D$1003),-('Gastos das Atividades'!Z$3&lt;='Gastos Gerais'!$E$4:$E$1003),-('Gastos Gerais'!$C$4:$C$1003)))</f>
        <v>67800</v>
      </c>
      <c r="AA24" s="71">
        <f>IF($B24="",0,SUMPRODUCT(-('Gastos Gerais'!$F$4:$F$1003='Gastos das Atividades'!$B24),-('Gastos das Atividades'!AA$3&gt;='Gastos Gerais'!$D$4:$D$1003),-('Gastos das Atividades'!AA$3&lt;='Gastos Gerais'!$E$4:$E$1003),-('Gastos Gerais'!$C$4:$C$1003)))</f>
        <v>67800</v>
      </c>
      <c r="AB24" s="71">
        <f>IF($B24="",0,SUMPRODUCT(-('Gastos Gerais'!$F$4:$F$1003='Gastos das Atividades'!$B24),-('Gastos das Atividades'!AB$3&gt;='Gastos Gerais'!$D$4:$D$1003),-('Gastos das Atividades'!AB$3&lt;='Gastos Gerais'!$E$4:$E$1003),-('Gastos Gerais'!$C$4:$C$1003)))</f>
        <v>67800</v>
      </c>
      <c r="AC24" s="71">
        <f>IF($B24="",0,SUMPRODUCT(-('Gastos Gerais'!$F$4:$F$1003='Gastos das Atividades'!$B24),-('Gastos das Atividades'!AC$3&gt;='Gastos Gerais'!$D$4:$D$1003),-('Gastos das Atividades'!AC$3&lt;='Gastos Gerais'!$E$4:$E$1003),-('Gastos Gerais'!$C$4:$C$1003)))</f>
        <v>67800</v>
      </c>
      <c r="AD24" s="71">
        <f>IF($B24="",0,SUMPRODUCT(-('Gastos Gerais'!$F$4:$F$1003='Gastos das Atividades'!$B24),-('Gastos das Atividades'!AD$3&gt;='Gastos Gerais'!$D$4:$D$1003),-('Gastos das Atividades'!AD$3&lt;='Gastos Gerais'!$E$4:$E$1003),-('Gastos Gerais'!$C$4:$C$1003)))</f>
        <v>0</v>
      </c>
      <c r="AE24" s="71">
        <f>IF($B24="",0,SUMPRODUCT(-('Gastos Gerais'!$F$4:$F$1003='Gastos das Atividades'!$B24),-('Gastos das Atividades'!AE$3&gt;='Gastos Gerais'!$D$4:$D$1003),-('Gastos das Atividades'!AE$3&lt;='Gastos Gerais'!$E$4:$E$1003),-('Gastos Gerais'!$C$4:$C$1003)))</f>
        <v>0</v>
      </c>
      <c r="AF24" s="71">
        <f>IF($B24="",0,SUMPRODUCT(-('Gastos Gerais'!$F$4:$F$1003='Gastos das Atividades'!$B24),-('Gastos das Atividades'!AF$3&gt;='Gastos Gerais'!$D$4:$D$1003),-('Gastos das Atividades'!AF$3&lt;='Gastos Gerais'!$E$4:$E$1003),-('Gastos Gerais'!$C$4:$C$1003)))</f>
        <v>0</v>
      </c>
      <c r="AG24" s="71">
        <f>IF($B24="",0,SUMPRODUCT(-('Gastos Gerais'!$F$4:$F$1003='Gastos das Atividades'!$B24),-('Gastos das Atividades'!AG$3&gt;='Gastos Gerais'!$D$4:$D$1003),-('Gastos das Atividades'!AG$3&lt;='Gastos Gerais'!$E$4:$E$1003),-('Gastos Gerais'!$C$4:$C$1003)))</f>
        <v>0</v>
      </c>
      <c r="AH24" s="71">
        <f>IF($B24="",0,SUMPRODUCT(-('Gastos Gerais'!$F$4:$F$1003='Gastos das Atividades'!$B24),-('Gastos das Atividades'!AH$3&gt;='Gastos Gerais'!$D$4:$D$1003),-('Gastos das Atividades'!AH$3&lt;='Gastos Gerais'!$E$4:$E$1003),-('Gastos Gerais'!$C$4:$C$1003)))</f>
        <v>0</v>
      </c>
      <c r="AI24" s="71">
        <f>IF($B24="",0,SUMPRODUCT(-('Gastos Gerais'!$F$4:$F$1003='Gastos das Atividades'!$B24),-('Gastos das Atividades'!AI$3&gt;='Gastos Gerais'!$D$4:$D$1003),-('Gastos das Atividades'!AI$3&lt;='Gastos Gerais'!$E$4:$E$1003),-('Gastos Gerais'!$C$4:$C$1003)))</f>
        <v>0</v>
      </c>
      <c r="AJ24" s="71">
        <f>IF($B24="",0,SUMPRODUCT(-('Gastos Gerais'!$F$4:$F$1003='Gastos das Atividades'!$B24),-('Gastos das Atividades'!AJ$3&gt;='Gastos Gerais'!$D$4:$D$1003),-('Gastos das Atividades'!AJ$3&lt;='Gastos Gerais'!$E$4:$E$1003),-('Gastos Gerais'!$C$4:$C$1003)))</f>
        <v>0</v>
      </c>
      <c r="AK24" s="71">
        <f>IF($B24="",0,SUMPRODUCT(-('Gastos Gerais'!$F$4:$F$1003='Gastos das Atividades'!$B24),-('Gastos das Atividades'!AK$3&gt;='Gastos Gerais'!$D$4:$D$1003),-('Gastos das Atividades'!AK$3&lt;='Gastos Gerais'!$E$4:$E$1003),-('Gastos Gerais'!$C$4:$C$1003)))</f>
        <v>0</v>
      </c>
      <c r="AL24" s="71">
        <f>IF($B24="",0,SUMPRODUCT(-('Gastos Gerais'!$F$4:$F$1003='Gastos das Atividades'!$B24),-('Gastos das Atividades'!AL$3&gt;='Gastos Gerais'!$D$4:$D$1003),-('Gastos das Atividades'!AL$3&lt;='Gastos Gerais'!$E$4:$E$1003),-('Gastos Gerais'!$C$4:$C$1003)))</f>
        <v>0</v>
      </c>
      <c r="AM24" s="71">
        <f>IF($B24="",0,SUMPRODUCT(-('Gastos Gerais'!$F$4:$F$1003='Gastos das Atividades'!$B24),-('Gastos das Atividades'!AM$3&gt;='Gastos Gerais'!$D$4:$D$1003),-('Gastos das Atividades'!AM$3&lt;='Gastos Gerais'!$E$4:$E$1003),-('Gastos Gerais'!$C$4:$C$1003)))</f>
        <v>0</v>
      </c>
      <c r="AN24" s="71">
        <f>IF($B24="",0,SUMPRODUCT(-('Gastos Gerais'!$F$4:$F$1003='Gastos das Atividades'!$B24),-('Gastos das Atividades'!AN$3&gt;='Gastos Gerais'!$D$4:$D$1003),-('Gastos das Atividades'!AN$3&lt;='Gastos Gerais'!$E$4:$E$1003),-('Gastos Gerais'!$C$4:$C$1003)))</f>
        <v>0</v>
      </c>
      <c r="AO24" s="71">
        <f>IF($B24="",0,SUMPRODUCT(-('Gastos Gerais'!$F$4:$F$1003='Gastos das Atividades'!$B24),-('Gastos das Atividades'!AO$3&gt;='Gastos Gerais'!$D$4:$D$1003),-('Gastos das Atividades'!AO$3&lt;='Gastos Gerais'!$E$4:$E$1003),-('Gastos Gerais'!$C$4:$C$1003)))</f>
        <v>0</v>
      </c>
      <c r="AP24" s="71">
        <f>IF($B24="",0,SUMPRODUCT(-('Gastos Gerais'!$F$4:$F$1003='Gastos das Atividades'!$B24),-('Gastos das Atividades'!AP$3&gt;='Gastos Gerais'!$D$4:$D$1003),-('Gastos das Atividades'!AP$3&lt;='Gastos Gerais'!$E$4:$E$1003),-('Gastos Gerais'!$C$4:$C$1003)))</f>
        <v>0</v>
      </c>
      <c r="AQ24" s="71">
        <f>IF($B24="",0,SUMPRODUCT(-('Gastos Gerais'!$F$4:$F$1003='Gastos das Atividades'!$B24),-('Gastos das Atividades'!AQ$3&gt;='Gastos Gerais'!$D$4:$D$1003),-('Gastos das Atividades'!AQ$3&lt;='Gastos Gerais'!$E$4:$E$1003),-('Gastos Gerais'!$C$4:$C$1003)))</f>
        <v>0</v>
      </c>
      <c r="AR24" s="71">
        <f>IF($B24="",0,SUMPRODUCT(-('Gastos Gerais'!$F$4:$F$1003='Gastos das Atividades'!$B24),-('Gastos das Atividades'!AR$3&gt;='Gastos Gerais'!$D$4:$D$1003),-('Gastos das Atividades'!AR$3&lt;='Gastos Gerais'!$E$4:$E$1003),-('Gastos Gerais'!$C$4:$C$1003)))</f>
        <v>0</v>
      </c>
      <c r="AS24" s="71">
        <f>IF($B24="",0,SUMPRODUCT(-('Gastos Gerais'!$F$4:$F$1003='Gastos das Atividades'!$B24),-('Gastos das Atividades'!AS$3&gt;='Gastos Gerais'!$D$4:$D$1003),-('Gastos das Atividades'!AS$3&lt;='Gastos Gerais'!$E$4:$E$1003),-('Gastos Gerais'!$C$4:$C$1003)))</f>
        <v>0</v>
      </c>
      <c r="AT24" s="71">
        <f>IF($B24="",0,SUMPRODUCT(-('Gastos Gerais'!$F$4:$F$1003='Gastos das Atividades'!$B24),-('Gastos das Atividades'!AT$3&gt;='Gastos Gerais'!$D$4:$D$1003),-('Gastos das Atividades'!AT$3&lt;='Gastos Gerais'!$E$4:$E$1003),-('Gastos Gerais'!$C$4:$C$1003)))</f>
        <v>0</v>
      </c>
      <c r="AU24" s="71">
        <f>IF($B24="",0,SUMPRODUCT(-('Gastos Gerais'!$F$4:$F$1003='Gastos das Atividades'!$B24),-('Gastos das Atividades'!AU$3&gt;='Gastos Gerais'!$D$4:$D$1003),-('Gastos das Atividades'!AU$3&lt;='Gastos Gerais'!$E$4:$E$1003),-('Gastos Gerais'!$C$4:$C$1003)))</f>
        <v>0</v>
      </c>
      <c r="AV24" s="71">
        <f>IF($B24="",0,SUMPRODUCT(-('Gastos Gerais'!$F$4:$F$1003='Gastos das Atividades'!$B24),-('Gastos das Atividades'!AV$3&gt;='Gastos Gerais'!$D$4:$D$1003),-('Gastos das Atividades'!AV$3&lt;='Gastos Gerais'!$E$4:$E$1003),-('Gastos Gerais'!$C$4:$C$1003)))</f>
        <v>0</v>
      </c>
      <c r="AW24" s="71">
        <f>IF($B24="",0,SUMPRODUCT(-('Gastos Gerais'!$F$4:$F$1003='Gastos das Atividades'!$B24),-('Gastos das Atividades'!AW$3&gt;='Gastos Gerais'!$D$4:$D$1003),-('Gastos das Atividades'!AW$3&lt;='Gastos Gerais'!$E$4:$E$1003),-('Gastos Gerais'!$C$4:$C$1003)))</f>
        <v>0</v>
      </c>
      <c r="AX24" s="71">
        <f>IF($B24="",0,SUMPRODUCT(-('Gastos Gerais'!$F$4:$F$1003='Gastos das Atividades'!$B24),-('Gastos das Atividades'!AX$3&gt;='Gastos Gerais'!$D$4:$D$1003),-('Gastos das Atividades'!AX$3&lt;='Gastos Gerais'!$E$4:$E$1003),-('Gastos Gerais'!$C$4:$C$1003)))</f>
        <v>0</v>
      </c>
      <c r="AY24" s="71">
        <f>IF($B24="",0,SUMPRODUCT(-('Gastos Gerais'!$F$4:$F$1003='Gastos das Atividades'!$B24),-('Gastos das Atividades'!AY$3&gt;='Gastos Gerais'!$D$4:$D$1003),-('Gastos das Atividades'!AY$3&lt;='Gastos Gerais'!$E$4:$E$1003),-('Gastos Gerais'!$C$4:$C$1003)))</f>
        <v>0</v>
      </c>
      <c r="AZ24" s="71">
        <f>IF($B24="",0,SUMPRODUCT(-('Gastos Gerais'!$F$4:$F$1003='Gastos das Atividades'!$B24),-('Gastos das Atividades'!AZ$3&gt;='Gastos Gerais'!$D$4:$D$1003),-('Gastos das Atividades'!AZ$3&lt;='Gastos Gerais'!$E$4:$E$1003),-('Gastos Gerais'!$C$4:$C$1003)))</f>
        <v>0</v>
      </c>
      <c r="BA24" s="71">
        <f>IF($B24="",0,SUMPRODUCT(-('Gastos Gerais'!$F$4:$F$1003='Gastos das Atividades'!$B24),-('Gastos das Atividades'!BA$3&gt;='Gastos Gerais'!$D$4:$D$1003),-('Gastos das Atividades'!BA$3&lt;='Gastos Gerais'!$E$4:$E$1003),-('Gastos Gerais'!$C$4:$C$1003)))</f>
        <v>0</v>
      </c>
      <c r="BB24" s="71">
        <f>IF($B24="",0,SUMPRODUCT(-('Gastos Gerais'!$F$4:$F$1003='Gastos das Atividades'!$B24),-('Gastos das Atividades'!BB$3&gt;='Gastos Gerais'!$D$4:$D$1003),-('Gastos das Atividades'!BB$3&lt;='Gastos Gerais'!$E$4:$E$1003),-('Gastos Gerais'!$C$4:$C$1003)))</f>
        <v>0</v>
      </c>
      <c r="BC24" s="71">
        <f>IF($B24="",0,SUMPRODUCT(-('Gastos Gerais'!$F$4:$F$1003='Gastos das Atividades'!$B24),-('Gastos das Atividades'!BC$3&gt;='Gastos Gerais'!$D$4:$D$1003),-('Gastos das Atividades'!BC$3&lt;='Gastos Gerais'!$E$4:$E$1003),-('Gastos Gerais'!$C$4:$C$1003)))</f>
        <v>0</v>
      </c>
      <c r="BD24" s="71">
        <f>IF($B24="",0,SUMPRODUCT(-('Gastos Gerais'!$F$4:$F$1003='Gastos das Atividades'!$B24),-('Gastos das Atividades'!BD$3&gt;='Gastos Gerais'!$D$4:$D$1003),-('Gastos das Atividades'!BD$3&lt;='Gastos Gerais'!$E$4:$E$1003),-('Gastos Gerais'!$C$4:$C$1003)))</f>
        <v>0</v>
      </c>
      <c r="BE24" s="71">
        <f>IF($B24="",0,SUMPRODUCT(-('Gastos Gerais'!$F$4:$F$1003='Gastos das Atividades'!$B24),-('Gastos das Atividades'!BE$3&gt;='Gastos Gerais'!$D$4:$D$1003),-('Gastos das Atividades'!BE$3&lt;='Gastos Gerais'!$E$4:$E$1003),-('Gastos Gerais'!$C$4:$C$1003)))</f>
        <v>0</v>
      </c>
      <c r="BF24" s="71">
        <f>IF($B24="",0,SUMPRODUCT(-('Gastos Gerais'!$F$4:$F$1003='Gastos das Atividades'!$B24),-('Gastos das Atividades'!BF$3&gt;='Gastos Gerais'!$D$4:$D$1003),-('Gastos das Atividades'!BF$3&lt;='Gastos Gerais'!$E$4:$E$1003),-('Gastos Gerais'!$C$4:$C$1003)))</f>
        <v>0</v>
      </c>
      <c r="BG24" s="71">
        <f>IF($B24="",0,SUMPRODUCT(-('Gastos Gerais'!$F$4:$F$1003='Gastos das Atividades'!$B24),-('Gastos das Atividades'!BG$3&gt;='Gastos Gerais'!$D$4:$D$1003),-('Gastos das Atividades'!BG$3&lt;='Gastos Gerais'!$E$4:$E$1003),-('Gastos Gerais'!$C$4:$C$1003)))</f>
        <v>0</v>
      </c>
      <c r="BH24" s="71">
        <f>IF($B24="",0,SUMPRODUCT(-('Gastos Gerais'!$F$4:$F$1003='Gastos das Atividades'!$B24),-('Gastos das Atividades'!BH$3&gt;='Gastos Gerais'!$D$4:$D$1003),-('Gastos das Atividades'!BH$3&lt;='Gastos Gerais'!$E$4:$E$1003),-('Gastos Gerais'!$C$4:$C$1003)))</f>
        <v>0</v>
      </c>
      <c r="BI24" s="71">
        <f>IF($B24="",0,SUMPRODUCT(-('Gastos Gerais'!$F$4:$F$1003='Gastos das Atividades'!$B24),-('Gastos das Atividades'!BI$3&gt;='Gastos Gerais'!$D$4:$D$1003),-('Gastos das Atividades'!BI$3&lt;='Gastos Gerais'!$E$4:$E$1003),-('Gastos Gerais'!$C$4:$C$1003)))</f>
        <v>0</v>
      </c>
      <c r="BJ24" s="71">
        <f>IF($B24="",0,SUMPRODUCT(-('Gastos Gerais'!$F$4:$F$1003='Gastos das Atividades'!$B24),-('Gastos das Atividades'!BJ$3&gt;='Gastos Gerais'!$D$4:$D$1003),-('Gastos das Atividades'!BJ$3&lt;='Gastos Gerais'!$E$4:$E$1003),-('Gastos Gerais'!$C$4:$C$1003)))</f>
        <v>0</v>
      </c>
      <c r="BK24" s="71">
        <f>IF($B24="",0,SUMPRODUCT(-('Gastos Gerais'!$F$4:$F$1003='Gastos das Atividades'!$B24),-('Gastos das Atividades'!BK$3&gt;='Gastos Gerais'!$D$4:$D$1003),-('Gastos das Atividades'!BK$3&lt;='Gastos Gerais'!$E$4:$E$1003),-('Gastos Gerais'!$C$4:$C$1003)))</f>
        <v>0</v>
      </c>
      <c r="BL24" s="71">
        <f>IF($B24="",0,SUMPRODUCT(-('Gastos Gerais'!$F$4:$F$1003='Gastos das Atividades'!$B24),-('Gastos das Atividades'!BL$3&gt;='Gastos Gerais'!$D$4:$D$1003),-('Gastos das Atividades'!BL$3&lt;='Gastos Gerais'!$E$4:$E$1003),-('Gastos Gerais'!$C$4:$C$1003)))</f>
        <v>0</v>
      </c>
      <c r="BM24" s="71">
        <f>IF($B24="",0,SUMPRODUCT(-('Gastos Gerais'!$F$4:$F$1003='Gastos das Atividades'!$B24),-('Gastos das Atividades'!BM$3&gt;='Gastos Gerais'!$D$4:$D$1003),-('Gastos das Atividades'!BM$3&lt;='Gastos Gerais'!$E$4:$E$1003),-('Gastos Gerais'!$C$4:$C$1003)))</f>
        <v>0</v>
      </c>
      <c r="BN24" s="71">
        <f>IF($B24="",0,SUMPRODUCT(-('Gastos Gerais'!$F$4:$F$1003='Gastos das Atividades'!$B24),-('Gastos das Atividades'!BN$3&gt;='Gastos Gerais'!$D$4:$D$1003),-('Gastos das Atividades'!BN$3&lt;='Gastos Gerais'!$E$4:$E$1003),-('Gastos Gerais'!$C$4:$C$1003)))</f>
        <v>0</v>
      </c>
      <c r="BO24" s="71">
        <f>IF($B24="",0,SUMPRODUCT(-('Gastos Gerais'!$F$4:$F$1003='Gastos das Atividades'!$B24),-('Gastos das Atividades'!BO$3&gt;='Gastos Gerais'!$D$4:$D$1003),-('Gastos das Atividades'!BO$3&lt;='Gastos Gerais'!$E$4:$E$1003),-('Gastos Gerais'!$C$4:$C$1003)))</f>
        <v>0</v>
      </c>
      <c r="BP24" s="71">
        <f>IF($B24="",0,SUMPRODUCT(-('Gastos Gerais'!$F$4:$F$1003='Gastos das Atividades'!$B24),-('Gastos das Atividades'!BP$3&gt;='Gastos Gerais'!$D$4:$D$1003),-('Gastos das Atividades'!BP$3&lt;='Gastos Gerais'!$E$4:$E$1003),-('Gastos Gerais'!$C$4:$C$1003)))</f>
        <v>0</v>
      </c>
      <c r="BQ24" s="71">
        <f>IF($B24="",0,SUMPRODUCT(-('Gastos Gerais'!$F$4:$F$1003='Gastos das Atividades'!$B24),-('Gastos das Atividades'!BQ$3&gt;='Gastos Gerais'!$D$4:$D$1003),-('Gastos das Atividades'!BQ$3&lt;='Gastos Gerais'!$E$4:$E$1003),-('Gastos Gerais'!$C$4:$C$1003)))</f>
        <v>0</v>
      </c>
      <c r="BR24" s="71">
        <f>IF($B24="",0,SUMPRODUCT(-('Gastos Gerais'!$F$4:$F$1003='Gastos das Atividades'!$B24),-('Gastos das Atividades'!BR$3&gt;='Gastos Gerais'!$D$4:$D$1003),-('Gastos das Atividades'!BR$3&lt;='Gastos Gerais'!$E$4:$E$1003),-('Gastos Gerais'!$C$4:$C$1003)))</f>
        <v>0</v>
      </c>
      <c r="BS24" s="71">
        <f>IF($B24="",0,SUMPRODUCT(-('Gastos Gerais'!$F$4:$F$1003='Gastos das Atividades'!$B24),-('Gastos das Atividades'!BS$3&gt;='Gastos Gerais'!$D$4:$D$1003),-('Gastos das Atividades'!BS$3&lt;='Gastos Gerais'!$E$4:$E$1003),-('Gastos Gerais'!$C$4:$C$1003)))</f>
        <v>0</v>
      </c>
      <c r="BT24" s="71">
        <f>IF($B24="",0,SUMPRODUCT(-('Gastos Gerais'!$F$4:$F$1003='Gastos das Atividades'!$B24),-('Gastos das Atividades'!BT$3&gt;='Gastos Gerais'!$D$4:$D$1003),-('Gastos das Atividades'!BT$3&lt;='Gastos Gerais'!$E$4:$E$1003),-('Gastos Gerais'!$C$4:$C$1003)))</f>
        <v>0</v>
      </c>
      <c r="BU24" s="71">
        <f>IF($B24="",0,SUMPRODUCT(-('Gastos Gerais'!$F$4:$F$1003='Gastos das Atividades'!$B24),-('Gastos das Atividades'!BU$3&gt;='Gastos Gerais'!$D$4:$D$1003),-('Gastos das Atividades'!BU$3&lt;='Gastos Gerais'!$E$4:$E$1003),-('Gastos Gerais'!$C$4:$C$1003)))</f>
        <v>0</v>
      </c>
      <c r="BV24" s="71">
        <f>IF($B24="",0,SUMPRODUCT(-('Gastos Gerais'!$F$4:$F$1003='Gastos das Atividades'!$B24),-('Gastos das Atividades'!BV$3&gt;='Gastos Gerais'!$D$4:$D$1003),-('Gastos das Atividades'!BV$3&lt;='Gastos Gerais'!$E$4:$E$1003),-('Gastos Gerais'!$C$4:$C$1003)))</f>
        <v>0</v>
      </c>
      <c r="BW24" s="71">
        <f>IF($B24="",0,SUMPRODUCT(-('Gastos Gerais'!$F$4:$F$1003='Gastos das Atividades'!$B24),-('Gastos das Atividades'!BW$3&gt;='Gastos Gerais'!$D$4:$D$1003),-('Gastos das Atividades'!BW$3&lt;='Gastos Gerais'!$E$4:$E$1003),-('Gastos Gerais'!$C$4:$C$1003)))</f>
        <v>0</v>
      </c>
      <c r="BX24" s="71">
        <f>IF($B24="",0,SUMPRODUCT(-('Gastos Gerais'!$F$4:$F$1003='Gastos das Atividades'!$B24),-('Gastos das Atividades'!BX$3&gt;='Gastos Gerais'!$D$4:$D$1003),-('Gastos das Atividades'!BX$3&lt;='Gastos Gerais'!$E$4:$E$1003),-('Gastos Gerais'!$C$4:$C$1003)))</f>
        <v>0</v>
      </c>
    </row>
    <row r="25" spans="1:76" ht="38.25" x14ac:dyDescent="0.2">
      <c r="A25" s="139">
        <v>22</v>
      </c>
      <c r="B25" s="157" t="s">
        <v>596</v>
      </c>
      <c r="C25" s="298">
        <v>0</v>
      </c>
      <c r="D25" s="350">
        <f t="shared" si="9"/>
        <v>0</v>
      </c>
      <c r="E25" s="137">
        <f t="shared" si="10"/>
        <v>0</v>
      </c>
      <c r="F25" s="71">
        <f t="shared" si="2"/>
        <v>0</v>
      </c>
      <c r="G25" s="71">
        <f t="shared" si="2"/>
        <v>0</v>
      </c>
      <c r="H25" s="71">
        <f t="shared" si="2"/>
        <v>0</v>
      </c>
      <c r="I25" s="71">
        <f t="shared" si="2"/>
        <v>0</v>
      </c>
      <c r="J25" s="138">
        <f t="shared" si="3"/>
        <v>0</v>
      </c>
      <c r="K25" s="74">
        <f t="shared" si="4"/>
        <v>0</v>
      </c>
      <c r="L25" s="74">
        <f t="shared" si="5"/>
        <v>0</v>
      </c>
      <c r="M25" s="74">
        <f t="shared" si="6"/>
        <v>0</v>
      </c>
      <c r="N25" s="74">
        <f t="shared" si="11"/>
        <v>0</v>
      </c>
      <c r="O25" s="74">
        <f t="shared" si="12"/>
        <v>0</v>
      </c>
      <c r="P25" s="202">
        <f t="shared" si="8"/>
        <v>0</v>
      </c>
      <c r="Q25" s="71">
        <f>IF($B25="",0,SUMPRODUCT(-('Gastos Gerais'!$F$4:$F$1003='Gastos das Atividades'!$B25),-('Gastos das Atividades'!Q$3&gt;='Gastos Gerais'!$D$4:$D$1003),-('Gastos das Atividades'!Q$3&lt;='Gastos Gerais'!$E$4:$E$1003),-('Gastos Gerais'!$C$4:$C$1003)))</f>
        <v>0</v>
      </c>
      <c r="R25" s="71">
        <f>IF($B25="",0,SUMPRODUCT(-('Gastos Gerais'!$F$4:$F$1003='Gastos das Atividades'!$B25),-('Gastos das Atividades'!R$3&gt;='Gastos Gerais'!$D$4:$D$1003),-('Gastos das Atividades'!R$3&lt;='Gastos Gerais'!$E$4:$E$1003),-('Gastos Gerais'!$C$4:$C$1003)))</f>
        <v>0</v>
      </c>
      <c r="S25" s="71">
        <f>IF($B25="",0,SUMPRODUCT(-('Gastos Gerais'!$F$4:$F$1003='Gastos das Atividades'!$B25),-('Gastos das Atividades'!S$3&gt;='Gastos Gerais'!$D$4:$D$1003),-('Gastos das Atividades'!S$3&lt;='Gastos Gerais'!$E$4:$E$1003),-('Gastos Gerais'!$C$4:$C$1003)))</f>
        <v>0</v>
      </c>
      <c r="T25" s="71">
        <f>IF($B25="",0,SUMPRODUCT(-('Gastos Gerais'!$F$4:$F$1003='Gastos das Atividades'!$B25),-('Gastos das Atividades'!T$3&gt;='Gastos Gerais'!$D$4:$D$1003),-('Gastos das Atividades'!T$3&lt;='Gastos Gerais'!$E$4:$E$1003),-('Gastos Gerais'!$C$4:$C$1003)))</f>
        <v>0</v>
      </c>
      <c r="U25" s="71">
        <f>IF($B25="",0,SUMPRODUCT(-('Gastos Gerais'!$F$4:$F$1003='Gastos das Atividades'!$B25),-('Gastos das Atividades'!U$3&gt;='Gastos Gerais'!$D$4:$D$1003),-('Gastos das Atividades'!U$3&lt;='Gastos Gerais'!$E$4:$E$1003),-('Gastos Gerais'!$C$4:$C$1003)))</f>
        <v>0</v>
      </c>
      <c r="V25" s="71">
        <f>IF($B25="",0,SUMPRODUCT(-('Gastos Gerais'!$F$4:$F$1003='Gastos das Atividades'!$B25),-('Gastos das Atividades'!V$3&gt;='Gastos Gerais'!$D$4:$D$1003),-('Gastos das Atividades'!V$3&lt;='Gastos Gerais'!$E$4:$E$1003),-('Gastos Gerais'!$C$4:$C$1003)))</f>
        <v>0</v>
      </c>
      <c r="W25" s="71">
        <f>IF($B25="",0,SUMPRODUCT(-('Gastos Gerais'!$F$4:$F$1003='Gastos das Atividades'!$B25),-('Gastos das Atividades'!W$3&gt;='Gastos Gerais'!$D$4:$D$1003),-('Gastos das Atividades'!W$3&lt;='Gastos Gerais'!$E$4:$E$1003),-('Gastos Gerais'!$C$4:$C$1003)))</f>
        <v>0</v>
      </c>
      <c r="X25" s="71">
        <f>IF($B25="",0,SUMPRODUCT(-('Gastos Gerais'!$F$4:$F$1003='Gastos das Atividades'!$B25),-('Gastos das Atividades'!X$3&gt;='Gastos Gerais'!$D$4:$D$1003),-('Gastos das Atividades'!X$3&lt;='Gastos Gerais'!$E$4:$E$1003),-('Gastos Gerais'!$C$4:$C$1003)))</f>
        <v>0</v>
      </c>
      <c r="Y25" s="71">
        <f>IF($B25="",0,SUMPRODUCT(-('Gastos Gerais'!$F$4:$F$1003='Gastos das Atividades'!$B25),-('Gastos das Atividades'!Y$3&gt;='Gastos Gerais'!$D$4:$D$1003),-('Gastos das Atividades'!Y$3&lt;='Gastos Gerais'!$E$4:$E$1003),-('Gastos Gerais'!$C$4:$C$1003)))</f>
        <v>0</v>
      </c>
      <c r="Z25" s="71">
        <f>IF($B25="",0,SUMPRODUCT(-('Gastos Gerais'!$F$4:$F$1003='Gastos das Atividades'!$B25),-('Gastos das Atividades'!Z$3&gt;='Gastos Gerais'!$D$4:$D$1003),-('Gastos das Atividades'!Z$3&lt;='Gastos Gerais'!$E$4:$E$1003),-('Gastos Gerais'!$C$4:$C$1003)))</f>
        <v>0</v>
      </c>
      <c r="AA25" s="71">
        <f>IF($B25="",0,SUMPRODUCT(-('Gastos Gerais'!$F$4:$F$1003='Gastos das Atividades'!$B25),-('Gastos das Atividades'!AA$3&gt;='Gastos Gerais'!$D$4:$D$1003),-('Gastos das Atividades'!AA$3&lt;='Gastos Gerais'!$E$4:$E$1003),-('Gastos Gerais'!$C$4:$C$1003)))</f>
        <v>0</v>
      </c>
      <c r="AB25" s="71">
        <f>IF($B25="",0,SUMPRODUCT(-('Gastos Gerais'!$F$4:$F$1003='Gastos das Atividades'!$B25),-('Gastos das Atividades'!AB$3&gt;='Gastos Gerais'!$D$4:$D$1003),-('Gastos das Atividades'!AB$3&lt;='Gastos Gerais'!$E$4:$E$1003),-('Gastos Gerais'!$C$4:$C$1003)))</f>
        <v>0</v>
      </c>
      <c r="AC25" s="71">
        <f>IF($B25="",0,SUMPRODUCT(-('Gastos Gerais'!$F$4:$F$1003='Gastos das Atividades'!$B25),-('Gastos das Atividades'!AC$3&gt;='Gastos Gerais'!$D$4:$D$1003),-('Gastos das Atividades'!AC$3&lt;='Gastos Gerais'!$E$4:$E$1003),-('Gastos Gerais'!$C$4:$C$1003)))</f>
        <v>0</v>
      </c>
      <c r="AD25" s="71">
        <f>IF($B25="",0,SUMPRODUCT(-('Gastos Gerais'!$F$4:$F$1003='Gastos das Atividades'!$B25),-('Gastos das Atividades'!AD$3&gt;='Gastos Gerais'!$D$4:$D$1003),-('Gastos das Atividades'!AD$3&lt;='Gastos Gerais'!$E$4:$E$1003),-('Gastos Gerais'!$C$4:$C$1003)))</f>
        <v>0</v>
      </c>
      <c r="AE25" s="71">
        <f>IF($B25="",0,SUMPRODUCT(-('Gastos Gerais'!$F$4:$F$1003='Gastos das Atividades'!$B25),-('Gastos das Atividades'!AE$3&gt;='Gastos Gerais'!$D$4:$D$1003),-('Gastos das Atividades'!AE$3&lt;='Gastos Gerais'!$E$4:$E$1003),-('Gastos Gerais'!$C$4:$C$1003)))</f>
        <v>0</v>
      </c>
      <c r="AF25" s="71">
        <f>IF($B25="",0,SUMPRODUCT(-('Gastos Gerais'!$F$4:$F$1003='Gastos das Atividades'!$B25),-('Gastos das Atividades'!AF$3&gt;='Gastos Gerais'!$D$4:$D$1003),-('Gastos das Atividades'!AF$3&lt;='Gastos Gerais'!$E$4:$E$1003),-('Gastos Gerais'!$C$4:$C$1003)))</f>
        <v>0</v>
      </c>
      <c r="AG25" s="71">
        <f>IF($B25="",0,SUMPRODUCT(-('Gastos Gerais'!$F$4:$F$1003='Gastos das Atividades'!$B25),-('Gastos das Atividades'!AG$3&gt;='Gastos Gerais'!$D$4:$D$1003),-('Gastos das Atividades'!AG$3&lt;='Gastos Gerais'!$E$4:$E$1003),-('Gastos Gerais'!$C$4:$C$1003)))</f>
        <v>0</v>
      </c>
      <c r="AH25" s="71">
        <f>IF($B25="",0,SUMPRODUCT(-('Gastos Gerais'!$F$4:$F$1003='Gastos das Atividades'!$B25),-('Gastos das Atividades'!AH$3&gt;='Gastos Gerais'!$D$4:$D$1003),-('Gastos das Atividades'!AH$3&lt;='Gastos Gerais'!$E$4:$E$1003),-('Gastos Gerais'!$C$4:$C$1003)))</f>
        <v>0</v>
      </c>
      <c r="AI25" s="71">
        <f>IF($B25="",0,SUMPRODUCT(-('Gastos Gerais'!$F$4:$F$1003='Gastos das Atividades'!$B25),-('Gastos das Atividades'!AI$3&gt;='Gastos Gerais'!$D$4:$D$1003),-('Gastos das Atividades'!AI$3&lt;='Gastos Gerais'!$E$4:$E$1003),-('Gastos Gerais'!$C$4:$C$1003)))</f>
        <v>0</v>
      </c>
      <c r="AJ25" s="71">
        <f>IF($B25="",0,SUMPRODUCT(-('Gastos Gerais'!$F$4:$F$1003='Gastos das Atividades'!$B25),-('Gastos das Atividades'!AJ$3&gt;='Gastos Gerais'!$D$4:$D$1003),-('Gastos das Atividades'!AJ$3&lt;='Gastos Gerais'!$E$4:$E$1003),-('Gastos Gerais'!$C$4:$C$1003)))</f>
        <v>0</v>
      </c>
      <c r="AK25" s="71">
        <f>IF($B25="",0,SUMPRODUCT(-('Gastos Gerais'!$F$4:$F$1003='Gastos das Atividades'!$B25),-('Gastos das Atividades'!AK$3&gt;='Gastos Gerais'!$D$4:$D$1003),-('Gastos das Atividades'!AK$3&lt;='Gastos Gerais'!$E$4:$E$1003),-('Gastos Gerais'!$C$4:$C$1003)))</f>
        <v>0</v>
      </c>
      <c r="AL25" s="71">
        <f>IF($B25="",0,SUMPRODUCT(-('Gastos Gerais'!$F$4:$F$1003='Gastos das Atividades'!$B25),-('Gastos das Atividades'!AL$3&gt;='Gastos Gerais'!$D$4:$D$1003),-('Gastos das Atividades'!AL$3&lt;='Gastos Gerais'!$E$4:$E$1003),-('Gastos Gerais'!$C$4:$C$1003)))</f>
        <v>0</v>
      </c>
      <c r="AM25" s="71">
        <f>IF($B25="",0,SUMPRODUCT(-('Gastos Gerais'!$F$4:$F$1003='Gastos das Atividades'!$B25),-('Gastos das Atividades'!AM$3&gt;='Gastos Gerais'!$D$4:$D$1003),-('Gastos das Atividades'!AM$3&lt;='Gastos Gerais'!$E$4:$E$1003),-('Gastos Gerais'!$C$4:$C$1003)))</f>
        <v>0</v>
      </c>
      <c r="AN25" s="71">
        <f>IF($B25="",0,SUMPRODUCT(-('Gastos Gerais'!$F$4:$F$1003='Gastos das Atividades'!$B25),-('Gastos das Atividades'!AN$3&gt;='Gastos Gerais'!$D$4:$D$1003),-('Gastos das Atividades'!AN$3&lt;='Gastos Gerais'!$E$4:$E$1003),-('Gastos Gerais'!$C$4:$C$1003)))</f>
        <v>0</v>
      </c>
      <c r="AO25" s="71">
        <f>IF($B25="",0,SUMPRODUCT(-('Gastos Gerais'!$F$4:$F$1003='Gastos das Atividades'!$B25),-('Gastos das Atividades'!AO$3&gt;='Gastos Gerais'!$D$4:$D$1003),-('Gastos das Atividades'!AO$3&lt;='Gastos Gerais'!$E$4:$E$1003),-('Gastos Gerais'!$C$4:$C$1003)))</f>
        <v>0</v>
      </c>
      <c r="AP25" s="71">
        <f>IF($B25="",0,SUMPRODUCT(-('Gastos Gerais'!$F$4:$F$1003='Gastos das Atividades'!$B25),-('Gastos das Atividades'!AP$3&gt;='Gastos Gerais'!$D$4:$D$1003),-('Gastos das Atividades'!AP$3&lt;='Gastos Gerais'!$E$4:$E$1003),-('Gastos Gerais'!$C$4:$C$1003)))</f>
        <v>0</v>
      </c>
      <c r="AQ25" s="71">
        <f>IF($B25="",0,SUMPRODUCT(-('Gastos Gerais'!$F$4:$F$1003='Gastos das Atividades'!$B25),-('Gastos das Atividades'!AQ$3&gt;='Gastos Gerais'!$D$4:$D$1003),-('Gastos das Atividades'!AQ$3&lt;='Gastos Gerais'!$E$4:$E$1003),-('Gastos Gerais'!$C$4:$C$1003)))</f>
        <v>0</v>
      </c>
      <c r="AR25" s="71">
        <f>IF($B25="",0,SUMPRODUCT(-('Gastos Gerais'!$F$4:$F$1003='Gastos das Atividades'!$B25),-('Gastos das Atividades'!AR$3&gt;='Gastos Gerais'!$D$4:$D$1003),-('Gastos das Atividades'!AR$3&lt;='Gastos Gerais'!$E$4:$E$1003),-('Gastos Gerais'!$C$4:$C$1003)))</f>
        <v>0</v>
      </c>
      <c r="AS25" s="71">
        <f>IF($B25="",0,SUMPRODUCT(-('Gastos Gerais'!$F$4:$F$1003='Gastos das Atividades'!$B25),-('Gastos das Atividades'!AS$3&gt;='Gastos Gerais'!$D$4:$D$1003),-('Gastos das Atividades'!AS$3&lt;='Gastos Gerais'!$E$4:$E$1003),-('Gastos Gerais'!$C$4:$C$1003)))</f>
        <v>0</v>
      </c>
      <c r="AT25" s="71">
        <f>IF($B25="",0,SUMPRODUCT(-('Gastos Gerais'!$F$4:$F$1003='Gastos das Atividades'!$B25),-('Gastos das Atividades'!AT$3&gt;='Gastos Gerais'!$D$4:$D$1003),-('Gastos das Atividades'!AT$3&lt;='Gastos Gerais'!$E$4:$E$1003),-('Gastos Gerais'!$C$4:$C$1003)))</f>
        <v>0</v>
      </c>
      <c r="AU25" s="71">
        <f>IF($B25="",0,SUMPRODUCT(-('Gastos Gerais'!$F$4:$F$1003='Gastos das Atividades'!$B25),-('Gastos das Atividades'!AU$3&gt;='Gastos Gerais'!$D$4:$D$1003),-('Gastos das Atividades'!AU$3&lt;='Gastos Gerais'!$E$4:$E$1003),-('Gastos Gerais'!$C$4:$C$1003)))</f>
        <v>0</v>
      </c>
      <c r="AV25" s="71">
        <f>IF($B25="",0,SUMPRODUCT(-('Gastos Gerais'!$F$4:$F$1003='Gastos das Atividades'!$B25),-('Gastos das Atividades'!AV$3&gt;='Gastos Gerais'!$D$4:$D$1003),-('Gastos das Atividades'!AV$3&lt;='Gastos Gerais'!$E$4:$E$1003),-('Gastos Gerais'!$C$4:$C$1003)))</f>
        <v>0</v>
      </c>
      <c r="AW25" s="71">
        <f>IF($B25="",0,SUMPRODUCT(-('Gastos Gerais'!$F$4:$F$1003='Gastos das Atividades'!$B25),-('Gastos das Atividades'!AW$3&gt;='Gastos Gerais'!$D$4:$D$1003),-('Gastos das Atividades'!AW$3&lt;='Gastos Gerais'!$E$4:$E$1003),-('Gastos Gerais'!$C$4:$C$1003)))</f>
        <v>0</v>
      </c>
      <c r="AX25" s="71">
        <f>IF($B25="",0,SUMPRODUCT(-('Gastos Gerais'!$F$4:$F$1003='Gastos das Atividades'!$B25),-('Gastos das Atividades'!AX$3&gt;='Gastos Gerais'!$D$4:$D$1003),-('Gastos das Atividades'!AX$3&lt;='Gastos Gerais'!$E$4:$E$1003),-('Gastos Gerais'!$C$4:$C$1003)))</f>
        <v>0</v>
      </c>
      <c r="AY25" s="71">
        <f>IF($B25="",0,SUMPRODUCT(-('Gastos Gerais'!$F$4:$F$1003='Gastos das Atividades'!$B25),-('Gastos das Atividades'!AY$3&gt;='Gastos Gerais'!$D$4:$D$1003),-('Gastos das Atividades'!AY$3&lt;='Gastos Gerais'!$E$4:$E$1003),-('Gastos Gerais'!$C$4:$C$1003)))</f>
        <v>0</v>
      </c>
      <c r="AZ25" s="71">
        <f>IF($B25="",0,SUMPRODUCT(-('Gastos Gerais'!$F$4:$F$1003='Gastos das Atividades'!$B25),-('Gastos das Atividades'!AZ$3&gt;='Gastos Gerais'!$D$4:$D$1003),-('Gastos das Atividades'!AZ$3&lt;='Gastos Gerais'!$E$4:$E$1003),-('Gastos Gerais'!$C$4:$C$1003)))</f>
        <v>0</v>
      </c>
      <c r="BA25" s="71">
        <f>IF($B25="",0,SUMPRODUCT(-('Gastos Gerais'!$F$4:$F$1003='Gastos das Atividades'!$B25),-('Gastos das Atividades'!BA$3&gt;='Gastos Gerais'!$D$4:$D$1003),-('Gastos das Atividades'!BA$3&lt;='Gastos Gerais'!$E$4:$E$1003),-('Gastos Gerais'!$C$4:$C$1003)))</f>
        <v>0</v>
      </c>
      <c r="BB25" s="71">
        <f>IF($B25="",0,SUMPRODUCT(-('Gastos Gerais'!$F$4:$F$1003='Gastos das Atividades'!$B25),-('Gastos das Atividades'!BB$3&gt;='Gastos Gerais'!$D$4:$D$1003),-('Gastos das Atividades'!BB$3&lt;='Gastos Gerais'!$E$4:$E$1003),-('Gastos Gerais'!$C$4:$C$1003)))</f>
        <v>0</v>
      </c>
      <c r="BC25" s="71">
        <f>IF($B25="",0,SUMPRODUCT(-('Gastos Gerais'!$F$4:$F$1003='Gastos das Atividades'!$B25),-('Gastos das Atividades'!BC$3&gt;='Gastos Gerais'!$D$4:$D$1003),-('Gastos das Atividades'!BC$3&lt;='Gastos Gerais'!$E$4:$E$1003),-('Gastos Gerais'!$C$4:$C$1003)))</f>
        <v>0</v>
      </c>
      <c r="BD25" s="71">
        <f>IF($B25="",0,SUMPRODUCT(-('Gastos Gerais'!$F$4:$F$1003='Gastos das Atividades'!$B25),-('Gastos das Atividades'!BD$3&gt;='Gastos Gerais'!$D$4:$D$1003),-('Gastos das Atividades'!BD$3&lt;='Gastos Gerais'!$E$4:$E$1003),-('Gastos Gerais'!$C$4:$C$1003)))</f>
        <v>0</v>
      </c>
      <c r="BE25" s="71">
        <f>IF($B25="",0,SUMPRODUCT(-('Gastos Gerais'!$F$4:$F$1003='Gastos das Atividades'!$B25),-('Gastos das Atividades'!BE$3&gt;='Gastos Gerais'!$D$4:$D$1003),-('Gastos das Atividades'!BE$3&lt;='Gastos Gerais'!$E$4:$E$1003),-('Gastos Gerais'!$C$4:$C$1003)))</f>
        <v>0</v>
      </c>
      <c r="BF25" s="71">
        <f>IF($B25="",0,SUMPRODUCT(-('Gastos Gerais'!$F$4:$F$1003='Gastos das Atividades'!$B25),-('Gastos das Atividades'!BF$3&gt;='Gastos Gerais'!$D$4:$D$1003),-('Gastos das Atividades'!BF$3&lt;='Gastos Gerais'!$E$4:$E$1003),-('Gastos Gerais'!$C$4:$C$1003)))</f>
        <v>0</v>
      </c>
      <c r="BG25" s="71">
        <f>IF($B25="",0,SUMPRODUCT(-('Gastos Gerais'!$F$4:$F$1003='Gastos das Atividades'!$B25),-('Gastos das Atividades'!BG$3&gt;='Gastos Gerais'!$D$4:$D$1003),-('Gastos das Atividades'!BG$3&lt;='Gastos Gerais'!$E$4:$E$1003),-('Gastos Gerais'!$C$4:$C$1003)))</f>
        <v>0</v>
      </c>
      <c r="BH25" s="71">
        <f>IF($B25="",0,SUMPRODUCT(-('Gastos Gerais'!$F$4:$F$1003='Gastos das Atividades'!$B25),-('Gastos das Atividades'!BH$3&gt;='Gastos Gerais'!$D$4:$D$1003),-('Gastos das Atividades'!BH$3&lt;='Gastos Gerais'!$E$4:$E$1003),-('Gastos Gerais'!$C$4:$C$1003)))</f>
        <v>0</v>
      </c>
      <c r="BI25" s="71">
        <f>IF($B25="",0,SUMPRODUCT(-('Gastos Gerais'!$F$4:$F$1003='Gastos das Atividades'!$B25),-('Gastos das Atividades'!BI$3&gt;='Gastos Gerais'!$D$4:$D$1003),-('Gastos das Atividades'!BI$3&lt;='Gastos Gerais'!$E$4:$E$1003),-('Gastos Gerais'!$C$4:$C$1003)))</f>
        <v>0</v>
      </c>
      <c r="BJ25" s="71">
        <f>IF($B25="",0,SUMPRODUCT(-('Gastos Gerais'!$F$4:$F$1003='Gastos das Atividades'!$B25),-('Gastos das Atividades'!BJ$3&gt;='Gastos Gerais'!$D$4:$D$1003),-('Gastos das Atividades'!BJ$3&lt;='Gastos Gerais'!$E$4:$E$1003),-('Gastos Gerais'!$C$4:$C$1003)))</f>
        <v>0</v>
      </c>
      <c r="BK25" s="71">
        <f>IF($B25="",0,SUMPRODUCT(-('Gastos Gerais'!$F$4:$F$1003='Gastos das Atividades'!$B25),-('Gastos das Atividades'!BK$3&gt;='Gastos Gerais'!$D$4:$D$1003),-('Gastos das Atividades'!BK$3&lt;='Gastos Gerais'!$E$4:$E$1003),-('Gastos Gerais'!$C$4:$C$1003)))</f>
        <v>0</v>
      </c>
      <c r="BL25" s="71">
        <f>IF($B25="",0,SUMPRODUCT(-('Gastos Gerais'!$F$4:$F$1003='Gastos das Atividades'!$B25),-('Gastos das Atividades'!BL$3&gt;='Gastos Gerais'!$D$4:$D$1003),-('Gastos das Atividades'!BL$3&lt;='Gastos Gerais'!$E$4:$E$1003),-('Gastos Gerais'!$C$4:$C$1003)))</f>
        <v>0</v>
      </c>
      <c r="BM25" s="71">
        <f>IF($B25="",0,SUMPRODUCT(-('Gastos Gerais'!$F$4:$F$1003='Gastos das Atividades'!$B25),-('Gastos das Atividades'!BM$3&gt;='Gastos Gerais'!$D$4:$D$1003),-('Gastos das Atividades'!BM$3&lt;='Gastos Gerais'!$E$4:$E$1003),-('Gastos Gerais'!$C$4:$C$1003)))</f>
        <v>0</v>
      </c>
      <c r="BN25" s="71">
        <f>IF($B25="",0,SUMPRODUCT(-('Gastos Gerais'!$F$4:$F$1003='Gastos das Atividades'!$B25),-('Gastos das Atividades'!BN$3&gt;='Gastos Gerais'!$D$4:$D$1003),-('Gastos das Atividades'!BN$3&lt;='Gastos Gerais'!$E$4:$E$1003),-('Gastos Gerais'!$C$4:$C$1003)))</f>
        <v>0</v>
      </c>
      <c r="BO25" s="71">
        <f>IF($B25="",0,SUMPRODUCT(-('Gastos Gerais'!$F$4:$F$1003='Gastos das Atividades'!$B25),-('Gastos das Atividades'!BO$3&gt;='Gastos Gerais'!$D$4:$D$1003),-('Gastos das Atividades'!BO$3&lt;='Gastos Gerais'!$E$4:$E$1003),-('Gastos Gerais'!$C$4:$C$1003)))</f>
        <v>0</v>
      </c>
      <c r="BP25" s="71">
        <f>IF($B25="",0,SUMPRODUCT(-('Gastos Gerais'!$F$4:$F$1003='Gastos das Atividades'!$B25),-('Gastos das Atividades'!BP$3&gt;='Gastos Gerais'!$D$4:$D$1003),-('Gastos das Atividades'!BP$3&lt;='Gastos Gerais'!$E$4:$E$1003),-('Gastos Gerais'!$C$4:$C$1003)))</f>
        <v>0</v>
      </c>
      <c r="BQ25" s="71">
        <f>IF($B25="",0,SUMPRODUCT(-('Gastos Gerais'!$F$4:$F$1003='Gastos das Atividades'!$B25),-('Gastos das Atividades'!BQ$3&gt;='Gastos Gerais'!$D$4:$D$1003),-('Gastos das Atividades'!BQ$3&lt;='Gastos Gerais'!$E$4:$E$1003),-('Gastos Gerais'!$C$4:$C$1003)))</f>
        <v>0</v>
      </c>
      <c r="BR25" s="71">
        <f>IF($B25="",0,SUMPRODUCT(-('Gastos Gerais'!$F$4:$F$1003='Gastos das Atividades'!$B25),-('Gastos das Atividades'!BR$3&gt;='Gastos Gerais'!$D$4:$D$1003),-('Gastos das Atividades'!BR$3&lt;='Gastos Gerais'!$E$4:$E$1003),-('Gastos Gerais'!$C$4:$C$1003)))</f>
        <v>0</v>
      </c>
      <c r="BS25" s="71">
        <f>IF($B25="",0,SUMPRODUCT(-('Gastos Gerais'!$F$4:$F$1003='Gastos das Atividades'!$B25),-('Gastos das Atividades'!BS$3&gt;='Gastos Gerais'!$D$4:$D$1003),-('Gastos das Atividades'!BS$3&lt;='Gastos Gerais'!$E$4:$E$1003),-('Gastos Gerais'!$C$4:$C$1003)))</f>
        <v>0</v>
      </c>
      <c r="BT25" s="71">
        <f>IF($B25="",0,SUMPRODUCT(-('Gastos Gerais'!$F$4:$F$1003='Gastos das Atividades'!$B25),-('Gastos das Atividades'!BT$3&gt;='Gastos Gerais'!$D$4:$D$1003),-('Gastos das Atividades'!BT$3&lt;='Gastos Gerais'!$E$4:$E$1003),-('Gastos Gerais'!$C$4:$C$1003)))</f>
        <v>0</v>
      </c>
      <c r="BU25" s="71">
        <f>IF($B25="",0,SUMPRODUCT(-('Gastos Gerais'!$F$4:$F$1003='Gastos das Atividades'!$B25),-('Gastos das Atividades'!BU$3&gt;='Gastos Gerais'!$D$4:$D$1003),-('Gastos das Atividades'!BU$3&lt;='Gastos Gerais'!$E$4:$E$1003),-('Gastos Gerais'!$C$4:$C$1003)))</f>
        <v>0</v>
      </c>
      <c r="BV25" s="71">
        <f>IF($B25="",0,SUMPRODUCT(-('Gastos Gerais'!$F$4:$F$1003='Gastos das Atividades'!$B25),-('Gastos das Atividades'!BV$3&gt;='Gastos Gerais'!$D$4:$D$1003),-('Gastos das Atividades'!BV$3&lt;='Gastos Gerais'!$E$4:$E$1003),-('Gastos Gerais'!$C$4:$C$1003)))</f>
        <v>0</v>
      </c>
      <c r="BW25" s="71">
        <f>IF($B25="",0,SUMPRODUCT(-('Gastos Gerais'!$F$4:$F$1003='Gastos das Atividades'!$B25),-('Gastos das Atividades'!BW$3&gt;='Gastos Gerais'!$D$4:$D$1003),-('Gastos das Atividades'!BW$3&lt;='Gastos Gerais'!$E$4:$E$1003),-('Gastos Gerais'!$C$4:$C$1003)))</f>
        <v>0</v>
      </c>
      <c r="BX25" s="71">
        <f>IF($B25="",0,SUMPRODUCT(-('Gastos Gerais'!$F$4:$F$1003='Gastos das Atividades'!$B25),-('Gastos das Atividades'!BX$3&gt;='Gastos Gerais'!$D$4:$D$1003),-('Gastos das Atividades'!BX$3&lt;='Gastos Gerais'!$E$4:$E$1003),-('Gastos Gerais'!$C$4:$C$1003)))</f>
        <v>0</v>
      </c>
    </row>
    <row r="26" spans="1:76" ht="38.25" x14ac:dyDescent="0.2">
      <c r="A26" s="139">
        <v>23</v>
      </c>
      <c r="B26" s="157" t="s">
        <v>490</v>
      </c>
      <c r="C26" s="298">
        <v>0</v>
      </c>
      <c r="D26" s="350">
        <f t="shared" si="9"/>
        <v>15000</v>
      </c>
      <c r="E26" s="137">
        <f t="shared" si="10"/>
        <v>15000</v>
      </c>
      <c r="F26" s="71">
        <f t="shared" si="2"/>
        <v>180000</v>
      </c>
      <c r="G26" s="71">
        <f t="shared" si="2"/>
        <v>0</v>
      </c>
      <c r="H26" s="71">
        <f t="shared" si="2"/>
        <v>0</v>
      </c>
      <c r="I26" s="71">
        <f t="shared" si="2"/>
        <v>0</v>
      </c>
      <c r="J26" s="138">
        <f t="shared" si="3"/>
        <v>195000</v>
      </c>
      <c r="K26" s="74">
        <f t="shared" si="4"/>
        <v>1.109381560605204E-3</v>
      </c>
      <c r="L26" s="74">
        <f t="shared" si="5"/>
        <v>1.3312578727262448E-2</v>
      </c>
      <c r="M26" s="74">
        <f t="shared" si="6"/>
        <v>0</v>
      </c>
      <c r="N26" s="74">
        <f t="shared" si="11"/>
        <v>0</v>
      </c>
      <c r="O26" s="74">
        <f t="shared" si="12"/>
        <v>0</v>
      </c>
      <c r="P26" s="202">
        <f t="shared" si="8"/>
        <v>1.4421960287867651E-2</v>
      </c>
      <c r="Q26" s="71">
        <f>IF($B26="",0,SUMPRODUCT(-('Gastos Gerais'!$F$4:$F$1003='Gastos das Atividades'!$B26),-('Gastos das Atividades'!Q$3&gt;='Gastos Gerais'!$D$4:$D$1003),-('Gastos das Atividades'!Q$3&lt;='Gastos Gerais'!$E$4:$E$1003),-('Gastos Gerais'!$C$4:$C$1003)))</f>
        <v>15000</v>
      </c>
      <c r="R26" s="71">
        <f>IF($B26="",0,SUMPRODUCT(-('Gastos Gerais'!$F$4:$F$1003='Gastos das Atividades'!$B26),-('Gastos das Atividades'!R$3&gt;='Gastos Gerais'!$D$4:$D$1003),-('Gastos das Atividades'!R$3&lt;='Gastos Gerais'!$E$4:$E$1003),-('Gastos Gerais'!$C$4:$C$1003)))</f>
        <v>15000</v>
      </c>
      <c r="S26" s="71">
        <f>IF($B26="",0,SUMPRODUCT(-('Gastos Gerais'!$F$4:$F$1003='Gastos das Atividades'!$B26),-('Gastos das Atividades'!S$3&gt;='Gastos Gerais'!$D$4:$D$1003),-('Gastos das Atividades'!S$3&lt;='Gastos Gerais'!$E$4:$E$1003),-('Gastos Gerais'!$C$4:$C$1003)))</f>
        <v>15000</v>
      </c>
      <c r="T26" s="71">
        <f>IF($B26="",0,SUMPRODUCT(-('Gastos Gerais'!$F$4:$F$1003='Gastos das Atividades'!$B26),-('Gastos das Atividades'!T$3&gt;='Gastos Gerais'!$D$4:$D$1003),-('Gastos das Atividades'!T$3&lt;='Gastos Gerais'!$E$4:$E$1003),-('Gastos Gerais'!$C$4:$C$1003)))</f>
        <v>15000</v>
      </c>
      <c r="U26" s="71">
        <f>IF($B26="",0,SUMPRODUCT(-('Gastos Gerais'!$F$4:$F$1003='Gastos das Atividades'!$B26),-('Gastos das Atividades'!U$3&gt;='Gastos Gerais'!$D$4:$D$1003),-('Gastos das Atividades'!U$3&lt;='Gastos Gerais'!$E$4:$E$1003),-('Gastos Gerais'!$C$4:$C$1003)))</f>
        <v>15000</v>
      </c>
      <c r="V26" s="71">
        <f>IF($B26="",0,SUMPRODUCT(-('Gastos Gerais'!$F$4:$F$1003='Gastos das Atividades'!$B26),-('Gastos das Atividades'!V$3&gt;='Gastos Gerais'!$D$4:$D$1003),-('Gastos das Atividades'!V$3&lt;='Gastos Gerais'!$E$4:$E$1003),-('Gastos Gerais'!$C$4:$C$1003)))</f>
        <v>15000</v>
      </c>
      <c r="W26" s="71">
        <f>IF($B26="",0,SUMPRODUCT(-('Gastos Gerais'!$F$4:$F$1003='Gastos das Atividades'!$B26),-('Gastos das Atividades'!W$3&gt;='Gastos Gerais'!$D$4:$D$1003),-('Gastos das Atividades'!W$3&lt;='Gastos Gerais'!$E$4:$E$1003),-('Gastos Gerais'!$C$4:$C$1003)))</f>
        <v>15000</v>
      </c>
      <c r="X26" s="71">
        <f>IF($B26="",0,SUMPRODUCT(-('Gastos Gerais'!$F$4:$F$1003='Gastos das Atividades'!$B26),-('Gastos das Atividades'!X$3&gt;='Gastos Gerais'!$D$4:$D$1003),-('Gastos das Atividades'!X$3&lt;='Gastos Gerais'!$E$4:$E$1003),-('Gastos Gerais'!$C$4:$C$1003)))</f>
        <v>15000</v>
      </c>
      <c r="Y26" s="71">
        <f>IF($B26="",0,SUMPRODUCT(-('Gastos Gerais'!$F$4:$F$1003='Gastos das Atividades'!$B26),-('Gastos das Atividades'!Y$3&gt;='Gastos Gerais'!$D$4:$D$1003),-('Gastos das Atividades'!Y$3&lt;='Gastos Gerais'!$E$4:$E$1003),-('Gastos Gerais'!$C$4:$C$1003)))</f>
        <v>15000</v>
      </c>
      <c r="Z26" s="71">
        <f>IF($B26="",0,SUMPRODUCT(-('Gastos Gerais'!$F$4:$F$1003='Gastos das Atividades'!$B26),-('Gastos das Atividades'!Z$3&gt;='Gastos Gerais'!$D$4:$D$1003),-('Gastos das Atividades'!Z$3&lt;='Gastos Gerais'!$E$4:$E$1003),-('Gastos Gerais'!$C$4:$C$1003)))</f>
        <v>15000</v>
      </c>
      <c r="AA26" s="71">
        <f>IF($B26="",0,SUMPRODUCT(-('Gastos Gerais'!$F$4:$F$1003='Gastos das Atividades'!$B26),-('Gastos das Atividades'!AA$3&gt;='Gastos Gerais'!$D$4:$D$1003),-('Gastos das Atividades'!AA$3&lt;='Gastos Gerais'!$E$4:$E$1003),-('Gastos Gerais'!$C$4:$C$1003)))</f>
        <v>15000</v>
      </c>
      <c r="AB26" s="71">
        <f>IF($B26="",0,SUMPRODUCT(-('Gastos Gerais'!$F$4:$F$1003='Gastos das Atividades'!$B26),-('Gastos das Atividades'!AB$3&gt;='Gastos Gerais'!$D$4:$D$1003),-('Gastos das Atividades'!AB$3&lt;='Gastos Gerais'!$E$4:$E$1003),-('Gastos Gerais'!$C$4:$C$1003)))</f>
        <v>15000</v>
      </c>
      <c r="AC26" s="71">
        <f>IF($B26="",0,SUMPRODUCT(-('Gastos Gerais'!$F$4:$F$1003='Gastos das Atividades'!$B26),-('Gastos das Atividades'!AC$3&gt;='Gastos Gerais'!$D$4:$D$1003),-('Gastos das Atividades'!AC$3&lt;='Gastos Gerais'!$E$4:$E$1003),-('Gastos Gerais'!$C$4:$C$1003)))</f>
        <v>15000</v>
      </c>
      <c r="AD26" s="71">
        <f>IF($B26="",0,SUMPRODUCT(-('Gastos Gerais'!$F$4:$F$1003='Gastos das Atividades'!$B26),-('Gastos das Atividades'!AD$3&gt;='Gastos Gerais'!$D$4:$D$1003),-('Gastos das Atividades'!AD$3&lt;='Gastos Gerais'!$E$4:$E$1003),-('Gastos Gerais'!$C$4:$C$1003)))</f>
        <v>0</v>
      </c>
      <c r="AE26" s="71">
        <f>IF($B26="",0,SUMPRODUCT(-('Gastos Gerais'!$F$4:$F$1003='Gastos das Atividades'!$B26),-('Gastos das Atividades'!AE$3&gt;='Gastos Gerais'!$D$4:$D$1003),-('Gastos das Atividades'!AE$3&lt;='Gastos Gerais'!$E$4:$E$1003),-('Gastos Gerais'!$C$4:$C$1003)))</f>
        <v>0</v>
      </c>
      <c r="AF26" s="71">
        <f>IF($B26="",0,SUMPRODUCT(-('Gastos Gerais'!$F$4:$F$1003='Gastos das Atividades'!$B26),-('Gastos das Atividades'!AF$3&gt;='Gastos Gerais'!$D$4:$D$1003),-('Gastos das Atividades'!AF$3&lt;='Gastos Gerais'!$E$4:$E$1003),-('Gastos Gerais'!$C$4:$C$1003)))</f>
        <v>0</v>
      </c>
      <c r="AG26" s="71">
        <f>IF($B26="",0,SUMPRODUCT(-('Gastos Gerais'!$F$4:$F$1003='Gastos das Atividades'!$B26),-('Gastos das Atividades'!AG$3&gt;='Gastos Gerais'!$D$4:$D$1003),-('Gastos das Atividades'!AG$3&lt;='Gastos Gerais'!$E$4:$E$1003),-('Gastos Gerais'!$C$4:$C$1003)))</f>
        <v>0</v>
      </c>
      <c r="AH26" s="71">
        <f>IF($B26="",0,SUMPRODUCT(-('Gastos Gerais'!$F$4:$F$1003='Gastos das Atividades'!$B26),-('Gastos das Atividades'!AH$3&gt;='Gastos Gerais'!$D$4:$D$1003),-('Gastos das Atividades'!AH$3&lt;='Gastos Gerais'!$E$4:$E$1003),-('Gastos Gerais'!$C$4:$C$1003)))</f>
        <v>0</v>
      </c>
      <c r="AI26" s="71">
        <f>IF($B26="",0,SUMPRODUCT(-('Gastos Gerais'!$F$4:$F$1003='Gastos das Atividades'!$B26),-('Gastos das Atividades'!AI$3&gt;='Gastos Gerais'!$D$4:$D$1003),-('Gastos das Atividades'!AI$3&lt;='Gastos Gerais'!$E$4:$E$1003),-('Gastos Gerais'!$C$4:$C$1003)))</f>
        <v>0</v>
      </c>
      <c r="AJ26" s="71">
        <f>IF($B26="",0,SUMPRODUCT(-('Gastos Gerais'!$F$4:$F$1003='Gastos das Atividades'!$B26),-('Gastos das Atividades'!AJ$3&gt;='Gastos Gerais'!$D$4:$D$1003),-('Gastos das Atividades'!AJ$3&lt;='Gastos Gerais'!$E$4:$E$1003),-('Gastos Gerais'!$C$4:$C$1003)))</f>
        <v>0</v>
      </c>
      <c r="AK26" s="71">
        <f>IF($B26="",0,SUMPRODUCT(-('Gastos Gerais'!$F$4:$F$1003='Gastos das Atividades'!$B26),-('Gastos das Atividades'!AK$3&gt;='Gastos Gerais'!$D$4:$D$1003),-('Gastos das Atividades'!AK$3&lt;='Gastos Gerais'!$E$4:$E$1003),-('Gastos Gerais'!$C$4:$C$1003)))</f>
        <v>0</v>
      </c>
      <c r="AL26" s="71">
        <f>IF($B26="",0,SUMPRODUCT(-('Gastos Gerais'!$F$4:$F$1003='Gastos das Atividades'!$B26),-('Gastos das Atividades'!AL$3&gt;='Gastos Gerais'!$D$4:$D$1003),-('Gastos das Atividades'!AL$3&lt;='Gastos Gerais'!$E$4:$E$1003),-('Gastos Gerais'!$C$4:$C$1003)))</f>
        <v>0</v>
      </c>
      <c r="AM26" s="71">
        <f>IF($B26="",0,SUMPRODUCT(-('Gastos Gerais'!$F$4:$F$1003='Gastos das Atividades'!$B26),-('Gastos das Atividades'!AM$3&gt;='Gastos Gerais'!$D$4:$D$1003),-('Gastos das Atividades'!AM$3&lt;='Gastos Gerais'!$E$4:$E$1003),-('Gastos Gerais'!$C$4:$C$1003)))</f>
        <v>0</v>
      </c>
      <c r="AN26" s="71">
        <f>IF($B26="",0,SUMPRODUCT(-('Gastos Gerais'!$F$4:$F$1003='Gastos das Atividades'!$B26),-('Gastos das Atividades'!AN$3&gt;='Gastos Gerais'!$D$4:$D$1003),-('Gastos das Atividades'!AN$3&lt;='Gastos Gerais'!$E$4:$E$1003),-('Gastos Gerais'!$C$4:$C$1003)))</f>
        <v>0</v>
      </c>
      <c r="AO26" s="71">
        <f>IF($B26="",0,SUMPRODUCT(-('Gastos Gerais'!$F$4:$F$1003='Gastos das Atividades'!$B26),-('Gastos das Atividades'!AO$3&gt;='Gastos Gerais'!$D$4:$D$1003),-('Gastos das Atividades'!AO$3&lt;='Gastos Gerais'!$E$4:$E$1003),-('Gastos Gerais'!$C$4:$C$1003)))</f>
        <v>0</v>
      </c>
      <c r="AP26" s="71">
        <f>IF($B26="",0,SUMPRODUCT(-('Gastos Gerais'!$F$4:$F$1003='Gastos das Atividades'!$B26),-('Gastos das Atividades'!AP$3&gt;='Gastos Gerais'!$D$4:$D$1003),-('Gastos das Atividades'!AP$3&lt;='Gastos Gerais'!$E$4:$E$1003),-('Gastos Gerais'!$C$4:$C$1003)))</f>
        <v>0</v>
      </c>
      <c r="AQ26" s="71">
        <f>IF($B26="",0,SUMPRODUCT(-('Gastos Gerais'!$F$4:$F$1003='Gastos das Atividades'!$B26),-('Gastos das Atividades'!AQ$3&gt;='Gastos Gerais'!$D$4:$D$1003),-('Gastos das Atividades'!AQ$3&lt;='Gastos Gerais'!$E$4:$E$1003),-('Gastos Gerais'!$C$4:$C$1003)))</f>
        <v>0</v>
      </c>
      <c r="AR26" s="71">
        <f>IF($B26="",0,SUMPRODUCT(-('Gastos Gerais'!$F$4:$F$1003='Gastos das Atividades'!$B26),-('Gastos das Atividades'!AR$3&gt;='Gastos Gerais'!$D$4:$D$1003),-('Gastos das Atividades'!AR$3&lt;='Gastos Gerais'!$E$4:$E$1003),-('Gastos Gerais'!$C$4:$C$1003)))</f>
        <v>0</v>
      </c>
      <c r="AS26" s="71">
        <f>IF($B26="",0,SUMPRODUCT(-('Gastos Gerais'!$F$4:$F$1003='Gastos das Atividades'!$B26),-('Gastos das Atividades'!AS$3&gt;='Gastos Gerais'!$D$4:$D$1003),-('Gastos das Atividades'!AS$3&lt;='Gastos Gerais'!$E$4:$E$1003),-('Gastos Gerais'!$C$4:$C$1003)))</f>
        <v>0</v>
      </c>
      <c r="AT26" s="71">
        <f>IF($B26="",0,SUMPRODUCT(-('Gastos Gerais'!$F$4:$F$1003='Gastos das Atividades'!$B26),-('Gastos das Atividades'!AT$3&gt;='Gastos Gerais'!$D$4:$D$1003),-('Gastos das Atividades'!AT$3&lt;='Gastos Gerais'!$E$4:$E$1003),-('Gastos Gerais'!$C$4:$C$1003)))</f>
        <v>0</v>
      </c>
      <c r="AU26" s="71">
        <f>IF($B26="",0,SUMPRODUCT(-('Gastos Gerais'!$F$4:$F$1003='Gastos das Atividades'!$B26),-('Gastos das Atividades'!AU$3&gt;='Gastos Gerais'!$D$4:$D$1003),-('Gastos das Atividades'!AU$3&lt;='Gastos Gerais'!$E$4:$E$1003),-('Gastos Gerais'!$C$4:$C$1003)))</f>
        <v>0</v>
      </c>
      <c r="AV26" s="71">
        <f>IF($B26="",0,SUMPRODUCT(-('Gastos Gerais'!$F$4:$F$1003='Gastos das Atividades'!$B26),-('Gastos das Atividades'!AV$3&gt;='Gastos Gerais'!$D$4:$D$1003),-('Gastos das Atividades'!AV$3&lt;='Gastos Gerais'!$E$4:$E$1003),-('Gastos Gerais'!$C$4:$C$1003)))</f>
        <v>0</v>
      </c>
      <c r="AW26" s="71">
        <f>IF($B26="",0,SUMPRODUCT(-('Gastos Gerais'!$F$4:$F$1003='Gastos das Atividades'!$B26),-('Gastos das Atividades'!AW$3&gt;='Gastos Gerais'!$D$4:$D$1003),-('Gastos das Atividades'!AW$3&lt;='Gastos Gerais'!$E$4:$E$1003),-('Gastos Gerais'!$C$4:$C$1003)))</f>
        <v>0</v>
      </c>
      <c r="AX26" s="71">
        <f>IF($B26="",0,SUMPRODUCT(-('Gastos Gerais'!$F$4:$F$1003='Gastos das Atividades'!$B26),-('Gastos das Atividades'!AX$3&gt;='Gastos Gerais'!$D$4:$D$1003),-('Gastos das Atividades'!AX$3&lt;='Gastos Gerais'!$E$4:$E$1003),-('Gastos Gerais'!$C$4:$C$1003)))</f>
        <v>0</v>
      </c>
      <c r="AY26" s="71">
        <f>IF($B26="",0,SUMPRODUCT(-('Gastos Gerais'!$F$4:$F$1003='Gastos das Atividades'!$B26),-('Gastos das Atividades'!AY$3&gt;='Gastos Gerais'!$D$4:$D$1003),-('Gastos das Atividades'!AY$3&lt;='Gastos Gerais'!$E$4:$E$1003),-('Gastos Gerais'!$C$4:$C$1003)))</f>
        <v>0</v>
      </c>
      <c r="AZ26" s="71">
        <f>IF($B26="",0,SUMPRODUCT(-('Gastos Gerais'!$F$4:$F$1003='Gastos das Atividades'!$B26),-('Gastos das Atividades'!AZ$3&gt;='Gastos Gerais'!$D$4:$D$1003),-('Gastos das Atividades'!AZ$3&lt;='Gastos Gerais'!$E$4:$E$1003),-('Gastos Gerais'!$C$4:$C$1003)))</f>
        <v>0</v>
      </c>
      <c r="BA26" s="71">
        <f>IF($B26="",0,SUMPRODUCT(-('Gastos Gerais'!$F$4:$F$1003='Gastos das Atividades'!$B26),-('Gastos das Atividades'!BA$3&gt;='Gastos Gerais'!$D$4:$D$1003),-('Gastos das Atividades'!BA$3&lt;='Gastos Gerais'!$E$4:$E$1003),-('Gastos Gerais'!$C$4:$C$1003)))</f>
        <v>0</v>
      </c>
      <c r="BB26" s="71">
        <f>IF($B26="",0,SUMPRODUCT(-('Gastos Gerais'!$F$4:$F$1003='Gastos das Atividades'!$B26),-('Gastos das Atividades'!BB$3&gt;='Gastos Gerais'!$D$4:$D$1003),-('Gastos das Atividades'!BB$3&lt;='Gastos Gerais'!$E$4:$E$1003),-('Gastos Gerais'!$C$4:$C$1003)))</f>
        <v>0</v>
      </c>
      <c r="BC26" s="71">
        <f>IF($B26="",0,SUMPRODUCT(-('Gastos Gerais'!$F$4:$F$1003='Gastos das Atividades'!$B26),-('Gastos das Atividades'!BC$3&gt;='Gastos Gerais'!$D$4:$D$1003),-('Gastos das Atividades'!BC$3&lt;='Gastos Gerais'!$E$4:$E$1003),-('Gastos Gerais'!$C$4:$C$1003)))</f>
        <v>0</v>
      </c>
      <c r="BD26" s="71">
        <f>IF($B26="",0,SUMPRODUCT(-('Gastos Gerais'!$F$4:$F$1003='Gastos das Atividades'!$B26),-('Gastos das Atividades'!BD$3&gt;='Gastos Gerais'!$D$4:$D$1003),-('Gastos das Atividades'!BD$3&lt;='Gastos Gerais'!$E$4:$E$1003),-('Gastos Gerais'!$C$4:$C$1003)))</f>
        <v>0</v>
      </c>
      <c r="BE26" s="71">
        <f>IF($B26="",0,SUMPRODUCT(-('Gastos Gerais'!$F$4:$F$1003='Gastos das Atividades'!$B26),-('Gastos das Atividades'!BE$3&gt;='Gastos Gerais'!$D$4:$D$1003),-('Gastos das Atividades'!BE$3&lt;='Gastos Gerais'!$E$4:$E$1003),-('Gastos Gerais'!$C$4:$C$1003)))</f>
        <v>0</v>
      </c>
      <c r="BF26" s="71">
        <f>IF($B26="",0,SUMPRODUCT(-('Gastos Gerais'!$F$4:$F$1003='Gastos das Atividades'!$B26),-('Gastos das Atividades'!BF$3&gt;='Gastos Gerais'!$D$4:$D$1003),-('Gastos das Atividades'!BF$3&lt;='Gastos Gerais'!$E$4:$E$1003),-('Gastos Gerais'!$C$4:$C$1003)))</f>
        <v>0</v>
      </c>
      <c r="BG26" s="71">
        <f>IF($B26="",0,SUMPRODUCT(-('Gastos Gerais'!$F$4:$F$1003='Gastos das Atividades'!$B26),-('Gastos das Atividades'!BG$3&gt;='Gastos Gerais'!$D$4:$D$1003),-('Gastos das Atividades'!BG$3&lt;='Gastos Gerais'!$E$4:$E$1003),-('Gastos Gerais'!$C$4:$C$1003)))</f>
        <v>0</v>
      </c>
      <c r="BH26" s="71">
        <f>IF($B26="",0,SUMPRODUCT(-('Gastos Gerais'!$F$4:$F$1003='Gastos das Atividades'!$B26),-('Gastos das Atividades'!BH$3&gt;='Gastos Gerais'!$D$4:$D$1003),-('Gastos das Atividades'!BH$3&lt;='Gastos Gerais'!$E$4:$E$1003),-('Gastos Gerais'!$C$4:$C$1003)))</f>
        <v>0</v>
      </c>
      <c r="BI26" s="71">
        <f>IF($B26="",0,SUMPRODUCT(-('Gastos Gerais'!$F$4:$F$1003='Gastos das Atividades'!$B26),-('Gastos das Atividades'!BI$3&gt;='Gastos Gerais'!$D$4:$D$1003),-('Gastos das Atividades'!BI$3&lt;='Gastos Gerais'!$E$4:$E$1003),-('Gastos Gerais'!$C$4:$C$1003)))</f>
        <v>0</v>
      </c>
      <c r="BJ26" s="71">
        <f>IF($B26="",0,SUMPRODUCT(-('Gastos Gerais'!$F$4:$F$1003='Gastos das Atividades'!$B26),-('Gastos das Atividades'!BJ$3&gt;='Gastos Gerais'!$D$4:$D$1003),-('Gastos das Atividades'!BJ$3&lt;='Gastos Gerais'!$E$4:$E$1003),-('Gastos Gerais'!$C$4:$C$1003)))</f>
        <v>0</v>
      </c>
      <c r="BK26" s="71">
        <f>IF($B26="",0,SUMPRODUCT(-('Gastos Gerais'!$F$4:$F$1003='Gastos das Atividades'!$B26),-('Gastos das Atividades'!BK$3&gt;='Gastos Gerais'!$D$4:$D$1003),-('Gastos das Atividades'!BK$3&lt;='Gastos Gerais'!$E$4:$E$1003),-('Gastos Gerais'!$C$4:$C$1003)))</f>
        <v>0</v>
      </c>
      <c r="BL26" s="71">
        <f>IF($B26="",0,SUMPRODUCT(-('Gastos Gerais'!$F$4:$F$1003='Gastos das Atividades'!$B26),-('Gastos das Atividades'!BL$3&gt;='Gastos Gerais'!$D$4:$D$1003),-('Gastos das Atividades'!BL$3&lt;='Gastos Gerais'!$E$4:$E$1003),-('Gastos Gerais'!$C$4:$C$1003)))</f>
        <v>0</v>
      </c>
      <c r="BM26" s="71">
        <f>IF($B26="",0,SUMPRODUCT(-('Gastos Gerais'!$F$4:$F$1003='Gastos das Atividades'!$B26),-('Gastos das Atividades'!BM$3&gt;='Gastos Gerais'!$D$4:$D$1003),-('Gastos das Atividades'!BM$3&lt;='Gastos Gerais'!$E$4:$E$1003),-('Gastos Gerais'!$C$4:$C$1003)))</f>
        <v>0</v>
      </c>
      <c r="BN26" s="71">
        <f>IF($B26="",0,SUMPRODUCT(-('Gastos Gerais'!$F$4:$F$1003='Gastos das Atividades'!$B26),-('Gastos das Atividades'!BN$3&gt;='Gastos Gerais'!$D$4:$D$1003),-('Gastos das Atividades'!BN$3&lt;='Gastos Gerais'!$E$4:$E$1003),-('Gastos Gerais'!$C$4:$C$1003)))</f>
        <v>0</v>
      </c>
      <c r="BO26" s="71">
        <f>IF($B26="",0,SUMPRODUCT(-('Gastos Gerais'!$F$4:$F$1003='Gastos das Atividades'!$B26),-('Gastos das Atividades'!BO$3&gt;='Gastos Gerais'!$D$4:$D$1003),-('Gastos das Atividades'!BO$3&lt;='Gastos Gerais'!$E$4:$E$1003),-('Gastos Gerais'!$C$4:$C$1003)))</f>
        <v>0</v>
      </c>
      <c r="BP26" s="71">
        <f>IF($B26="",0,SUMPRODUCT(-('Gastos Gerais'!$F$4:$F$1003='Gastos das Atividades'!$B26),-('Gastos das Atividades'!BP$3&gt;='Gastos Gerais'!$D$4:$D$1003),-('Gastos das Atividades'!BP$3&lt;='Gastos Gerais'!$E$4:$E$1003),-('Gastos Gerais'!$C$4:$C$1003)))</f>
        <v>0</v>
      </c>
      <c r="BQ26" s="71">
        <f>IF($B26="",0,SUMPRODUCT(-('Gastos Gerais'!$F$4:$F$1003='Gastos das Atividades'!$B26),-('Gastos das Atividades'!BQ$3&gt;='Gastos Gerais'!$D$4:$D$1003),-('Gastos das Atividades'!BQ$3&lt;='Gastos Gerais'!$E$4:$E$1003),-('Gastos Gerais'!$C$4:$C$1003)))</f>
        <v>0</v>
      </c>
      <c r="BR26" s="71">
        <f>IF($B26="",0,SUMPRODUCT(-('Gastos Gerais'!$F$4:$F$1003='Gastos das Atividades'!$B26),-('Gastos das Atividades'!BR$3&gt;='Gastos Gerais'!$D$4:$D$1003),-('Gastos das Atividades'!BR$3&lt;='Gastos Gerais'!$E$4:$E$1003),-('Gastos Gerais'!$C$4:$C$1003)))</f>
        <v>0</v>
      </c>
      <c r="BS26" s="71">
        <f>IF($B26="",0,SUMPRODUCT(-('Gastos Gerais'!$F$4:$F$1003='Gastos das Atividades'!$B26),-('Gastos das Atividades'!BS$3&gt;='Gastos Gerais'!$D$4:$D$1003),-('Gastos das Atividades'!BS$3&lt;='Gastos Gerais'!$E$4:$E$1003),-('Gastos Gerais'!$C$4:$C$1003)))</f>
        <v>0</v>
      </c>
      <c r="BT26" s="71">
        <f>IF($B26="",0,SUMPRODUCT(-('Gastos Gerais'!$F$4:$F$1003='Gastos das Atividades'!$B26),-('Gastos das Atividades'!BT$3&gt;='Gastos Gerais'!$D$4:$D$1003),-('Gastos das Atividades'!BT$3&lt;='Gastos Gerais'!$E$4:$E$1003),-('Gastos Gerais'!$C$4:$C$1003)))</f>
        <v>0</v>
      </c>
      <c r="BU26" s="71">
        <f>IF($B26="",0,SUMPRODUCT(-('Gastos Gerais'!$F$4:$F$1003='Gastos das Atividades'!$B26),-('Gastos das Atividades'!BU$3&gt;='Gastos Gerais'!$D$4:$D$1003),-('Gastos das Atividades'!BU$3&lt;='Gastos Gerais'!$E$4:$E$1003),-('Gastos Gerais'!$C$4:$C$1003)))</f>
        <v>0</v>
      </c>
      <c r="BV26" s="71">
        <f>IF($B26="",0,SUMPRODUCT(-('Gastos Gerais'!$F$4:$F$1003='Gastos das Atividades'!$B26),-('Gastos das Atividades'!BV$3&gt;='Gastos Gerais'!$D$4:$D$1003),-('Gastos das Atividades'!BV$3&lt;='Gastos Gerais'!$E$4:$E$1003),-('Gastos Gerais'!$C$4:$C$1003)))</f>
        <v>0</v>
      </c>
      <c r="BW26" s="71">
        <f>IF($B26="",0,SUMPRODUCT(-('Gastos Gerais'!$F$4:$F$1003='Gastos das Atividades'!$B26),-('Gastos das Atividades'!BW$3&gt;='Gastos Gerais'!$D$4:$D$1003),-('Gastos das Atividades'!BW$3&lt;='Gastos Gerais'!$E$4:$E$1003),-('Gastos Gerais'!$C$4:$C$1003)))</f>
        <v>0</v>
      </c>
      <c r="BX26" s="71">
        <f>IF($B26="",0,SUMPRODUCT(-('Gastos Gerais'!$F$4:$F$1003='Gastos das Atividades'!$B26),-('Gastos das Atividades'!BX$3&gt;='Gastos Gerais'!$D$4:$D$1003),-('Gastos das Atividades'!BX$3&lt;='Gastos Gerais'!$E$4:$E$1003),-('Gastos Gerais'!$C$4:$C$1003)))</f>
        <v>0</v>
      </c>
    </row>
    <row r="27" spans="1:76" ht="25.5" x14ac:dyDescent="0.2">
      <c r="A27" s="139">
        <v>24</v>
      </c>
      <c r="B27" s="157" t="s">
        <v>496</v>
      </c>
      <c r="C27" s="298">
        <v>0</v>
      </c>
      <c r="D27" s="350">
        <f t="shared" si="9"/>
        <v>1000</v>
      </c>
      <c r="E27" s="137">
        <f t="shared" si="10"/>
        <v>1000</v>
      </c>
      <c r="F27" s="71">
        <f t="shared" si="2"/>
        <v>12000</v>
      </c>
      <c r="G27" s="71">
        <f t="shared" si="2"/>
        <v>0</v>
      </c>
      <c r="H27" s="71">
        <f t="shared" si="2"/>
        <v>0</v>
      </c>
      <c r="I27" s="71">
        <f t="shared" si="2"/>
        <v>0</v>
      </c>
      <c r="J27" s="138">
        <f t="shared" si="3"/>
        <v>13000</v>
      </c>
      <c r="K27" s="74">
        <f t="shared" si="4"/>
        <v>7.3958770707013602E-5</v>
      </c>
      <c r="L27" s="74">
        <f t="shared" si="5"/>
        <v>8.8750524848416317E-4</v>
      </c>
      <c r="M27" s="74">
        <f t="shared" si="6"/>
        <v>0</v>
      </c>
      <c r="N27" s="74">
        <f t="shared" si="11"/>
        <v>0</v>
      </c>
      <c r="O27" s="74">
        <f t="shared" si="12"/>
        <v>0</v>
      </c>
      <c r="P27" s="202">
        <f t="shared" si="8"/>
        <v>9.6146401919117673E-4</v>
      </c>
      <c r="Q27" s="71">
        <f>IF($B27="",0,SUMPRODUCT(-('Gastos Gerais'!$F$4:$F$1003='Gastos das Atividades'!$B27),-('Gastos das Atividades'!Q$3&gt;='Gastos Gerais'!$D$4:$D$1003),-('Gastos das Atividades'!Q$3&lt;='Gastos Gerais'!$E$4:$E$1003),-('Gastos Gerais'!$C$4:$C$1003)))</f>
        <v>1000</v>
      </c>
      <c r="R27" s="71">
        <f>IF($B27="",0,SUMPRODUCT(-('Gastos Gerais'!$F$4:$F$1003='Gastos das Atividades'!$B27),-('Gastos das Atividades'!R$3&gt;='Gastos Gerais'!$D$4:$D$1003),-('Gastos das Atividades'!R$3&lt;='Gastos Gerais'!$E$4:$E$1003),-('Gastos Gerais'!$C$4:$C$1003)))</f>
        <v>1000</v>
      </c>
      <c r="S27" s="71">
        <f>IF($B27="",0,SUMPRODUCT(-('Gastos Gerais'!$F$4:$F$1003='Gastos das Atividades'!$B27),-('Gastos das Atividades'!S$3&gt;='Gastos Gerais'!$D$4:$D$1003),-('Gastos das Atividades'!S$3&lt;='Gastos Gerais'!$E$4:$E$1003),-('Gastos Gerais'!$C$4:$C$1003)))</f>
        <v>1000</v>
      </c>
      <c r="T27" s="71">
        <f>IF($B27="",0,SUMPRODUCT(-('Gastos Gerais'!$F$4:$F$1003='Gastos das Atividades'!$B27),-('Gastos das Atividades'!T$3&gt;='Gastos Gerais'!$D$4:$D$1003),-('Gastos das Atividades'!T$3&lt;='Gastos Gerais'!$E$4:$E$1003),-('Gastos Gerais'!$C$4:$C$1003)))</f>
        <v>1000</v>
      </c>
      <c r="U27" s="71">
        <f>IF($B27="",0,SUMPRODUCT(-('Gastos Gerais'!$F$4:$F$1003='Gastos das Atividades'!$B27),-('Gastos das Atividades'!U$3&gt;='Gastos Gerais'!$D$4:$D$1003),-('Gastos das Atividades'!U$3&lt;='Gastos Gerais'!$E$4:$E$1003),-('Gastos Gerais'!$C$4:$C$1003)))</f>
        <v>1000</v>
      </c>
      <c r="V27" s="71">
        <f>IF($B27="",0,SUMPRODUCT(-('Gastos Gerais'!$F$4:$F$1003='Gastos das Atividades'!$B27),-('Gastos das Atividades'!V$3&gt;='Gastos Gerais'!$D$4:$D$1003),-('Gastos das Atividades'!V$3&lt;='Gastos Gerais'!$E$4:$E$1003),-('Gastos Gerais'!$C$4:$C$1003)))</f>
        <v>1000</v>
      </c>
      <c r="W27" s="71">
        <f>IF($B27="",0,SUMPRODUCT(-('Gastos Gerais'!$F$4:$F$1003='Gastos das Atividades'!$B27),-('Gastos das Atividades'!W$3&gt;='Gastos Gerais'!$D$4:$D$1003),-('Gastos das Atividades'!W$3&lt;='Gastos Gerais'!$E$4:$E$1003),-('Gastos Gerais'!$C$4:$C$1003)))</f>
        <v>1000</v>
      </c>
      <c r="X27" s="71">
        <f>IF($B27="",0,SUMPRODUCT(-('Gastos Gerais'!$F$4:$F$1003='Gastos das Atividades'!$B27),-('Gastos das Atividades'!X$3&gt;='Gastos Gerais'!$D$4:$D$1003),-('Gastos das Atividades'!X$3&lt;='Gastos Gerais'!$E$4:$E$1003),-('Gastos Gerais'!$C$4:$C$1003)))</f>
        <v>1000</v>
      </c>
      <c r="Y27" s="71">
        <f>IF($B27="",0,SUMPRODUCT(-('Gastos Gerais'!$F$4:$F$1003='Gastos das Atividades'!$B27),-('Gastos das Atividades'!Y$3&gt;='Gastos Gerais'!$D$4:$D$1003),-('Gastos das Atividades'!Y$3&lt;='Gastos Gerais'!$E$4:$E$1003),-('Gastos Gerais'!$C$4:$C$1003)))</f>
        <v>1000</v>
      </c>
      <c r="Z27" s="71">
        <f>IF($B27="",0,SUMPRODUCT(-('Gastos Gerais'!$F$4:$F$1003='Gastos das Atividades'!$B27),-('Gastos das Atividades'!Z$3&gt;='Gastos Gerais'!$D$4:$D$1003),-('Gastos das Atividades'!Z$3&lt;='Gastos Gerais'!$E$4:$E$1003),-('Gastos Gerais'!$C$4:$C$1003)))</f>
        <v>1000</v>
      </c>
      <c r="AA27" s="71">
        <f>IF($B27="",0,SUMPRODUCT(-('Gastos Gerais'!$F$4:$F$1003='Gastos das Atividades'!$B27),-('Gastos das Atividades'!AA$3&gt;='Gastos Gerais'!$D$4:$D$1003),-('Gastos das Atividades'!AA$3&lt;='Gastos Gerais'!$E$4:$E$1003),-('Gastos Gerais'!$C$4:$C$1003)))</f>
        <v>1000</v>
      </c>
      <c r="AB27" s="71">
        <f>IF($B27="",0,SUMPRODUCT(-('Gastos Gerais'!$F$4:$F$1003='Gastos das Atividades'!$B27),-('Gastos das Atividades'!AB$3&gt;='Gastos Gerais'!$D$4:$D$1003),-('Gastos das Atividades'!AB$3&lt;='Gastos Gerais'!$E$4:$E$1003),-('Gastos Gerais'!$C$4:$C$1003)))</f>
        <v>1000</v>
      </c>
      <c r="AC27" s="71">
        <f>IF($B27="",0,SUMPRODUCT(-('Gastos Gerais'!$F$4:$F$1003='Gastos das Atividades'!$B27),-('Gastos das Atividades'!AC$3&gt;='Gastos Gerais'!$D$4:$D$1003),-('Gastos das Atividades'!AC$3&lt;='Gastos Gerais'!$E$4:$E$1003),-('Gastos Gerais'!$C$4:$C$1003)))</f>
        <v>1000</v>
      </c>
      <c r="AD27" s="71">
        <f>IF($B27="",0,SUMPRODUCT(-('Gastos Gerais'!$F$4:$F$1003='Gastos das Atividades'!$B27),-('Gastos das Atividades'!AD$3&gt;='Gastos Gerais'!$D$4:$D$1003),-('Gastos das Atividades'!AD$3&lt;='Gastos Gerais'!$E$4:$E$1003),-('Gastos Gerais'!$C$4:$C$1003)))</f>
        <v>0</v>
      </c>
      <c r="AE27" s="71">
        <f>IF($B27="",0,SUMPRODUCT(-('Gastos Gerais'!$F$4:$F$1003='Gastos das Atividades'!$B27),-('Gastos das Atividades'!AE$3&gt;='Gastos Gerais'!$D$4:$D$1003),-('Gastos das Atividades'!AE$3&lt;='Gastos Gerais'!$E$4:$E$1003),-('Gastos Gerais'!$C$4:$C$1003)))</f>
        <v>0</v>
      </c>
      <c r="AF27" s="71">
        <f>IF($B27="",0,SUMPRODUCT(-('Gastos Gerais'!$F$4:$F$1003='Gastos das Atividades'!$B27),-('Gastos das Atividades'!AF$3&gt;='Gastos Gerais'!$D$4:$D$1003),-('Gastos das Atividades'!AF$3&lt;='Gastos Gerais'!$E$4:$E$1003),-('Gastos Gerais'!$C$4:$C$1003)))</f>
        <v>0</v>
      </c>
      <c r="AG27" s="71">
        <f>IF($B27="",0,SUMPRODUCT(-('Gastos Gerais'!$F$4:$F$1003='Gastos das Atividades'!$B27),-('Gastos das Atividades'!AG$3&gt;='Gastos Gerais'!$D$4:$D$1003),-('Gastos das Atividades'!AG$3&lt;='Gastos Gerais'!$E$4:$E$1003),-('Gastos Gerais'!$C$4:$C$1003)))</f>
        <v>0</v>
      </c>
      <c r="AH27" s="71">
        <f>IF($B27="",0,SUMPRODUCT(-('Gastos Gerais'!$F$4:$F$1003='Gastos das Atividades'!$B27),-('Gastos das Atividades'!AH$3&gt;='Gastos Gerais'!$D$4:$D$1003),-('Gastos das Atividades'!AH$3&lt;='Gastos Gerais'!$E$4:$E$1003),-('Gastos Gerais'!$C$4:$C$1003)))</f>
        <v>0</v>
      </c>
      <c r="AI27" s="71">
        <f>IF($B27="",0,SUMPRODUCT(-('Gastos Gerais'!$F$4:$F$1003='Gastos das Atividades'!$B27),-('Gastos das Atividades'!AI$3&gt;='Gastos Gerais'!$D$4:$D$1003),-('Gastos das Atividades'!AI$3&lt;='Gastos Gerais'!$E$4:$E$1003),-('Gastos Gerais'!$C$4:$C$1003)))</f>
        <v>0</v>
      </c>
      <c r="AJ27" s="71">
        <f>IF($B27="",0,SUMPRODUCT(-('Gastos Gerais'!$F$4:$F$1003='Gastos das Atividades'!$B27),-('Gastos das Atividades'!AJ$3&gt;='Gastos Gerais'!$D$4:$D$1003),-('Gastos das Atividades'!AJ$3&lt;='Gastos Gerais'!$E$4:$E$1003),-('Gastos Gerais'!$C$4:$C$1003)))</f>
        <v>0</v>
      </c>
      <c r="AK27" s="71">
        <f>IF($B27="",0,SUMPRODUCT(-('Gastos Gerais'!$F$4:$F$1003='Gastos das Atividades'!$B27),-('Gastos das Atividades'!AK$3&gt;='Gastos Gerais'!$D$4:$D$1003),-('Gastos das Atividades'!AK$3&lt;='Gastos Gerais'!$E$4:$E$1003),-('Gastos Gerais'!$C$4:$C$1003)))</f>
        <v>0</v>
      </c>
      <c r="AL27" s="71">
        <f>IF($B27="",0,SUMPRODUCT(-('Gastos Gerais'!$F$4:$F$1003='Gastos das Atividades'!$B27),-('Gastos das Atividades'!AL$3&gt;='Gastos Gerais'!$D$4:$D$1003),-('Gastos das Atividades'!AL$3&lt;='Gastos Gerais'!$E$4:$E$1003),-('Gastos Gerais'!$C$4:$C$1003)))</f>
        <v>0</v>
      </c>
      <c r="AM27" s="71">
        <f>IF($B27="",0,SUMPRODUCT(-('Gastos Gerais'!$F$4:$F$1003='Gastos das Atividades'!$B27),-('Gastos das Atividades'!AM$3&gt;='Gastos Gerais'!$D$4:$D$1003),-('Gastos das Atividades'!AM$3&lt;='Gastos Gerais'!$E$4:$E$1003),-('Gastos Gerais'!$C$4:$C$1003)))</f>
        <v>0</v>
      </c>
      <c r="AN27" s="71">
        <f>IF($B27="",0,SUMPRODUCT(-('Gastos Gerais'!$F$4:$F$1003='Gastos das Atividades'!$B27),-('Gastos das Atividades'!AN$3&gt;='Gastos Gerais'!$D$4:$D$1003),-('Gastos das Atividades'!AN$3&lt;='Gastos Gerais'!$E$4:$E$1003),-('Gastos Gerais'!$C$4:$C$1003)))</f>
        <v>0</v>
      </c>
      <c r="AO27" s="71">
        <f>IF($B27="",0,SUMPRODUCT(-('Gastos Gerais'!$F$4:$F$1003='Gastos das Atividades'!$B27),-('Gastos das Atividades'!AO$3&gt;='Gastos Gerais'!$D$4:$D$1003),-('Gastos das Atividades'!AO$3&lt;='Gastos Gerais'!$E$4:$E$1003),-('Gastos Gerais'!$C$4:$C$1003)))</f>
        <v>0</v>
      </c>
      <c r="AP27" s="71">
        <f>IF($B27="",0,SUMPRODUCT(-('Gastos Gerais'!$F$4:$F$1003='Gastos das Atividades'!$B27),-('Gastos das Atividades'!AP$3&gt;='Gastos Gerais'!$D$4:$D$1003),-('Gastos das Atividades'!AP$3&lt;='Gastos Gerais'!$E$4:$E$1003),-('Gastos Gerais'!$C$4:$C$1003)))</f>
        <v>0</v>
      </c>
      <c r="AQ27" s="71">
        <f>IF($B27="",0,SUMPRODUCT(-('Gastos Gerais'!$F$4:$F$1003='Gastos das Atividades'!$B27),-('Gastos das Atividades'!AQ$3&gt;='Gastos Gerais'!$D$4:$D$1003),-('Gastos das Atividades'!AQ$3&lt;='Gastos Gerais'!$E$4:$E$1003),-('Gastos Gerais'!$C$4:$C$1003)))</f>
        <v>0</v>
      </c>
      <c r="AR27" s="71">
        <f>IF($B27="",0,SUMPRODUCT(-('Gastos Gerais'!$F$4:$F$1003='Gastos das Atividades'!$B27),-('Gastos das Atividades'!AR$3&gt;='Gastos Gerais'!$D$4:$D$1003),-('Gastos das Atividades'!AR$3&lt;='Gastos Gerais'!$E$4:$E$1003),-('Gastos Gerais'!$C$4:$C$1003)))</f>
        <v>0</v>
      </c>
      <c r="AS27" s="71">
        <f>IF($B27="",0,SUMPRODUCT(-('Gastos Gerais'!$F$4:$F$1003='Gastos das Atividades'!$B27),-('Gastos das Atividades'!AS$3&gt;='Gastos Gerais'!$D$4:$D$1003),-('Gastos das Atividades'!AS$3&lt;='Gastos Gerais'!$E$4:$E$1003),-('Gastos Gerais'!$C$4:$C$1003)))</f>
        <v>0</v>
      </c>
      <c r="AT27" s="71">
        <f>IF($B27="",0,SUMPRODUCT(-('Gastos Gerais'!$F$4:$F$1003='Gastos das Atividades'!$B27),-('Gastos das Atividades'!AT$3&gt;='Gastos Gerais'!$D$4:$D$1003),-('Gastos das Atividades'!AT$3&lt;='Gastos Gerais'!$E$4:$E$1003),-('Gastos Gerais'!$C$4:$C$1003)))</f>
        <v>0</v>
      </c>
      <c r="AU27" s="71">
        <f>IF($B27="",0,SUMPRODUCT(-('Gastos Gerais'!$F$4:$F$1003='Gastos das Atividades'!$B27),-('Gastos das Atividades'!AU$3&gt;='Gastos Gerais'!$D$4:$D$1003),-('Gastos das Atividades'!AU$3&lt;='Gastos Gerais'!$E$4:$E$1003),-('Gastos Gerais'!$C$4:$C$1003)))</f>
        <v>0</v>
      </c>
      <c r="AV27" s="71">
        <f>IF($B27="",0,SUMPRODUCT(-('Gastos Gerais'!$F$4:$F$1003='Gastos das Atividades'!$B27),-('Gastos das Atividades'!AV$3&gt;='Gastos Gerais'!$D$4:$D$1003),-('Gastos das Atividades'!AV$3&lt;='Gastos Gerais'!$E$4:$E$1003),-('Gastos Gerais'!$C$4:$C$1003)))</f>
        <v>0</v>
      </c>
      <c r="AW27" s="71">
        <f>IF($B27="",0,SUMPRODUCT(-('Gastos Gerais'!$F$4:$F$1003='Gastos das Atividades'!$B27),-('Gastos das Atividades'!AW$3&gt;='Gastos Gerais'!$D$4:$D$1003),-('Gastos das Atividades'!AW$3&lt;='Gastos Gerais'!$E$4:$E$1003),-('Gastos Gerais'!$C$4:$C$1003)))</f>
        <v>0</v>
      </c>
      <c r="AX27" s="71">
        <f>IF($B27="",0,SUMPRODUCT(-('Gastos Gerais'!$F$4:$F$1003='Gastos das Atividades'!$B27),-('Gastos das Atividades'!AX$3&gt;='Gastos Gerais'!$D$4:$D$1003),-('Gastos das Atividades'!AX$3&lt;='Gastos Gerais'!$E$4:$E$1003),-('Gastos Gerais'!$C$4:$C$1003)))</f>
        <v>0</v>
      </c>
      <c r="AY27" s="71">
        <f>IF($B27="",0,SUMPRODUCT(-('Gastos Gerais'!$F$4:$F$1003='Gastos das Atividades'!$B27),-('Gastos das Atividades'!AY$3&gt;='Gastos Gerais'!$D$4:$D$1003),-('Gastos das Atividades'!AY$3&lt;='Gastos Gerais'!$E$4:$E$1003),-('Gastos Gerais'!$C$4:$C$1003)))</f>
        <v>0</v>
      </c>
      <c r="AZ27" s="71">
        <f>IF($B27="",0,SUMPRODUCT(-('Gastos Gerais'!$F$4:$F$1003='Gastos das Atividades'!$B27),-('Gastos das Atividades'!AZ$3&gt;='Gastos Gerais'!$D$4:$D$1003),-('Gastos das Atividades'!AZ$3&lt;='Gastos Gerais'!$E$4:$E$1003),-('Gastos Gerais'!$C$4:$C$1003)))</f>
        <v>0</v>
      </c>
      <c r="BA27" s="71">
        <f>IF($B27="",0,SUMPRODUCT(-('Gastos Gerais'!$F$4:$F$1003='Gastos das Atividades'!$B27),-('Gastos das Atividades'!BA$3&gt;='Gastos Gerais'!$D$4:$D$1003),-('Gastos das Atividades'!BA$3&lt;='Gastos Gerais'!$E$4:$E$1003),-('Gastos Gerais'!$C$4:$C$1003)))</f>
        <v>0</v>
      </c>
      <c r="BB27" s="71">
        <f>IF($B27="",0,SUMPRODUCT(-('Gastos Gerais'!$F$4:$F$1003='Gastos das Atividades'!$B27),-('Gastos das Atividades'!BB$3&gt;='Gastos Gerais'!$D$4:$D$1003),-('Gastos das Atividades'!BB$3&lt;='Gastos Gerais'!$E$4:$E$1003),-('Gastos Gerais'!$C$4:$C$1003)))</f>
        <v>0</v>
      </c>
      <c r="BC27" s="71">
        <f>IF($B27="",0,SUMPRODUCT(-('Gastos Gerais'!$F$4:$F$1003='Gastos das Atividades'!$B27),-('Gastos das Atividades'!BC$3&gt;='Gastos Gerais'!$D$4:$D$1003),-('Gastos das Atividades'!BC$3&lt;='Gastos Gerais'!$E$4:$E$1003),-('Gastos Gerais'!$C$4:$C$1003)))</f>
        <v>0</v>
      </c>
      <c r="BD27" s="71">
        <f>IF($B27="",0,SUMPRODUCT(-('Gastos Gerais'!$F$4:$F$1003='Gastos das Atividades'!$B27),-('Gastos das Atividades'!BD$3&gt;='Gastos Gerais'!$D$4:$D$1003),-('Gastos das Atividades'!BD$3&lt;='Gastos Gerais'!$E$4:$E$1003),-('Gastos Gerais'!$C$4:$C$1003)))</f>
        <v>0</v>
      </c>
      <c r="BE27" s="71">
        <f>IF($B27="",0,SUMPRODUCT(-('Gastos Gerais'!$F$4:$F$1003='Gastos das Atividades'!$B27),-('Gastos das Atividades'!BE$3&gt;='Gastos Gerais'!$D$4:$D$1003),-('Gastos das Atividades'!BE$3&lt;='Gastos Gerais'!$E$4:$E$1003),-('Gastos Gerais'!$C$4:$C$1003)))</f>
        <v>0</v>
      </c>
      <c r="BF27" s="71">
        <f>IF($B27="",0,SUMPRODUCT(-('Gastos Gerais'!$F$4:$F$1003='Gastos das Atividades'!$B27),-('Gastos das Atividades'!BF$3&gt;='Gastos Gerais'!$D$4:$D$1003),-('Gastos das Atividades'!BF$3&lt;='Gastos Gerais'!$E$4:$E$1003),-('Gastos Gerais'!$C$4:$C$1003)))</f>
        <v>0</v>
      </c>
      <c r="BG27" s="71">
        <f>IF($B27="",0,SUMPRODUCT(-('Gastos Gerais'!$F$4:$F$1003='Gastos das Atividades'!$B27),-('Gastos das Atividades'!BG$3&gt;='Gastos Gerais'!$D$4:$D$1003),-('Gastos das Atividades'!BG$3&lt;='Gastos Gerais'!$E$4:$E$1003),-('Gastos Gerais'!$C$4:$C$1003)))</f>
        <v>0</v>
      </c>
      <c r="BH27" s="71">
        <f>IF($B27="",0,SUMPRODUCT(-('Gastos Gerais'!$F$4:$F$1003='Gastos das Atividades'!$B27),-('Gastos das Atividades'!BH$3&gt;='Gastos Gerais'!$D$4:$D$1003),-('Gastos das Atividades'!BH$3&lt;='Gastos Gerais'!$E$4:$E$1003),-('Gastos Gerais'!$C$4:$C$1003)))</f>
        <v>0</v>
      </c>
      <c r="BI27" s="71">
        <f>IF($B27="",0,SUMPRODUCT(-('Gastos Gerais'!$F$4:$F$1003='Gastos das Atividades'!$B27),-('Gastos das Atividades'!BI$3&gt;='Gastos Gerais'!$D$4:$D$1003),-('Gastos das Atividades'!BI$3&lt;='Gastos Gerais'!$E$4:$E$1003),-('Gastos Gerais'!$C$4:$C$1003)))</f>
        <v>0</v>
      </c>
      <c r="BJ27" s="71">
        <f>IF($B27="",0,SUMPRODUCT(-('Gastos Gerais'!$F$4:$F$1003='Gastos das Atividades'!$B27),-('Gastos das Atividades'!BJ$3&gt;='Gastos Gerais'!$D$4:$D$1003),-('Gastos das Atividades'!BJ$3&lt;='Gastos Gerais'!$E$4:$E$1003),-('Gastos Gerais'!$C$4:$C$1003)))</f>
        <v>0</v>
      </c>
      <c r="BK27" s="71">
        <f>IF($B27="",0,SUMPRODUCT(-('Gastos Gerais'!$F$4:$F$1003='Gastos das Atividades'!$B27),-('Gastos das Atividades'!BK$3&gt;='Gastos Gerais'!$D$4:$D$1003),-('Gastos das Atividades'!BK$3&lt;='Gastos Gerais'!$E$4:$E$1003),-('Gastos Gerais'!$C$4:$C$1003)))</f>
        <v>0</v>
      </c>
      <c r="BL27" s="71">
        <f>IF($B27="",0,SUMPRODUCT(-('Gastos Gerais'!$F$4:$F$1003='Gastos das Atividades'!$B27),-('Gastos das Atividades'!BL$3&gt;='Gastos Gerais'!$D$4:$D$1003),-('Gastos das Atividades'!BL$3&lt;='Gastos Gerais'!$E$4:$E$1003),-('Gastos Gerais'!$C$4:$C$1003)))</f>
        <v>0</v>
      </c>
      <c r="BM27" s="71">
        <f>IF($B27="",0,SUMPRODUCT(-('Gastos Gerais'!$F$4:$F$1003='Gastos das Atividades'!$B27),-('Gastos das Atividades'!BM$3&gt;='Gastos Gerais'!$D$4:$D$1003),-('Gastos das Atividades'!BM$3&lt;='Gastos Gerais'!$E$4:$E$1003),-('Gastos Gerais'!$C$4:$C$1003)))</f>
        <v>0</v>
      </c>
      <c r="BN27" s="71">
        <f>IF($B27="",0,SUMPRODUCT(-('Gastos Gerais'!$F$4:$F$1003='Gastos das Atividades'!$B27),-('Gastos das Atividades'!BN$3&gt;='Gastos Gerais'!$D$4:$D$1003),-('Gastos das Atividades'!BN$3&lt;='Gastos Gerais'!$E$4:$E$1003),-('Gastos Gerais'!$C$4:$C$1003)))</f>
        <v>0</v>
      </c>
      <c r="BO27" s="71">
        <f>IF($B27="",0,SUMPRODUCT(-('Gastos Gerais'!$F$4:$F$1003='Gastos das Atividades'!$B27),-('Gastos das Atividades'!BO$3&gt;='Gastos Gerais'!$D$4:$D$1003),-('Gastos das Atividades'!BO$3&lt;='Gastos Gerais'!$E$4:$E$1003),-('Gastos Gerais'!$C$4:$C$1003)))</f>
        <v>0</v>
      </c>
      <c r="BP27" s="71">
        <f>IF($B27="",0,SUMPRODUCT(-('Gastos Gerais'!$F$4:$F$1003='Gastos das Atividades'!$B27),-('Gastos das Atividades'!BP$3&gt;='Gastos Gerais'!$D$4:$D$1003),-('Gastos das Atividades'!BP$3&lt;='Gastos Gerais'!$E$4:$E$1003),-('Gastos Gerais'!$C$4:$C$1003)))</f>
        <v>0</v>
      </c>
      <c r="BQ27" s="71">
        <f>IF($B27="",0,SUMPRODUCT(-('Gastos Gerais'!$F$4:$F$1003='Gastos das Atividades'!$B27),-('Gastos das Atividades'!BQ$3&gt;='Gastos Gerais'!$D$4:$D$1003),-('Gastos das Atividades'!BQ$3&lt;='Gastos Gerais'!$E$4:$E$1003),-('Gastos Gerais'!$C$4:$C$1003)))</f>
        <v>0</v>
      </c>
      <c r="BR27" s="71">
        <f>IF($B27="",0,SUMPRODUCT(-('Gastos Gerais'!$F$4:$F$1003='Gastos das Atividades'!$B27),-('Gastos das Atividades'!BR$3&gt;='Gastos Gerais'!$D$4:$D$1003),-('Gastos das Atividades'!BR$3&lt;='Gastos Gerais'!$E$4:$E$1003),-('Gastos Gerais'!$C$4:$C$1003)))</f>
        <v>0</v>
      </c>
      <c r="BS27" s="71">
        <f>IF($B27="",0,SUMPRODUCT(-('Gastos Gerais'!$F$4:$F$1003='Gastos das Atividades'!$B27),-('Gastos das Atividades'!BS$3&gt;='Gastos Gerais'!$D$4:$D$1003),-('Gastos das Atividades'!BS$3&lt;='Gastos Gerais'!$E$4:$E$1003),-('Gastos Gerais'!$C$4:$C$1003)))</f>
        <v>0</v>
      </c>
      <c r="BT27" s="71">
        <f>IF($B27="",0,SUMPRODUCT(-('Gastos Gerais'!$F$4:$F$1003='Gastos das Atividades'!$B27),-('Gastos das Atividades'!BT$3&gt;='Gastos Gerais'!$D$4:$D$1003),-('Gastos das Atividades'!BT$3&lt;='Gastos Gerais'!$E$4:$E$1003),-('Gastos Gerais'!$C$4:$C$1003)))</f>
        <v>0</v>
      </c>
      <c r="BU27" s="71">
        <f>IF($B27="",0,SUMPRODUCT(-('Gastos Gerais'!$F$4:$F$1003='Gastos das Atividades'!$B27),-('Gastos das Atividades'!BU$3&gt;='Gastos Gerais'!$D$4:$D$1003),-('Gastos das Atividades'!BU$3&lt;='Gastos Gerais'!$E$4:$E$1003),-('Gastos Gerais'!$C$4:$C$1003)))</f>
        <v>0</v>
      </c>
      <c r="BV27" s="71">
        <f>IF($B27="",0,SUMPRODUCT(-('Gastos Gerais'!$F$4:$F$1003='Gastos das Atividades'!$B27),-('Gastos das Atividades'!BV$3&gt;='Gastos Gerais'!$D$4:$D$1003),-('Gastos das Atividades'!BV$3&lt;='Gastos Gerais'!$E$4:$E$1003),-('Gastos Gerais'!$C$4:$C$1003)))</f>
        <v>0</v>
      </c>
      <c r="BW27" s="71">
        <f>IF($B27="",0,SUMPRODUCT(-('Gastos Gerais'!$F$4:$F$1003='Gastos das Atividades'!$B27),-('Gastos das Atividades'!BW$3&gt;='Gastos Gerais'!$D$4:$D$1003),-('Gastos das Atividades'!BW$3&lt;='Gastos Gerais'!$E$4:$E$1003),-('Gastos Gerais'!$C$4:$C$1003)))</f>
        <v>0</v>
      </c>
      <c r="BX27" s="71">
        <f>IF($B27="",0,SUMPRODUCT(-('Gastos Gerais'!$F$4:$F$1003='Gastos das Atividades'!$B27),-('Gastos das Atividades'!BX$3&gt;='Gastos Gerais'!$D$4:$D$1003),-('Gastos das Atividades'!BX$3&lt;='Gastos Gerais'!$E$4:$E$1003),-('Gastos Gerais'!$C$4:$C$1003)))</f>
        <v>0</v>
      </c>
    </row>
    <row r="28" spans="1:76" ht="25.5" x14ac:dyDescent="0.2">
      <c r="A28" s="139">
        <v>25</v>
      </c>
      <c r="B28" s="157" t="s">
        <v>498</v>
      </c>
      <c r="C28" s="298">
        <v>0</v>
      </c>
      <c r="D28" s="350">
        <f t="shared" si="9"/>
        <v>0</v>
      </c>
      <c r="E28" s="137">
        <f t="shared" si="10"/>
        <v>0</v>
      </c>
      <c r="F28" s="71">
        <f t="shared" si="2"/>
        <v>9000</v>
      </c>
      <c r="G28" s="71">
        <f t="shared" si="2"/>
        <v>0</v>
      </c>
      <c r="H28" s="71">
        <f t="shared" si="2"/>
        <v>0</v>
      </c>
      <c r="I28" s="71">
        <f t="shared" si="2"/>
        <v>0</v>
      </c>
      <c r="J28" s="138">
        <f t="shared" si="3"/>
        <v>9000</v>
      </c>
      <c r="K28" s="74">
        <f t="shared" si="4"/>
        <v>0</v>
      </c>
      <c r="L28" s="74">
        <f t="shared" si="5"/>
        <v>6.6562893636312238E-4</v>
      </c>
      <c r="M28" s="74">
        <f t="shared" si="6"/>
        <v>0</v>
      </c>
      <c r="N28" s="74">
        <f t="shared" si="11"/>
        <v>0</v>
      </c>
      <c r="O28" s="74">
        <f t="shared" si="12"/>
        <v>0</v>
      </c>
      <c r="P28" s="202">
        <f t="shared" si="8"/>
        <v>6.6562893636312238E-4</v>
      </c>
      <c r="Q28" s="71">
        <f>IF($B28="",0,SUMPRODUCT(-('Gastos Gerais'!$F$4:$F$1003='Gastos das Atividades'!$B28),-('Gastos das Atividades'!Q$3&gt;='Gastos Gerais'!$D$4:$D$1003),-('Gastos das Atividades'!Q$3&lt;='Gastos Gerais'!$E$4:$E$1003),-('Gastos Gerais'!$C$4:$C$1003)))</f>
        <v>0</v>
      </c>
      <c r="R28" s="71">
        <f>IF($B28="",0,SUMPRODUCT(-('Gastos Gerais'!$F$4:$F$1003='Gastos das Atividades'!$B28),-('Gastos das Atividades'!R$3&gt;='Gastos Gerais'!$D$4:$D$1003),-('Gastos das Atividades'!R$3&lt;='Gastos Gerais'!$E$4:$E$1003),-('Gastos Gerais'!$C$4:$C$1003)))</f>
        <v>0</v>
      </c>
      <c r="S28" s="71">
        <f>IF($B28="",0,SUMPRODUCT(-('Gastos Gerais'!$F$4:$F$1003='Gastos das Atividades'!$B28),-('Gastos das Atividades'!S$3&gt;='Gastos Gerais'!$D$4:$D$1003),-('Gastos das Atividades'!S$3&lt;='Gastos Gerais'!$E$4:$E$1003),-('Gastos Gerais'!$C$4:$C$1003)))</f>
        <v>0</v>
      </c>
      <c r="T28" s="71">
        <f>IF($B28="",0,SUMPRODUCT(-('Gastos Gerais'!$F$4:$F$1003='Gastos das Atividades'!$B28),-('Gastos das Atividades'!T$3&gt;='Gastos Gerais'!$D$4:$D$1003),-('Gastos das Atividades'!T$3&lt;='Gastos Gerais'!$E$4:$E$1003),-('Gastos Gerais'!$C$4:$C$1003)))</f>
        <v>0</v>
      </c>
      <c r="U28" s="71">
        <f>IF($B28="",0,SUMPRODUCT(-('Gastos Gerais'!$F$4:$F$1003='Gastos das Atividades'!$B28),-('Gastos das Atividades'!U$3&gt;='Gastos Gerais'!$D$4:$D$1003),-('Gastos das Atividades'!U$3&lt;='Gastos Gerais'!$E$4:$E$1003),-('Gastos Gerais'!$C$4:$C$1003)))</f>
        <v>3000</v>
      </c>
      <c r="V28" s="71">
        <f>IF($B28="",0,SUMPRODUCT(-('Gastos Gerais'!$F$4:$F$1003='Gastos das Atividades'!$B28),-('Gastos das Atividades'!V$3&gt;='Gastos Gerais'!$D$4:$D$1003),-('Gastos das Atividades'!V$3&lt;='Gastos Gerais'!$E$4:$E$1003),-('Gastos Gerais'!$C$4:$C$1003)))</f>
        <v>3000</v>
      </c>
      <c r="W28" s="71">
        <f>IF($B28="",0,SUMPRODUCT(-('Gastos Gerais'!$F$4:$F$1003='Gastos das Atividades'!$B28),-('Gastos das Atividades'!W$3&gt;='Gastos Gerais'!$D$4:$D$1003),-('Gastos das Atividades'!W$3&lt;='Gastos Gerais'!$E$4:$E$1003),-('Gastos Gerais'!$C$4:$C$1003)))</f>
        <v>3000</v>
      </c>
      <c r="X28" s="71">
        <f>IF($B28="",0,SUMPRODUCT(-('Gastos Gerais'!$F$4:$F$1003='Gastos das Atividades'!$B28),-('Gastos das Atividades'!X$3&gt;='Gastos Gerais'!$D$4:$D$1003),-('Gastos das Atividades'!X$3&lt;='Gastos Gerais'!$E$4:$E$1003),-('Gastos Gerais'!$C$4:$C$1003)))</f>
        <v>0</v>
      </c>
      <c r="Y28" s="71">
        <f>IF($B28="",0,SUMPRODUCT(-('Gastos Gerais'!$F$4:$F$1003='Gastos das Atividades'!$B28),-('Gastos das Atividades'!Y$3&gt;='Gastos Gerais'!$D$4:$D$1003),-('Gastos das Atividades'!Y$3&lt;='Gastos Gerais'!$E$4:$E$1003),-('Gastos Gerais'!$C$4:$C$1003)))</f>
        <v>0</v>
      </c>
      <c r="Z28" s="71">
        <f>IF($B28="",0,SUMPRODUCT(-('Gastos Gerais'!$F$4:$F$1003='Gastos das Atividades'!$B28),-('Gastos das Atividades'!Z$3&gt;='Gastos Gerais'!$D$4:$D$1003),-('Gastos das Atividades'!Z$3&lt;='Gastos Gerais'!$E$4:$E$1003),-('Gastos Gerais'!$C$4:$C$1003)))</f>
        <v>0</v>
      </c>
      <c r="AA28" s="71">
        <f>IF($B28="",0,SUMPRODUCT(-('Gastos Gerais'!$F$4:$F$1003='Gastos das Atividades'!$B28),-('Gastos das Atividades'!AA$3&gt;='Gastos Gerais'!$D$4:$D$1003),-('Gastos das Atividades'!AA$3&lt;='Gastos Gerais'!$E$4:$E$1003),-('Gastos Gerais'!$C$4:$C$1003)))</f>
        <v>0</v>
      </c>
      <c r="AB28" s="71">
        <f>IF($B28="",0,SUMPRODUCT(-('Gastos Gerais'!$F$4:$F$1003='Gastos das Atividades'!$B28),-('Gastos das Atividades'!AB$3&gt;='Gastos Gerais'!$D$4:$D$1003),-('Gastos das Atividades'!AB$3&lt;='Gastos Gerais'!$E$4:$E$1003),-('Gastos Gerais'!$C$4:$C$1003)))</f>
        <v>0</v>
      </c>
      <c r="AC28" s="71">
        <f>IF($B28="",0,SUMPRODUCT(-('Gastos Gerais'!$F$4:$F$1003='Gastos das Atividades'!$B28),-('Gastos das Atividades'!AC$3&gt;='Gastos Gerais'!$D$4:$D$1003),-('Gastos das Atividades'!AC$3&lt;='Gastos Gerais'!$E$4:$E$1003),-('Gastos Gerais'!$C$4:$C$1003)))</f>
        <v>0</v>
      </c>
      <c r="AD28" s="71">
        <f>IF($B28="",0,SUMPRODUCT(-('Gastos Gerais'!$F$4:$F$1003='Gastos das Atividades'!$B28),-('Gastos das Atividades'!AD$3&gt;='Gastos Gerais'!$D$4:$D$1003),-('Gastos das Atividades'!AD$3&lt;='Gastos Gerais'!$E$4:$E$1003),-('Gastos Gerais'!$C$4:$C$1003)))</f>
        <v>0</v>
      </c>
      <c r="AE28" s="71">
        <f>IF($B28="",0,SUMPRODUCT(-('Gastos Gerais'!$F$4:$F$1003='Gastos das Atividades'!$B28),-('Gastos das Atividades'!AE$3&gt;='Gastos Gerais'!$D$4:$D$1003),-('Gastos das Atividades'!AE$3&lt;='Gastos Gerais'!$E$4:$E$1003),-('Gastos Gerais'!$C$4:$C$1003)))</f>
        <v>0</v>
      </c>
      <c r="AF28" s="71">
        <f>IF($B28="",0,SUMPRODUCT(-('Gastos Gerais'!$F$4:$F$1003='Gastos das Atividades'!$B28),-('Gastos das Atividades'!AF$3&gt;='Gastos Gerais'!$D$4:$D$1003),-('Gastos das Atividades'!AF$3&lt;='Gastos Gerais'!$E$4:$E$1003),-('Gastos Gerais'!$C$4:$C$1003)))</f>
        <v>0</v>
      </c>
      <c r="AG28" s="71">
        <f>IF($B28="",0,SUMPRODUCT(-('Gastos Gerais'!$F$4:$F$1003='Gastos das Atividades'!$B28),-('Gastos das Atividades'!AG$3&gt;='Gastos Gerais'!$D$4:$D$1003),-('Gastos das Atividades'!AG$3&lt;='Gastos Gerais'!$E$4:$E$1003),-('Gastos Gerais'!$C$4:$C$1003)))</f>
        <v>0</v>
      </c>
      <c r="AH28" s="71">
        <f>IF($B28="",0,SUMPRODUCT(-('Gastos Gerais'!$F$4:$F$1003='Gastos das Atividades'!$B28),-('Gastos das Atividades'!AH$3&gt;='Gastos Gerais'!$D$4:$D$1003),-('Gastos das Atividades'!AH$3&lt;='Gastos Gerais'!$E$4:$E$1003),-('Gastos Gerais'!$C$4:$C$1003)))</f>
        <v>0</v>
      </c>
      <c r="AI28" s="71">
        <f>IF($B28="",0,SUMPRODUCT(-('Gastos Gerais'!$F$4:$F$1003='Gastos das Atividades'!$B28),-('Gastos das Atividades'!AI$3&gt;='Gastos Gerais'!$D$4:$D$1003),-('Gastos das Atividades'!AI$3&lt;='Gastos Gerais'!$E$4:$E$1003),-('Gastos Gerais'!$C$4:$C$1003)))</f>
        <v>0</v>
      </c>
      <c r="AJ28" s="71">
        <f>IF($B28="",0,SUMPRODUCT(-('Gastos Gerais'!$F$4:$F$1003='Gastos das Atividades'!$B28),-('Gastos das Atividades'!AJ$3&gt;='Gastos Gerais'!$D$4:$D$1003),-('Gastos das Atividades'!AJ$3&lt;='Gastos Gerais'!$E$4:$E$1003),-('Gastos Gerais'!$C$4:$C$1003)))</f>
        <v>0</v>
      </c>
      <c r="AK28" s="71">
        <f>IF($B28="",0,SUMPRODUCT(-('Gastos Gerais'!$F$4:$F$1003='Gastos das Atividades'!$B28),-('Gastos das Atividades'!AK$3&gt;='Gastos Gerais'!$D$4:$D$1003),-('Gastos das Atividades'!AK$3&lt;='Gastos Gerais'!$E$4:$E$1003),-('Gastos Gerais'!$C$4:$C$1003)))</f>
        <v>0</v>
      </c>
      <c r="AL28" s="71">
        <f>IF($B28="",0,SUMPRODUCT(-('Gastos Gerais'!$F$4:$F$1003='Gastos das Atividades'!$B28),-('Gastos das Atividades'!AL$3&gt;='Gastos Gerais'!$D$4:$D$1003),-('Gastos das Atividades'!AL$3&lt;='Gastos Gerais'!$E$4:$E$1003),-('Gastos Gerais'!$C$4:$C$1003)))</f>
        <v>0</v>
      </c>
      <c r="AM28" s="71">
        <f>IF($B28="",0,SUMPRODUCT(-('Gastos Gerais'!$F$4:$F$1003='Gastos das Atividades'!$B28),-('Gastos das Atividades'!AM$3&gt;='Gastos Gerais'!$D$4:$D$1003),-('Gastos das Atividades'!AM$3&lt;='Gastos Gerais'!$E$4:$E$1003),-('Gastos Gerais'!$C$4:$C$1003)))</f>
        <v>0</v>
      </c>
      <c r="AN28" s="71">
        <f>IF($B28="",0,SUMPRODUCT(-('Gastos Gerais'!$F$4:$F$1003='Gastos das Atividades'!$B28),-('Gastos das Atividades'!AN$3&gt;='Gastos Gerais'!$D$4:$D$1003),-('Gastos das Atividades'!AN$3&lt;='Gastos Gerais'!$E$4:$E$1003),-('Gastos Gerais'!$C$4:$C$1003)))</f>
        <v>0</v>
      </c>
      <c r="AO28" s="71">
        <f>IF($B28="",0,SUMPRODUCT(-('Gastos Gerais'!$F$4:$F$1003='Gastos das Atividades'!$B28),-('Gastos das Atividades'!AO$3&gt;='Gastos Gerais'!$D$4:$D$1003),-('Gastos das Atividades'!AO$3&lt;='Gastos Gerais'!$E$4:$E$1003),-('Gastos Gerais'!$C$4:$C$1003)))</f>
        <v>0</v>
      </c>
      <c r="AP28" s="71">
        <f>IF($B28="",0,SUMPRODUCT(-('Gastos Gerais'!$F$4:$F$1003='Gastos das Atividades'!$B28),-('Gastos das Atividades'!AP$3&gt;='Gastos Gerais'!$D$4:$D$1003),-('Gastos das Atividades'!AP$3&lt;='Gastos Gerais'!$E$4:$E$1003),-('Gastos Gerais'!$C$4:$C$1003)))</f>
        <v>0</v>
      </c>
      <c r="AQ28" s="71">
        <f>IF($B28="",0,SUMPRODUCT(-('Gastos Gerais'!$F$4:$F$1003='Gastos das Atividades'!$B28),-('Gastos das Atividades'!AQ$3&gt;='Gastos Gerais'!$D$4:$D$1003),-('Gastos das Atividades'!AQ$3&lt;='Gastos Gerais'!$E$4:$E$1003),-('Gastos Gerais'!$C$4:$C$1003)))</f>
        <v>0</v>
      </c>
      <c r="AR28" s="71">
        <f>IF($B28="",0,SUMPRODUCT(-('Gastos Gerais'!$F$4:$F$1003='Gastos das Atividades'!$B28),-('Gastos das Atividades'!AR$3&gt;='Gastos Gerais'!$D$4:$D$1003),-('Gastos das Atividades'!AR$3&lt;='Gastos Gerais'!$E$4:$E$1003),-('Gastos Gerais'!$C$4:$C$1003)))</f>
        <v>0</v>
      </c>
      <c r="AS28" s="71">
        <f>IF($B28="",0,SUMPRODUCT(-('Gastos Gerais'!$F$4:$F$1003='Gastos das Atividades'!$B28),-('Gastos das Atividades'!AS$3&gt;='Gastos Gerais'!$D$4:$D$1003),-('Gastos das Atividades'!AS$3&lt;='Gastos Gerais'!$E$4:$E$1003),-('Gastos Gerais'!$C$4:$C$1003)))</f>
        <v>0</v>
      </c>
      <c r="AT28" s="71">
        <f>IF($B28="",0,SUMPRODUCT(-('Gastos Gerais'!$F$4:$F$1003='Gastos das Atividades'!$B28),-('Gastos das Atividades'!AT$3&gt;='Gastos Gerais'!$D$4:$D$1003),-('Gastos das Atividades'!AT$3&lt;='Gastos Gerais'!$E$4:$E$1003),-('Gastos Gerais'!$C$4:$C$1003)))</f>
        <v>0</v>
      </c>
      <c r="AU28" s="71">
        <f>IF($B28="",0,SUMPRODUCT(-('Gastos Gerais'!$F$4:$F$1003='Gastos das Atividades'!$B28),-('Gastos das Atividades'!AU$3&gt;='Gastos Gerais'!$D$4:$D$1003),-('Gastos das Atividades'!AU$3&lt;='Gastos Gerais'!$E$4:$E$1003),-('Gastos Gerais'!$C$4:$C$1003)))</f>
        <v>0</v>
      </c>
      <c r="AV28" s="71">
        <f>IF($B28="",0,SUMPRODUCT(-('Gastos Gerais'!$F$4:$F$1003='Gastos das Atividades'!$B28),-('Gastos das Atividades'!AV$3&gt;='Gastos Gerais'!$D$4:$D$1003),-('Gastos das Atividades'!AV$3&lt;='Gastos Gerais'!$E$4:$E$1003),-('Gastos Gerais'!$C$4:$C$1003)))</f>
        <v>0</v>
      </c>
      <c r="AW28" s="71">
        <f>IF($B28="",0,SUMPRODUCT(-('Gastos Gerais'!$F$4:$F$1003='Gastos das Atividades'!$B28),-('Gastos das Atividades'!AW$3&gt;='Gastos Gerais'!$D$4:$D$1003),-('Gastos das Atividades'!AW$3&lt;='Gastos Gerais'!$E$4:$E$1003),-('Gastos Gerais'!$C$4:$C$1003)))</f>
        <v>0</v>
      </c>
      <c r="AX28" s="71">
        <f>IF($B28="",0,SUMPRODUCT(-('Gastos Gerais'!$F$4:$F$1003='Gastos das Atividades'!$B28),-('Gastos das Atividades'!AX$3&gt;='Gastos Gerais'!$D$4:$D$1003),-('Gastos das Atividades'!AX$3&lt;='Gastos Gerais'!$E$4:$E$1003),-('Gastos Gerais'!$C$4:$C$1003)))</f>
        <v>0</v>
      </c>
      <c r="AY28" s="71">
        <f>IF($B28="",0,SUMPRODUCT(-('Gastos Gerais'!$F$4:$F$1003='Gastos das Atividades'!$B28),-('Gastos das Atividades'!AY$3&gt;='Gastos Gerais'!$D$4:$D$1003),-('Gastos das Atividades'!AY$3&lt;='Gastos Gerais'!$E$4:$E$1003),-('Gastos Gerais'!$C$4:$C$1003)))</f>
        <v>0</v>
      </c>
      <c r="AZ28" s="71">
        <f>IF($B28="",0,SUMPRODUCT(-('Gastos Gerais'!$F$4:$F$1003='Gastos das Atividades'!$B28),-('Gastos das Atividades'!AZ$3&gt;='Gastos Gerais'!$D$4:$D$1003),-('Gastos das Atividades'!AZ$3&lt;='Gastos Gerais'!$E$4:$E$1003),-('Gastos Gerais'!$C$4:$C$1003)))</f>
        <v>0</v>
      </c>
      <c r="BA28" s="71">
        <f>IF($B28="",0,SUMPRODUCT(-('Gastos Gerais'!$F$4:$F$1003='Gastos das Atividades'!$B28),-('Gastos das Atividades'!BA$3&gt;='Gastos Gerais'!$D$4:$D$1003),-('Gastos das Atividades'!BA$3&lt;='Gastos Gerais'!$E$4:$E$1003),-('Gastos Gerais'!$C$4:$C$1003)))</f>
        <v>0</v>
      </c>
      <c r="BB28" s="71">
        <f>IF($B28="",0,SUMPRODUCT(-('Gastos Gerais'!$F$4:$F$1003='Gastos das Atividades'!$B28),-('Gastos das Atividades'!BB$3&gt;='Gastos Gerais'!$D$4:$D$1003),-('Gastos das Atividades'!BB$3&lt;='Gastos Gerais'!$E$4:$E$1003),-('Gastos Gerais'!$C$4:$C$1003)))</f>
        <v>0</v>
      </c>
      <c r="BC28" s="71">
        <f>IF($B28="",0,SUMPRODUCT(-('Gastos Gerais'!$F$4:$F$1003='Gastos das Atividades'!$B28),-('Gastos das Atividades'!BC$3&gt;='Gastos Gerais'!$D$4:$D$1003),-('Gastos das Atividades'!BC$3&lt;='Gastos Gerais'!$E$4:$E$1003),-('Gastos Gerais'!$C$4:$C$1003)))</f>
        <v>0</v>
      </c>
      <c r="BD28" s="71">
        <f>IF($B28="",0,SUMPRODUCT(-('Gastos Gerais'!$F$4:$F$1003='Gastos das Atividades'!$B28),-('Gastos das Atividades'!BD$3&gt;='Gastos Gerais'!$D$4:$D$1003),-('Gastos das Atividades'!BD$3&lt;='Gastos Gerais'!$E$4:$E$1003),-('Gastos Gerais'!$C$4:$C$1003)))</f>
        <v>0</v>
      </c>
      <c r="BE28" s="71">
        <f>IF($B28="",0,SUMPRODUCT(-('Gastos Gerais'!$F$4:$F$1003='Gastos das Atividades'!$B28),-('Gastos das Atividades'!BE$3&gt;='Gastos Gerais'!$D$4:$D$1003),-('Gastos das Atividades'!BE$3&lt;='Gastos Gerais'!$E$4:$E$1003),-('Gastos Gerais'!$C$4:$C$1003)))</f>
        <v>0</v>
      </c>
      <c r="BF28" s="71">
        <f>IF($B28="",0,SUMPRODUCT(-('Gastos Gerais'!$F$4:$F$1003='Gastos das Atividades'!$B28),-('Gastos das Atividades'!BF$3&gt;='Gastos Gerais'!$D$4:$D$1003),-('Gastos das Atividades'!BF$3&lt;='Gastos Gerais'!$E$4:$E$1003),-('Gastos Gerais'!$C$4:$C$1003)))</f>
        <v>0</v>
      </c>
      <c r="BG28" s="71">
        <f>IF($B28="",0,SUMPRODUCT(-('Gastos Gerais'!$F$4:$F$1003='Gastos das Atividades'!$B28),-('Gastos das Atividades'!BG$3&gt;='Gastos Gerais'!$D$4:$D$1003),-('Gastos das Atividades'!BG$3&lt;='Gastos Gerais'!$E$4:$E$1003),-('Gastos Gerais'!$C$4:$C$1003)))</f>
        <v>0</v>
      </c>
      <c r="BH28" s="71">
        <f>IF($B28="",0,SUMPRODUCT(-('Gastos Gerais'!$F$4:$F$1003='Gastos das Atividades'!$B28),-('Gastos das Atividades'!BH$3&gt;='Gastos Gerais'!$D$4:$D$1003),-('Gastos das Atividades'!BH$3&lt;='Gastos Gerais'!$E$4:$E$1003),-('Gastos Gerais'!$C$4:$C$1003)))</f>
        <v>0</v>
      </c>
      <c r="BI28" s="71">
        <f>IF($B28="",0,SUMPRODUCT(-('Gastos Gerais'!$F$4:$F$1003='Gastos das Atividades'!$B28),-('Gastos das Atividades'!BI$3&gt;='Gastos Gerais'!$D$4:$D$1003),-('Gastos das Atividades'!BI$3&lt;='Gastos Gerais'!$E$4:$E$1003),-('Gastos Gerais'!$C$4:$C$1003)))</f>
        <v>0</v>
      </c>
      <c r="BJ28" s="71">
        <f>IF($B28="",0,SUMPRODUCT(-('Gastos Gerais'!$F$4:$F$1003='Gastos das Atividades'!$B28),-('Gastos das Atividades'!BJ$3&gt;='Gastos Gerais'!$D$4:$D$1003),-('Gastos das Atividades'!BJ$3&lt;='Gastos Gerais'!$E$4:$E$1003),-('Gastos Gerais'!$C$4:$C$1003)))</f>
        <v>0</v>
      </c>
      <c r="BK28" s="71">
        <f>IF($B28="",0,SUMPRODUCT(-('Gastos Gerais'!$F$4:$F$1003='Gastos das Atividades'!$B28),-('Gastos das Atividades'!BK$3&gt;='Gastos Gerais'!$D$4:$D$1003),-('Gastos das Atividades'!BK$3&lt;='Gastos Gerais'!$E$4:$E$1003),-('Gastos Gerais'!$C$4:$C$1003)))</f>
        <v>0</v>
      </c>
      <c r="BL28" s="71">
        <f>IF($B28="",0,SUMPRODUCT(-('Gastos Gerais'!$F$4:$F$1003='Gastos das Atividades'!$B28),-('Gastos das Atividades'!BL$3&gt;='Gastos Gerais'!$D$4:$D$1003),-('Gastos das Atividades'!BL$3&lt;='Gastos Gerais'!$E$4:$E$1003),-('Gastos Gerais'!$C$4:$C$1003)))</f>
        <v>0</v>
      </c>
      <c r="BM28" s="71">
        <f>IF($B28="",0,SUMPRODUCT(-('Gastos Gerais'!$F$4:$F$1003='Gastos das Atividades'!$B28),-('Gastos das Atividades'!BM$3&gt;='Gastos Gerais'!$D$4:$D$1003),-('Gastos das Atividades'!BM$3&lt;='Gastos Gerais'!$E$4:$E$1003),-('Gastos Gerais'!$C$4:$C$1003)))</f>
        <v>0</v>
      </c>
      <c r="BN28" s="71">
        <f>IF($B28="",0,SUMPRODUCT(-('Gastos Gerais'!$F$4:$F$1003='Gastos das Atividades'!$B28),-('Gastos das Atividades'!BN$3&gt;='Gastos Gerais'!$D$4:$D$1003),-('Gastos das Atividades'!BN$3&lt;='Gastos Gerais'!$E$4:$E$1003),-('Gastos Gerais'!$C$4:$C$1003)))</f>
        <v>0</v>
      </c>
      <c r="BO28" s="71">
        <f>IF($B28="",0,SUMPRODUCT(-('Gastos Gerais'!$F$4:$F$1003='Gastos das Atividades'!$B28),-('Gastos das Atividades'!BO$3&gt;='Gastos Gerais'!$D$4:$D$1003),-('Gastos das Atividades'!BO$3&lt;='Gastos Gerais'!$E$4:$E$1003),-('Gastos Gerais'!$C$4:$C$1003)))</f>
        <v>0</v>
      </c>
      <c r="BP28" s="71">
        <f>IF($B28="",0,SUMPRODUCT(-('Gastos Gerais'!$F$4:$F$1003='Gastos das Atividades'!$B28),-('Gastos das Atividades'!BP$3&gt;='Gastos Gerais'!$D$4:$D$1003),-('Gastos das Atividades'!BP$3&lt;='Gastos Gerais'!$E$4:$E$1003),-('Gastos Gerais'!$C$4:$C$1003)))</f>
        <v>0</v>
      </c>
      <c r="BQ28" s="71">
        <f>IF($B28="",0,SUMPRODUCT(-('Gastos Gerais'!$F$4:$F$1003='Gastos das Atividades'!$B28),-('Gastos das Atividades'!BQ$3&gt;='Gastos Gerais'!$D$4:$D$1003),-('Gastos das Atividades'!BQ$3&lt;='Gastos Gerais'!$E$4:$E$1003),-('Gastos Gerais'!$C$4:$C$1003)))</f>
        <v>0</v>
      </c>
      <c r="BR28" s="71">
        <f>IF($B28="",0,SUMPRODUCT(-('Gastos Gerais'!$F$4:$F$1003='Gastos das Atividades'!$B28),-('Gastos das Atividades'!BR$3&gt;='Gastos Gerais'!$D$4:$D$1003),-('Gastos das Atividades'!BR$3&lt;='Gastos Gerais'!$E$4:$E$1003),-('Gastos Gerais'!$C$4:$C$1003)))</f>
        <v>0</v>
      </c>
      <c r="BS28" s="71">
        <f>IF($B28="",0,SUMPRODUCT(-('Gastos Gerais'!$F$4:$F$1003='Gastos das Atividades'!$B28),-('Gastos das Atividades'!BS$3&gt;='Gastos Gerais'!$D$4:$D$1003),-('Gastos das Atividades'!BS$3&lt;='Gastos Gerais'!$E$4:$E$1003),-('Gastos Gerais'!$C$4:$C$1003)))</f>
        <v>0</v>
      </c>
      <c r="BT28" s="71">
        <f>IF($B28="",0,SUMPRODUCT(-('Gastos Gerais'!$F$4:$F$1003='Gastos das Atividades'!$B28),-('Gastos das Atividades'!BT$3&gt;='Gastos Gerais'!$D$4:$D$1003),-('Gastos das Atividades'!BT$3&lt;='Gastos Gerais'!$E$4:$E$1003),-('Gastos Gerais'!$C$4:$C$1003)))</f>
        <v>0</v>
      </c>
      <c r="BU28" s="71">
        <f>IF($B28="",0,SUMPRODUCT(-('Gastos Gerais'!$F$4:$F$1003='Gastos das Atividades'!$B28),-('Gastos das Atividades'!BU$3&gt;='Gastos Gerais'!$D$4:$D$1003),-('Gastos das Atividades'!BU$3&lt;='Gastos Gerais'!$E$4:$E$1003),-('Gastos Gerais'!$C$4:$C$1003)))</f>
        <v>0</v>
      </c>
      <c r="BV28" s="71">
        <f>IF($B28="",0,SUMPRODUCT(-('Gastos Gerais'!$F$4:$F$1003='Gastos das Atividades'!$B28),-('Gastos das Atividades'!BV$3&gt;='Gastos Gerais'!$D$4:$D$1003),-('Gastos das Atividades'!BV$3&lt;='Gastos Gerais'!$E$4:$E$1003),-('Gastos Gerais'!$C$4:$C$1003)))</f>
        <v>0</v>
      </c>
      <c r="BW28" s="71">
        <f>IF($B28="",0,SUMPRODUCT(-('Gastos Gerais'!$F$4:$F$1003='Gastos das Atividades'!$B28),-('Gastos das Atividades'!BW$3&gt;='Gastos Gerais'!$D$4:$D$1003),-('Gastos das Atividades'!BW$3&lt;='Gastos Gerais'!$E$4:$E$1003),-('Gastos Gerais'!$C$4:$C$1003)))</f>
        <v>0</v>
      </c>
      <c r="BX28" s="71">
        <f>IF($B28="",0,SUMPRODUCT(-('Gastos Gerais'!$F$4:$F$1003='Gastos das Atividades'!$B28),-('Gastos das Atividades'!BX$3&gt;='Gastos Gerais'!$D$4:$D$1003),-('Gastos das Atividades'!BX$3&lt;='Gastos Gerais'!$E$4:$E$1003),-('Gastos Gerais'!$C$4:$C$1003)))</f>
        <v>0</v>
      </c>
    </row>
    <row r="29" spans="1:76" ht="25.5" x14ac:dyDescent="0.2">
      <c r="A29" s="139">
        <v>26</v>
      </c>
      <c r="B29" s="157" t="s">
        <v>481</v>
      </c>
      <c r="C29" s="298">
        <v>0</v>
      </c>
      <c r="D29" s="350">
        <f t="shared" si="9"/>
        <v>13000</v>
      </c>
      <c r="E29" s="137">
        <f t="shared" si="10"/>
        <v>13000</v>
      </c>
      <c r="F29" s="71">
        <f t="shared" si="2"/>
        <v>260200</v>
      </c>
      <c r="G29" s="71">
        <f t="shared" si="2"/>
        <v>0</v>
      </c>
      <c r="H29" s="71">
        <f t="shared" si="2"/>
        <v>0</v>
      </c>
      <c r="I29" s="71">
        <f t="shared" si="2"/>
        <v>0</v>
      </c>
      <c r="J29" s="138">
        <f t="shared" si="3"/>
        <v>273200</v>
      </c>
      <c r="K29" s="74">
        <f t="shared" si="4"/>
        <v>9.6146401919117673E-4</v>
      </c>
      <c r="L29" s="74">
        <f t="shared" si="5"/>
        <v>1.9244072137964939E-2</v>
      </c>
      <c r="M29" s="74">
        <f t="shared" si="6"/>
        <v>0</v>
      </c>
      <c r="N29" s="74">
        <f t="shared" si="11"/>
        <v>0</v>
      </c>
      <c r="O29" s="74">
        <f t="shared" si="12"/>
        <v>0</v>
      </c>
      <c r="P29" s="202">
        <f t="shared" si="8"/>
        <v>2.0205536157156114E-2</v>
      </c>
      <c r="Q29" s="71">
        <f>IF($B29="",0,SUMPRODUCT(-('Gastos Gerais'!$F$4:$F$1003='Gastos das Atividades'!$B29),-('Gastos das Atividades'!Q$3&gt;='Gastos Gerais'!$D$4:$D$1003),-('Gastos das Atividades'!Q$3&lt;='Gastos Gerais'!$E$4:$E$1003),-('Gastos Gerais'!$C$4:$C$1003)))</f>
        <v>13000</v>
      </c>
      <c r="R29" s="71">
        <f>IF($B29="",0,SUMPRODUCT(-('Gastos Gerais'!$F$4:$F$1003='Gastos das Atividades'!$B29),-('Gastos das Atividades'!R$3&gt;='Gastos Gerais'!$D$4:$D$1003),-('Gastos das Atividades'!R$3&lt;='Gastos Gerais'!$E$4:$E$1003),-('Gastos Gerais'!$C$4:$C$1003)))</f>
        <v>116000</v>
      </c>
      <c r="S29" s="71">
        <f>IF($B29="",0,SUMPRODUCT(-('Gastos Gerais'!$F$4:$F$1003='Gastos das Atividades'!$B29),-('Gastos das Atividades'!S$3&gt;='Gastos Gerais'!$D$4:$D$1003),-('Gastos das Atividades'!S$3&lt;='Gastos Gerais'!$E$4:$E$1003),-('Gastos Gerais'!$C$4:$C$1003)))</f>
        <v>13000</v>
      </c>
      <c r="T29" s="71">
        <f>IF($B29="",0,SUMPRODUCT(-('Gastos Gerais'!$F$4:$F$1003='Gastos das Atividades'!$B29),-('Gastos das Atividades'!T$3&gt;='Gastos Gerais'!$D$4:$D$1003),-('Gastos das Atividades'!T$3&lt;='Gastos Gerais'!$E$4:$E$1003),-('Gastos Gerais'!$C$4:$C$1003)))</f>
        <v>13000</v>
      </c>
      <c r="U29" s="71">
        <f>IF($B29="",0,SUMPRODUCT(-('Gastos Gerais'!$F$4:$F$1003='Gastos das Atividades'!$B29),-('Gastos das Atividades'!U$3&gt;='Gastos Gerais'!$D$4:$D$1003),-('Gastos das Atividades'!U$3&lt;='Gastos Gerais'!$E$4:$E$1003),-('Gastos Gerais'!$C$4:$C$1003)))</f>
        <v>13000</v>
      </c>
      <c r="V29" s="71">
        <f>IF($B29="",0,SUMPRODUCT(-('Gastos Gerais'!$F$4:$F$1003='Gastos das Atividades'!$B29),-('Gastos das Atividades'!V$3&gt;='Gastos Gerais'!$D$4:$D$1003),-('Gastos das Atividades'!V$3&lt;='Gastos Gerais'!$E$4:$E$1003),-('Gastos Gerais'!$C$4:$C$1003)))</f>
        <v>13000</v>
      </c>
      <c r="W29" s="71">
        <f>IF($B29="",0,SUMPRODUCT(-('Gastos Gerais'!$F$4:$F$1003='Gastos das Atividades'!$B29),-('Gastos das Atividades'!W$3&gt;='Gastos Gerais'!$D$4:$D$1003),-('Gastos das Atividades'!W$3&lt;='Gastos Gerais'!$E$4:$E$1003),-('Gastos Gerais'!$C$4:$C$1003)))</f>
        <v>14200</v>
      </c>
      <c r="X29" s="71">
        <f>IF($B29="",0,SUMPRODUCT(-('Gastos Gerais'!$F$4:$F$1003='Gastos das Atividades'!$B29),-('Gastos das Atividades'!X$3&gt;='Gastos Gerais'!$D$4:$D$1003),-('Gastos das Atividades'!X$3&lt;='Gastos Gerais'!$E$4:$E$1003),-('Gastos Gerais'!$C$4:$C$1003)))</f>
        <v>13000</v>
      </c>
      <c r="Y29" s="71">
        <f>IF($B29="",0,SUMPRODUCT(-('Gastos Gerais'!$F$4:$F$1003='Gastos das Atividades'!$B29),-('Gastos das Atividades'!Y$3&gt;='Gastos Gerais'!$D$4:$D$1003),-('Gastos das Atividades'!Y$3&lt;='Gastos Gerais'!$E$4:$E$1003),-('Gastos Gerais'!$C$4:$C$1003)))</f>
        <v>13000</v>
      </c>
      <c r="Z29" s="71">
        <f>IF($B29="",0,SUMPRODUCT(-('Gastos Gerais'!$F$4:$F$1003='Gastos das Atividades'!$B29),-('Gastos das Atividades'!Z$3&gt;='Gastos Gerais'!$D$4:$D$1003),-('Gastos das Atividades'!Z$3&lt;='Gastos Gerais'!$E$4:$E$1003),-('Gastos Gerais'!$C$4:$C$1003)))</f>
        <v>13000</v>
      </c>
      <c r="AA29" s="71">
        <f>IF($B29="",0,SUMPRODUCT(-('Gastos Gerais'!$F$4:$F$1003='Gastos das Atividades'!$B29),-('Gastos das Atividades'!AA$3&gt;='Gastos Gerais'!$D$4:$D$1003),-('Gastos das Atividades'!AA$3&lt;='Gastos Gerais'!$E$4:$E$1003),-('Gastos Gerais'!$C$4:$C$1003)))</f>
        <v>13000</v>
      </c>
      <c r="AB29" s="71">
        <f>IF($B29="",0,SUMPRODUCT(-('Gastos Gerais'!$F$4:$F$1003='Gastos das Atividades'!$B29),-('Gastos das Atividades'!AB$3&gt;='Gastos Gerais'!$D$4:$D$1003),-('Gastos das Atividades'!AB$3&lt;='Gastos Gerais'!$E$4:$E$1003),-('Gastos Gerais'!$C$4:$C$1003)))</f>
        <v>13000</v>
      </c>
      <c r="AC29" s="71">
        <f>IF($B29="",0,SUMPRODUCT(-('Gastos Gerais'!$F$4:$F$1003='Gastos das Atividades'!$B29),-('Gastos das Atividades'!AC$3&gt;='Gastos Gerais'!$D$4:$D$1003),-('Gastos das Atividades'!AC$3&lt;='Gastos Gerais'!$E$4:$E$1003),-('Gastos Gerais'!$C$4:$C$1003)))</f>
        <v>13000</v>
      </c>
      <c r="AD29" s="71">
        <f>IF($B29="",0,SUMPRODUCT(-('Gastos Gerais'!$F$4:$F$1003='Gastos das Atividades'!$B29),-('Gastos das Atividades'!AD$3&gt;='Gastos Gerais'!$D$4:$D$1003),-('Gastos das Atividades'!AD$3&lt;='Gastos Gerais'!$E$4:$E$1003),-('Gastos Gerais'!$C$4:$C$1003)))</f>
        <v>0</v>
      </c>
      <c r="AE29" s="71">
        <f>IF($B29="",0,SUMPRODUCT(-('Gastos Gerais'!$F$4:$F$1003='Gastos das Atividades'!$B29),-('Gastos das Atividades'!AE$3&gt;='Gastos Gerais'!$D$4:$D$1003),-('Gastos das Atividades'!AE$3&lt;='Gastos Gerais'!$E$4:$E$1003),-('Gastos Gerais'!$C$4:$C$1003)))</f>
        <v>0</v>
      </c>
      <c r="AF29" s="71">
        <f>IF($B29="",0,SUMPRODUCT(-('Gastos Gerais'!$F$4:$F$1003='Gastos das Atividades'!$B29),-('Gastos das Atividades'!AF$3&gt;='Gastos Gerais'!$D$4:$D$1003),-('Gastos das Atividades'!AF$3&lt;='Gastos Gerais'!$E$4:$E$1003),-('Gastos Gerais'!$C$4:$C$1003)))</f>
        <v>0</v>
      </c>
      <c r="AG29" s="71">
        <f>IF($B29="",0,SUMPRODUCT(-('Gastos Gerais'!$F$4:$F$1003='Gastos das Atividades'!$B29),-('Gastos das Atividades'!AG$3&gt;='Gastos Gerais'!$D$4:$D$1003),-('Gastos das Atividades'!AG$3&lt;='Gastos Gerais'!$E$4:$E$1003),-('Gastos Gerais'!$C$4:$C$1003)))</f>
        <v>0</v>
      </c>
      <c r="AH29" s="71">
        <f>IF($B29="",0,SUMPRODUCT(-('Gastos Gerais'!$F$4:$F$1003='Gastos das Atividades'!$B29),-('Gastos das Atividades'!AH$3&gt;='Gastos Gerais'!$D$4:$D$1003),-('Gastos das Atividades'!AH$3&lt;='Gastos Gerais'!$E$4:$E$1003),-('Gastos Gerais'!$C$4:$C$1003)))</f>
        <v>0</v>
      </c>
      <c r="AI29" s="71">
        <f>IF($B29="",0,SUMPRODUCT(-('Gastos Gerais'!$F$4:$F$1003='Gastos das Atividades'!$B29),-('Gastos das Atividades'!AI$3&gt;='Gastos Gerais'!$D$4:$D$1003),-('Gastos das Atividades'!AI$3&lt;='Gastos Gerais'!$E$4:$E$1003),-('Gastos Gerais'!$C$4:$C$1003)))</f>
        <v>0</v>
      </c>
      <c r="AJ29" s="71">
        <f>IF($B29="",0,SUMPRODUCT(-('Gastos Gerais'!$F$4:$F$1003='Gastos das Atividades'!$B29),-('Gastos das Atividades'!AJ$3&gt;='Gastos Gerais'!$D$4:$D$1003),-('Gastos das Atividades'!AJ$3&lt;='Gastos Gerais'!$E$4:$E$1003),-('Gastos Gerais'!$C$4:$C$1003)))</f>
        <v>0</v>
      </c>
      <c r="AK29" s="71">
        <f>IF($B29="",0,SUMPRODUCT(-('Gastos Gerais'!$F$4:$F$1003='Gastos das Atividades'!$B29),-('Gastos das Atividades'!AK$3&gt;='Gastos Gerais'!$D$4:$D$1003),-('Gastos das Atividades'!AK$3&lt;='Gastos Gerais'!$E$4:$E$1003),-('Gastos Gerais'!$C$4:$C$1003)))</f>
        <v>0</v>
      </c>
      <c r="AL29" s="71">
        <f>IF($B29="",0,SUMPRODUCT(-('Gastos Gerais'!$F$4:$F$1003='Gastos das Atividades'!$B29),-('Gastos das Atividades'!AL$3&gt;='Gastos Gerais'!$D$4:$D$1003),-('Gastos das Atividades'!AL$3&lt;='Gastos Gerais'!$E$4:$E$1003),-('Gastos Gerais'!$C$4:$C$1003)))</f>
        <v>0</v>
      </c>
      <c r="AM29" s="71">
        <f>IF($B29="",0,SUMPRODUCT(-('Gastos Gerais'!$F$4:$F$1003='Gastos das Atividades'!$B29),-('Gastos das Atividades'!AM$3&gt;='Gastos Gerais'!$D$4:$D$1003),-('Gastos das Atividades'!AM$3&lt;='Gastos Gerais'!$E$4:$E$1003),-('Gastos Gerais'!$C$4:$C$1003)))</f>
        <v>0</v>
      </c>
      <c r="AN29" s="71">
        <f>IF($B29="",0,SUMPRODUCT(-('Gastos Gerais'!$F$4:$F$1003='Gastos das Atividades'!$B29),-('Gastos das Atividades'!AN$3&gt;='Gastos Gerais'!$D$4:$D$1003),-('Gastos das Atividades'!AN$3&lt;='Gastos Gerais'!$E$4:$E$1003),-('Gastos Gerais'!$C$4:$C$1003)))</f>
        <v>0</v>
      </c>
      <c r="AO29" s="71">
        <f>IF($B29="",0,SUMPRODUCT(-('Gastos Gerais'!$F$4:$F$1003='Gastos das Atividades'!$B29),-('Gastos das Atividades'!AO$3&gt;='Gastos Gerais'!$D$4:$D$1003),-('Gastos das Atividades'!AO$3&lt;='Gastos Gerais'!$E$4:$E$1003),-('Gastos Gerais'!$C$4:$C$1003)))</f>
        <v>0</v>
      </c>
      <c r="AP29" s="71">
        <f>IF($B29="",0,SUMPRODUCT(-('Gastos Gerais'!$F$4:$F$1003='Gastos das Atividades'!$B29),-('Gastos das Atividades'!AP$3&gt;='Gastos Gerais'!$D$4:$D$1003),-('Gastos das Atividades'!AP$3&lt;='Gastos Gerais'!$E$4:$E$1003),-('Gastos Gerais'!$C$4:$C$1003)))</f>
        <v>0</v>
      </c>
      <c r="AQ29" s="71">
        <f>IF($B29="",0,SUMPRODUCT(-('Gastos Gerais'!$F$4:$F$1003='Gastos das Atividades'!$B29),-('Gastos das Atividades'!AQ$3&gt;='Gastos Gerais'!$D$4:$D$1003),-('Gastos das Atividades'!AQ$3&lt;='Gastos Gerais'!$E$4:$E$1003),-('Gastos Gerais'!$C$4:$C$1003)))</f>
        <v>0</v>
      </c>
      <c r="AR29" s="71">
        <f>IF($B29="",0,SUMPRODUCT(-('Gastos Gerais'!$F$4:$F$1003='Gastos das Atividades'!$B29),-('Gastos das Atividades'!AR$3&gt;='Gastos Gerais'!$D$4:$D$1003),-('Gastos das Atividades'!AR$3&lt;='Gastos Gerais'!$E$4:$E$1003),-('Gastos Gerais'!$C$4:$C$1003)))</f>
        <v>0</v>
      </c>
      <c r="AS29" s="71">
        <f>IF($B29="",0,SUMPRODUCT(-('Gastos Gerais'!$F$4:$F$1003='Gastos das Atividades'!$B29),-('Gastos das Atividades'!AS$3&gt;='Gastos Gerais'!$D$4:$D$1003),-('Gastos das Atividades'!AS$3&lt;='Gastos Gerais'!$E$4:$E$1003),-('Gastos Gerais'!$C$4:$C$1003)))</f>
        <v>0</v>
      </c>
      <c r="AT29" s="71">
        <f>IF($B29="",0,SUMPRODUCT(-('Gastos Gerais'!$F$4:$F$1003='Gastos das Atividades'!$B29),-('Gastos das Atividades'!AT$3&gt;='Gastos Gerais'!$D$4:$D$1003),-('Gastos das Atividades'!AT$3&lt;='Gastos Gerais'!$E$4:$E$1003),-('Gastos Gerais'!$C$4:$C$1003)))</f>
        <v>0</v>
      </c>
      <c r="AU29" s="71">
        <f>IF($B29="",0,SUMPRODUCT(-('Gastos Gerais'!$F$4:$F$1003='Gastos das Atividades'!$B29),-('Gastos das Atividades'!AU$3&gt;='Gastos Gerais'!$D$4:$D$1003),-('Gastos das Atividades'!AU$3&lt;='Gastos Gerais'!$E$4:$E$1003),-('Gastos Gerais'!$C$4:$C$1003)))</f>
        <v>0</v>
      </c>
      <c r="AV29" s="71">
        <f>IF($B29="",0,SUMPRODUCT(-('Gastos Gerais'!$F$4:$F$1003='Gastos das Atividades'!$B29),-('Gastos das Atividades'!AV$3&gt;='Gastos Gerais'!$D$4:$D$1003),-('Gastos das Atividades'!AV$3&lt;='Gastos Gerais'!$E$4:$E$1003),-('Gastos Gerais'!$C$4:$C$1003)))</f>
        <v>0</v>
      </c>
      <c r="AW29" s="71">
        <f>IF($B29="",0,SUMPRODUCT(-('Gastos Gerais'!$F$4:$F$1003='Gastos das Atividades'!$B29),-('Gastos das Atividades'!AW$3&gt;='Gastos Gerais'!$D$4:$D$1003),-('Gastos das Atividades'!AW$3&lt;='Gastos Gerais'!$E$4:$E$1003),-('Gastos Gerais'!$C$4:$C$1003)))</f>
        <v>0</v>
      </c>
      <c r="AX29" s="71">
        <f>IF($B29="",0,SUMPRODUCT(-('Gastos Gerais'!$F$4:$F$1003='Gastos das Atividades'!$B29),-('Gastos das Atividades'!AX$3&gt;='Gastos Gerais'!$D$4:$D$1003),-('Gastos das Atividades'!AX$3&lt;='Gastos Gerais'!$E$4:$E$1003),-('Gastos Gerais'!$C$4:$C$1003)))</f>
        <v>0</v>
      </c>
      <c r="AY29" s="71">
        <f>IF($B29="",0,SUMPRODUCT(-('Gastos Gerais'!$F$4:$F$1003='Gastos das Atividades'!$B29),-('Gastos das Atividades'!AY$3&gt;='Gastos Gerais'!$D$4:$D$1003),-('Gastos das Atividades'!AY$3&lt;='Gastos Gerais'!$E$4:$E$1003),-('Gastos Gerais'!$C$4:$C$1003)))</f>
        <v>0</v>
      </c>
      <c r="AZ29" s="71">
        <f>IF($B29="",0,SUMPRODUCT(-('Gastos Gerais'!$F$4:$F$1003='Gastos das Atividades'!$B29),-('Gastos das Atividades'!AZ$3&gt;='Gastos Gerais'!$D$4:$D$1003),-('Gastos das Atividades'!AZ$3&lt;='Gastos Gerais'!$E$4:$E$1003),-('Gastos Gerais'!$C$4:$C$1003)))</f>
        <v>0</v>
      </c>
      <c r="BA29" s="71">
        <f>IF($B29="",0,SUMPRODUCT(-('Gastos Gerais'!$F$4:$F$1003='Gastos das Atividades'!$B29),-('Gastos das Atividades'!BA$3&gt;='Gastos Gerais'!$D$4:$D$1003),-('Gastos das Atividades'!BA$3&lt;='Gastos Gerais'!$E$4:$E$1003),-('Gastos Gerais'!$C$4:$C$1003)))</f>
        <v>0</v>
      </c>
      <c r="BB29" s="71">
        <f>IF($B29="",0,SUMPRODUCT(-('Gastos Gerais'!$F$4:$F$1003='Gastos das Atividades'!$B29),-('Gastos das Atividades'!BB$3&gt;='Gastos Gerais'!$D$4:$D$1003),-('Gastos das Atividades'!BB$3&lt;='Gastos Gerais'!$E$4:$E$1003),-('Gastos Gerais'!$C$4:$C$1003)))</f>
        <v>0</v>
      </c>
      <c r="BC29" s="71">
        <f>IF($B29="",0,SUMPRODUCT(-('Gastos Gerais'!$F$4:$F$1003='Gastos das Atividades'!$B29),-('Gastos das Atividades'!BC$3&gt;='Gastos Gerais'!$D$4:$D$1003),-('Gastos das Atividades'!BC$3&lt;='Gastos Gerais'!$E$4:$E$1003),-('Gastos Gerais'!$C$4:$C$1003)))</f>
        <v>0</v>
      </c>
      <c r="BD29" s="71">
        <f>IF($B29="",0,SUMPRODUCT(-('Gastos Gerais'!$F$4:$F$1003='Gastos das Atividades'!$B29),-('Gastos das Atividades'!BD$3&gt;='Gastos Gerais'!$D$4:$D$1003),-('Gastos das Atividades'!BD$3&lt;='Gastos Gerais'!$E$4:$E$1003),-('Gastos Gerais'!$C$4:$C$1003)))</f>
        <v>0</v>
      </c>
      <c r="BE29" s="71">
        <f>IF($B29="",0,SUMPRODUCT(-('Gastos Gerais'!$F$4:$F$1003='Gastos das Atividades'!$B29),-('Gastos das Atividades'!BE$3&gt;='Gastos Gerais'!$D$4:$D$1003),-('Gastos das Atividades'!BE$3&lt;='Gastos Gerais'!$E$4:$E$1003),-('Gastos Gerais'!$C$4:$C$1003)))</f>
        <v>0</v>
      </c>
      <c r="BF29" s="71">
        <f>IF($B29="",0,SUMPRODUCT(-('Gastos Gerais'!$F$4:$F$1003='Gastos das Atividades'!$B29),-('Gastos das Atividades'!BF$3&gt;='Gastos Gerais'!$D$4:$D$1003),-('Gastos das Atividades'!BF$3&lt;='Gastos Gerais'!$E$4:$E$1003),-('Gastos Gerais'!$C$4:$C$1003)))</f>
        <v>0</v>
      </c>
      <c r="BG29" s="71">
        <f>IF($B29="",0,SUMPRODUCT(-('Gastos Gerais'!$F$4:$F$1003='Gastos das Atividades'!$B29),-('Gastos das Atividades'!BG$3&gt;='Gastos Gerais'!$D$4:$D$1003),-('Gastos das Atividades'!BG$3&lt;='Gastos Gerais'!$E$4:$E$1003),-('Gastos Gerais'!$C$4:$C$1003)))</f>
        <v>0</v>
      </c>
      <c r="BH29" s="71">
        <f>IF($B29="",0,SUMPRODUCT(-('Gastos Gerais'!$F$4:$F$1003='Gastos das Atividades'!$B29),-('Gastos das Atividades'!BH$3&gt;='Gastos Gerais'!$D$4:$D$1003),-('Gastos das Atividades'!BH$3&lt;='Gastos Gerais'!$E$4:$E$1003),-('Gastos Gerais'!$C$4:$C$1003)))</f>
        <v>0</v>
      </c>
      <c r="BI29" s="71">
        <f>IF($B29="",0,SUMPRODUCT(-('Gastos Gerais'!$F$4:$F$1003='Gastos das Atividades'!$B29),-('Gastos das Atividades'!BI$3&gt;='Gastos Gerais'!$D$4:$D$1003),-('Gastos das Atividades'!BI$3&lt;='Gastos Gerais'!$E$4:$E$1003),-('Gastos Gerais'!$C$4:$C$1003)))</f>
        <v>0</v>
      </c>
      <c r="BJ29" s="71">
        <f>IF($B29="",0,SUMPRODUCT(-('Gastos Gerais'!$F$4:$F$1003='Gastos das Atividades'!$B29),-('Gastos das Atividades'!BJ$3&gt;='Gastos Gerais'!$D$4:$D$1003),-('Gastos das Atividades'!BJ$3&lt;='Gastos Gerais'!$E$4:$E$1003),-('Gastos Gerais'!$C$4:$C$1003)))</f>
        <v>0</v>
      </c>
      <c r="BK29" s="71">
        <f>IF($B29="",0,SUMPRODUCT(-('Gastos Gerais'!$F$4:$F$1003='Gastos das Atividades'!$B29),-('Gastos das Atividades'!BK$3&gt;='Gastos Gerais'!$D$4:$D$1003),-('Gastos das Atividades'!BK$3&lt;='Gastos Gerais'!$E$4:$E$1003),-('Gastos Gerais'!$C$4:$C$1003)))</f>
        <v>0</v>
      </c>
      <c r="BL29" s="71">
        <f>IF($B29="",0,SUMPRODUCT(-('Gastos Gerais'!$F$4:$F$1003='Gastos das Atividades'!$B29),-('Gastos das Atividades'!BL$3&gt;='Gastos Gerais'!$D$4:$D$1003),-('Gastos das Atividades'!BL$3&lt;='Gastos Gerais'!$E$4:$E$1003),-('Gastos Gerais'!$C$4:$C$1003)))</f>
        <v>0</v>
      </c>
      <c r="BM29" s="71">
        <f>IF($B29="",0,SUMPRODUCT(-('Gastos Gerais'!$F$4:$F$1003='Gastos das Atividades'!$B29),-('Gastos das Atividades'!BM$3&gt;='Gastos Gerais'!$D$4:$D$1003),-('Gastos das Atividades'!BM$3&lt;='Gastos Gerais'!$E$4:$E$1003),-('Gastos Gerais'!$C$4:$C$1003)))</f>
        <v>0</v>
      </c>
      <c r="BN29" s="71">
        <f>IF($B29="",0,SUMPRODUCT(-('Gastos Gerais'!$F$4:$F$1003='Gastos das Atividades'!$B29),-('Gastos das Atividades'!BN$3&gt;='Gastos Gerais'!$D$4:$D$1003),-('Gastos das Atividades'!BN$3&lt;='Gastos Gerais'!$E$4:$E$1003),-('Gastos Gerais'!$C$4:$C$1003)))</f>
        <v>0</v>
      </c>
      <c r="BO29" s="71">
        <f>IF($B29="",0,SUMPRODUCT(-('Gastos Gerais'!$F$4:$F$1003='Gastos das Atividades'!$B29),-('Gastos das Atividades'!BO$3&gt;='Gastos Gerais'!$D$4:$D$1003),-('Gastos das Atividades'!BO$3&lt;='Gastos Gerais'!$E$4:$E$1003),-('Gastos Gerais'!$C$4:$C$1003)))</f>
        <v>0</v>
      </c>
      <c r="BP29" s="71">
        <f>IF($B29="",0,SUMPRODUCT(-('Gastos Gerais'!$F$4:$F$1003='Gastos das Atividades'!$B29),-('Gastos das Atividades'!BP$3&gt;='Gastos Gerais'!$D$4:$D$1003),-('Gastos das Atividades'!BP$3&lt;='Gastos Gerais'!$E$4:$E$1003),-('Gastos Gerais'!$C$4:$C$1003)))</f>
        <v>0</v>
      </c>
      <c r="BQ29" s="71">
        <f>IF($B29="",0,SUMPRODUCT(-('Gastos Gerais'!$F$4:$F$1003='Gastos das Atividades'!$B29),-('Gastos das Atividades'!BQ$3&gt;='Gastos Gerais'!$D$4:$D$1003),-('Gastos das Atividades'!BQ$3&lt;='Gastos Gerais'!$E$4:$E$1003),-('Gastos Gerais'!$C$4:$C$1003)))</f>
        <v>0</v>
      </c>
      <c r="BR29" s="71">
        <f>IF($B29="",0,SUMPRODUCT(-('Gastos Gerais'!$F$4:$F$1003='Gastos das Atividades'!$B29),-('Gastos das Atividades'!BR$3&gt;='Gastos Gerais'!$D$4:$D$1003),-('Gastos das Atividades'!BR$3&lt;='Gastos Gerais'!$E$4:$E$1003),-('Gastos Gerais'!$C$4:$C$1003)))</f>
        <v>0</v>
      </c>
      <c r="BS29" s="71">
        <f>IF($B29="",0,SUMPRODUCT(-('Gastos Gerais'!$F$4:$F$1003='Gastos das Atividades'!$B29),-('Gastos das Atividades'!BS$3&gt;='Gastos Gerais'!$D$4:$D$1003),-('Gastos das Atividades'!BS$3&lt;='Gastos Gerais'!$E$4:$E$1003),-('Gastos Gerais'!$C$4:$C$1003)))</f>
        <v>0</v>
      </c>
      <c r="BT29" s="71">
        <f>IF($B29="",0,SUMPRODUCT(-('Gastos Gerais'!$F$4:$F$1003='Gastos das Atividades'!$B29),-('Gastos das Atividades'!BT$3&gt;='Gastos Gerais'!$D$4:$D$1003),-('Gastos das Atividades'!BT$3&lt;='Gastos Gerais'!$E$4:$E$1003),-('Gastos Gerais'!$C$4:$C$1003)))</f>
        <v>0</v>
      </c>
      <c r="BU29" s="71">
        <f>IF($B29="",0,SUMPRODUCT(-('Gastos Gerais'!$F$4:$F$1003='Gastos das Atividades'!$B29),-('Gastos das Atividades'!BU$3&gt;='Gastos Gerais'!$D$4:$D$1003),-('Gastos das Atividades'!BU$3&lt;='Gastos Gerais'!$E$4:$E$1003),-('Gastos Gerais'!$C$4:$C$1003)))</f>
        <v>0</v>
      </c>
      <c r="BV29" s="71">
        <f>IF($B29="",0,SUMPRODUCT(-('Gastos Gerais'!$F$4:$F$1003='Gastos das Atividades'!$B29),-('Gastos das Atividades'!BV$3&gt;='Gastos Gerais'!$D$4:$D$1003),-('Gastos das Atividades'!BV$3&lt;='Gastos Gerais'!$E$4:$E$1003),-('Gastos Gerais'!$C$4:$C$1003)))</f>
        <v>0</v>
      </c>
      <c r="BW29" s="71">
        <f>IF($B29="",0,SUMPRODUCT(-('Gastos Gerais'!$F$4:$F$1003='Gastos das Atividades'!$B29),-('Gastos das Atividades'!BW$3&gt;='Gastos Gerais'!$D$4:$D$1003),-('Gastos das Atividades'!BW$3&lt;='Gastos Gerais'!$E$4:$E$1003),-('Gastos Gerais'!$C$4:$C$1003)))</f>
        <v>0</v>
      </c>
      <c r="BX29" s="71">
        <f>IF($B29="",0,SUMPRODUCT(-('Gastos Gerais'!$F$4:$F$1003='Gastos das Atividades'!$B29),-('Gastos das Atividades'!BX$3&gt;='Gastos Gerais'!$D$4:$D$1003),-('Gastos das Atividades'!BX$3&lt;='Gastos Gerais'!$E$4:$E$1003),-('Gastos Gerais'!$C$4:$C$1003)))</f>
        <v>0</v>
      </c>
    </row>
    <row r="30" spans="1:76" x14ac:dyDescent="0.2">
      <c r="A30" s="139">
        <v>27</v>
      </c>
      <c r="B30" s="157" t="s">
        <v>492</v>
      </c>
      <c r="C30" s="298">
        <v>0</v>
      </c>
      <c r="D30" s="350">
        <f t="shared" si="9"/>
        <v>17000</v>
      </c>
      <c r="E30" s="137">
        <f t="shared" si="10"/>
        <v>17000</v>
      </c>
      <c r="F30" s="71">
        <f t="shared" si="2"/>
        <v>204000</v>
      </c>
      <c r="G30" s="71">
        <f t="shared" si="2"/>
        <v>0</v>
      </c>
      <c r="H30" s="71">
        <f t="shared" si="2"/>
        <v>0</v>
      </c>
      <c r="I30" s="71">
        <f t="shared" si="2"/>
        <v>0</v>
      </c>
      <c r="J30" s="138">
        <f t="shared" si="3"/>
        <v>221000</v>
      </c>
      <c r="K30" s="74">
        <f t="shared" si="4"/>
        <v>1.2572991020192311E-3</v>
      </c>
      <c r="L30" s="74">
        <f t="shared" si="5"/>
        <v>1.5087589224230775E-2</v>
      </c>
      <c r="M30" s="74">
        <f t="shared" si="6"/>
        <v>0</v>
      </c>
      <c r="N30" s="74">
        <f t="shared" si="11"/>
        <v>0</v>
      </c>
      <c r="O30" s="74">
        <f t="shared" si="12"/>
        <v>0</v>
      </c>
      <c r="P30" s="202">
        <f t="shared" si="8"/>
        <v>1.6344888326250005E-2</v>
      </c>
      <c r="Q30" s="71">
        <f>IF($B30="",0,SUMPRODUCT(-('Gastos Gerais'!$F$4:$F$1003='Gastos das Atividades'!$B30),-('Gastos das Atividades'!Q$3&gt;='Gastos Gerais'!$D$4:$D$1003),-('Gastos das Atividades'!Q$3&lt;='Gastos Gerais'!$E$4:$E$1003),-('Gastos Gerais'!$C$4:$C$1003)))</f>
        <v>17000</v>
      </c>
      <c r="R30" s="71">
        <f>IF($B30="",0,SUMPRODUCT(-('Gastos Gerais'!$F$4:$F$1003='Gastos das Atividades'!$B30),-('Gastos das Atividades'!R$3&gt;='Gastos Gerais'!$D$4:$D$1003),-('Gastos das Atividades'!R$3&lt;='Gastos Gerais'!$E$4:$E$1003),-('Gastos Gerais'!$C$4:$C$1003)))</f>
        <v>17000</v>
      </c>
      <c r="S30" s="71">
        <f>IF($B30="",0,SUMPRODUCT(-('Gastos Gerais'!$F$4:$F$1003='Gastos das Atividades'!$B30),-('Gastos das Atividades'!S$3&gt;='Gastos Gerais'!$D$4:$D$1003),-('Gastos das Atividades'!S$3&lt;='Gastos Gerais'!$E$4:$E$1003),-('Gastos Gerais'!$C$4:$C$1003)))</f>
        <v>17000</v>
      </c>
      <c r="T30" s="71">
        <f>IF($B30="",0,SUMPRODUCT(-('Gastos Gerais'!$F$4:$F$1003='Gastos das Atividades'!$B30),-('Gastos das Atividades'!T$3&gt;='Gastos Gerais'!$D$4:$D$1003),-('Gastos das Atividades'!T$3&lt;='Gastos Gerais'!$E$4:$E$1003),-('Gastos Gerais'!$C$4:$C$1003)))</f>
        <v>17000</v>
      </c>
      <c r="U30" s="71">
        <f>IF($B30="",0,SUMPRODUCT(-('Gastos Gerais'!$F$4:$F$1003='Gastos das Atividades'!$B30),-('Gastos das Atividades'!U$3&gt;='Gastos Gerais'!$D$4:$D$1003),-('Gastos das Atividades'!U$3&lt;='Gastos Gerais'!$E$4:$E$1003),-('Gastos Gerais'!$C$4:$C$1003)))</f>
        <v>17000</v>
      </c>
      <c r="V30" s="71">
        <f>IF($B30="",0,SUMPRODUCT(-('Gastos Gerais'!$F$4:$F$1003='Gastos das Atividades'!$B30),-('Gastos das Atividades'!V$3&gt;='Gastos Gerais'!$D$4:$D$1003),-('Gastos das Atividades'!V$3&lt;='Gastos Gerais'!$E$4:$E$1003),-('Gastos Gerais'!$C$4:$C$1003)))</f>
        <v>17000</v>
      </c>
      <c r="W30" s="71">
        <f>IF($B30="",0,SUMPRODUCT(-('Gastos Gerais'!$F$4:$F$1003='Gastos das Atividades'!$B30),-('Gastos das Atividades'!W$3&gt;='Gastos Gerais'!$D$4:$D$1003),-('Gastos das Atividades'!W$3&lt;='Gastos Gerais'!$E$4:$E$1003),-('Gastos Gerais'!$C$4:$C$1003)))</f>
        <v>17000</v>
      </c>
      <c r="X30" s="71">
        <f>IF($B30="",0,SUMPRODUCT(-('Gastos Gerais'!$F$4:$F$1003='Gastos das Atividades'!$B30),-('Gastos das Atividades'!X$3&gt;='Gastos Gerais'!$D$4:$D$1003),-('Gastos das Atividades'!X$3&lt;='Gastos Gerais'!$E$4:$E$1003),-('Gastos Gerais'!$C$4:$C$1003)))</f>
        <v>17000</v>
      </c>
      <c r="Y30" s="71">
        <f>IF($B30="",0,SUMPRODUCT(-('Gastos Gerais'!$F$4:$F$1003='Gastos das Atividades'!$B30),-('Gastos das Atividades'!Y$3&gt;='Gastos Gerais'!$D$4:$D$1003),-('Gastos das Atividades'!Y$3&lt;='Gastos Gerais'!$E$4:$E$1003),-('Gastos Gerais'!$C$4:$C$1003)))</f>
        <v>17000</v>
      </c>
      <c r="Z30" s="71">
        <f>IF($B30="",0,SUMPRODUCT(-('Gastos Gerais'!$F$4:$F$1003='Gastos das Atividades'!$B30),-('Gastos das Atividades'!Z$3&gt;='Gastos Gerais'!$D$4:$D$1003),-('Gastos das Atividades'!Z$3&lt;='Gastos Gerais'!$E$4:$E$1003),-('Gastos Gerais'!$C$4:$C$1003)))</f>
        <v>17000</v>
      </c>
      <c r="AA30" s="71">
        <f>IF($B30="",0,SUMPRODUCT(-('Gastos Gerais'!$F$4:$F$1003='Gastos das Atividades'!$B30),-('Gastos das Atividades'!AA$3&gt;='Gastos Gerais'!$D$4:$D$1003),-('Gastos das Atividades'!AA$3&lt;='Gastos Gerais'!$E$4:$E$1003),-('Gastos Gerais'!$C$4:$C$1003)))</f>
        <v>17000</v>
      </c>
      <c r="AB30" s="71">
        <f>IF($B30="",0,SUMPRODUCT(-('Gastos Gerais'!$F$4:$F$1003='Gastos das Atividades'!$B30),-('Gastos das Atividades'!AB$3&gt;='Gastos Gerais'!$D$4:$D$1003),-('Gastos das Atividades'!AB$3&lt;='Gastos Gerais'!$E$4:$E$1003),-('Gastos Gerais'!$C$4:$C$1003)))</f>
        <v>17000</v>
      </c>
      <c r="AC30" s="71">
        <f>IF($B30="",0,SUMPRODUCT(-('Gastos Gerais'!$F$4:$F$1003='Gastos das Atividades'!$B30),-('Gastos das Atividades'!AC$3&gt;='Gastos Gerais'!$D$4:$D$1003),-('Gastos das Atividades'!AC$3&lt;='Gastos Gerais'!$E$4:$E$1003),-('Gastos Gerais'!$C$4:$C$1003)))</f>
        <v>17000</v>
      </c>
      <c r="AD30" s="71">
        <f>IF($B30="",0,SUMPRODUCT(-('Gastos Gerais'!$F$4:$F$1003='Gastos das Atividades'!$B30),-('Gastos das Atividades'!AD$3&gt;='Gastos Gerais'!$D$4:$D$1003),-('Gastos das Atividades'!AD$3&lt;='Gastos Gerais'!$E$4:$E$1003),-('Gastos Gerais'!$C$4:$C$1003)))</f>
        <v>0</v>
      </c>
      <c r="AE30" s="71">
        <f>IF($B30="",0,SUMPRODUCT(-('Gastos Gerais'!$F$4:$F$1003='Gastos das Atividades'!$B30),-('Gastos das Atividades'!AE$3&gt;='Gastos Gerais'!$D$4:$D$1003),-('Gastos das Atividades'!AE$3&lt;='Gastos Gerais'!$E$4:$E$1003),-('Gastos Gerais'!$C$4:$C$1003)))</f>
        <v>0</v>
      </c>
      <c r="AF30" s="71">
        <f>IF($B30="",0,SUMPRODUCT(-('Gastos Gerais'!$F$4:$F$1003='Gastos das Atividades'!$B30),-('Gastos das Atividades'!AF$3&gt;='Gastos Gerais'!$D$4:$D$1003),-('Gastos das Atividades'!AF$3&lt;='Gastos Gerais'!$E$4:$E$1003),-('Gastos Gerais'!$C$4:$C$1003)))</f>
        <v>0</v>
      </c>
      <c r="AG30" s="71">
        <f>IF($B30="",0,SUMPRODUCT(-('Gastos Gerais'!$F$4:$F$1003='Gastos das Atividades'!$B30),-('Gastos das Atividades'!AG$3&gt;='Gastos Gerais'!$D$4:$D$1003),-('Gastos das Atividades'!AG$3&lt;='Gastos Gerais'!$E$4:$E$1003),-('Gastos Gerais'!$C$4:$C$1003)))</f>
        <v>0</v>
      </c>
      <c r="AH30" s="71">
        <f>IF($B30="",0,SUMPRODUCT(-('Gastos Gerais'!$F$4:$F$1003='Gastos das Atividades'!$B30),-('Gastos das Atividades'!AH$3&gt;='Gastos Gerais'!$D$4:$D$1003),-('Gastos das Atividades'!AH$3&lt;='Gastos Gerais'!$E$4:$E$1003),-('Gastos Gerais'!$C$4:$C$1003)))</f>
        <v>0</v>
      </c>
      <c r="AI30" s="71">
        <f>IF($B30="",0,SUMPRODUCT(-('Gastos Gerais'!$F$4:$F$1003='Gastos das Atividades'!$B30),-('Gastos das Atividades'!AI$3&gt;='Gastos Gerais'!$D$4:$D$1003),-('Gastos das Atividades'!AI$3&lt;='Gastos Gerais'!$E$4:$E$1003),-('Gastos Gerais'!$C$4:$C$1003)))</f>
        <v>0</v>
      </c>
      <c r="AJ30" s="71">
        <f>IF($B30="",0,SUMPRODUCT(-('Gastos Gerais'!$F$4:$F$1003='Gastos das Atividades'!$B30),-('Gastos das Atividades'!AJ$3&gt;='Gastos Gerais'!$D$4:$D$1003),-('Gastos das Atividades'!AJ$3&lt;='Gastos Gerais'!$E$4:$E$1003),-('Gastos Gerais'!$C$4:$C$1003)))</f>
        <v>0</v>
      </c>
      <c r="AK30" s="71">
        <f>IF($B30="",0,SUMPRODUCT(-('Gastos Gerais'!$F$4:$F$1003='Gastos das Atividades'!$B30),-('Gastos das Atividades'!AK$3&gt;='Gastos Gerais'!$D$4:$D$1003),-('Gastos das Atividades'!AK$3&lt;='Gastos Gerais'!$E$4:$E$1003),-('Gastos Gerais'!$C$4:$C$1003)))</f>
        <v>0</v>
      </c>
      <c r="AL30" s="71">
        <f>IF($B30="",0,SUMPRODUCT(-('Gastos Gerais'!$F$4:$F$1003='Gastos das Atividades'!$B30),-('Gastos das Atividades'!AL$3&gt;='Gastos Gerais'!$D$4:$D$1003),-('Gastos das Atividades'!AL$3&lt;='Gastos Gerais'!$E$4:$E$1003),-('Gastos Gerais'!$C$4:$C$1003)))</f>
        <v>0</v>
      </c>
      <c r="AM30" s="71">
        <f>IF($B30="",0,SUMPRODUCT(-('Gastos Gerais'!$F$4:$F$1003='Gastos das Atividades'!$B30),-('Gastos das Atividades'!AM$3&gt;='Gastos Gerais'!$D$4:$D$1003),-('Gastos das Atividades'!AM$3&lt;='Gastos Gerais'!$E$4:$E$1003),-('Gastos Gerais'!$C$4:$C$1003)))</f>
        <v>0</v>
      </c>
      <c r="AN30" s="71">
        <f>IF($B30="",0,SUMPRODUCT(-('Gastos Gerais'!$F$4:$F$1003='Gastos das Atividades'!$B30),-('Gastos das Atividades'!AN$3&gt;='Gastos Gerais'!$D$4:$D$1003),-('Gastos das Atividades'!AN$3&lt;='Gastos Gerais'!$E$4:$E$1003),-('Gastos Gerais'!$C$4:$C$1003)))</f>
        <v>0</v>
      </c>
      <c r="AO30" s="71">
        <f>IF($B30="",0,SUMPRODUCT(-('Gastos Gerais'!$F$4:$F$1003='Gastos das Atividades'!$B30),-('Gastos das Atividades'!AO$3&gt;='Gastos Gerais'!$D$4:$D$1003),-('Gastos das Atividades'!AO$3&lt;='Gastos Gerais'!$E$4:$E$1003),-('Gastos Gerais'!$C$4:$C$1003)))</f>
        <v>0</v>
      </c>
      <c r="AP30" s="71">
        <f>IF($B30="",0,SUMPRODUCT(-('Gastos Gerais'!$F$4:$F$1003='Gastos das Atividades'!$B30),-('Gastos das Atividades'!AP$3&gt;='Gastos Gerais'!$D$4:$D$1003),-('Gastos das Atividades'!AP$3&lt;='Gastos Gerais'!$E$4:$E$1003),-('Gastos Gerais'!$C$4:$C$1003)))</f>
        <v>0</v>
      </c>
      <c r="AQ30" s="71">
        <f>IF($B30="",0,SUMPRODUCT(-('Gastos Gerais'!$F$4:$F$1003='Gastos das Atividades'!$B30),-('Gastos das Atividades'!AQ$3&gt;='Gastos Gerais'!$D$4:$D$1003),-('Gastos das Atividades'!AQ$3&lt;='Gastos Gerais'!$E$4:$E$1003),-('Gastos Gerais'!$C$4:$C$1003)))</f>
        <v>0</v>
      </c>
      <c r="AR30" s="71">
        <f>IF($B30="",0,SUMPRODUCT(-('Gastos Gerais'!$F$4:$F$1003='Gastos das Atividades'!$B30),-('Gastos das Atividades'!AR$3&gt;='Gastos Gerais'!$D$4:$D$1003),-('Gastos das Atividades'!AR$3&lt;='Gastos Gerais'!$E$4:$E$1003),-('Gastos Gerais'!$C$4:$C$1003)))</f>
        <v>0</v>
      </c>
      <c r="AS30" s="71">
        <f>IF($B30="",0,SUMPRODUCT(-('Gastos Gerais'!$F$4:$F$1003='Gastos das Atividades'!$B30),-('Gastos das Atividades'!AS$3&gt;='Gastos Gerais'!$D$4:$D$1003),-('Gastos das Atividades'!AS$3&lt;='Gastos Gerais'!$E$4:$E$1003),-('Gastos Gerais'!$C$4:$C$1003)))</f>
        <v>0</v>
      </c>
      <c r="AT30" s="71">
        <f>IF($B30="",0,SUMPRODUCT(-('Gastos Gerais'!$F$4:$F$1003='Gastos das Atividades'!$B30),-('Gastos das Atividades'!AT$3&gt;='Gastos Gerais'!$D$4:$D$1003),-('Gastos das Atividades'!AT$3&lt;='Gastos Gerais'!$E$4:$E$1003),-('Gastos Gerais'!$C$4:$C$1003)))</f>
        <v>0</v>
      </c>
      <c r="AU30" s="71">
        <f>IF($B30="",0,SUMPRODUCT(-('Gastos Gerais'!$F$4:$F$1003='Gastos das Atividades'!$B30),-('Gastos das Atividades'!AU$3&gt;='Gastos Gerais'!$D$4:$D$1003),-('Gastos das Atividades'!AU$3&lt;='Gastos Gerais'!$E$4:$E$1003),-('Gastos Gerais'!$C$4:$C$1003)))</f>
        <v>0</v>
      </c>
      <c r="AV30" s="71">
        <f>IF($B30="",0,SUMPRODUCT(-('Gastos Gerais'!$F$4:$F$1003='Gastos das Atividades'!$B30),-('Gastos das Atividades'!AV$3&gt;='Gastos Gerais'!$D$4:$D$1003),-('Gastos das Atividades'!AV$3&lt;='Gastos Gerais'!$E$4:$E$1003),-('Gastos Gerais'!$C$4:$C$1003)))</f>
        <v>0</v>
      </c>
      <c r="AW30" s="71">
        <f>IF($B30="",0,SUMPRODUCT(-('Gastos Gerais'!$F$4:$F$1003='Gastos das Atividades'!$B30),-('Gastos das Atividades'!AW$3&gt;='Gastos Gerais'!$D$4:$D$1003),-('Gastos das Atividades'!AW$3&lt;='Gastos Gerais'!$E$4:$E$1003),-('Gastos Gerais'!$C$4:$C$1003)))</f>
        <v>0</v>
      </c>
      <c r="AX30" s="71">
        <f>IF($B30="",0,SUMPRODUCT(-('Gastos Gerais'!$F$4:$F$1003='Gastos das Atividades'!$B30),-('Gastos das Atividades'!AX$3&gt;='Gastos Gerais'!$D$4:$D$1003),-('Gastos das Atividades'!AX$3&lt;='Gastos Gerais'!$E$4:$E$1003),-('Gastos Gerais'!$C$4:$C$1003)))</f>
        <v>0</v>
      </c>
      <c r="AY30" s="71">
        <f>IF($B30="",0,SUMPRODUCT(-('Gastos Gerais'!$F$4:$F$1003='Gastos das Atividades'!$B30),-('Gastos das Atividades'!AY$3&gt;='Gastos Gerais'!$D$4:$D$1003),-('Gastos das Atividades'!AY$3&lt;='Gastos Gerais'!$E$4:$E$1003),-('Gastos Gerais'!$C$4:$C$1003)))</f>
        <v>0</v>
      </c>
      <c r="AZ30" s="71">
        <f>IF($B30="",0,SUMPRODUCT(-('Gastos Gerais'!$F$4:$F$1003='Gastos das Atividades'!$B30),-('Gastos das Atividades'!AZ$3&gt;='Gastos Gerais'!$D$4:$D$1003),-('Gastos das Atividades'!AZ$3&lt;='Gastos Gerais'!$E$4:$E$1003),-('Gastos Gerais'!$C$4:$C$1003)))</f>
        <v>0</v>
      </c>
      <c r="BA30" s="71">
        <f>IF($B30="",0,SUMPRODUCT(-('Gastos Gerais'!$F$4:$F$1003='Gastos das Atividades'!$B30),-('Gastos das Atividades'!BA$3&gt;='Gastos Gerais'!$D$4:$D$1003),-('Gastos das Atividades'!BA$3&lt;='Gastos Gerais'!$E$4:$E$1003),-('Gastos Gerais'!$C$4:$C$1003)))</f>
        <v>0</v>
      </c>
      <c r="BB30" s="71">
        <f>IF($B30="",0,SUMPRODUCT(-('Gastos Gerais'!$F$4:$F$1003='Gastos das Atividades'!$B30),-('Gastos das Atividades'!BB$3&gt;='Gastos Gerais'!$D$4:$D$1003),-('Gastos das Atividades'!BB$3&lt;='Gastos Gerais'!$E$4:$E$1003),-('Gastos Gerais'!$C$4:$C$1003)))</f>
        <v>0</v>
      </c>
      <c r="BC30" s="71">
        <f>IF($B30="",0,SUMPRODUCT(-('Gastos Gerais'!$F$4:$F$1003='Gastos das Atividades'!$B30),-('Gastos das Atividades'!BC$3&gt;='Gastos Gerais'!$D$4:$D$1003),-('Gastos das Atividades'!BC$3&lt;='Gastos Gerais'!$E$4:$E$1003),-('Gastos Gerais'!$C$4:$C$1003)))</f>
        <v>0</v>
      </c>
      <c r="BD30" s="71">
        <f>IF($B30="",0,SUMPRODUCT(-('Gastos Gerais'!$F$4:$F$1003='Gastos das Atividades'!$B30),-('Gastos das Atividades'!BD$3&gt;='Gastos Gerais'!$D$4:$D$1003),-('Gastos das Atividades'!BD$3&lt;='Gastos Gerais'!$E$4:$E$1003),-('Gastos Gerais'!$C$4:$C$1003)))</f>
        <v>0</v>
      </c>
      <c r="BE30" s="71">
        <f>IF($B30="",0,SUMPRODUCT(-('Gastos Gerais'!$F$4:$F$1003='Gastos das Atividades'!$B30),-('Gastos das Atividades'!BE$3&gt;='Gastos Gerais'!$D$4:$D$1003),-('Gastos das Atividades'!BE$3&lt;='Gastos Gerais'!$E$4:$E$1003),-('Gastos Gerais'!$C$4:$C$1003)))</f>
        <v>0</v>
      </c>
      <c r="BF30" s="71">
        <f>IF($B30="",0,SUMPRODUCT(-('Gastos Gerais'!$F$4:$F$1003='Gastos das Atividades'!$B30),-('Gastos das Atividades'!BF$3&gt;='Gastos Gerais'!$D$4:$D$1003),-('Gastos das Atividades'!BF$3&lt;='Gastos Gerais'!$E$4:$E$1003),-('Gastos Gerais'!$C$4:$C$1003)))</f>
        <v>0</v>
      </c>
      <c r="BG30" s="71">
        <f>IF($B30="",0,SUMPRODUCT(-('Gastos Gerais'!$F$4:$F$1003='Gastos das Atividades'!$B30),-('Gastos das Atividades'!BG$3&gt;='Gastos Gerais'!$D$4:$D$1003),-('Gastos das Atividades'!BG$3&lt;='Gastos Gerais'!$E$4:$E$1003),-('Gastos Gerais'!$C$4:$C$1003)))</f>
        <v>0</v>
      </c>
      <c r="BH30" s="71">
        <f>IF($B30="",0,SUMPRODUCT(-('Gastos Gerais'!$F$4:$F$1003='Gastos das Atividades'!$B30),-('Gastos das Atividades'!BH$3&gt;='Gastos Gerais'!$D$4:$D$1003),-('Gastos das Atividades'!BH$3&lt;='Gastos Gerais'!$E$4:$E$1003),-('Gastos Gerais'!$C$4:$C$1003)))</f>
        <v>0</v>
      </c>
      <c r="BI30" s="71">
        <f>IF($B30="",0,SUMPRODUCT(-('Gastos Gerais'!$F$4:$F$1003='Gastos das Atividades'!$B30),-('Gastos das Atividades'!BI$3&gt;='Gastos Gerais'!$D$4:$D$1003),-('Gastos das Atividades'!BI$3&lt;='Gastos Gerais'!$E$4:$E$1003),-('Gastos Gerais'!$C$4:$C$1003)))</f>
        <v>0</v>
      </c>
      <c r="BJ30" s="71">
        <f>IF($B30="",0,SUMPRODUCT(-('Gastos Gerais'!$F$4:$F$1003='Gastos das Atividades'!$B30),-('Gastos das Atividades'!BJ$3&gt;='Gastos Gerais'!$D$4:$D$1003),-('Gastos das Atividades'!BJ$3&lt;='Gastos Gerais'!$E$4:$E$1003),-('Gastos Gerais'!$C$4:$C$1003)))</f>
        <v>0</v>
      </c>
      <c r="BK30" s="71">
        <f>IF($B30="",0,SUMPRODUCT(-('Gastos Gerais'!$F$4:$F$1003='Gastos das Atividades'!$B30),-('Gastos das Atividades'!BK$3&gt;='Gastos Gerais'!$D$4:$D$1003),-('Gastos das Atividades'!BK$3&lt;='Gastos Gerais'!$E$4:$E$1003),-('Gastos Gerais'!$C$4:$C$1003)))</f>
        <v>0</v>
      </c>
      <c r="BL30" s="71">
        <f>IF($B30="",0,SUMPRODUCT(-('Gastos Gerais'!$F$4:$F$1003='Gastos das Atividades'!$B30),-('Gastos das Atividades'!BL$3&gt;='Gastos Gerais'!$D$4:$D$1003),-('Gastos das Atividades'!BL$3&lt;='Gastos Gerais'!$E$4:$E$1003),-('Gastos Gerais'!$C$4:$C$1003)))</f>
        <v>0</v>
      </c>
      <c r="BM30" s="71">
        <f>IF($B30="",0,SUMPRODUCT(-('Gastos Gerais'!$F$4:$F$1003='Gastos das Atividades'!$B30),-('Gastos das Atividades'!BM$3&gt;='Gastos Gerais'!$D$4:$D$1003),-('Gastos das Atividades'!BM$3&lt;='Gastos Gerais'!$E$4:$E$1003),-('Gastos Gerais'!$C$4:$C$1003)))</f>
        <v>0</v>
      </c>
      <c r="BN30" s="71">
        <f>IF($B30="",0,SUMPRODUCT(-('Gastos Gerais'!$F$4:$F$1003='Gastos das Atividades'!$B30),-('Gastos das Atividades'!BN$3&gt;='Gastos Gerais'!$D$4:$D$1003),-('Gastos das Atividades'!BN$3&lt;='Gastos Gerais'!$E$4:$E$1003),-('Gastos Gerais'!$C$4:$C$1003)))</f>
        <v>0</v>
      </c>
      <c r="BO30" s="71">
        <f>IF($B30="",0,SUMPRODUCT(-('Gastos Gerais'!$F$4:$F$1003='Gastos das Atividades'!$B30),-('Gastos das Atividades'!BO$3&gt;='Gastos Gerais'!$D$4:$D$1003),-('Gastos das Atividades'!BO$3&lt;='Gastos Gerais'!$E$4:$E$1003),-('Gastos Gerais'!$C$4:$C$1003)))</f>
        <v>0</v>
      </c>
      <c r="BP30" s="71">
        <f>IF($B30="",0,SUMPRODUCT(-('Gastos Gerais'!$F$4:$F$1003='Gastos das Atividades'!$B30),-('Gastos das Atividades'!BP$3&gt;='Gastos Gerais'!$D$4:$D$1003),-('Gastos das Atividades'!BP$3&lt;='Gastos Gerais'!$E$4:$E$1003),-('Gastos Gerais'!$C$4:$C$1003)))</f>
        <v>0</v>
      </c>
      <c r="BQ30" s="71">
        <f>IF($B30="",0,SUMPRODUCT(-('Gastos Gerais'!$F$4:$F$1003='Gastos das Atividades'!$B30),-('Gastos das Atividades'!BQ$3&gt;='Gastos Gerais'!$D$4:$D$1003),-('Gastos das Atividades'!BQ$3&lt;='Gastos Gerais'!$E$4:$E$1003),-('Gastos Gerais'!$C$4:$C$1003)))</f>
        <v>0</v>
      </c>
      <c r="BR30" s="71">
        <f>IF($B30="",0,SUMPRODUCT(-('Gastos Gerais'!$F$4:$F$1003='Gastos das Atividades'!$B30),-('Gastos das Atividades'!BR$3&gt;='Gastos Gerais'!$D$4:$D$1003),-('Gastos das Atividades'!BR$3&lt;='Gastos Gerais'!$E$4:$E$1003),-('Gastos Gerais'!$C$4:$C$1003)))</f>
        <v>0</v>
      </c>
      <c r="BS30" s="71">
        <f>IF($B30="",0,SUMPRODUCT(-('Gastos Gerais'!$F$4:$F$1003='Gastos das Atividades'!$B30),-('Gastos das Atividades'!BS$3&gt;='Gastos Gerais'!$D$4:$D$1003),-('Gastos das Atividades'!BS$3&lt;='Gastos Gerais'!$E$4:$E$1003),-('Gastos Gerais'!$C$4:$C$1003)))</f>
        <v>0</v>
      </c>
      <c r="BT30" s="71">
        <f>IF($B30="",0,SUMPRODUCT(-('Gastos Gerais'!$F$4:$F$1003='Gastos das Atividades'!$B30),-('Gastos das Atividades'!BT$3&gt;='Gastos Gerais'!$D$4:$D$1003),-('Gastos das Atividades'!BT$3&lt;='Gastos Gerais'!$E$4:$E$1003),-('Gastos Gerais'!$C$4:$C$1003)))</f>
        <v>0</v>
      </c>
      <c r="BU30" s="71">
        <f>IF($B30="",0,SUMPRODUCT(-('Gastos Gerais'!$F$4:$F$1003='Gastos das Atividades'!$B30),-('Gastos das Atividades'!BU$3&gt;='Gastos Gerais'!$D$4:$D$1003),-('Gastos das Atividades'!BU$3&lt;='Gastos Gerais'!$E$4:$E$1003),-('Gastos Gerais'!$C$4:$C$1003)))</f>
        <v>0</v>
      </c>
      <c r="BV30" s="71">
        <f>IF($B30="",0,SUMPRODUCT(-('Gastos Gerais'!$F$4:$F$1003='Gastos das Atividades'!$B30),-('Gastos das Atividades'!BV$3&gt;='Gastos Gerais'!$D$4:$D$1003),-('Gastos das Atividades'!BV$3&lt;='Gastos Gerais'!$E$4:$E$1003),-('Gastos Gerais'!$C$4:$C$1003)))</f>
        <v>0</v>
      </c>
      <c r="BW30" s="71">
        <f>IF($B30="",0,SUMPRODUCT(-('Gastos Gerais'!$F$4:$F$1003='Gastos das Atividades'!$B30),-('Gastos das Atividades'!BW$3&gt;='Gastos Gerais'!$D$4:$D$1003),-('Gastos das Atividades'!BW$3&lt;='Gastos Gerais'!$E$4:$E$1003),-('Gastos Gerais'!$C$4:$C$1003)))</f>
        <v>0</v>
      </c>
      <c r="BX30" s="71">
        <f>IF($B30="",0,SUMPRODUCT(-('Gastos Gerais'!$F$4:$F$1003='Gastos das Atividades'!$B30),-('Gastos das Atividades'!BX$3&gt;='Gastos Gerais'!$D$4:$D$1003),-('Gastos das Atividades'!BX$3&lt;='Gastos Gerais'!$E$4:$E$1003),-('Gastos Gerais'!$C$4:$C$1003)))</f>
        <v>0</v>
      </c>
    </row>
    <row r="31" spans="1:76" ht="25.5" x14ac:dyDescent="0.2">
      <c r="A31" s="139">
        <v>28</v>
      </c>
      <c r="B31" s="157" t="s">
        <v>503</v>
      </c>
      <c r="C31" s="298">
        <v>0</v>
      </c>
      <c r="D31" s="350">
        <f t="shared" si="9"/>
        <v>0</v>
      </c>
      <c r="E31" s="137">
        <f t="shared" si="10"/>
        <v>0</v>
      </c>
      <c r="F31" s="71">
        <f t="shared" si="2"/>
        <v>400000</v>
      </c>
      <c r="G31" s="71">
        <f t="shared" si="2"/>
        <v>0</v>
      </c>
      <c r="H31" s="71">
        <f t="shared" si="2"/>
        <v>0</v>
      </c>
      <c r="I31" s="71">
        <f t="shared" si="2"/>
        <v>0</v>
      </c>
      <c r="J31" s="138">
        <f t="shared" si="3"/>
        <v>400000</v>
      </c>
      <c r="K31" s="74">
        <f t="shared" si="4"/>
        <v>0</v>
      </c>
      <c r="L31" s="74">
        <f t="shared" si="5"/>
        <v>2.958350828280544E-2</v>
      </c>
      <c r="M31" s="74">
        <f t="shared" si="6"/>
        <v>0</v>
      </c>
      <c r="N31" s="74">
        <f t="shared" si="11"/>
        <v>0</v>
      </c>
      <c r="O31" s="74">
        <f t="shared" si="12"/>
        <v>0</v>
      </c>
      <c r="P31" s="202">
        <f t="shared" si="8"/>
        <v>2.958350828280544E-2</v>
      </c>
      <c r="Q31" s="71">
        <f>IF($B31="",0,SUMPRODUCT(-('Gastos Gerais'!$F$4:$F$1003='Gastos das Atividades'!$B31),-('Gastos das Atividades'!Q$3&gt;='Gastos Gerais'!$D$4:$D$1003),-('Gastos das Atividades'!Q$3&lt;='Gastos Gerais'!$E$4:$E$1003),-('Gastos Gerais'!$C$4:$C$1003)))</f>
        <v>0</v>
      </c>
      <c r="R31" s="71">
        <f>IF($B31="",0,SUMPRODUCT(-('Gastos Gerais'!$F$4:$F$1003='Gastos das Atividades'!$B31),-('Gastos das Atividades'!R$3&gt;='Gastos Gerais'!$D$4:$D$1003),-('Gastos das Atividades'!R$3&lt;='Gastos Gerais'!$E$4:$E$1003),-('Gastos Gerais'!$C$4:$C$1003)))</f>
        <v>0</v>
      </c>
      <c r="S31" s="71">
        <f>IF($B31="",0,SUMPRODUCT(-('Gastos Gerais'!$F$4:$F$1003='Gastos das Atividades'!$B31),-('Gastos das Atividades'!S$3&gt;='Gastos Gerais'!$D$4:$D$1003),-('Gastos das Atividades'!S$3&lt;='Gastos Gerais'!$E$4:$E$1003),-('Gastos Gerais'!$C$4:$C$1003)))</f>
        <v>0</v>
      </c>
      <c r="T31" s="71">
        <f>IF($B31="",0,SUMPRODUCT(-('Gastos Gerais'!$F$4:$F$1003='Gastos das Atividades'!$B31),-('Gastos das Atividades'!T$3&gt;='Gastos Gerais'!$D$4:$D$1003),-('Gastos das Atividades'!T$3&lt;='Gastos Gerais'!$E$4:$E$1003),-('Gastos Gerais'!$C$4:$C$1003)))</f>
        <v>0</v>
      </c>
      <c r="U31" s="71">
        <f>IF($B31="",0,SUMPRODUCT(-('Gastos Gerais'!$F$4:$F$1003='Gastos das Atividades'!$B31),-('Gastos das Atividades'!U$3&gt;='Gastos Gerais'!$D$4:$D$1003),-('Gastos das Atividades'!U$3&lt;='Gastos Gerais'!$E$4:$E$1003),-('Gastos Gerais'!$C$4:$C$1003)))</f>
        <v>400000</v>
      </c>
      <c r="V31" s="71">
        <f>IF($B31="",0,SUMPRODUCT(-('Gastos Gerais'!$F$4:$F$1003='Gastos das Atividades'!$B31),-('Gastos das Atividades'!V$3&gt;='Gastos Gerais'!$D$4:$D$1003),-('Gastos das Atividades'!V$3&lt;='Gastos Gerais'!$E$4:$E$1003),-('Gastos Gerais'!$C$4:$C$1003)))</f>
        <v>0</v>
      </c>
      <c r="W31" s="71">
        <f>IF($B31="",0,SUMPRODUCT(-('Gastos Gerais'!$F$4:$F$1003='Gastos das Atividades'!$B31),-('Gastos das Atividades'!W$3&gt;='Gastos Gerais'!$D$4:$D$1003),-('Gastos das Atividades'!W$3&lt;='Gastos Gerais'!$E$4:$E$1003),-('Gastos Gerais'!$C$4:$C$1003)))</f>
        <v>0</v>
      </c>
      <c r="X31" s="71">
        <f>IF($B31="",0,SUMPRODUCT(-('Gastos Gerais'!$F$4:$F$1003='Gastos das Atividades'!$B31),-('Gastos das Atividades'!X$3&gt;='Gastos Gerais'!$D$4:$D$1003),-('Gastos das Atividades'!X$3&lt;='Gastos Gerais'!$E$4:$E$1003),-('Gastos Gerais'!$C$4:$C$1003)))</f>
        <v>0</v>
      </c>
      <c r="Y31" s="71">
        <f>IF($B31="",0,SUMPRODUCT(-('Gastos Gerais'!$F$4:$F$1003='Gastos das Atividades'!$B31),-('Gastos das Atividades'!Y$3&gt;='Gastos Gerais'!$D$4:$D$1003),-('Gastos das Atividades'!Y$3&lt;='Gastos Gerais'!$E$4:$E$1003),-('Gastos Gerais'!$C$4:$C$1003)))</f>
        <v>0</v>
      </c>
      <c r="Z31" s="71">
        <f>IF($B31="",0,SUMPRODUCT(-('Gastos Gerais'!$F$4:$F$1003='Gastos das Atividades'!$B31),-('Gastos das Atividades'!Z$3&gt;='Gastos Gerais'!$D$4:$D$1003),-('Gastos das Atividades'!Z$3&lt;='Gastos Gerais'!$E$4:$E$1003),-('Gastos Gerais'!$C$4:$C$1003)))</f>
        <v>0</v>
      </c>
      <c r="AA31" s="71">
        <f>IF($B31="",0,SUMPRODUCT(-('Gastos Gerais'!$F$4:$F$1003='Gastos das Atividades'!$B31),-('Gastos das Atividades'!AA$3&gt;='Gastos Gerais'!$D$4:$D$1003),-('Gastos das Atividades'!AA$3&lt;='Gastos Gerais'!$E$4:$E$1003),-('Gastos Gerais'!$C$4:$C$1003)))</f>
        <v>0</v>
      </c>
      <c r="AB31" s="71">
        <f>IF($B31="",0,SUMPRODUCT(-('Gastos Gerais'!$F$4:$F$1003='Gastos das Atividades'!$B31),-('Gastos das Atividades'!AB$3&gt;='Gastos Gerais'!$D$4:$D$1003),-('Gastos das Atividades'!AB$3&lt;='Gastos Gerais'!$E$4:$E$1003),-('Gastos Gerais'!$C$4:$C$1003)))</f>
        <v>0</v>
      </c>
      <c r="AC31" s="71">
        <f>IF($B31="",0,SUMPRODUCT(-('Gastos Gerais'!$F$4:$F$1003='Gastos das Atividades'!$B31),-('Gastos das Atividades'!AC$3&gt;='Gastos Gerais'!$D$4:$D$1003),-('Gastos das Atividades'!AC$3&lt;='Gastos Gerais'!$E$4:$E$1003),-('Gastos Gerais'!$C$4:$C$1003)))</f>
        <v>0</v>
      </c>
      <c r="AD31" s="71">
        <f>IF($B31="",0,SUMPRODUCT(-('Gastos Gerais'!$F$4:$F$1003='Gastos das Atividades'!$B31),-('Gastos das Atividades'!AD$3&gt;='Gastos Gerais'!$D$4:$D$1003),-('Gastos das Atividades'!AD$3&lt;='Gastos Gerais'!$E$4:$E$1003),-('Gastos Gerais'!$C$4:$C$1003)))</f>
        <v>0</v>
      </c>
      <c r="AE31" s="71">
        <f>IF($B31="",0,SUMPRODUCT(-('Gastos Gerais'!$F$4:$F$1003='Gastos das Atividades'!$B31),-('Gastos das Atividades'!AE$3&gt;='Gastos Gerais'!$D$4:$D$1003),-('Gastos das Atividades'!AE$3&lt;='Gastos Gerais'!$E$4:$E$1003),-('Gastos Gerais'!$C$4:$C$1003)))</f>
        <v>0</v>
      </c>
      <c r="AF31" s="71">
        <f>IF($B31="",0,SUMPRODUCT(-('Gastos Gerais'!$F$4:$F$1003='Gastos das Atividades'!$B31),-('Gastos das Atividades'!AF$3&gt;='Gastos Gerais'!$D$4:$D$1003),-('Gastos das Atividades'!AF$3&lt;='Gastos Gerais'!$E$4:$E$1003),-('Gastos Gerais'!$C$4:$C$1003)))</f>
        <v>0</v>
      </c>
      <c r="AG31" s="71">
        <f>IF($B31="",0,SUMPRODUCT(-('Gastos Gerais'!$F$4:$F$1003='Gastos das Atividades'!$B31),-('Gastos das Atividades'!AG$3&gt;='Gastos Gerais'!$D$4:$D$1003),-('Gastos das Atividades'!AG$3&lt;='Gastos Gerais'!$E$4:$E$1003),-('Gastos Gerais'!$C$4:$C$1003)))</f>
        <v>0</v>
      </c>
      <c r="AH31" s="71">
        <f>IF($B31="",0,SUMPRODUCT(-('Gastos Gerais'!$F$4:$F$1003='Gastos das Atividades'!$B31),-('Gastos das Atividades'!AH$3&gt;='Gastos Gerais'!$D$4:$D$1003),-('Gastos das Atividades'!AH$3&lt;='Gastos Gerais'!$E$4:$E$1003),-('Gastos Gerais'!$C$4:$C$1003)))</f>
        <v>0</v>
      </c>
      <c r="AI31" s="71">
        <f>IF($B31="",0,SUMPRODUCT(-('Gastos Gerais'!$F$4:$F$1003='Gastos das Atividades'!$B31),-('Gastos das Atividades'!AI$3&gt;='Gastos Gerais'!$D$4:$D$1003),-('Gastos das Atividades'!AI$3&lt;='Gastos Gerais'!$E$4:$E$1003),-('Gastos Gerais'!$C$4:$C$1003)))</f>
        <v>0</v>
      </c>
      <c r="AJ31" s="71">
        <f>IF($B31="",0,SUMPRODUCT(-('Gastos Gerais'!$F$4:$F$1003='Gastos das Atividades'!$B31),-('Gastos das Atividades'!AJ$3&gt;='Gastos Gerais'!$D$4:$D$1003),-('Gastos das Atividades'!AJ$3&lt;='Gastos Gerais'!$E$4:$E$1003),-('Gastos Gerais'!$C$4:$C$1003)))</f>
        <v>0</v>
      </c>
      <c r="AK31" s="71">
        <f>IF($B31="",0,SUMPRODUCT(-('Gastos Gerais'!$F$4:$F$1003='Gastos das Atividades'!$B31),-('Gastos das Atividades'!AK$3&gt;='Gastos Gerais'!$D$4:$D$1003),-('Gastos das Atividades'!AK$3&lt;='Gastos Gerais'!$E$4:$E$1003),-('Gastos Gerais'!$C$4:$C$1003)))</f>
        <v>0</v>
      </c>
      <c r="AL31" s="71">
        <f>IF($B31="",0,SUMPRODUCT(-('Gastos Gerais'!$F$4:$F$1003='Gastos das Atividades'!$B31),-('Gastos das Atividades'!AL$3&gt;='Gastos Gerais'!$D$4:$D$1003),-('Gastos das Atividades'!AL$3&lt;='Gastos Gerais'!$E$4:$E$1003),-('Gastos Gerais'!$C$4:$C$1003)))</f>
        <v>0</v>
      </c>
      <c r="AM31" s="71">
        <f>IF($B31="",0,SUMPRODUCT(-('Gastos Gerais'!$F$4:$F$1003='Gastos das Atividades'!$B31),-('Gastos das Atividades'!AM$3&gt;='Gastos Gerais'!$D$4:$D$1003),-('Gastos das Atividades'!AM$3&lt;='Gastos Gerais'!$E$4:$E$1003),-('Gastos Gerais'!$C$4:$C$1003)))</f>
        <v>0</v>
      </c>
      <c r="AN31" s="71">
        <f>IF($B31="",0,SUMPRODUCT(-('Gastos Gerais'!$F$4:$F$1003='Gastos das Atividades'!$B31),-('Gastos das Atividades'!AN$3&gt;='Gastos Gerais'!$D$4:$D$1003),-('Gastos das Atividades'!AN$3&lt;='Gastos Gerais'!$E$4:$E$1003),-('Gastos Gerais'!$C$4:$C$1003)))</f>
        <v>0</v>
      </c>
      <c r="AO31" s="71">
        <f>IF($B31="",0,SUMPRODUCT(-('Gastos Gerais'!$F$4:$F$1003='Gastos das Atividades'!$B31),-('Gastos das Atividades'!AO$3&gt;='Gastos Gerais'!$D$4:$D$1003),-('Gastos das Atividades'!AO$3&lt;='Gastos Gerais'!$E$4:$E$1003),-('Gastos Gerais'!$C$4:$C$1003)))</f>
        <v>0</v>
      </c>
      <c r="AP31" s="71">
        <f>IF($B31="",0,SUMPRODUCT(-('Gastos Gerais'!$F$4:$F$1003='Gastos das Atividades'!$B31),-('Gastos das Atividades'!AP$3&gt;='Gastos Gerais'!$D$4:$D$1003),-('Gastos das Atividades'!AP$3&lt;='Gastos Gerais'!$E$4:$E$1003),-('Gastos Gerais'!$C$4:$C$1003)))</f>
        <v>0</v>
      </c>
      <c r="AQ31" s="71">
        <f>IF($B31="",0,SUMPRODUCT(-('Gastos Gerais'!$F$4:$F$1003='Gastos das Atividades'!$B31),-('Gastos das Atividades'!AQ$3&gt;='Gastos Gerais'!$D$4:$D$1003),-('Gastos das Atividades'!AQ$3&lt;='Gastos Gerais'!$E$4:$E$1003),-('Gastos Gerais'!$C$4:$C$1003)))</f>
        <v>0</v>
      </c>
      <c r="AR31" s="71">
        <f>IF($B31="",0,SUMPRODUCT(-('Gastos Gerais'!$F$4:$F$1003='Gastos das Atividades'!$B31),-('Gastos das Atividades'!AR$3&gt;='Gastos Gerais'!$D$4:$D$1003),-('Gastos das Atividades'!AR$3&lt;='Gastos Gerais'!$E$4:$E$1003),-('Gastos Gerais'!$C$4:$C$1003)))</f>
        <v>0</v>
      </c>
      <c r="AS31" s="71">
        <f>IF($B31="",0,SUMPRODUCT(-('Gastos Gerais'!$F$4:$F$1003='Gastos das Atividades'!$B31),-('Gastos das Atividades'!AS$3&gt;='Gastos Gerais'!$D$4:$D$1003),-('Gastos das Atividades'!AS$3&lt;='Gastos Gerais'!$E$4:$E$1003),-('Gastos Gerais'!$C$4:$C$1003)))</f>
        <v>0</v>
      </c>
      <c r="AT31" s="71">
        <f>IF($B31="",0,SUMPRODUCT(-('Gastos Gerais'!$F$4:$F$1003='Gastos das Atividades'!$B31),-('Gastos das Atividades'!AT$3&gt;='Gastos Gerais'!$D$4:$D$1003),-('Gastos das Atividades'!AT$3&lt;='Gastos Gerais'!$E$4:$E$1003),-('Gastos Gerais'!$C$4:$C$1003)))</f>
        <v>0</v>
      </c>
      <c r="AU31" s="71">
        <f>IF($B31="",0,SUMPRODUCT(-('Gastos Gerais'!$F$4:$F$1003='Gastos das Atividades'!$B31),-('Gastos das Atividades'!AU$3&gt;='Gastos Gerais'!$D$4:$D$1003),-('Gastos das Atividades'!AU$3&lt;='Gastos Gerais'!$E$4:$E$1003),-('Gastos Gerais'!$C$4:$C$1003)))</f>
        <v>0</v>
      </c>
      <c r="AV31" s="71">
        <f>IF($B31="",0,SUMPRODUCT(-('Gastos Gerais'!$F$4:$F$1003='Gastos das Atividades'!$B31),-('Gastos das Atividades'!AV$3&gt;='Gastos Gerais'!$D$4:$D$1003),-('Gastos das Atividades'!AV$3&lt;='Gastos Gerais'!$E$4:$E$1003),-('Gastos Gerais'!$C$4:$C$1003)))</f>
        <v>0</v>
      </c>
      <c r="AW31" s="71">
        <f>IF($B31="",0,SUMPRODUCT(-('Gastos Gerais'!$F$4:$F$1003='Gastos das Atividades'!$B31),-('Gastos das Atividades'!AW$3&gt;='Gastos Gerais'!$D$4:$D$1003),-('Gastos das Atividades'!AW$3&lt;='Gastos Gerais'!$E$4:$E$1003),-('Gastos Gerais'!$C$4:$C$1003)))</f>
        <v>0</v>
      </c>
      <c r="AX31" s="71">
        <f>IF($B31="",0,SUMPRODUCT(-('Gastos Gerais'!$F$4:$F$1003='Gastos das Atividades'!$B31),-('Gastos das Atividades'!AX$3&gt;='Gastos Gerais'!$D$4:$D$1003),-('Gastos das Atividades'!AX$3&lt;='Gastos Gerais'!$E$4:$E$1003),-('Gastos Gerais'!$C$4:$C$1003)))</f>
        <v>0</v>
      </c>
      <c r="AY31" s="71">
        <f>IF($B31="",0,SUMPRODUCT(-('Gastos Gerais'!$F$4:$F$1003='Gastos das Atividades'!$B31),-('Gastos das Atividades'!AY$3&gt;='Gastos Gerais'!$D$4:$D$1003),-('Gastos das Atividades'!AY$3&lt;='Gastos Gerais'!$E$4:$E$1003),-('Gastos Gerais'!$C$4:$C$1003)))</f>
        <v>0</v>
      </c>
      <c r="AZ31" s="71">
        <f>IF($B31="",0,SUMPRODUCT(-('Gastos Gerais'!$F$4:$F$1003='Gastos das Atividades'!$B31),-('Gastos das Atividades'!AZ$3&gt;='Gastos Gerais'!$D$4:$D$1003),-('Gastos das Atividades'!AZ$3&lt;='Gastos Gerais'!$E$4:$E$1003),-('Gastos Gerais'!$C$4:$C$1003)))</f>
        <v>0</v>
      </c>
      <c r="BA31" s="71">
        <f>IF($B31="",0,SUMPRODUCT(-('Gastos Gerais'!$F$4:$F$1003='Gastos das Atividades'!$B31),-('Gastos das Atividades'!BA$3&gt;='Gastos Gerais'!$D$4:$D$1003),-('Gastos das Atividades'!BA$3&lt;='Gastos Gerais'!$E$4:$E$1003),-('Gastos Gerais'!$C$4:$C$1003)))</f>
        <v>0</v>
      </c>
      <c r="BB31" s="71">
        <f>IF($B31="",0,SUMPRODUCT(-('Gastos Gerais'!$F$4:$F$1003='Gastos das Atividades'!$B31),-('Gastos das Atividades'!BB$3&gt;='Gastos Gerais'!$D$4:$D$1003),-('Gastos das Atividades'!BB$3&lt;='Gastos Gerais'!$E$4:$E$1003),-('Gastos Gerais'!$C$4:$C$1003)))</f>
        <v>0</v>
      </c>
      <c r="BC31" s="71">
        <f>IF($B31="",0,SUMPRODUCT(-('Gastos Gerais'!$F$4:$F$1003='Gastos das Atividades'!$B31),-('Gastos das Atividades'!BC$3&gt;='Gastos Gerais'!$D$4:$D$1003),-('Gastos das Atividades'!BC$3&lt;='Gastos Gerais'!$E$4:$E$1003),-('Gastos Gerais'!$C$4:$C$1003)))</f>
        <v>0</v>
      </c>
      <c r="BD31" s="71">
        <f>IF($B31="",0,SUMPRODUCT(-('Gastos Gerais'!$F$4:$F$1003='Gastos das Atividades'!$B31),-('Gastos das Atividades'!BD$3&gt;='Gastos Gerais'!$D$4:$D$1003),-('Gastos das Atividades'!BD$3&lt;='Gastos Gerais'!$E$4:$E$1003),-('Gastos Gerais'!$C$4:$C$1003)))</f>
        <v>0</v>
      </c>
      <c r="BE31" s="71">
        <f>IF($B31="",0,SUMPRODUCT(-('Gastos Gerais'!$F$4:$F$1003='Gastos das Atividades'!$B31),-('Gastos das Atividades'!BE$3&gt;='Gastos Gerais'!$D$4:$D$1003),-('Gastos das Atividades'!BE$3&lt;='Gastos Gerais'!$E$4:$E$1003),-('Gastos Gerais'!$C$4:$C$1003)))</f>
        <v>0</v>
      </c>
      <c r="BF31" s="71">
        <f>IF($B31="",0,SUMPRODUCT(-('Gastos Gerais'!$F$4:$F$1003='Gastos das Atividades'!$B31),-('Gastos das Atividades'!BF$3&gt;='Gastos Gerais'!$D$4:$D$1003),-('Gastos das Atividades'!BF$3&lt;='Gastos Gerais'!$E$4:$E$1003),-('Gastos Gerais'!$C$4:$C$1003)))</f>
        <v>0</v>
      </c>
      <c r="BG31" s="71">
        <f>IF($B31="",0,SUMPRODUCT(-('Gastos Gerais'!$F$4:$F$1003='Gastos das Atividades'!$B31),-('Gastos das Atividades'!BG$3&gt;='Gastos Gerais'!$D$4:$D$1003),-('Gastos das Atividades'!BG$3&lt;='Gastos Gerais'!$E$4:$E$1003),-('Gastos Gerais'!$C$4:$C$1003)))</f>
        <v>0</v>
      </c>
      <c r="BH31" s="71">
        <f>IF($B31="",0,SUMPRODUCT(-('Gastos Gerais'!$F$4:$F$1003='Gastos das Atividades'!$B31),-('Gastos das Atividades'!BH$3&gt;='Gastos Gerais'!$D$4:$D$1003),-('Gastos das Atividades'!BH$3&lt;='Gastos Gerais'!$E$4:$E$1003),-('Gastos Gerais'!$C$4:$C$1003)))</f>
        <v>0</v>
      </c>
      <c r="BI31" s="71">
        <f>IF($B31="",0,SUMPRODUCT(-('Gastos Gerais'!$F$4:$F$1003='Gastos das Atividades'!$B31),-('Gastos das Atividades'!BI$3&gt;='Gastos Gerais'!$D$4:$D$1003),-('Gastos das Atividades'!BI$3&lt;='Gastos Gerais'!$E$4:$E$1003),-('Gastos Gerais'!$C$4:$C$1003)))</f>
        <v>0</v>
      </c>
      <c r="BJ31" s="71">
        <f>IF($B31="",0,SUMPRODUCT(-('Gastos Gerais'!$F$4:$F$1003='Gastos das Atividades'!$B31),-('Gastos das Atividades'!BJ$3&gt;='Gastos Gerais'!$D$4:$D$1003),-('Gastos das Atividades'!BJ$3&lt;='Gastos Gerais'!$E$4:$E$1003),-('Gastos Gerais'!$C$4:$C$1003)))</f>
        <v>0</v>
      </c>
      <c r="BK31" s="71">
        <f>IF($B31="",0,SUMPRODUCT(-('Gastos Gerais'!$F$4:$F$1003='Gastos das Atividades'!$B31),-('Gastos das Atividades'!BK$3&gt;='Gastos Gerais'!$D$4:$D$1003),-('Gastos das Atividades'!BK$3&lt;='Gastos Gerais'!$E$4:$E$1003),-('Gastos Gerais'!$C$4:$C$1003)))</f>
        <v>0</v>
      </c>
      <c r="BL31" s="71">
        <f>IF($B31="",0,SUMPRODUCT(-('Gastos Gerais'!$F$4:$F$1003='Gastos das Atividades'!$B31),-('Gastos das Atividades'!BL$3&gt;='Gastos Gerais'!$D$4:$D$1003),-('Gastos das Atividades'!BL$3&lt;='Gastos Gerais'!$E$4:$E$1003),-('Gastos Gerais'!$C$4:$C$1003)))</f>
        <v>0</v>
      </c>
      <c r="BM31" s="71">
        <f>IF($B31="",0,SUMPRODUCT(-('Gastos Gerais'!$F$4:$F$1003='Gastos das Atividades'!$B31),-('Gastos das Atividades'!BM$3&gt;='Gastos Gerais'!$D$4:$D$1003),-('Gastos das Atividades'!BM$3&lt;='Gastos Gerais'!$E$4:$E$1003),-('Gastos Gerais'!$C$4:$C$1003)))</f>
        <v>0</v>
      </c>
      <c r="BN31" s="71">
        <f>IF($B31="",0,SUMPRODUCT(-('Gastos Gerais'!$F$4:$F$1003='Gastos das Atividades'!$B31),-('Gastos das Atividades'!BN$3&gt;='Gastos Gerais'!$D$4:$D$1003),-('Gastos das Atividades'!BN$3&lt;='Gastos Gerais'!$E$4:$E$1003),-('Gastos Gerais'!$C$4:$C$1003)))</f>
        <v>0</v>
      </c>
      <c r="BO31" s="71">
        <f>IF($B31="",0,SUMPRODUCT(-('Gastos Gerais'!$F$4:$F$1003='Gastos das Atividades'!$B31),-('Gastos das Atividades'!BO$3&gt;='Gastos Gerais'!$D$4:$D$1003),-('Gastos das Atividades'!BO$3&lt;='Gastos Gerais'!$E$4:$E$1003),-('Gastos Gerais'!$C$4:$C$1003)))</f>
        <v>0</v>
      </c>
      <c r="BP31" s="71">
        <f>IF($B31="",0,SUMPRODUCT(-('Gastos Gerais'!$F$4:$F$1003='Gastos das Atividades'!$B31),-('Gastos das Atividades'!BP$3&gt;='Gastos Gerais'!$D$4:$D$1003),-('Gastos das Atividades'!BP$3&lt;='Gastos Gerais'!$E$4:$E$1003),-('Gastos Gerais'!$C$4:$C$1003)))</f>
        <v>0</v>
      </c>
      <c r="BQ31" s="71">
        <f>IF($B31="",0,SUMPRODUCT(-('Gastos Gerais'!$F$4:$F$1003='Gastos das Atividades'!$B31),-('Gastos das Atividades'!BQ$3&gt;='Gastos Gerais'!$D$4:$D$1003),-('Gastos das Atividades'!BQ$3&lt;='Gastos Gerais'!$E$4:$E$1003),-('Gastos Gerais'!$C$4:$C$1003)))</f>
        <v>0</v>
      </c>
      <c r="BR31" s="71">
        <f>IF($B31="",0,SUMPRODUCT(-('Gastos Gerais'!$F$4:$F$1003='Gastos das Atividades'!$B31),-('Gastos das Atividades'!BR$3&gt;='Gastos Gerais'!$D$4:$D$1003),-('Gastos das Atividades'!BR$3&lt;='Gastos Gerais'!$E$4:$E$1003),-('Gastos Gerais'!$C$4:$C$1003)))</f>
        <v>0</v>
      </c>
      <c r="BS31" s="71">
        <f>IF($B31="",0,SUMPRODUCT(-('Gastos Gerais'!$F$4:$F$1003='Gastos das Atividades'!$B31),-('Gastos das Atividades'!BS$3&gt;='Gastos Gerais'!$D$4:$D$1003),-('Gastos das Atividades'!BS$3&lt;='Gastos Gerais'!$E$4:$E$1003),-('Gastos Gerais'!$C$4:$C$1003)))</f>
        <v>0</v>
      </c>
      <c r="BT31" s="71">
        <f>IF($B31="",0,SUMPRODUCT(-('Gastos Gerais'!$F$4:$F$1003='Gastos das Atividades'!$B31),-('Gastos das Atividades'!BT$3&gt;='Gastos Gerais'!$D$4:$D$1003),-('Gastos das Atividades'!BT$3&lt;='Gastos Gerais'!$E$4:$E$1003),-('Gastos Gerais'!$C$4:$C$1003)))</f>
        <v>0</v>
      </c>
      <c r="BU31" s="71">
        <f>IF($B31="",0,SUMPRODUCT(-('Gastos Gerais'!$F$4:$F$1003='Gastos das Atividades'!$B31),-('Gastos das Atividades'!BU$3&gt;='Gastos Gerais'!$D$4:$D$1003),-('Gastos das Atividades'!BU$3&lt;='Gastos Gerais'!$E$4:$E$1003),-('Gastos Gerais'!$C$4:$C$1003)))</f>
        <v>0</v>
      </c>
      <c r="BV31" s="71">
        <f>IF($B31="",0,SUMPRODUCT(-('Gastos Gerais'!$F$4:$F$1003='Gastos das Atividades'!$B31),-('Gastos das Atividades'!BV$3&gt;='Gastos Gerais'!$D$4:$D$1003),-('Gastos das Atividades'!BV$3&lt;='Gastos Gerais'!$E$4:$E$1003),-('Gastos Gerais'!$C$4:$C$1003)))</f>
        <v>0</v>
      </c>
      <c r="BW31" s="71">
        <f>IF($B31="",0,SUMPRODUCT(-('Gastos Gerais'!$F$4:$F$1003='Gastos das Atividades'!$B31),-('Gastos das Atividades'!BW$3&gt;='Gastos Gerais'!$D$4:$D$1003),-('Gastos das Atividades'!BW$3&lt;='Gastos Gerais'!$E$4:$E$1003),-('Gastos Gerais'!$C$4:$C$1003)))</f>
        <v>0</v>
      </c>
      <c r="BX31" s="71">
        <f>IF($B31="",0,SUMPRODUCT(-('Gastos Gerais'!$F$4:$F$1003='Gastos das Atividades'!$B31),-('Gastos das Atividades'!BX$3&gt;='Gastos Gerais'!$D$4:$D$1003),-('Gastos das Atividades'!BX$3&lt;='Gastos Gerais'!$E$4:$E$1003),-('Gastos Gerais'!$C$4:$C$1003)))</f>
        <v>0</v>
      </c>
    </row>
    <row r="32" spans="1:76" x14ac:dyDescent="0.2">
      <c r="A32" s="139">
        <v>29</v>
      </c>
      <c r="B32" s="157"/>
      <c r="C32" s="298">
        <v>0</v>
      </c>
      <c r="D32" s="350">
        <f t="shared" si="9"/>
        <v>0</v>
      </c>
      <c r="E32" s="137">
        <f t="shared" si="10"/>
        <v>0</v>
      </c>
      <c r="F32" s="71">
        <f t="shared" si="2"/>
        <v>0</v>
      </c>
      <c r="G32" s="71">
        <f t="shared" si="2"/>
        <v>0</v>
      </c>
      <c r="H32" s="71">
        <f t="shared" si="2"/>
        <v>0</v>
      </c>
      <c r="I32" s="71">
        <f t="shared" si="2"/>
        <v>0</v>
      </c>
      <c r="J32" s="138">
        <f t="shared" si="3"/>
        <v>0</v>
      </c>
      <c r="K32" s="74">
        <f t="shared" si="4"/>
        <v>0</v>
      </c>
      <c r="L32" s="74">
        <f t="shared" si="5"/>
        <v>0</v>
      </c>
      <c r="M32" s="74">
        <f t="shared" si="6"/>
        <v>0</v>
      </c>
      <c r="N32" s="74">
        <f t="shared" si="11"/>
        <v>0</v>
      </c>
      <c r="O32" s="74">
        <f t="shared" si="12"/>
        <v>0</v>
      </c>
      <c r="P32" s="202">
        <f t="shared" si="8"/>
        <v>0</v>
      </c>
      <c r="Q32" s="71">
        <f>IF($B32="",0,SUMPRODUCT(-('Gastos Gerais'!$F$4:$F$1003='Gastos das Atividades'!$B32),-('Gastos das Atividades'!Q$3&gt;='Gastos Gerais'!$D$4:$D$1003),-('Gastos das Atividades'!Q$3&lt;='Gastos Gerais'!$E$4:$E$1003),-('Gastos Gerais'!$C$4:$C$1003)))</f>
        <v>0</v>
      </c>
      <c r="R32" s="71">
        <f>IF($B32="",0,SUMPRODUCT(-('Gastos Gerais'!$F$4:$F$1003='Gastos das Atividades'!$B32),-('Gastos das Atividades'!R$3&gt;='Gastos Gerais'!$D$4:$D$1003),-('Gastos das Atividades'!R$3&lt;='Gastos Gerais'!$E$4:$E$1003),-('Gastos Gerais'!$C$4:$C$1003)))</f>
        <v>0</v>
      </c>
      <c r="S32" s="71">
        <f>IF($B32="",0,SUMPRODUCT(-('Gastos Gerais'!$F$4:$F$1003='Gastos das Atividades'!$B32),-('Gastos das Atividades'!S$3&gt;='Gastos Gerais'!$D$4:$D$1003),-('Gastos das Atividades'!S$3&lt;='Gastos Gerais'!$E$4:$E$1003),-('Gastos Gerais'!$C$4:$C$1003)))</f>
        <v>0</v>
      </c>
      <c r="T32" s="71">
        <f>IF($B32="",0,SUMPRODUCT(-('Gastos Gerais'!$F$4:$F$1003='Gastos das Atividades'!$B32),-('Gastos das Atividades'!T$3&gt;='Gastos Gerais'!$D$4:$D$1003),-('Gastos das Atividades'!T$3&lt;='Gastos Gerais'!$E$4:$E$1003),-('Gastos Gerais'!$C$4:$C$1003)))</f>
        <v>0</v>
      </c>
      <c r="U32" s="71">
        <f>IF($B32="",0,SUMPRODUCT(-('Gastos Gerais'!$F$4:$F$1003='Gastos das Atividades'!$B32),-('Gastos das Atividades'!U$3&gt;='Gastos Gerais'!$D$4:$D$1003),-('Gastos das Atividades'!U$3&lt;='Gastos Gerais'!$E$4:$E$1003),-('Gastos Gerais'!$C$4:$C$1003)))</f>
        <v>0</v>
      </c>
      <c r="V32" s="71">
        <f>IF($B32="",0,SUMPRODUCT(-('Gastos Gerais'!$F$4:$F$1003='Gastos das Atividades'!$B32),-('Gastos das Atividades'!V$3&gt;='Gastos Gerais'!$D$4:$D$1003),-('Gastos das Atividades'!V$3&lt;='Gastos Gerais'!$E$4:$E$1003),-('Gastos Gerais'!$C$4:$C$1003)))</f>
        <v>0</v>
      </c>
      <c r="W32" s="71">
        <f>IF($B32="",0,SUMPRODUCT(-('Gastos Gerais'!$F$4:$F$1003='Gastos das Atividades'!$B32),-('Gastos das Atividades'!W$3&gt;='Gastos Gerais'!$D$4:$D$1003),-('Gastos das Atividades'!W$3&lt;='Gastos Gerais'!$E$4:$E$1003),-('Gastos Gerais'!$C$4:$C$1003)))</f>
        <v>0</v>
      </c>
      <c r="X32" s="71">
        <f>IF($B32="",0,SUMPRODUCT(-('Gastos Gerais'!$F$4:$F$1003='Gastos das Atividades'!$B32),-('Gastos das Atividades'!X$3&gt;='Gastos Gerais'!$D$4:$D$1003),-('Gastos das Atividades'!X$3&lt;='Gastos Gerais'!$E$4:$E$1003),-('Gastos Gerais'!$C$4:$C$1003)))</f>
        <v>0</v>
      </c>
      <c r="Y32" s="71">
        <f>IF($B32="",0,SUMPRODUCT(-('Gastos Gerais'!$F$4:$F$1003='Gastos das Atividades'!$B32),-('Gastos das Atividades'!Y$3&gt;='Gastos Gerais'!$D$4:$D$1003),-('Gastos das Atividades'!Y$3&lt;='Gastos Gerais'!$E$4:$E$1003),-('Gastos Gerais'!$C$4:$C$1003)))</f>
        <v>0</v>
      </c>
      <c r="Z32" s="71">
        <f>IF($B32="",0,SUMPRODUCT(-('Gastos Gerais'!$F$4:$F$1003='Gastos das Atividades'!$B32),-('Gastos das Atividades'!Z$3&gt;='Gastos Gerais'!$D$4:$D$1003),-('Gastos das Atividades'!Z$3&lt;='Gastos Gerais'!$E$4:$E$1003),-('Gastos Gerais'!$C$4:$C$1003)))</f>
        <v>0</v>
      </c>
      <c r="AA32" s="71">
        <f>IF($B32="",0,SUMPRODUCT(-('Gastos Gerais'!$F$4:$F$1003='Gastos das Atividades'!$B32),-('Gastos das Atividades'!AA$3&gt;='Gastos Gerais'!$D$4:$D$1003),-('Gastos das Atividades'!AA$3&lt;='Gastos Gerais'!$E$4:$E$1003),-('Gastos Gerais'!$C$4:$C$1003)))</f>
        <v>0</v>
      </c>
      <c r="AB32" s="71">
        <f>IF($B32="",0,SUMPRODUCT(-('Gastos Gerais'!$F$4:$F$1003='Gastos das Atividades'!$B32),-('Gastos das Atividades'!AB$3&gt;='Gastos Gerais'!$D$4:$D$1003),-('Gastos das Atividades'!AB$3&lt;='Gastos Gerais'!$E$4:$E$1003),-('Gastos Gerais'!$C$4:$C$1003)))</f>
        <v>0</v>
      </c>
      <c r="AC32" s="71">
        <f>IF($B32="",0,SUMPRODUCT(-('Gastos Gerais'!$F$4:$F$1003='Gastos das Atividades'!$B32),-('Gastos das Atividades'!AC$3&gt;='Gastos Gerais'!$D$4:$D$1003),-('Gastos das Atividades'!AC$3&lt;='Gastos Gerais'!$E$4:$E$1003),-('Gastos Gerais'!$C$4:$C$1003)))</f>
        <v>0</v>
      </c>
      <c r="AD32" s="71">
        <f>IF($B32="",0,SUMPRODUCT(-('Gastos Gerais'!$F$4:$F$1003='Gastos das Atividades'!$B32),-('Gastos das Atividades'!AD$3&gt;='Gastos Gerais'!$D$4:$D$1003),-('Gastos das Atividades'!AD$3&lt;='Gastos Gerais'!$E$4:$E$1003),-('Gastos Gerais'!$C$4:$C$1003)))</f>
        <v>0</v>
      </c>
      <c r="AE32" s="71">
        <f>IF($B32="",0,SUMPRODUCT(-('Gastos Gerais'!$F$4:$F$1003='Gastos das Atividades'!$B32),-('Gastos das Atividades'!AE$3&gt;='Gastos Gerais'!$D$4:$D$1003),-('Gastos das Atividades'!AE$3&lt;='Gastos Gerais'!$E$4:$E$1003),-('Gastos Gerais'!$C$4:$C$1003)))</f>
        <v>0</v>
      </c>
      <c r="AF32" s="71">
        <f>IF($B32="",0,SUMPRODUCT(-('Gastos Gerais'!$F$4:$F$1003='Gastos das Atividades'!$B32),-('Gastos das Atividades'!AF$3&gt;='Gastos Gerais'!$D$4:$D$1003),-('Gastos das Atividades'!AF$3&lt;='Gastos Gerais'!$E$4:$E$1003),-('Gastos Gerais'!$C$4:$C$1003)))</f>
        <v>0</v>
      </c>
      <c r="AG32" s="71">
        <f>IF($B32="",0,SUMPRODUCT(-('Gastos Gerais'!$F$4:$F$1003='Gastos das Atividades'!$B32),-('Gastos das Atividades'!AG$3&gt;='Gastos Gerais'!$D$4:$D$1003),-('Gastos das Atividades'!AG$3&lt;='Gastos Gerais'!$E$4:$E$1003),-('Gastos Gerais'!$C$4:$C$1003)))</f>
        <v>0</v>
      </c>
      <c r="AH32" s="71">
        <f>IF($B32="",0,SUMPRODUCT(-('Gastos Gerais'!$F$4:$F$1003='Gastos das Atividades'!$B32),-('Gastos das Atividades'!AH$3&gt;='Gastos Gerais'!$D$4:$D$1003),-('Gastos das Atividades'!AH$3&lt;='Gastos Gerais'!$E$4:$E$1003),-('Gastos Gerais'!$C$4:$C$1003)))</f>
        <v>0</v>
      </c>
      <c r="AI32" s="71">
        <f>IF($B32="",0,SUMPRODUCT(-('Gastos Gerais'!$F$4:$F$1003='Gastos das Atividades'!$B32),-('Gastos das Atividades'!AI$3&gt;='Gastos Gerais'!$D$4:$D$1003),-('Gastos das Atividades'!AI$3&lt;='Gastos Gerais'!$E$4:$E$1003),-('Gastos Gerais'!$C$4:$C$1003)))</f>
        <v>0</v>
      </c>
      <c r="AJ32" s="71">
        <f>IF($B32="",0,SUMPRODUCT(-('Gastos Gerais'!$F$4:$F$1003='Gastos das Atividades'!$B32),-('Gastos das Atividades'!AJ$3&gt;='Gastos Gerais'!$D$4:$D$1003),-('Gastos das Atividades'!AJ$3&lt;='Gastos Gerais'!$E$4:$E$1003),-('Gastos Gerais'!$C$4:$C$1003)))</f>
        <v>0</v>
      </c>
      <c r="AK32" s="71">
        <f>IF($B32="",0,SUMPRODUCT(-('Gastos Gerais'!$F$4:$F$1003='Gastos das Atividades'!$B32),-('Gastos das Atividades'!AK$3&gt;='Gastos Gerais'!$D$4:$D$1003),-('Gastos das Atividades'!AK$3&lt;='Gastos Gerais'!$E$4:$E$1003),-('Gastos Gerais'!$C$4:$C$1003)))</f>
        <v>0</v>
      </c>
      <c r="AL32" s="71">
        <f>IF($B32="",0,SUMPRODUCT(-('Gastos Gerais'!$F$4:$F$1003='Gastos das Atividades'!$B32),-('Gastos das Atividades'!AL$3&gt;='Gastos Gerais'!$D$4:$D$1003),-('Gastos das Atividades'!AL$3&lt;='Gastos Gerais'!$E$4:$E$1003),-('Gastos Gerais'!$C$4:$C$1003)))</f>
        <v>0</v>
      </c>
      <c r="AM32" s="71">
        <f>IF($B32="",0,SUMPRODUCT(-('Gastos Gerais'!$F$4:$F$1003='Gastos das Atividades'!$B32),-('Gastos das Atividades'!AM$3&gt;='Gastos Gerais'!$D$4:$D$1003),-('Gastos das Atividades'!AM$3&lt;='Gastos Gerais'!$E$4:$E$1003),-('Gastos Gerais'!$C$4:$C$1003)))</f>
        <v>0</v>
      </c>
      <c r="AN32" s="71">
        <f>IF($B32="",0,SUMPRODUCT(-('Gastos Gerais'!$F$4:$F$1003='Gastos das Atividades'!$B32),-('Gastos das Atividades'!AN$3&gt;='Gastos Gerais'!$D$4:$D$1003),-('Gastos das Atividades'!AN$3&lt;='Gastos Gerais'!$E$4:$E$1003),-('Gastos Gerais'!$C$4:$C$1003)))</f>
        <v>0</v>
      </c>
      <c r="AO32" s="71">
        <f>IF($B32="",0,SUMPRODUCT(-('Gastos Gerais'!$F$4:$F$1003='Gastos das Atividades'!$B32),-('Gastos das Atividades'!AO$3&gt;='Gastos Gerais'!$D$4:$D$1003),-('Gastos das Atividades'!AO$3&lt;='Gastos Gerais'!$E$4:$E$1003),-('Gastos Gerais'!$C$4:$C$1003)))</f>
        <v>0</v>
      </c>
      <c r="AP32" s="71">
        <f>IF($B32="",0,SUMPRODUCT(-('Gastos Gerais'!$F$4:$F$1003='Gastos das Atividades'!$B32),-('Gastos das Atividades'!AP$3&gt;='Gastos Gerais'!$D$4:$D$1003),-('Gastos das Atividades'!AP$3&lt;='Gastos Gerais'!$E$4:$E$1003),-('Gastos Gerais'!$C$4:$C$1003)))</f>
        <v>0</v>
      </c>
      <c r="AQ32" s="71">
        <f>IF($B32="",0,SUMPRODUCT(-('Gastos Gerais'!$F$4:$F$1003='Gastos das Atividades'!$B32),-('Gastos das Atividades'!AQ$3&gt;='Gastos Gerais'!$D$4:$D$1003),-('Gastos das Atividades'!AQ$3&lt;='Gastos Gerais'!$E$4:$E$1003),-('Gastos Gerais'!$C$4:$C$1003)))</f>
        <v>0</v>
      </c>
      <c r="AR32" s="71">
        <f>IF($B32="",0,SUMPRODUCT(-('Gastos Gerais'!$F$4:$F$1003='Gastos das Atividades'!$B32),-('Gastos das Atividades'!AR$3&gt;='Gastos Gerais'!$D$4:$D$1003),-('Gastos das Atividades'!AR$3&lt;='Gastos Gerais'!$E$4:$E$1003),-('Gastos Gerais'!$C$4:$C$1003)))</f>
        <v>0</v>
      </c>
      <c r="AS32" s="71">
        <f>IF($B32="",0,SUMPRODUCT(-('Gastos Gerais'!$F$4:$F$1003='Gastos das Atividades'!$B32),-('Gastos das Atividades'!AS$3&gt;='Gastos Gerais'!$D$4:$D$1003),-('Gastos das Atividades'!AS$3&lt;='Gastos Gerais'!$E$4:$E$1003),-('Gastos Gerais'!$C$4:$C$1003)))</f>
        <v>0</v>
      </c>
      <c r="AT32" s="71">
        <f>IF($B32="",0,SUMPRODUCT(-('Gastos Gerais'!$F$4:$F$1003='Gastos das Atividades'!$B32),-('Gastos das Atividades'!AT$3&gt;='Gastos Gerais'!$D$4:$D$1003),-('Gastos das Atividades'!AT$3&lt;='Gastos Gerais'!$E$4:$E$1003),-('Gastos Gerais'!$C$4:$C$1003)))</f>
        <v>0</v>
      </c>
      <c r="AU32" s="71">
        <f>IF($B32="",0,SUMPRODUCT(-('Gastos Gerais'!$F$4:$F$1003='Gastos das Atividades'!$B32),-('Gastos das Atividades'!AU$3&gt;='Gastos Gerais'!$D$4:$D$1003),-('Gastos das Atividades'!AU$3&lt;='Gastos Gerais'!$E$4:$E$1003),-('Gastos Gerais'!$C$4:$C$1003)))</f>
        <v>0</v>
      </c>
      <c r="AV32" s="71">
        <f>IF($B32="",0,SUMPRODUCT(-('Gastos Gerais'!$F$4:$F$1003='Gastos das Atividades'!$B32),-('Gastos das Atividades'!AV$3&gt;='Gastos Gerais'!$D$4:$D$1003),-('Gastos das Atividades'!AV$3&lt;='Gastos Gerais'!$E$4:$E$1003),-('Gastos Gerais'!$C$4:$C$1003)))</f>
        <v>0</v>
      </c>
      <c r="AW32" s="71">
        <f>IF($B32="",0,SUMPRODUCT(-('Gastos Gerais'!$F$4:$F$1003='Gastos das Atividades'!$B32),-('Gastos das Atividades'!AW$3&gt;='Gastos Gerais'!$D$4:$D$1003),-('Gastos das Atividades'!AW$3&lt;='Gastos Gerais'!$E$4:$E$1003),-('Gastos Gerais'!$C$4:$C$1003)))</f>
        <v>0</v>
      </c>
      <c r="AX32" s="71">
        <f>IF($B32="",0,SUMPRODUCT(-('Gastos Gerais'!$F$4:$F$1003='Gastos das Atividades'!$B32),-('Gastos das Atividades'!AX$3&gt;='Gastos Gerais'!$D$4:$D$1003),-('Gastos das Atividades'!AX$3&lt;='Gastos Gerais'!$E$4:$E$1003),-('Gastos Gerais'!$C$4:$C$1003)))</f>
        <v>0</v>
      </c>
      <c r="AY32" s="71">
        <f>IF($B32="",0,SUMPRODUCT(-('Gastos Gerais'!$F$4:$F$1003='Gastos das Atividades'!$B32),-('Gastos das Atividades'!AY$3&gt;='Gastos Gerais'!$D$4:$D$1003),-('Gastos das Atividades'!AY$3&lt;='Gastos Gerais'!$E$4:$E$1003),-('Gastos Gerais'!$C$4:$C$1003)))</f>
        <v>0</v>
      </c>
      <c r="AZ32" s="71">
        <f>IF($B32="",0,SUMPRODUCT(-('Gastos Gerais'!$F$4:$F$1003='Gastos das Atividades'!$B32),-('Gastos das Atividades'!AZ$3&gt;='Gastos Gerais'!$D$4:$D$1003),-('Gastos das Atividades'!AZ$3&lt;='Gastos Gerais'!$E$4:$E$1003),-('Gastos Gerais'!$C$4:$C$1003)))</f>
        <v>0</v>
      </c>
      <c r="BA32" s="71">
        <f>IF($B32="",0,SUMPRODUCT(-('Gastos Gerais'!$F$4:$F$1003='Gastos das Atividades'!$B32),-('Gastos das Atividades'!BA$3&gt;='Gastos Gerais'!$D$4:$D$1003),-('Gastos das Atividades'!BA$3&lt;='Gastos Gerais'!$E$4:$E$1003),-('Gastos Gerais'!$C$4:$C$1003)))</f>
        <v>0</v>
      </c>
      <c r="BB32" s="71">
        <f>IF($B32="",0,SUMPRODUCT(-('Gastos Gerais'!$F$4:$F$1003='Gastos das Atividades'!$B32),-('Gastos das Atividades'!BB$3&gt;='Gastos Gerais'!$D$4:$D$1003),-('Gastos das Atividades'!BB$3&lt;='Gastos Gerais'!$E$4:$E$1003),-('Gastos Gerais'!$C$4:$C$1003)))</f>
        <v>0</v>
      </c>
      <c r="BC32" s="71">
        <f>IF($B32="",0,SUMPRODUCT(-('Gastos Gerais'!$F$4:$F$1003='Gastos das Atividades'!$B32),-('Gastos das Atividades'!BC$3&gt;='Gastos Gerais'!$D$4:$D$1003),-('Gastos das Atividades'!BC$3&lt;='Gastos Gerais'!$E$4:$E$1003),-('Gastos Gerais'!$C$4:$C$1003)))</f>
        <v>0</v>
      </c>
      <c r="BD32" s="71">
        <f>IF($B32="",0,SUMPRODUCT(-('Gastos Gerais'!$F$4:$F$1003='Gastos das Atividades'!$B32),-('Gastos das Atividades'!BD$3&gt;='Gastos Gerais'!$D$4:$D$1003),-('Gastos das Atividades'!BD$3&lt;='Gastos Gerais'!$E$4:$E$1003),-('Gastos Gerais'!$C$4:$C$1003)))</f>
        <v>0</v>
      </c>
      <c r="BE32" s="71">
        <f>IF($B32="",0,SUMPRODUCT(-('Gastos Gerais'!$F$4:$F$1003='Gastos das Atividades'!$B32),-('Gastos das Atividades'!BE$3&gt;='Gastos Gerais'!$D$4:$D$1003),-('Gastos das Atividades'!BE$3&lt;='Gastos Gerais'!$E$4:$E$1003),-('Gastos Gerais'!$C$4:$C$1003)))</f>
        <v>0</v>
      </c>
      <c r="BF32" s="71">
        <f>IF($B32="",0,SUMPRODUCT(-('Gastos Gerais'!$F$4:$F$1003='Gastos das Atividades'!$B32),-('Gastos das Atividades'!BF$3&gt;='Gastos Gerais'!$D$4:$D$1003),-('Gastos das Atividades'!BF$3&lt;='Gastos Gerais'!$E$4:$E$1003),-('Gastos Gerais'!$C$4:$C$1003)))</f>
        <v>0</v>
      </c>
      <c r="BG32" s="71">
        <f>IF($B32="",0,SUMPRODUCT(-('Gastos Gerais'!$F$4:$F$1003='Gastos das Atividades'!$B32),-('Gastos das Atividades'!BG$3&gt;='Gastos Gerais'!$D$4:$D$1003),-('Gastos das Atividades'!BG$3&lt;='Gastos Gerais'!$E$4:$E$1003),-('Gastos Gerais'!$C$4:$C$1003)))</f>
        <v>0</v>
      </c>
      <c r="BH32" s="71">
        <f>IF($B32="",0,SUMPRODUCT(-('Gastos Gerais'!$F$4:$F$1003='Gastos das Atividades'!$B32),-('Gastos das Atividades'!BH$3&gt;='Gastos Gerais'!$D$4:$D$1003),-('Gastos das Atividades'!BH$3&lt;='Gastos Gerais'!$E$4:$E$1003),-('Gastos Gerais'!$C$4:$C$1003)))</f>
        <v>0</v>
      </c>
      <c r="BI32" s="71">
        <f>IF($B32="",0,SUMPRODUCT(-('Gastos Gerais'!$F$4:$F$1003='Gastos das Atividades'!$B32),-('Gastos das Atividades'!BI$3&gt;='Gastos Gerais'!$D$4:$D$1003),-('Gastos das Atividades'!BI$3&lt;='Gastos Gerais'!$E$4:$E$1003),-('Gastos Gerais'!$C$4:$C$1003)))</f>
        <v>0</v>
      </c>
      <c r="BJ32" s="71">
        <f>IF($B32="",0,SUMPRODUCT(-('Gastos Gerais'!$F$4:$F$1003='Gastos das Atividades'!$B32),-('Gastos das Atividades'!BJ$3&gt;='Gastos Gerais'!$D$4:$D$1003),-('Gastos das Atividades'!BJ$3&lt;='Gastos Gerais'!$E$4:$E$1003),-('Gastos Gerais'!$C$4:$C$1003)))</f>
        <v>0</v>
      </c>
      <c r="BK32" s="71">
        <f>IF($B32="",0,SUMPRODUCT(-('Gastos Gerais'!$F$4:$F$1003='Gastos das Atividades'!$B32),-('Gastos das Atividades'!BK$3&gt;='Gastos Gerais'!$D$4:$D$1003),-('Gastos das Atividades'!BK$3&lt;='Gastos Gerais'!$E$4:$E$1003),-('Gastos Gerais'!$C$4:$C$1003)))</f>
        <v>0</v>
      </c>
      <c r="BL32" s="71">
        <f>IF($B32="",0,SUMPRODUCT(-('Gastos Gerais'!$F$4:$F$1003='Gastos das Atividades'!$B32),-('Gastos das Atividades'!BL$3&gt;='Gastos Gerais'!$D$4:$D$1003),-('Gastos das Atividades'!BL$3&lt;='Gastos Gerais'!$E$4:$E$1003),-('Gastos Gerais'!$C$4:$C$1003)))</f>
        <v>0</v>
      </c>
      <c r="BM32" s="71">
        <f>IF($B32="",0,SUMPRODUCT(-('Gastos Gerais'!$F$4:$F$1003='Gastos das Atividades'!$B32),-('Gastos das Atividades'!BM$3&gt;='Gastos Gerais'!$D$4:$D$1003),-('Gastos das Atividades'!BM$3&lt;='Gastos Gerais'!$E$4:$E$1003),-('Gastos Gerais'!$C$4:$C$1003)))</f>
        <v>0</v>
      </c>
      <c r="BN32" s="71">
        <f>IF($B32="",0,SUMPRODUCT(-('Gastos Gerais'!$F$4:$F$1003='Gastos das Atividades'!$B32),-('Gastos das Atividades'!BN$3&gt;='Gastos Gerais'!$D$4:$D$1003),-('Gastos das Atividades'!BN$3&lt;='Gastos Gerais'!$E$4:$E$1003),-('Gastos Gerais'!$C$4:$C$1003)))</f>
        <v>0</v>
      </c>
      <c r="BO32" s="71">
        <f>IF($B32="",0,SUMPRODUCT(-('Gastos Gerais'!$F$4:$F$1003='Gastos das Atividades'!$B32),-('Gastos das Atividades'!BO$3&gt;='Gastos Gerais'!$D$4:$D$1003),-('Gastos das Atividades'!BO$3&lt;='Gastos Gerais'!$E$4:$E$1003),-('Gastos Gerais'!$C$4:$C$1003)))</f>
        <v>0</v>
      </c>
      <c r="BP32" s="71">
        <f>IF($B32="",0,SUMPRODUCT(-('Gastos Gerais'!$F$4:$F$1003='Gastos das Atividades'!$B32),-('Gastos das Atividades'!BP$3&gt;='Gastos Gerais'!$D$4:$D$1003),-('Gastos das Atividades'!BP$3&lt;='Gastos Gerais'!$E$4:$E$1003),-('Gastos Gerais'!$C$4:$C$1003)))</f>
        <v>0</v>
      </c>
      <c r="BQ32" s="71">
        <f>IF($B32="",0,SUMPRODUCT(-('Gastos Gerais'!$F$4:$F$1003='Gastos das Atividades'!$B32),-('Gastos das Atividades'!BQ$3&gt;='Gastos Gerais'!$D$4:$D$1003),-('Gastos das Atividades'!BQ$3&lt;='Gastos Gerais'!$E$4:$E$1003),-('Gastos Gerais'!$C$4:$C$1003)))</f>
        <v>0</v>
      </c>
      <c r="BR32" s="71">
        <f>IF($B32="",0,SUMPRODUCT(-('Gastos Gerais'!$F$4:$F$1003='Gastos das Atividades'!$B32),-('Gastos das Atividades'!BR$3&gt;='Gastos Gerais'!$D$4:$D$1003),-('Gastos das Atividades'!BR$3&lt;='Gastos Gerais'!$E$4:$E$1003),-('Gastos Gerais'!$C$4:$C$1003)))</f>
        <v>0</v>
      </c>
      <c r="BS32" s="71">
        <f>IF($B32="",0,SUMPRODUCT(-('Gastos Gerais'!$F$4:$F$1003='Gastos das Atividades'!$B32),-('Gastos das Atividades'!BS$3&gt;='Gastos Gerais'!$D$4:$D$1003),-('Gastos das Atividades'!BS$3&lt;='Gastos Gerais'!$E$4:$E$1003),-('Gastos Gerais'!$C$4:$C$1003)))</f>
        <v>0</v>
      </c>
      <c r="BT32" s="71">
        <f>IF($B32="",0,SUMPRODUCT(-('Gastos Gerais'!$F$4:$F$1003='Gastos das Atividades'!$B32),-('Gastos das Atividades'!BT$3&gt;='Gastos Gerais'!$D$4:$D$1003),-('Gastos das Atividades'!BT$3&lt;='Gastos Gerais'!$E$4:$E$1003),-('Gastos Gerais'!$C$4:$C$1003)))</f>
        <v>0</v>
      </c>
      <c r="BU32" s="71">
        <f>IF($B32="",0,SUMPRODUCT(-('Gastos Gerais'!$F$4:$F$1003='Gastos das Atividades'!$B32),-('Gastos das Atividades'!BU$3&gt;='Gastos Gerais'!$D$4:$D$1003),-('Gastos das Atividades'!BU$3&lt;='Gastos Gerais'!$E$4:$E$1003),-('Gastos Gerais'!$C$4:$C$1003)))</f>
        <v>0</v>
      </c>
      <c r="BV32" s="71">
        <f>IF($B32="",0,SUMPRODUCT(-('Gastos Gerais'!$F$4:$F$1003='Gastos das Atividades'!$B32),-('Gastos das Atividades'!BV$3&gt;='Gastos Gerais'!$D$4:$D$1003),-('Gastos das Atividades'!BV$3&lt;='Gastos Gerais'!$E$4:$E$1003),-('Gastos Gerais'!$C$4:$C$1003)))</f>
        <v>0</v>
      </c>
      <c r="BW32" s="71">
        <f>IF($B32="",0,SUMPRODUCT(-('Gastos Gerais'!$F$4:$F$1003='Gastos das Atividades'!$B32),-('Gastos das Atividades'!BW$3&gt;='Gastos Gerais'!$D$4:$D$1003),-('Gastos das Atividades'!BW$3&lt;='Gastos Gerais'!$E$4:$E$1003),-('Gastos Gerais'!$C$4:$C$1003)))</f>
        <v>0</v>
      </c>
      <c r="BX32" s="71">
        <f>IF($B32="",0,SUMPRODUCT(-('Gastos Gerais'!$F$4:$F$1003='Gastos das Atividades'!$B32),-('Gastos das Atividades'!BX$3&gt;='Gastos Gerais'!$D$4:$D$1003),-('Gastos das Atividades'!BX$3&lt;='Gastos Gerais'!$E$4:$E$1003),-('Gastos Gerais'!$C$4:$C$1003)))</f>
        <v>0</v>
      </c>
    </row>
    <row r="33" spans="1:76" ht="13.5" thickBot="1" x14ac:dyDescent="0.25">
      <c r="A33" s="139">
        <v>30</v>
      </c>
      <c r="B33" s="157"/>
      <c r="C33" s="298">
        <v>0</v>
      </c>
      <c r="D33" s="350">
        <f>SUMIFS($Q33:$BX33,$Q$3:$BX$3,"&gt;="&amp;E$3,$Q$3:$BX$3,"&lt;"&amp;(DATE(YEAR(E$3)+1,1,1)-1))</f>
        <v>0</v>
      </c>
      <c r="E33" s="137">
        <f t="shared" si="10"/>
        <v>0</v>
      </c>
      <c r="F33" s="71">
        <f t="shared" si="2"/>
        <v>0</v>
      </c>
      <c r="G33" s="71">
        <f t="shared" si="2"/>
        <v>0</v>
      </c>
      <c r="H33" s="71">
        <f t="shared" si="2"/>
        <v>0</v>
      </c>
      <c r="I33" s="71">
        <f t="shared" si="2"/>
        <v>0</v>
      </c>
      <c r="J33" s="138">
        <f t="shared" si="3"/>
        <v>0</v>
      </c>
      <c r="K33" s="74">
        <f t="shared" si="4"/>
        <v>0</v>
      </c>
      <c r="L33" s="74">
        <f t="shared" si="5"/>
        <v>0</v>
      </c>
      <c r="M33" s="74">
        <f t="shared" si="6"/>
        <v>0</v>
      </c>
      <c r="N33" s="74">
        <f t="shared" si="11"/>
        <v>0</v>
      </c>
      <c r="O33" s="74">
        <f t="shared" si="12"/>
        <v>0</v>
      </c>
      <c r="P33" s="202">
        <f t="shared" si="8"/>
        <v>0</v>
      </c>
      <c r="Q33" s="71">
        <f>IF($B33="",0,SUMPRODUCT(-('Gastos Gerais'!$F$4:$F$1003='Gastos das Atividades'!$B33),-('Gastos das Atividades'!Q$3&gt;='Gastos Gerais'!$D$4:$D$1003),-('Gastos das Atividades'!Q$3&lt;='Gastos Gerais'!$E$4:$E$1003),-('Gastos Gerais'!$C$4:$C$1003)))</f>
        <v>0</v>
      </c>
      <c r="R33" s="71">
        <f>IF($B33="",0,SUMPRODUCT(-('Gastos Gerais'!$F$4:$F$1003='Gastos das Atividades'!$B33),-('Gastos das Atividades'!R$3&gt;='Gastos Gerais'!$D$4:$D$1003),-('Gastos das Atividades'!R$3&lt;='Gastos Gerais'!$E$4:$E$1003),-('Gastos Gerais'!$C$4:$C$1003)))</f>
        <v>0</v>
      </c>
      <c r="S33" s="71">
        <f>IF($B33="",0,SUMPRODUCT(-('Gastos Gerais'!$F$4:$F$1003='Gastos das Atividades'!$B33),-('Gastos das Atividades'!S$3&gt;='Gastos Gerais'!$D$4:$D$1003),-('Gastos das Atividades'!S$3&lt;='Gastos Gerais'!$E$4:$E$1003),-('Gastos Gerais'!$C$4:$C$1003)))</f>
        <v>0</v>
      </c>
      <c r="T33" s="71">
        <f>IF($B33="",0,SUMPRODUCT(-('Gastos Gerais'!$F$4:$F$1003='Gastos das Atividades'!$B33),-('Gastos das Atividades'!T$3&gt;='Gastos Gerais'!$D$4:$D$1003),-('Gastos das Atividades'!T$3&lt;='Gastos Gerais'!$E$4:$E$1003),-('Gastos Gerais'!$C$4:$C$1003)))</f>
        <v>0</v>
      </c>
      <c r="U33" s="71">
        <f>IF($B33="",0,SUMPRODUCT(-('Gastos Gerais'!$F$4:$F$1003='Gastos das Atividades'!$B33),-('Gastos das Atividades'!U$3&gt;='Gastos Gerais'!$D$4:$D$1003),-('Gastos das Atividades'!U$3&lt;='Gastos Gerais'!$E$4:$E$1003),-('Gastos Gerais'!$C$4:$C$1003)))</f>
        <v>0</v>
      </c>
      <c r="V33" s="71">
        <f>IF($B33="",0,SUMPRODUCT(-('Gastos Gerais'!$F$4:$F$1003='Gastos das Atividades'!$B33),-('Gastos das Atividades'!V$3&gt;='Gastos Gerais'!$D$4:$D$1003),-('Gastos das Atividades'!V$3&lt;='Gastos Gerais'!$E$4:$E$1003),-('Gastos Gerais'!$C$4:$C$1003)))</f>
        <v>0</v>
      </c>
      <c r="W33" s="71">
        <f>IF($B33="",0,SUMPRODUCT(-('Gastos Gerais'!$F$4:$F$1003='Gastos das Atividades'!$B33),-('Gastos das Atividades'!W$3&gt;='Gastos Gerais'!$D$4:$D$1003),-('Gastos das Atividades'!W$3&lt;='Gastos Gerais'!$E$4:$E$1003),-('Gastos Gerais'!$C$4:$C$1003)))</f>
        <v>0</v>
      </c>
      <c r="X33" s="71">
        <f>IF($B33="",0,SUMPRODUCT(-('Gastos Gerais'!$F$4:$F$1003='Gastos das Atividades'!$B33),-('Gastos das Atividades'!X$3&gt;='Gastos Gerais'!$D$4:$D$1003),-('Gastos das Atividades'!X$3&lt;='Gastos Gerais'!$E$4:$E$1003),-('Gastos Gerais'!$C$4:$C$1003)))</f>
        <v>0</v>
      </c>
      <c r="Y33" s="71">
        <f>IF($B33="",0,SUMPRODUCT(-('Gastos Gerais'!$F$4:$F$1003='Gastos das Atividades'!$B33),-('Gastos das Atividades'!Y$3&gt;='Gastos Gerais'!$D$4:$D$1003),-('Gastos das Atividades'!Y$3&lt;='Gastos Gerais'!$E$4:$E$1003),-('Gastos Gerais'!$C$4:$C$1003)))</f>
        <v>0</v>
      </c>
      <c r="Z33" s="71">
        <f>IF($B33="",0,SUMPRODUCT(-('Gastos Gerais'!$F$4:$F$1003='Gastos das Atividades'!$B33),-('Gastos das Atividades'!Z$3&gt;='Gastos Gerais'!$D$4:$D$1003),-('Gastos das Atividades'!Z$3&lt;='Gastos Gerais'!$E$4:$E$1003),-('Gastos Gerais'!$C$4:$C$1003)))</f>
        <v>0</v>
      </c>
      <c r="AA33" s="71">
        <f>IF($B33="",0,SUMPRODUCT(-('Gastos Gerais'!$F$4:$F$1003='Gastos das Atividades'!$B33),-('Gastos das Atividades'!AA$3&gt;='Gastos Gerais'!$D$4:$D$1003),-('Gastos das Atividades'!AA$3&lt;='Gastos Gerais'!$E$4:$E$1003),-('Gastos Gerais'!$C$4:$C$1003)))</f>
        <v>0</v>
      </c>
      <c r="AB33" s="71">
        <f>IF($B33="",0,SUMPRODUCT(-('Gastos Gerais'!$F$4:$F$1003='Gastos das Atividades'!$B33),-('Gastos das Atividades'!AB$3&gt;='Gastos Gerais'!$D$4:$D$1003),-('Gastos das Atividades'!AB$3&lt;='Gastos Gerais'!$E$4:$E$1003),-('Gastos Gerais'!$C$4:$C$1003)))</f>
        <v>0</v>
      </c>
      <c r="AC33" s="71">
        <f>IF($B33="",0,SUMPRODUCT(-('Gastos Gerais'!$F$4:$F$1003='Gastos das Atividades'!$B33),-('Gastos das Atividades'!AC$3&gt;='Gastos Gerais'!$D$4:$D$1003),-('Gastos das Atividades'!AC$3&lt;='Gastos Gerais'!$E$4:$E$1003),-('Gastos Gerais'!$C$4:$C$1003)))</f>
        <v>0</v>
      </c>
      <c r="AD33" s="71">
        <f>IF($B33="",0,SUMPRODUCT(-('Gastos Gerais'!$F$4:$F$1003='Gastos das Atividades'!$B33),-('Gastos das Atividades'!AD$3&gt;='Gastos Gerais'!$D$4:$D$1003),-('Gastos das Atividades'!AD$3&lt;='Gastos Gerais'!$E$4:$E$1003),-('Gastos Gerais'!$C$4:$C$1003)))</f>
        <v>0</v>
      </c>
      <c r="AE33" s="71">
        <f>IF($B33="",0,SUMPRODUCT(-('Gastos Gerais'!$F$4:$F$1003='Gastos das Atividades'!$B33),-('Gastos das Atividades'!AE$3&gt;='Gastos Gerais'!$D$4:$D$1003),-('Gastos das Atividades'!AE$3&lt;='Gastos Gerais'!$E$4:$E$1003),-('Gastos Gerais'!$C$4:$C$1003)))</f>
        <v>0</v>
      </c>
      <c r="AF33" s="71">
        <f>IF($B33="",0,SUMPRODUCT(-('Gastos Gerais'!$F$4:$F$1003='Gastos das Atividades'!$B33),-('Gastos das Atividades'!AF$3&gt;='Gastos Gerais'!$D$4:$D$1003),-('Gastos das Atividades'!AF$3&lt;='Gastos Gerais'!$E$4:$E$1003),-('Gastos Gerais'!$C$4:$C$1003)))</f>
        <v>0</v>
      </c>
      <c r="AG33" s="71">
        <f>IF($B33="",0,SUMPRODUCT(-('Gastos Gerais'!$F$4:$F$1003='Gastos das Atividades'!$B33),-('Gastos das Atividades'!AG$3&gt;='Gastos Gerais'!$D$4:$D$1003),-('Gastos das Atividades'!AG$3&lt;='Gastos Gerais'!$E$4:$E$1003),-('Gastos Gerais'!$C$4:$C$1003)))</f>
        <v>0</v>
      </c>
      <c r="AH33" s="71">
        <f>IF($B33="",0,SUMPRODUCT(-('Gastos Gerais'!$F$4:$F$1003='Gastos das Atividades'!$B33),-('Gastos das Atividades'!AH$3&gt;='Gastos Gerais'!$D$4:$D$1003),-('Gastos das Atividades'!AH$3&lt;='Gastos Gerais'!$E$4:$E$1003),-('Gastos Gerais'!$C$4:$C$1003)))</f>
        <v>0</v>
      </c>
      <c r="AI33" s="71">
        <f>IF($B33="",0,SUMPRODUCT(-('Gastos Gerais'!$F$4:$F$1003='Gastos das Atividades'!$B33),-('Gastos das Atividades'!AI$3&gt;='Gastos Gerais'!$D$4:$D$1003),-('Gastos das Atividades'!AI$3&lt;='Gastos Gerais'!$E$4:$E$1003),-('Gastos Gerais'!$C$4:$C$1003)))</f>
        <v>0</v>
      </c>
      <c r="AJ33" s="71">
        <f>IF($B33="",0,SUMPRODUCT(-('Gastos Gerais'!$F$4:$F$1003='Gastos das Atividades'!$B33),-('Gastos das Atividades'!AJ$3&gt;='Gastos Gerais'!$D$4:$D$1003),-('Gastos das Atividades'!AJ$3&lt;='Gastos Gerais'!$E$4:$E$1003),-('Gastos Gerais'!$C$4:$C$1003)))</f>
        <v>0</v>
      </c>
      <c r="AK33" s="71">
        <f>IF($B33="",0,SUMPRODUCT(-('Gastos Gerais'!$F$4:$F$1003='Gastos das Atividades'!$B33),-('Gastos das Atividades'!AK$3&gt;='Gastos Gerais'!$D$4:$D$1003),-('Gastos das Atividades'!AK$3&lt;='Gastos Gerais'!$E$4:$E$1003),-('Gastos Gerais'!$C$4:$C$1003)))</f>
        <v>0</v>
      </c>
      <c r="AL33" s="71">
        <f>IF($B33="",0,SUMPRODUCT(-('Gastos Gerais'!$F$4:$F$1003='Gastos das Atividades'!$B33),-('Gastos das Atividades'!AL$3&gt;='Gastos Gerais'!$D$4:$D$1003),-('Gastos das Atividades'!AL$3&lt;='Gastos Gerais'!$E$4:$E$1003),-('Gastos Gerais'!$C$4:$C$1003)))</f>
        <v>0</v>
      </c>
      <c r="AM33" s="71">
        <f>IF($B33="",0,SUMPRODUCT(-('Gastos Gerais'!$F$4:$F$1003='Gastos das Atividades'!$B33),-('Gastos das Atividades'!AM$3&gt;='Gastos Gerais'!$D$4:$D$1003),-('Gastos das Atividades'!AM$3&lt;='Gastos Gerais'!$E$4:$E$1003),-('Gastos Gerais'!$C$4:$C$1003)))</f>
        <v>0</v>
      </c>
      <c r="AN33" s="71">
        <f>IF($B33="",0,SUMPRODUCT(-('Gastos Gerais'!$F$4:$F$1003='Gastos das Atividades'!$B33),-('Gastos das Atividades'!AN$3&gt;='Gastos Gerais'!$D$4:$D$1003),-('Gastos das Atividades'!AN$3&lt;='Gastos Gerais'!$E$4:$E$1003),-('Gastos Gerais'!$C$4:$C$1003)))</f>
        <v>0</v>
      </c>
      <c r="AO33" s="71">
        <f>IF($B33="",0,SUMPRODUCT(-('Gastos Gerais'!$F$4:$F$1003='Gastos das Atividades'!$B33),-('Gastos das Atividades'!AO$3&gt;='Gastos Gerais'!$D$4:$D$1003),-('Gastos das Atividades'!AO$3&lt;='Gastos Gerais'!$E$4:$E$1003),-('Gastos Gerais'!$C$4:$C$1003)))</f>
        <v>0</v>
      </c>
      <c r="AP33" s="71">
        <f>IF($B33="",0,SUMPRODUCT(-('Gastos Gerais'!$F$4:$F$1003='Gastos das Atividades'!$B33),-('Gastos das Atividades'!AP$3&gt;='Gastos Gerais'!$D$4:$D$1003),-('Gastos das Atividades'!AP$3&lt;='Gastos Gerais'!$E$4:$E$1003),-('Gastos Gerais'!$C$4:$C$1003)))</f>
        <v>0</v>
      </c>
      <c r="AQ33" s="71">
        <f>IF($B33="",0,SUMPRODUCT(-('Gastos Gerais'!$F$4:$F$1003='Gastos das Atividades'!$B33),-('Gastos das Atividades'!AQ$3&gt;='Gastos Gerais'!$D$4:$D$1003),-('Gastos das Atividades'!AQ$3&lt;='Gastos Gerais'!$E$4:$E$1003),-('Gastos Gerais'!$C$4:$C$1003)))</f>
        <v>0</v>
      </c>
      <c r="AR33" s="71">
        <f>IF($B33="",0,SUMPRODUCT(-('Gastos Gerais'!$F$4:$F$1003='Gastos das Atividades'!$B33),-('Gastos das Atividades'!AR$3&gt;='Gastos Gerais'!$D$4:$D$1003),-('Gastos das Atividades'!AR$3&lt;='Gastos Gerais'!$E$4:$E$1003),-('Gastos Gerais'!$C$4:$C$1003)))</f>
        <v>0</v>
      </c>
      <c r="AS33" s="71">
        <f>IF($B33="",0,SUMPRODUCT(-('Gastos Gerais'!$F$4:$F$1003='Gastos das Atividades'!$B33),-('Gastos das Atividades'!AS$3&gt;='Gastos Gerais'!$D$4:$D$1003),-('Gastos das Atividades'!AS$3&lt;='Gastos Gerais'!$E$4:$E$1003),-('Gastos Gerais'!$C$4:$C$1003)))</f>
        <v>0</v>
      </c>
      <c r="AT33" s="71">
        <f>IF($B33="",0,SUMPRODUCT(-('Gastos Gerais'!$F$4:$F$1003='Gastos das Atividades'!$B33),-('Gastos das Atividades'!AT$3&gt;='Gastos Gerais'!$D$4:$D$1003),-('Gastos das Atividades'!AT$3&lt;='Gastos Gerais'!$E$4:$E$1003),-('Gastos Gerais'!$C$4:$C$1003)))</f>
        <v>0</v>
      </c>
      <c r="AU33" s="71">
        <f>IF($B33="",0,SUMPRODUCT(-('Gastos Gerais'!$F$4:$F$1003='Gastos das Atividades'!$B33),-('Gastos das Atividades'!AU$3&gt;='Gastos Gerais'!$D$4:$D$1003),-('Gastos das Atividades'!AU$3&lt;='Gastos Gerais'!$E$4:$E$1003),-('Gastos Gerais'!$C$4:$C$1003)))</f>
        <v>0</v>
      </c>
      <c r="AV33" s="71">
        <f>IF($B33="",0,SUMPRODUCT(-('Gastos Gerais'!$F$4:$F$1003='Gastos das Atividades'!$B33),-('Gastos das Atividades'!AV$3&gt;='Gastos Gerais'!$D$4:$D$1003),-('Gastos das Atividades'!AV$3&lt;='Gastos Gerais'!$E$4:$E$1003),-('Gastos Gerais'!$C$4:$C$1003)))</f>
        <v>0</v>
      </c>
      <c r="AW33" s="71">
        <f>IF($B33="",0,SUMPRODUCT(-('Gastos Gerais'!$F$4:$F$1003='Gastos das Atividades'!$B33),-('Gastos das Atividades'!AW$3&gt;='Gastos Gerais'!$D$4:$D$1003),-('Gastos das Atividades'!AW$3&lt;='Gastos Gerais'!$E$4:$E$1003),-('Gastos Gerais'!$C$4:$C$1003)))</f>
        <v>0</v>
      </c>
      <c r="AX33" s="71">
        <f>IF($B33="",0,SUMPRODUCT(-('Gastos Gerais'!$F$4:$F$1003='Gastos das Atividades'!$B33),-('Gastos das Atividades'!AX$3&gt;='Gastos Gerais'!$D$4:$D$1003),-('Gastos das Atividades'!AX$3&lt;='Gastos Gerais'!$E$4:$E$1003),-('Gastos Gerais'!$C$4:$C$1003)))</f>
        <v>0</v>
      </c>
      <c r="AY33" s="71">
        <f>IF($B33="",0,SUMPRODUCT(-('Gastos Gerais'!$F$4:$F$1003='Gastos das Atividades'!$B33),-('Gastos das Atividades'!AY$3&gt;='Gastos Gerais'!$D$4:$D$1003),-('Gastos das Atividades'!AY$3&lt;='Gastos Gerais'!$E$4:$E$1003),-('Gastos Gerais'!$C$4:$C$1003)))</f>
        <v>0</v>
      </c>
      <c r="AZ33" s="71">
        <f>IF($B33="",0,SUMPRODUCT(-('Gastos Gerais'!$F$4:$F$1003='Gastos das Atividades'!$B33),-('Gastos das Atividades'!AZ$3&gt;='Gastos Gerais'!$D$4:$D$1003),-('Gastos das Atividades'!AZ$3&lt;='Gastos Gerais'!$E$4:$E$1003),-('Gastos Gerais'!$C$4:$C$1003)))</f>
        <v>0</v>
      </c>
      <c r="BA33" s="71">
        <f>IF($B33="",0,SUMPRODUCT(-('Gastos Gerais'!$F$4:$F$1003='Gastos das Atividades'!$B33),-('Gastos das Atividades'!BA$3&gt;='Gastos Gerais'!$D$4:$D$1003),-('Gastos das Atividades'!BA$3&lt;='Gastos Gerais'!$E$4:$E$1003),-('Gastos Gerais'!$C$4:$C$1003)))</f>
        <v>0</v>
      </c>
      <c r="BB33" s="71">
        <f>IF($B33="",0,SUMPRODUCT(-('Gastos Gerais'!$F$4:$F$1003='Gastos das Atividades'!$B33),-('Gastos das Atividades'!BB$3&gt;='Gastos Gerais'!$D$4:$D$1003),-('Gastos das Atividades'!BB$3&lt;='Gastos Gerais'!$E$4:$E$1003),-('Gastos Gerais'!$C$4:$C$1003)))</f>
        <v>0</v>
      </c>
      <c r="BC33" s="71">
        <f>IF($B33="",0,SUMPRODUCT(-('Gastos Gerais'!$F$4:$F$1003='Gastos das Atividades'!$B33),-('Gastos das Atividades'!BC$3&gt;='Gastos Gerais'!$D$4:$D$1003),-('Gastos das Atividades'!BC$3&lt;='Gastos Gerais'!$E$4:$E$1003),-('Gastos Gerais'!$C$4:$C$1003)))</f>
        <v>0</v>
      </c>
      <c r="BD33" s="71">
        <f>IF($B33="",0,SUMPRODUCT(-('Gastos Gerais'!$F$4:$F$1003='Gastos das Atividades'!$B33),-('Gastos das Atividades'!BD$3&gt;='Gastos Gerais'!$D$4:$D$1003),-('Gastos das Atividades'!BD$3&lt;='Gastos Gerais'!$E$4:$E$1003),-('Gastos Gerais'!$C$4:$C$1003)))</f>
        <v>0</v>
      </c>
      <c r="BE33" s="71">
        <f>IF($B33="",0,SUMPRODUCT(-('Gastos Gerais'!$F$4:$F$1003='Gastos das Atividades'!$B33),-('Gastos das Atividades'!BE$3&gt;='Gastos Gerais'!$D$4:$D$1003),-('Gastos das Atividades'!BE$3&lt;='Gastos Gerais'!$E$4:$E$1003),-('Gastos Gerais'!$C$4:$C$1003)))</f>
        <v>0</v>
      </c>
      <c r="BF33" s="71">
        <f>IF($B33="",0,SUMPRODUCT(-('Gastos Gerais'!$F$4:$F$1003='Gastos das Atividades'!$B33),-('Gastos das Atividades'!BF$3&gt;='Gastos Gerais'!$D$4:$D$1003),-('Gastos das Atividades'!BF$3&lt;='Gastos Gerais'!$E$4:$E$1003),-('Gastos Gerais'!$C$4:$C$1003)))</f>
        <v>0</v>
      </c>
      <c r="BG33" s="71">
        <f>IF($B33="",0,SUMPRODUCT(-('Gastos Gerais'!$F$4:$F$1003='Gastos das Atividades'!$B33),-('Gastos das Atividades'!BG$3&gt;='Gastos Gerais'!$D$4:$D$1003),-('Gastos das Atividades'!BG$3&lt;='Gastos Gerais'!$E$4:$E$1003),-('Gastos Gerais'!$C$4:$C$1003)))</f>
        <v>0</v>
      </c>
      <c r="BH33" s="71">
        <f>IF($B33="",0,SUMPRODUCT(-('Gastos Gerais'!$F$4:$F$1003='Gastos das Atividades'!$B33),-('Gastos das Atividades'!BH$3&gt;='Gastos Gerais'!$D$4:$D$1003),-('Gastos das Atividades'!BH$3&lt;='Gastos Gerais'!$E$4:$E$1003),-('Gastos Gerais'!$C$4:$C$1003)))</f>
        <v>0</v>
      </c>
      <c r="BI33" s="71">
        <f>IF($B33="",0,SUMPRODUCT(-('Gastos Gerais'!$F$4:$F$1003='Gastos das Atividades'!$B33),-('Gastos das Atividades'!BI$3&gt;='Gastos Gerais'!$D$4:$D$1003),-('Gastos das Atividades'!BI$3&lt;='Gastos Gerais'!$E$4:$E$1003),-('Gastos Gerais'!$C$4:$C$1003)))</f>
        <v>0</v>
      </c>
      <c r="BJ33" s="71">
        <f>IF($B33="",0,SUMPRODUCT(-('Gastos Gerais'!$F$4:$F$1003='Gastos das Atividades'!$B33),-('Gastos das Atividades'!BJ$3&gt;='Gastos Gerais'!$D$4:$D$1003),-('Gastos das Atividades'!BJ$3&lt;='Gastos Gerais'!$E$4:$E$1003),-('Gastos Gerais'!$C$4:$C$1003)))</f>
        <v>0</v>
      </c>
      <c r="BK33" s="71">
        <f>IF($B33="",0,SUMPRODUCT(-('Gastos Gerais'!$F$4:$F$1003='Gastos das Atividades'!$B33),-('Gastos das Atividades'!BK$3&gt;='Gastos Gerais'!$D$4:$D$1003),-('Gastos das Atividades'!BK$3&lt;='Gastos Gerais'!$E$4:$E$1003),-('Gastos Gerais'!$C$4:$C$1003)))</f>
        <v>0</v>
      </c>
      <c r="BL33" s="71">
        <f>IF($B33="",0,SUMPRODUCT(-('Gastos Gerais'!$F$4:$F$1003='Gastos das Atividades'!$B33),-('Gastos das Atividades'!BL$3&gt;='Gastos Gerais'!$D$4:$D$1003),-('Gastos das Atividades'!BL$3&lt;='Gastos Gerais'!$E$4:$E$1003),-('Gastos Gerais'!$C$4:$C$1003)))</f>
        <v>0</v>
      </c>
      <c r="BM33" s="71">
        <f>IF($B33="",0,SUMPRODUCT(-('Gastos Gerais'!$F$4:$F$1003='Gastos das Atividades'!$B33),-('Gastos das Atividades'!BM$3&gt;='Gastos Gerais'!$D$4:$D$1003),-('Gastos das Atividades'!BM$3&lt;='Gastos Gerais'!$E$4:$E$1003),-('Gastos Gerais'!$C$4:$C$1003)))</f>
        <v>0</v>
      </c>
      <c r="BN33" s="71">
        <f>IF($B33="",0,SUMPRODUCT(-('Gastos Gerais'!$F$4:$F$1003='Gastos das Atividades'!$B33),-('Gastos das Atividades'!BN$3&gt;='Gastos Gerais'!$D$4:$D$1003),-('Gastos das Atividades'!BN$3&lt;='Gastos Gerais'!$E$4:$E$1003),-('Gastos Gerais'!$C$4:$C$1003)))</f>
        <v>0</v>
      </c>
      <c r="BO33" s="71">
        <f>IF($B33="",0,SUMPRODUCT(-('Gastos Gerais'!$F$4:$F$1003='Gastos das Atividades'!$B33),-('Gastos das Atividades'!BO$3&gt;='Gastos Gerais'!$D$4:$D$1003),-('Gastos das Atividades'!BO$3&lt;='Gastos Gerais'!$E$4:$E$1003),-('Gastos Gerais'!$C$4:$C$1003)))</f>
        <v>0</v>
      </c>
      <c r="BP33" s="71">
        <f>IF($B33="",0,SUMPRODUCT(-('Gastos Gerais'!$F$4:$F$1003='Gastos das Atividades'!$B33),-('Gastos das Atividades'!BP$3&gt;='Gastos Gerais'!$D$4:$D$1003),-('Gastos das Atividades'!BP$3&lt;='Gastos Gerais'!$E$4:$E$1003),-('Gastos Gerais'!$C$4:$C$1003)))</f>
        <v>0</v>
      </c>
      <c r="BQ33" s="71">
        <f>IF($B33="",0,SUMPRODUCT(-('Gastos Gerais'!$F$4:$F$1003='Gastos das Atividades'!$B33),-('Gastos das Atividades'!BQ$3&gt;='Gastos Gerais'!$D$4:$D$1003),-('Gastos das Atividades'!BQ$3&lt;='Gastos Gerais'!$E$4:$E$1003),-('Gastos Gerais'!$C$4:$C$1003)))</f>
        <v>0</v>
      </c>
      <c r="BR33" s="71">
        <f>IF($B33="",0,SUMPRODUCT(-('Gastos Gerais'!$F$4:$F$1003='Gastos das Atividades'!$B33),-('Gastos das Atividades'!BR$3&gt;='Gastos Gerais'!$D$4:$D$1003),-('Gastos das Atividades'!BR$3&lt;='Gastos Gerais'!$E$4:$E$1003),-('Gastos Gerais'!$C$4:$C$1003)))</f>
        <v>0</v>
      </c>
      <c r="BS33" s="71">
        <f>IF($B33="",0,SUMPRODUCT(-('Gastos Gerais'!$F$4:$F$1003='Gastos das Atividades'!$B33),-('Gastos das Atividades'!BS$3&gt;='Gastos Gerais'!$D$4:$D$1003),-('Gastos das Atividades'!BS$3&lt;='Gastos Gerais'!$E$4:$E$1003),-('Gastos Gerais'!$C$4:$C$1003)))</f>
        <v>0</v>
      </c>
      <c r="BT33" s="71">
        <f>IF($B33="",0,SUMPRODUCT(-('Gastos Gerais'!$F$4:$F$1003='Gastos das Atividades'!$B33),-('Gastos das Atividades'!BT$3&gt;='Gastos Gerais'!$D$4:$D$1003),-('Gastos das Atividades'!BT$3&lt;='Gastos Gerais'!$E$4:$E$1003),-('Gastos Gerais'!$C$4:$C$1003)))</f>
        <v>0</v>
      </c>
      <c r="BU33" s="71">
        <f>IF($B33="",0,SUMPRODUCT(-('Gastos Gerais'!$F$4:$F$1003='Gastos das Atividades'!$B33),-('Gastos das Atividades'!BU$3&gt;='Gastos Gerais'!$D$4:$D$1003),-('Gastos das Atividades'!BU$3&lt;='Gastos Gerais'!$E$4:$E$1003),-('Gastos Gerais'!$C$4:$C$1003)))</f>
        <v>0</v>
      </c>
      <c r="BV33" s="71">
        <f>IF($B33="",0,SUMPRODUCT(-('Gastos Gerais'!$F$4:$F$1003='Gastos das Atividades'!$B33),-('Gastos das Atividades'!BV$3&gt;='Gastos Gerais'!$D$4:$D$1003),-('Gastos das Atividades'!BV$3&lt;='Gastos Gerais'!$E$4:$E$1003),-('Gastos Gerais'!$C$4:$C$1003)))</f>
        <v>0</v>
      </c>
      <c r="BW33" s="71">
        <f>IF($B33="",0,SUMPRODUCT(-('Gastos Gerais'!$F$4:$F$1003='Gastos das Atividades'!$B33),-('Gastos das Atividades'!BW$3&gt;='Gastos Gerais'!$D$4:$D$1003),-('Gastos das Atividades'!BW$3&lt;='Gastos Gerais'!$E$4:$E$1003),-('Gastos Gerais'!$C$4:$C$1003)))</f>
        <v>0</v>
      </c>
      <c r="BX33" s="71">
        <f>IF($B33="",0,SUMPRODUCT(-('Gastos Gerais'!$F$4:$F$1003='Gastos das Atividades'!$B33),-('Gastos das Atividades'!BX$3&gt;='Gastos Gerais'!$D$4:$D$1003),-('Gastos das Atividades'!BX$3&lt;='Gastos Gerais'!$E$4:$E$1003),-('Gastos Gerais'!$C$4:$C$1003)))</f>
        <v>0</v>
      </c>
    </row>
    <row r="34" spans="1:76" ht="23.25" customHeight="1" thickBot="1" x14ac:dyDescent="0.25">
      <c r="A34" s="341"/>
      <c r="B34" s="342" t="s">
        <v>59</v>
      </c>
      <c r="C34" s="343">
        <f t="shared" ref="C34:G34" si="13">SUM(C4:C33)</f>
        <v>0</v>
      </c>
      <c r="D34" s="343">
        <f t="shared" si="13"/>
        <v>1393981.2</v>
      </c>
      <c r="E34" s="343">
        <f t="shared" si="13"/>
        <v>1393981.2</v>
      </c>
      <c r="F34" s="344">
        <f t="shared" si="13"/>
        <v>12127065.6</v>
      </c>
      <c r="G34" s="344">
        <f t="shared" si="13"/>
        <v>0</v>
      </c>
      <c r="H34" s="344">
        <f t="shared" ref="H34:I34" si="14">SUM(H4:H33)</f>
        <v>0</v>
      </c>
      <c r="I34" s="344">
        <f t="shared" si="14"/>
        <v>0</v>
      </c>
      <c r="J34" s="345">
        <f>SUM(J4:J33)</f>
        <v>13521046.800000001</v>
      </c>
      <c r="K34" s="346">
        <f t="shared" ref="K34:O34" si="15">SUM(K4:K33)</f>
        <v>0.10309713594068765</v>
      </c>
      <c r="L34" s="346">
        <f t="shared" si="15"/>
        <v>0.8969028640593123</v>
      </c>
      <c r="M34" s="346">
        <f t="shared" si="15"/>
        <v>0</v>
      </c>
      <c r="N34" s="346">
        <f t="shared" si="15"/>
        <v>0</v>
      </c>
      <c r="O34" s="346">
        <f t="shared" si="15"/>
        <v>0</v>
      </c>
      <c r="P34" s="347">
        <f t="shared" si="8"/>
        <v>1</v>
      </c>
      <c r="Q34" s="44">
        <f t="shared" ref="Q34:AU34" si="16">SUBTOTAL(109,Q4:Q33)</f>
        <v>1393981.2</v>
      </c>
      <c r="R34" s="44">
        <f t="shared" si="16"/>
        <v>1237481.2</v>
      </c>
      <c r="S34" s="44">
        <f t="shared" si="16"/>
        <v>1050631.2</v>
      </c>
      <c r="T34" s="44">
        <f t="shared" si="16"/>
        <v>838201.2</v>
      </c>
      <c r="U34" s="44">
        <f t="shared" si="16"/>
        <v>1539151.2</v>
      </c>
      <c r="V34" s="44">
        <f t="shared" si="16"/>
        <v>821451.2</v>
      </c>
      <c r="W34" s="44">
        <f t="shared" si="16"/>
        <v>1131651.2</v>
      </c>
      <c r="X34" s="44">
        <f t="shared" si="16"/>
        <v>1040151.2</v>
      </c>
      <c r="Y34" s="44">
        <f t="shared" si="16"/>
        <v>805151.2</v>
      </c>
      <c r="Z34" s="44">
        <f t="shared" si="16"/>
        <v>971501.2</v>
      </c>
      <c r="AA34" s="44">
        <f t="shared" si="16"/>
        <v>996751.2</v>
      </c>
      <c r="AB34" s="44">
        <f t="shared" si="16"/>
        <v>831751.2</v>
      </c>
      <c r="AC34" s="44">
        <f t="shared" si="16"/>
        <v>863192.4</v>
      </c>
      <c r="AD34" s="44">
        <f t="shared" si="16"/>
        <v>0</v>
      </c>
      <c r="AE34" s="44">
        <f t="shared" si="16"/>
        <v>0</v>
      </c>
      <c r="AF34" s="44">
        <f t="shared" si="16"/>
        <v>0</v>
      </c>
      <c r="AG34" s="44">
        <f t="shared" si="16"/>
        <v>0</v>
      </c>
      <c r="AH34" s="44">
        <f t="shared" si="16"/>
        <v>0</v>
      </c>
      <c r="AI34" s="44">
        <f t="shared" si="16"/>
        <v>0</v>
      </c>
      <c r="AJ34" s="44">
        <f t="shared" si="16"/>
        <v>0</v>
      </c>
      <c r="AK34" s="44">
        <f t="shared" si="16"/>
        <v>0</v>
      </c>
      <c r="AL34" s="44">
        <f t="shared" si="16"/>
        <v>0</v>
      </c>
      <c r="AM34" s="44">
        <f t="shared" si="16"/>
        <v>0</v>
      </c>
      <c r="AN34" s="44">
        <f t="shared" si="16"/>
        <v>0</v>
      </c>
      <c r="AO34" s="44">
        <f t="shared" si="16"/>
        <v>0</v>
      </c>
      <c r="AP34" s="44">
        <f t="shared" si="16"/>
        <v>0</v>
      </c>
      <c r="AQ34" s="44">
        <f t="shared" si="16"/>
        <v>0</v>
      </c>
      <c r="AR34" s="44">
        <f t="shared" si="16"/>
        <v>0</v>
      </c>
      <c r="AS34" s="44">
        <f t="shared" si="16"/>
        <v>0</v>
      </c>
      <c r="AT34" s="44">
        <f t="shared" si="16"/>
        <v>0</v>
      </c>
      <c r="AU34" s="44">
        <f t="shared" si="16"/>
        <v>0</v>
      </c>
      <c r="AV34" s="44">
        <f t="shared" ref="AV34:AY34" si="17">SUBTOTAL(109,AV4:AV33)</f>
        <v>0</v>
      </c>
      <c r="AW34" s="44">
        <f t="shared" si="17"/>
        <v>0</v>
      </c>
      <c r="AX34" s="44">
        <f t="shared" si="17"/>
        <v>0</v>
      </c>
      <c r="AY34" s="44">
        <f t="shared" si="17"/>
        <v>0</v>
      </c>
      <c r="AZ34" s="44">
        <f t="shared" ref="AZ34:BX34" si="18">SUBTOTAL(109,AZ4:AZ33)</f>
        <v>0</v>
      </c>
      <c r="BA34" s="44">
        <f t="shared" si="18"/>
        <v>0</v>
      </c>
      <c r="BB34" s="44">
        <f t="shared" si="18"/>
        <v>0</v>
      </c>
      <c r="BC34" s="44">
        <f t="shared" si="18"/>
        <v>0</v>
      </c>
      <c r="BD34" s="44">
        <f t="shared" si="18"/>
        <v>0</v>
      </c>
      <c r="BE34" s="44">
        <f t="shared" si="18"/>
        <v>0</v>
      </c>
      <c r="BF34" s="44">
        <f t="shared" si="18"/>
        <v>0</v>
      </c>
      <c r="BG34" s="44">
        <f t="shared" si="18"/>
        <v>0</v>
      </c>
      <c r="BH34" s="44">
        <f t="shared" si="18"/>
        <v>0</v>
      </c>
      <c r="BI34" s="44">
        <f t="shared" si="18"/>
        <v>0</v>
      </c>
      <c r="BJ34" s="44">
        <f t="shared" si="18"/>
        <v>0</v>
      </c>
      <c r="BK34" s="44">
        <f t="shared" si="18"/>
        <v>0</v>
      </c>
      <c r="BL34" s="44">
        <f t="shared" si="18"/>
        <v>0</v>
      </c>
      <c r="BM34" s="44">
        <f t="shared" si="18"/>
        <v>0</v>
      </c>
      <c r="BN34" s="44">
        <f t="shared" si="18"/>
        <v>0</v>
      </c>
      <c r="BO34" s="44">
        <f t="shared" si="18"/>
        <v>0</v>
      </c>
      <c r="BP34" s="44">
        <f t="shared" si="18"/>
        <v>0</v>
      </c>
      <c r="BQ34" s="44">
        <f t="shared" si="18"/>
        <v>0</v>
      </c>
      <c r="BR34" s="44">
        <f t="shared" si="18"/>
        <v>0</v>
      </c>
      <c r="BS34" s="44">
        <f t="shared" si="18"/>
        <v>0</v>
      </c>
      <c r="BT34" s="44">
        <f t="shared" si="18"/>
        <v>0</v>
      </c>
      <c r="BU34" s="44">
        <f t="shared" si="18"/>
        <v>0</v>
      </c>
      <c r="BV34" s="44">
        <f t="shared" si="18"/>
        <v>0</v>
      </c>
      <c r="BW34" s="44">
        <f t="shared" si="18"/>
        <v>0</v>
      </c>
      <c r="BX34" s="44">
        <f t="shared" si="18"/>
        <v>0</v>
      </c>
    </row>
    <row r="35" spans="1:76" x14ac:dyDescent="0.2">
      <c r="A35" s="81"/>
      <c r="B35" s="109"/>
      <c r="Q35" s="108"/>
      <c r="R35" s="108"/>
      <c r="S35" s="108"/>
    </row>
    <row r="37" spans="1:76" ht="15" x14ac:dyDescent="0.25">
      <c r="B37" s="373" t="s">
        <v>101</v>
      </c>
      <c r="C37" s="373"/>
      <c r="D37" s="373"/>
      <c r="E37" s="373"/>
      <c r="F37" s="373"/>
    </row>
    <row r="38" spans="1:76" ht="14.25" customHeight="1" x14ac:dyDescent="0.2">
      <c r="B38" s="369" t="s">
        <v>102</v>
      </c>
      <c r="C38" s="369"/>
      <c r="D38" s="370"/>
      <c r="E38" s="348" t="s">
        <v>103</v>
      </c>
      <c r="F38" s="348" t="s">
        <v>104</v>
      </c>
    </row>
    <row r="39" spans="1:76" x14ac:dyDescent="0.2">
      <c r="B39" s="371" t="s">
        <v>100</v>
      </c>
      <c r="C39" s="371"/>
      <c r="D39" s="372"/>
      <c r="E39" s="205">
        <f>IFERROR(SUMIF('Gastos com Pessoal'!$AR$7:$AR$506,'Gastos das Atividades'!$B$4,'Gastos com Pessoal'!$AN$7:$AN$506)/'Gastos com Pessoal'!$AN$507,0)</f>
        <v>0.38523432456035711</v>
      </c>
      <c r="F39" s="204">
        <f ca="1">Sintético!$BK$23*E39</f>
        <v>16613954.478629602</v>
      </c>
    </row>
    <row r="40" spans="1:76" x14ac:dyDescent="0.2">
      <c r="B40" s="371" t="s">
        <v>105</v>
      </c>
      <c r="C40" s="371"/>
      <c r="D40" s="372"/>
      <c r="E40" s="205">
        <f>IF(E39=0,0,1-E39)</f>
        <v>0.61476567543964289</v>
      </c>
      <c r="F40" s="204">
        <f ca="1">Sintético!$BK$23*E40</f>
        <v>26512925.499134652</v>
      </c>
    </row>
    <row r="41" spans="1:76" x14ac:dyDescent="0.2">
      <c r="B41" s="108"/>
      <c r="E41" s="108"/>
      <c r="F41" s="108"/>
    </row>
    <row r="42" spans="1:76" ht="15" x14ac:dyDescent="0.25">
      <c r="B42" s="373" t="s">
        <v>106</v>
      </c>
      <c r="C42" s="373"/>
      <c r="D42" s="373"/>
      <c r="E42" s="373"/>
      <c r="F42" s="108"/>
    </row>
    <row r="43" spans="1:76" ht="14.25" customHeight="1" x14ac:dyDescent="0.2">
      <c r="B43" s="369" t="s">
        <v>102</v>
      </c>
      <c r="C43" s="369"/>
      <c r="D43" s="370"/>
      <c r="E43" s="348" t="s">
        <v>104</v>
      </c>
      <c r="F43" s="108"/>
    </row>
    <row r="44" spans="1:76" x14ac:dyDescent="0.2">
      <c r="B44" s="371" t="s">
        <v>100</v>
      </c>
      <c r="C44" s="371"/>
      <c r="D44" s="372"/>
      <c r="E44" s="204">
        <f ca="1">F39+J34</f>
        <v>30135001.278629601</v>
      </c>
      <c r="F44" s="108"/>
    </row>
    <row r="45" spans="1:76" x14ac:dyDescent="0.2">
      <c r="B45" s="371" t="s">
        <v>105</v>
      </c>
      <c r="C45" s="371"/>
      <c r="D45" s="372"/>
      <c r="E45" s="204">
        <f ca="1">F40+SUM(J5:J33)</f>
        <v>38664165.499134652</v>
      </c>
      <c r="F45" s="108"/>
    </row>
    <row r="48" spans="1:76" hidden="1" x14ac:dyDescent="0.2">
      <c r="B48" s="206" t="str">
        <f>B4</f>
        <v>Área Meio - Atividades e Gastos</v>
      </c>
    </row>
    <row r="49" spans="2:2" hidden="1" x14ac:dyDescent="0.2">
      <c r="B49" s="135" t="s">
        <v>105</v>
      </c>
    </row>
    <row r="50" spans="2:2" hidden="1" x14ac:dyDescent="0.2">
      <c r="B50" s="206" t="str">
        <f>B5</f>
        <v>Oficinas do Programa Fica Vivo!</v>
      </c>
    </row>
    <row r="51" spans="2:2" hidden="1" x14ac:dyDescent="0.2">
      <c r="B51" s="206" t="str">
        <f t="shared" ref="B51:B78" si="19">B6</f>
        <v>Capacitações da equipe contratada</v>
      </c>
    </row>
    <row r="52" spans="2:2" hidden="1" x14ac:dyDescent="0.2">
      <c r="B52" s="206" t="str">
        <f t="shared" si="19"/>
        <v>Deslocamento da equipe contratada</v>
      </c>
    </row>
    <row r="53" spans="2:2" hidden="1" x14ac:dyDescent="0.2">
      <c r="B53" s="206" t="str">
        <f t="shared" si="19"/>
        <v>Acompanhamento in loco da Supervisão no interior</v>
      </c>
    </row>
    <row r="54" spans="2:2" hidden="1" x14ac:dyDescent="0.2">
      <c r="B54" s="206" t="str">
        <f t="shared" si="19"/>
        <v>Projetos de Prevenção à Criminalidade</v>
      </c>
    </row>
    <row r="55" spans="2:2" hidden="1" x14ac:dyDescent="0.2">
      <c r="B55" s="206" t="str">
        <f t="shared" si="19"/>
        <v>Olimpíadas do Programa Fica Vivo!</v>
      </c>
    </row>
    <row r="56" spans="2:2" hidden="1" x14ac:dyDescent="0.2">
      <c r="B56" s="206" t="str">
        <f t="shared" si="19"/>
        <v>Ações do Programa Selo Prevenção Minas</v>
      </c>
    </row>
    <row r="57" spans="2:2" hidden="1" x14ac:dyDescent="0.2">
      <c r="B57" s="206" t="str">
        <f t="shared" si="19"/>
        <v>Ações do Programa Se Liga</v>
      </c>
    </row>
    <row r="58" spans="2:2" hidden="1" x14ac:dyDescent="0.2">
      <c r="B58" s="206" t="str">
        <f t="shared" si="19"/>
        <v xml:space="preserve">Emenda: Fóruns Multiterritoriais </v>
      </c>
    </row>
    <row r="59" spans="2:2" hidden="1" x14ac:dyDescent="0.2">
      <c r="B59" s="206" t="str">
        <f t="shared" si="19"/>
        <v>Oficinas do Programa Mediação de Conflitos</v>
      </c>
    </row>
    <row r="60" spans="2:2" hidden="1" x14ac:dyDescent="0.2">
      <c r="B60" s="206" t="str">
        <f t="shared" si="19"/>
        <v>Emenda: Formação e Capacitação de Referências Comunitárias para Atuação Como Agentes de Segurança Cidadã</v>
      </c>
    </row>
    <row r="61" spans="2:2" hidden="1" x14ac:dyDescent="0.2">
      <c r="B61" s="206" t="str">
        <f t="shared" si="19"/>
        <v>Emenda: Capacitação de Oficineiros no Programa Fica Vivo</v>
      </c>
    </row>
    <row r="62" spans="2:2" hidden="1" x14ac:dyDescent="0.2">
      <c r="B62" s="206" t="str">
        <f t="shared" si="19"/>
        <v>Emenda: Qualificação e empreendedorismo de adolescentes e jovens atendidos pelos programas da Política Estadual de Prevenção Social à Criminalidade</v>
      </c>
    </row>
    <row r="63" spans="2:2" hidden="1" x14ac:dyDescent="0.2">
      <c r="B63" s="206" t="str">
        <f t="shared" si="19"/>
        <v>Emenda Parlamentar</v>
      </c>
    </row>
    <row r="64" spans="2:2" hidden="1" x14ac:dyDescent="0.2">
      <c r="B64" s="206" t="str">
        <f t="shared" si="19"/>
        <v>Estruturação, Adequação e Conservação de UPCs e Sede Administrativa</v>
      </c>
    </row>
    <row r="65" spans="2:2" hidden="1" x14ac:dyDescent="0.2">
      <c r="B65" s="206" t="str">
        <f t="shared" si="19"/>
        <v>Bem estar social</v>
      </c>
    </row>
    <row r="66" spans="2:2" hidden="1" x14ac:dyDescent="0.2">
      <c r="B66" s="206" t="str">
        <f t="shared" si="19"/>
        <v>Vales Sociais para os programas de prevenção</v>
      </c>
    </row>
    <row r="67" spans="2:2" hidden="1" x14ac:dyDescent="0.2">
      <c r="B67" s="206" t="str">
        <f t="shared" si="19"/>
        <v>Prevenção à saúde dos profissionais</v>
      </c>
    </row>
    <row r="68" spans="2:2" hidden="1" x14ac:dyDescent="0.2">
      <c r="B68" s="206" t="str">
        <f t="shared" si="19"/>
        <v>Gestão das UPCS - Manutenção, Reforma e Obras.</v>
      </c>
    </row>
    <row r="69" spans="2:2" hidden="1" x14ac:dyDescent="0.2">
      <c r="B69" s="206" t="str">
        <f t="shared" si="19"/>
        <v>Gestão das UPCS - Locação de imóveis, seguro imóveis, seguro fiança, condomínio, energia elétrica, IPTU, água, telefonia, internet, reprografia, taxas e impostos de fiscalização e funcionamento, AVCB, incêndio, etc.</v>
      </c>
    </row>
    <row r="70" spans="2:2" hidden="1" x14ac:dyDescent="0.2">
      <c r="B70" s="206" t="str">
        <f t="shared" si="19"/>
        <v>Gestão das UPCS - Contratação de serviços de limpeza de caixas d'agua, telhados, calhas etc. Serviços elétricos, hidráulicos, vidraçaria, marcenaria, chaveiro, extintor de incêndio, capina, dedetização, carretos/mudanças,etc.</v>
      </c>
    </row>
    <row r="71" spans="2:2" hidden="1" x14ac:dyDescent="0.2">
      <c r="B71" s="206" t="str">
        <f t="shared" si="19"/>
        <v>Gestão das UPCS - Aquisição de material de consumo, material de escritório, material de limpeza, material de informática, galões de água mineral, descartáveis, etc.</v>
      </c>
    </row>
    <row r="72" spans="2:2" hidden="1" x14ac:dyDescent="0.2">
      <c r="B72" s="206" t="str">
        <f t="shared" si="19"/>
        <v>Gestão das UPCS - Serviços de instalação manutenção de equipamentos de informática, eletroeletrônicos e eletrodomésticos, etc.</v>
      </c>
    </row>
    <row r="73" spans="2:2" hidden="1" x14ac:dyDescent="0.2">
      <c r="B73" s="206" t="str">
        <f t="shared" si="19"/>
        <v>Gestão das UPCS - Serviços de construção, plotagem, manutenção, instalação e limpeza de placas de identificação das UPCs.</v>
      </c>
    </row>
    <row r="74" spans="2:2" hidden="1" x14ac:dyDescent="0.2">
      <c r="B74" s="206" t="str">
        <f t="shared" si="19"/>
        <v>Gestão das UPCS - Despesas com Veículos (IPVA, Seguro, Impostos, Manutenção, Combustível, etc).</v>
      </c>
    </row>
    <row r="75" spans="2:2" hidden="1" x14ac:dyDescent="0.2">
      <c r="B75" s="206" t="str">
        <f t="shared" si="19"/>
        <v>Gestão das UPCS - Despesas de pronto pagamento.</v>
      </c>
    </row>
    <row r="76" spans="2:2" hidden="1" x14ac:dyDescent="0.2">
      <c r="B76" s="206" t="str">
        <f t="shared" si="19"/>
        <v>Pesquisa de Impacto dos Programas da Política de Prevenção à Crminalidade.</v>
      </c>
    </row>
    <row r="77" spans="2:2" hidden="1" x14ac:dyDescent="0.2">
      <c r="B77" s="206">
        <f t="shared" si="19"/>
        <v>0</v>
      </c>
    </row>
    <row r="78" spans="2:2" hidden="1" x14ac:dyDescent="0.2">
      <c r="B78" s="206">
        <f t="shared" si="19"/>
        <v>0</v>
      </c>
    </row>
    <row r="79" spans="2:2" x14ac:dyDescent="0.2">
      <c r="B79" s="206"/>
    </row>
    <row r="80" spans="2:2" x14ac:dyDescent="0.2">
      <c r="B80" s="206"/>
    </row>
    <row r="81" spans="2:2" x14ac:dyDescent="0.2">
      <c r="B81" s="206"/>
    </row>
    <row r="82" spans="2:2" x14ac:dyDescent="0.2">
      <c r="B82" s="206"/>
    </row>
    <row r="83" spans="2:2" x14ac:dyDescent="0.2">
      <c r="B83" s="206"/>
    </row>
    <row r="84" spans="2:2" x14ac:dyDescent="0.2">
      <c r="B84" s="206"/>
    </row>
    <row r="85" spans="2:2" x14ac:dyDescent="0.2">
      <c r="B85" s="206"/>
    </row>
    <row r="86" spans="2:2" x14ac:dyDescent="0.2">
      <c r="B86" s="206"/>
    </row>
    <row r="87" spans="2:2" x14ac:dyDescent="0.2">
      <c r="B87" s="206"/>
    </row>
    <row r="88" spans="2:2" x14ac:dyDescent="0.2">
      <c r="B88" s="206"/>
    </row>
    <row r="89" spans="2:2" x14ac:dyDescent="0.2">
      <c r="B89" s="206"/>
    </row>
    <row r="90" spans="2:2" x14ac:dyDescent="0.2">
      <c r="B90" s="206"/>
    </row>
    <row r="91" spans="2:2" x14ac:dyDescent="0.2">
      <c r="B91" s="206"/>
    </row>
    <row r="92" spans="2:2" x14ac:dyDescent="0.2">
      <c r="B92" s="206"/>
    </row>
    <row r="93" spans="2:2" x14ac:dyDescent="0.2">
      <c r="B93" s="206"/>
    </row>
    <row r="94" spans="2:2" x14ac:dyDescent="0.2">
      <c r="B94" s="206"/>
    </row>
    <row r="95" spans="2:2" x14ac:dyDescent="0.2">
      <c r="B95" s="206"/>
    </row>
    <row r="96" spans="2:2" x14ac:dyDescent="0.2">
      <c r="B96" s="206"/>
    </row>
    <row r="97" spans="2:2" x14ac:dyDescent="0.2">
      <c r="B97" s="206"/>
    </row>
    <row r="98" spans="2:2" x14ac:dyDescent="0.2">
      <c r="B98" s="206"/>
    </row>
    <row r="99" spans="2:2" x14ac:dyDescent="0.2">
      <c r="B99" s="206"/>
    </row>
    <row r="100" spans="2:2" x14ac:dyDescent="0.2">
      <c r="B100" s="206"/>
    </row>
    <row r="101" spans="2:2" x14ac:dyDescent="0.2">
      <c r="B101" s="206"/>
    </row>
    <row r="102" spans="2:2" x14ac:dyDescent="0.2">
      <c r="B102" s="206"/>
    </row>
    <row r="103" spans="2:2" x14ac:dyDescent="0.2">
      <c r="B103" s="206"/>
    </row>
    <row r="104" spans="2:2" x14ac:dyDescent="0.2">
      <c r="B104" s="206"/>
    </row>
    <row r="105" spans="2:2" x14ac:dyDescent="0.2">
      <c r="B105" s="206"/>
    </row>
    <row r="106" spans="2:2" x14ac:dyDescent="0.2">
      <c r="B106" s="206"/>
    </row>
    <row r="107" spans="2:2" x14ac:dyDescent="0.2">
      <c r="B107" s="206"/>
    </row>
    <row r="108" spans="2:2" x14ac:dyDescent="0.2">
      <c r="B108" s="206"/>
    </row>
    <row r="109" spans="2:2" x14ac:dyDescent="0.2">
      <c r="B109" s="206"/>
    </row>
    <row r="110" spans="2:2" x14ac:dyDescent="0.2">
      <c r="B110" s="206"/>
    </row>
    <row r="111" spans="2:2" x14ac:dyDescent="0.2">
      <c r="B111" s="206"/>
    </row>
    <row r="112" spans="2:2" x14ac:dyDescent="0.2">
      <c r="B112" s="206"/>
    </row>
    <row r="113" spans="2:2" x14ac:dyDescent="0.2">
      <c r="B113" s="206"/>
    </row>
    <row r="114" spans="2:2" x14ac:dyDescent="0.2">
      <c r="B114" s="206"/>
    </row>
    <row r="115" spans="2:2" x14ac:dyDescent="0.2">
      <c r="B115" s="206"/>
    </row>
    <row r="116" spans="2:2" x14ac:dyDescent="0.2">
      <c r="B116" s="206"/>
    </row>
    <row r="117" spans="2:2" x14ac:dyDescent="0.2">
      <c r="B117" s="206"/>
    </row>
    <row r="118" spans="2:2" x14ac:dyDescent="0.2">
      <c r="B118" s="206"/>
    </row>
    <row r="119" spans="2:2" x14ac:dyDescent="0.2">
      <c r="B119" s="206"/>
    </row>
    <row r="120" spans="2:2" x14ac:dyDescent="0.2">
      <c r="B120" s="206"/>
    </row>
    <row r="121" spans="2:2" x14ac:dyDescent="0.2">
      <c r="B121" s="206"/>
    </row>
    <row r="122" spans="2:2" x14ac:dyDescent="0.2">
      <c r="B122" s="206"/>
    </row>
    <row r="123" spans="2:2" x14ac:dyDescent="0.2">
      <c r="B123" s="206"/>
    </row>
    <row r="124" spans="2:2" x14ac:dyDescent="0.2">
      <c r="B124" s="206"/>
    </row>
    <row r="125" spans="2:2" x14ac:dyDescent="0.2">
      <c r="B125" s="206"/>
    </row>
    <row r="126" spans="2:2" x14ac:dyDescent="0.2">
      <c r="B126" s="206"/>
    </row>
  </sheetData>
  <sheetProtection algorithmName="SHA-512" hashValue="DEiidnwC0zgIAffZR2G7pR6XGqnZWq8HZYp3RrvJhsFUuEvaT0V+THQcJRDr34CjnL1fcBmlVz4pi61JPK6f2A==" saltValue="xDKc+SDkf7+MVwZoAlOdrw==" spinCount="100000" sheet="1" objects="1" scenarios="1" formatColumns="0" formatRows="0" insertRows="0" deleteColumns="0" deleteRows="0"/>
  <mergeCells count="10">
    <mergeCell ref="B42:E42"/>
    <mergeCell ref="B40:D40"/>
    <mergeCell ref="B44:D44"/>
    <mergeCell ref="B43:D43"/>
    <mergeCell ref="B45:D45"/>
    <mergeCell ref="A1:P1"/>
    <mergeCell ref="A2:P2"/>
    <mergeCell ref="B38:D38"/>
    <mergeCell ref="B39:D39"/>
    <mergeCell ref="B37:F37"/>
  </mergeCells>
  <pageMargins left="0.19685039370078741" right="0.19685039370078741" top="0.59055118110236227" bottom="0.59055118110236227" header="0" footer="0"/>
  <pageSetup paperSize="9" scale="89" fitToHeight="0" orientation="landscape" r:id="rId1"/>
  <headerFooter>
    <oddFooter>Página &amp;P de &amp;N</oddFooter>
  </headerFooter>
  <ignoredErrors>
    <ignoredError sqref="B48:B78"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3">
    <tabColor theme="3" tint="-0.249977111117893"/>
    <pageSetUpPr fitToPage="1"/>
  </sheetPr>
  <dimension ref="A1:AF531"/>
  <sheetViews>
    <sheetView zoomScaleNormal="100" zoomScaleSheetLayoutView="80" workbookViewId="0">
      <pane xSplit="5" ySplit="5" topLeftCell="G509" activePane="bottomRight" state="frozen"/>
      <selection pane="topRight" activeCell="F4" sqref="F4:F6"/>
      <selection pane="bottomLeft" activeCell="F4" sqref="F4:F6"/>
      <selection pane="bottomRight" activeCell="V508" sqref="V508"/>
    </sheetView>
  </sheetViews>
  <sheetFormatPr defaultColWidth="17" defaultRowHeight="30" customHeight="1" x14ac:dyDescent="0.2"/>
  <cols>
    <col min="1" max="1" width="4.42578125" style="3" bestFit="1" customWidth="1"/>
    <col min="2" max="2" width="29.85546875" style="3" customWidth="1"/>
    <col min="3" max="3" width="5.85546875" style="3" customWidth="1"/>
    <col min="4" max="4" width="10" style="3" customWidth="1"/>
    <col min="5" max="5" width="13" style="3" bestFit="1" customWidth="1"/>
    <col min="6" max="12" width="10.28515625" style="3" customWidth="1"/>
    <col min="13" max="13" width="10.85546875" style="3" customWidth="1"/>
    <col min="14" max="19" width="10.85546875" style="3" hidden="1" customWidth="1"/>
    <col min="20" max="20" width="10.42578125" style="3" hidden="1" customWidth="1"/>
    <col min="21" max="21" width="11.28515625" style="3" customWidth="1"/>
    <col min="22" max="22" width="11.42578125" style="4" customWidth="1"/>
    <col min="23" max="23" width="15.140625" style="3" customWidth="1"/>
    <col min="24" max="24" width="11.7109375" style="4" bestFit="1" customWidth="1"/>
    <col min="25" max="25" width="10" style="3" customWidth="1"/>
    <col min="26" max="26" width="10" style="4" customWidth="1"/>
    <col min="27" max="27" width="10.85546875" style="3" bestFit="1" customWidth="1"/>
    <col min="28" max="28" width="11.7109375" style="3" bestFit="1" customWidth="1"/>
    <col min="29" max="30" width="11.7109375" style="3" customWidth="1"/>
    <col min="31" max="16384" width="17" style="3"/>
  </cols>
  <sheetData>
    <row r="1" spans="1:32" s="49" customFormat="1" ht="31.5" customHeight="1" x14ac:dyDescent="0.2">
      <c r="A1" s="363" t="str">
        <f>Capa!A1</f>
        <v>Memória de Cálculo A
Contrato de Gestão nº 002/2019 celebrado entre a Secretaria de Estado de Justiça e Segurança Pública - SEJUSP e o Instituto ELO - IELO</v>
      </c>
      <c r="B1" s="363"/>
      <c r="C1" s="363"/>
      <c r="D1" s="363"/>
      <c r="E1" s="363"/>
      <c r="F1" s="363"/>
      <c r="G1" s="363"/>
      <c r="H1" s="363"/>
      <c r="I1" s="363"/>
      <c r="J1" s="363"/>
      <c r="K1" s="363"/>
      <c r="L1" s="363"/>
      <c r="M1" s="363"/>
      <c r="N1" s="363"/>
      <c r="O1" s="363"/>
      <c r="P1" s="363"/>
      <c r="Q1" s="363"/>
      <c r="R1" s="363"/>
      <c r="S1" s="363"/>
      <c r="T1" s="363"/>
      <c r="U1" s="363"/>
      <c r="V1" s="363"/>
      <c r="W1" s="363"/>
      <c r="X1" s="363"/>
      <c r="Y1" s="363"/>
      <c r="Z1" s="363"/>
      <c r="AA1" s="363"/>
      <c r="AB1" s="363"/>
      <c r="AC1" s="363"/>
      <c r="AD1" s="363"/>
    </row>
    <row r="2" spans="1:32" s="49" customFormat="1" ht="18" customHeight="1" x14ac:dyDescent="0.2">
      <c r="A2" s="376" t="s">
        <v>330</v>
      </c>
      <c r="B2" s="376"/>
      <c r="C2" s="376"/>
      <c r="D2" s="376"/>
      <c r="E2" s="376"/>
      <c r="F2" s="376"/>
      <c r="G2" s="376"/>
      <c r="H2" s="376"/>
      <c r="I2" s="376"/>
      <c r="J2" s="376"/>
      <c r="K2" s="376"/>
      <c r="L2" s="376"/>
      <c r="M2" s="376"/>
      <c r="N2" s="376"/>
      <c r="O2" s="376"/>
      <c r="P2" s="376"/>
      <c r="Q2" s="376"/>
      <c r="R2" s="376"/>
      <c r="S2" s="376"/>
      <c r="T2" s="376"/>
      <c r="U2" s="376"/>
      <c r="V2" s="376"/>
      <c r="W2" s="376"/>
      <c r="X2" s="376"/>
      <c r="Y2" s="376"/>
      <c r="Z2" s="376"/>
      <c r="AA2" s="376"/>
      <c r="AB2" s="376"/>
      <c r="AC2" s="376"/>
      <c r="AD2" s="376"/>
    </row>
    <row r="3" spans="1:32" s="49" customFormat="1" ht="17.25" customHeight="1" x14ac:dyDescent="0.2">
      <c r="A3" s="376" t="s">
        <v>331</v>
      </c>
      <c r="B3" s="376"/>
      <c r="C3" s="376"/>
      <c r="D3" s="376"/>
      <c r="E3" s="376"/>
      <c r="F3" s="376"/>
      <c r="G3" s="376"/>
      <c r="H3" s="376"/>
      <c r="I3" s="376"/>
      <c r="J3" s="376"/>
      <c r="K3" s="376"/>
      <c r="L3" s="376"/>
      <c r="M3" s="376"/>
      <c r="N3" s="376"/>
      <c r="O3" s="376"/>
      <c r="P3" s="376"/>
      <c r="Q3" s="376"/>
      <c r="R3" s="376"/>
      <c r="S3" s="376"/>
      <c r="T3" s="376"/>
      <c r="U3" s="376"/>
      <c r="V3" s="376"/>
      <c r="W3" s="376"/>
      <c r="X3" s="376"/>
      <c r="Y3" s="376"/>
      <c r="Z3" s="376"/>
      <c r="AA3" s="376"/>
      <c r="AB3" s="376"/>
      <c r="AC3" s="376"/>
      <c r="AD3" s="376"/>
    </row>
    <row r="4" spans="1:32" s="50" customFormat="1" ht="30" customHeight="1" x14ac:dyDescent="0.2">
      <c r="A4" s="324"/>
      <c r="B4" s="324"/>
      <c r="C4" s="324"/>
      <c r="D4" s="324"/>
      <c r="E4" s="324"/>
      <c r="F4" s="374" t="s">
        <v>85</v>
      </c>
      <c r="G4" s="374"/>
      <c r="H4" s="374"/>
      <c r="I4" s="374"/>
      <c r="J4" s="374"/>
      <c r="K4" s="374"/>
      <c r="L4" s="374"/>
      <c r="M4" s="374"/>
      <c r="N4" s="374"/>
      <c r="O4" s="374"/>
      <c r="P4" s="374"/>
      <c r="Q4" s="374"/>
      <c r="R4" s="374"/>
      <c r="S4" s="374"/>
      <c r="T4" s="374"/>
      <c r="U4" s="374"/>
      <c r="V4" s="374" t="s">
        <v>87</v>
      </c>
      <c r="W4" s="374"/>
      <c r="X4" s="374"/>
      <c r="Y4" s="374"/>
      <c r="Z4" s="374"/>
      <c r="AA4" s="374"/>
      <c r="AB4" s="374"/>
      <c r="AC4" s="374"/>
      <c r="AD4" s="374" t="s">
        <v>332</v>
      </c>
    </row>
    <row r="5" spans="1:32" s="50" customFormat="1" ht="38.25" customHeight="1" x14ac:dyDescent="0.2">
      <c r="A5" s="325" t="s">
        <v>29</v>
      </c>
      <c r="B5" s="325" t="s">
        <v>333</v>
      </c>
      <c r="C5" s="325" t="s">
        <v>334</v>
      </c>
      <c r="D5" s="325" t="s">
        <v>335</v>
      </c>
      <c r="E5" s="325" t="s">
        <v>81</v>
      </c>
      <c r="F5" s="325" t="s">
        <v>134</v>
      </c>
      <c r="G5" s="325" t="s">
        <v>136</v>
      </c>
      <c r="H5" s="325" t="s">
        <v>138</v>
      </c>
      <c r="I5" s="325" t="s">
        <v>140</v>
      </c>
      <c r="J5" s="325" t="s">
        <v>142</v>
      </c>
      <c r="K5" s="325" t="s">
        <v>144</v>
      </c>
      <c r="L5" s="325" t="s">
        <v>146</v>
      </c>
      <c r="M5" s="325" t="s">
        <v>148</v>
      </c>
      <c r="N5" s="325" t="s">
        <v>114</v>
      </c>
      <c r="O5" s="299" t="s">
        <v>116</v>
      </c>
      <c r="P5" s="299" t="s">
        <v>118</v>
      </c>
      <c r="Q5" s="299" t="s">
        <v>120</v>
      </c>
      <c r="R5" s="325" t="s">
        <v>122</v>
      </c>
      <c r="S5" s="299" t="s">
        <v>336</v>
      </c>
      <c r="T5" s="325" t="s">
        <v>156</v>
      </c>
      <c r="U5" s="325" t="s">
        <v>59</v>
      </c>
      <c r="V5" s="299" t="s">
        <v>159</v>
      </c>
      <c r="W5" s="299" t="s">
        <v>161</v>
      </c>
      <c r="X5" s="299" t="s">
        <v>163</v>
      </c>
      <c r="Y5" s="299" t="s">
        <v>165</v>
      </c>
      <c r="Z5" s="299" t="s">
        <v>167</v>
      </c>
      <c r="AA5" s="299" t="s">
        <v>171</v>
      </c>
      <c r="AB5" s="299"/>
      <c r="AC5" s="325" t="s">
        <v>59</v>
      </c>
      <c r="AD5" s="375"/>
    </row>
    <row r="6" spans="1:32" s="49" customFormat="1" ht="12.75" x14ac:dyDescent="0.2">
      <c r="A6" s="93">
        <v>1</v>
      </c>
      <c r="B6" s="36" t="s">
        <v>516</v>
      </c>
      <c r="C6" s="141">
        <v>18</v>
      </c>
      <c r="D6" s="56">
        <v>4359.4062399999993</v>
      </c>
      <c r="E6" s="77">
        <f>C6*D6</f>
        <v>78469.312319999983</v>
      </c>
      <c r="F6" s="78">
        <f>(E6+J6+L6+K6+M6)*4.5%</f>
        <v>3939.8133893999993</v>
      </c>
      <c r="G6" s="47">
        <v>0</v>
      </c>
      <c r="H6" s="47">
        <f>(E6+J6+L6+K6)*8%</f>
        <v>6975.0499839999993</v>
      </c>
      <c r="I6" s="47">
        <f>H6*0.4</f>
        <v>2790.0199935999999</v>
      </c>
      <c r="J6" s="47">
        <f>E6/12</f>
        <v>6539.1093599999986</v>
      </c>
      <c r="K6" s="47">
        <v>0</v>
      </c>
      <c r="L6" s="47">
        <f>(E6/12)/3</f>
        <v>2179.7031199999997</v>
      </c>
      <c r="M6" s="47">
        <f>(D6/12)</f>
        <v>363.2838533333333</v>
      </c>
      <c r="N6" s="78">
        <v>0</v>
      </c>
      <c r="O6" s="47">
        <v>0</v>
      </c>
      <c r="P6" s="47">
        <v>0</v>
      </c>
      <c r="Q6" s="47">
        <v>0</v>
      </c>
      <c r="R6" s="47">
        <v>0</v>
      </c>
      <c r="S6" s="129">
        <v>0</v>
      </c>
      <c r="T6" s="47">
        <v>0</v>
      </c>
      <c r="U6" s="79">
        <f t="shared" ref="U6:U9" si="0">SUM(F6:T6)</f>
        <v>22786.97970033333</v>
      </c>
      <c r="V6" s="47">
        <f>(275*C6)-(E6*6%)</f>
        <v>241.84126080000078</v>
      </c>
      <c r="W6" s="47">
        <f>450*C6</f>
        <v>8100</v>
      </c>
      <c r="X6" s="47">
        <f>(387*C6)</f>
        <v>6966</v>
      </c>
      <c r="Y6" s="47">
        <f>(4.41*C6)*1.2</f>
        <v>95.255999999999986</v>
      </c>
      <c r="Z6" s="47">
        <f>(18.54*C6)</f>
        <v>333.71999999999997</v>
      </c>
      <c r="AA6" s="47">
        <f>C6*(24.7+13.48)</f>
        <v>687.24</v>
      </c>
      <c r="AB6" s="47">
        <v>0</v>
      </c>
      <c r="AC6" s="69">
        <f>SUM(V6:AB6)</f>
        <v>16424.0572608</v>
      </c>
      <c r="AD6" s="112">
        <f t="shared" ref="AD6:AD9" si="1">E6+U6+AC6</f>
        <v>117680.34928113333</v>
      </c>
      <c r="AF6" s="358"/>
    </row>
    <row r="7" spans="1:32" s="49" customFormat="1" ht="12.75" x14ac:dyDescent="0.2">
      <c r="A7" s="93">
        <v>2</v>
      </c>
      <c r="B7" s="36" t="s">
        <v>517</v>
      </c>
      <c r="C7" s="141">
        <v>21</v>
      </c>
      <c r="D7" s="56">
        <v>2175.1580199999999</v>
      </c>
      <c r="E7" s="77">
        <f t="shared" ref="E7:E9" si="2">C7*D7</f>
        <v>45678.318419999996</v>
      </c>
      <c r="F7" s="78">
        <f t="shared" ref="F7:F46" si="3">(E7+J7+L7+K7+M7)*4.5%</f>
        <v>2292.0727635749995</v>
      </c>
      <c r="G7" s="47">
        <v>0</v>
      </c>
      <c r="H7" s="47">
        <f t="shared" ref="H7:H46" si="4">(E7+J7+L7+K7)*8%</f>
        <v>4060.2949706666664</v>
      </c>
      <c r="I7" s="47">
        <f t="shared" ref="I7:I46" si="5">H7*0.4</f>
        <v>1624.1179882666665</v>
      </c>
      <c r="J7" s="47">
        <f t="shared" ref="J7:J46" si="6">E7/12</f>
        <v>3806.5265349999995</v>
      </c>
      <c r="K7" s="47">
        <v>0</v>
      </c>
      <c r="L7" s="47">
        <f t="shared" ref="L7:L46" si="7">(E7/12)/3</f>
        <v>1268.8421783333331</v>
      </c>
      <c r="M7" s="47">
        <f t="shared" ref="M7:M46" si="8">(D7/12)</f>
        <v>181.26316833333331</v>
      </c>
      <c r="N7" s="78">
        <v>0</v>
      </c>
      <c r="O7" s="47">
        <v>0</v>
      </c>
      <c r="P7" s="47">
        <v>0</v>
      </c>
      <c r="Q7" s="47">
        <v>0</v>
      </c>
      <c r="R7" s="47">
        <v>0</v>
      </c>
      <c r="S7" s="129">
        <v>0</v>
      </c>
      <c r="T7" s="47">
        <v>0</v>
      </c>
      <c r="U7" s="79">
        <f t="shared" si="0"/>
        <v>13233.117604174997</v>
      </c>
      <c r="V7" s="47">
        <f t="shared" ref="V7:V55" si="9">(275*C7)-(E7*6%)</f>
        <v>3034.3008948000002</v>
      </c>
      <c r="W7" s="47">
        <f t="shared" ref="W7:W46" si="10">450*C7</f>
        <v>9450</v>
      </c>
      <c r="X7" s="47">
        <f t="shared" ref="X7:X55" si="11">(387*C7)</f>
        <v>8127</v>
      </c>
      <c r="Y7" s="47">
        <f t="shared" ref="Y7:Y55" si="12">(4.41*C7)*1.2</f>
        <v>111.13199999999999</v>
      </c>
      <c r="Z7" s="47">
        <f t="shared" ref="Z7:Z55" si="13">(18.54*C7)</f>
        <v>389.34</v>
      </c>
      <c r="AA7" s="47">
        <f t="shared" ref="AA7:AA55" si="14">C7*(24.7+13.48)</f>
        <v>801.78</v>
      </c>
      <c r="AB7" s="47">
        <v>0</v>
      </c>
      <c r="AC7" s="69">
        <f t="shared" ref="AC7:AC9" si="15">SUM(V7:AB7)</f>
        <v>21913.552894799999</v>
      </c>
      <c r="AD7" s="112">
        <f t="shared" si="1"/>
        <v>80824.988918974996</v>
      </c>
      <c r="AF7" s="358"/>
    </row>
    <row r="8" spans="1:32" s="49" customFormat="1" ht="12.75" x14ac:dyDescent="0.2">
      <c r="A8" s="93">
        <v>3</v>
      </c>
      <c r="B8" s="36" t="s">
        <v>518</v>
      </c>
      <c r="C8" s="141">
        <v>1</v>
      </c>
      <c r="D8" s="56">
        <v>19712.468649999999</v>
      </c>
      <c r="E8" s="77">
        <f t="shared" si="2"/>
        <v>19712.468649999999</v>
      </c>
      <c r="F8" s="78">
        <f t="shared" si="3"/>
        <v>1059.5451899374998</v>
      </c>
      <c r="G8" s="47">
        <v>0</v>
      </c>
      <c r="H8" s="47">
        <f t="shared" si="4"/>
        <v>1752.2194355555555</v>
      </c>
      <c r="I8" s="47">
        <f t="shared" si="5"/>
        <v>700.88777422222222</v>
      </c>
      <c r="J8" s="47">
        <f t="shared" si="6"/>
        <v>1642.7057208333333</v>
      </c>
      <c r="K8" s="47">
        <v>0</v>
      </c>
      <c r="L8" s="47">
        <f t="shared" si="7"/>
        <v>547.56857361111111</v>
      </c>
      <c r="M8" s="47">
        <f t="shared" si="8"/>
        <v>1642.7057208333333</v>
      </c>
      <c r="N8" s="78">
        <v>0</v>
      </c>
      <c r="O8" s="47">
        <v>0</v>
      </c>
      <c r="P8" s="47">
        <v>0</v>
      </c>
      <c r="Q8" s="47">
        <v>0</v>
      </c>
      <c r="R8" s="47">
        <v>0</v>
      </c>
      <c r="S8" s="129">
        <v>0</v>
      </c>
      <c r="T8" s="47">
        <v>0</v>
      </c>
      <c r="U8" s="79">
        <f t="shared" si="0"/>
        <v>7345.6324149930551</v>
      </c>
      <c r="V8" s="47"/>
      <c r="W8" s="47">
        <f t="shared" si="10"/>
        <v>450</v>
      </c>
      <c r="X8" s="47">
        <f t="shared" si="11"/>
        <v>387</v>
      </c>
      <c r="Y8" s="47">
        <f t="shared" si="12"/>
        <v>5.2919999999999998</v>
      </c>
      <c r="Z8" s="47">
        <f t="shared" si="13"/>
        <v>18.54</v>
      </c>
      <c r="AA8" s="47">
        <f t="shared" si="14"/>
        <v>38.18</v>
      </c>
      <c r="AB8" s="47">
        <v>0</v>
      </c>
      <c r="AC8" s="69">
        <f t="shared" si="15"/>
        <v>899.01199999999994</v>
      </c>
      <c r="AD8" s="112">
        <f t="shared" si="1"/>
        <v>27957.113064993053</v>
      </c>
      <c r="AF8" s="358"/>
    </row>
    <row r="9" spans="1:32" s="49" customFormat="1" ht="12.75" x14ac:dyDescent="0.2">
      <c r="A9" s="93">
        <v>4</v>
      </c>
      <c r="B9" s="36" t="s">
        <v>519</v>
      </c>
      <c r="C9" s="141">
        <v>4</v>
      </c>
      <c r="D9" s="56">
        <v>13594.806329999999</v>
      </c>
      <c r="E9" s="77">
        <f t="shared" si="2"/>
        <v>54379.225319999998</v>
      </c>
      <c r="F9" s="78">
        <f t="shared" si="3"/>
        <v>2769.9417897374997</v>
      </c>
      <c r="G9" s="47">
        <v>0</v>
      </c>
      <c r="H9" s="47">
        <f t="shared" si="4"/>
        <v>4833.7089173333334</v>
      </c>
      <c r="I9" s="47">
        <f t="shared" si="5"/>
        <v>1933.4835669333333</v>
      </c>
      <c r="J9" s="47">
        <f t="shared" si="6"/>
        <v>4531.6021099999998</v>
      </c>
      <c r="K9" s="47">
        <v>0</v>
      </c>
      <c r="L9" s="47">
        <f t="shared" si="7"/>
        <v>1510.5340366666667</v>
      </c>
      <c r="M9" s="47">
        <f t="shared" si="8"/>
        <v>1132.9005275</v>
      </c>
      <c r="N9" s="78">
        <v>0</v>
      </c>
      <c r="O9" s="47">
        <v>0</v>
      </c>
      <c r="P9" s="47">
        <v>0</v>
      </c>
      <c r="Q9" s="47">
        <v>0</v>
      </c>
      <c r="R9" s="47">
        <v>0</v>
      </c>
      <c r="S9" s="129">
        <v>0</v>
      </c>
      <c r="T9" s="47">
        <v>0</v>
      </c>
      <c r="U9" s="79">
        <f t="shared" si="0"/>
        <v>16712.170948170831</v>
      </c>
      <c r="V9" s="47"/>
      <c r="W9" s="47">
        <f t="shared" si="10"/>
        <v>1800</v>
      </c>
      <c r="X9" s="47">
        <f t="shared" si="11"/>
        <v>1548</v>
      </c>
      <c r="Y9" s="47">
        <f t="shared" si="12"/>
        <v>21.167999999999999</v>
      </c>
      <c r="Z9" s="47">
        <f t="shared" si="13"/>
        <v>74.16</v>
      </c>
      <c r="AA9" s="47">
        <f t="shared" si="14"/>
        <v>152.72</v>
      </c>
      <c r="AB9" s="47">
        <v>0</v>
      </c>
      <c r="AC9" s="69">
        <f t="shared" si="15"/>
        <v>3596.0479999999998</v>
      </c>
      <c r="AD9" s="112">
        <f t="shared" si="1"/>
        <v>74687.444268170817</v>
      </c>
      <c r="AF9" s="358"/>
    </row>
    <row r="10" spans="1:32" s="49" customFormat="1" ht="12.75" x14ac:dyDescent="0.2">
      <c r="A10" s="93">
        <v>5</v>
      </c>
      <c r="B10" s="36" t="s">
        <v>520</v>
      </c>
      <c r="C10" s="141">
        <v>1</v>
      </c>
      <c r="D10" s="56">
        <v>2175.1580199999999</v>
      </c>
      <c r="E10" s="77">
        <f t="shared" ref="E10" si="16">C10*D10</f>
        <v>2175.1580199999999</v>
      </c>
      <c r="F10" s="78">
        <f t="shared" si="3"/>
        <v>116.914743575</v>
      </c>
      <c r="G10" s="47">
        <v>0</v>
      </c>
      <c r="H10" s="47">
        <f t="shared" si="4"/>
        <v>193.34737955555556</v>
      </c>
      <c r="I10" s="47">
        <f t="shared" si="5"/>
        <v>77.338951822222228</v>
      </c>
      <c r="J10" s="47">
        <f t="shared" si="6"/>
        <v>181.26316833333331</v>
      </c>
      <c r="K10" s="47">
        <v>0</v>
      </c>
      <c r="L10" s="47">
        <f t="shared" si="7"/>
        <v>60.421056111111106</v>
      </c>
      <c r="M10" s="47">
        <f t="shared" si="8"/>
        <v>181.26316833333331</v>
      </c>
      <c r="N10" s="78">
        <v>0</v>
      </c>
      <c r="O10" s="47">
        <v>0</v>
      </c>
      <c r="P10" s="47">
        <v>0</v>
      </c>
      <c r="Q10" s="47">
        <v>0</v>
      </c>
      <c r="R10" s="47">
        <v>0</v>
      </c>
      <c r="S10" s="129">
        <v>0</v>
      </c>
      <c r="T10" s="47">
        <v>0</v>
      </c>
      <c r="U10" s="79">
        <f t="shared" ref="U10" si="17">SUM(F10:T10)</f>
        <v>810.54846773055544</v>
      </c>
      <c r="V10" s="47">
        <f t="shared" si="9"/>
        <v>144.49051880000002</v>
      </c>
      <c r="W10" s="47">
        <f t="shared" si="10"/>
        <v>450</v>
      </c>
      <c r="X10" s="47">
        <f t="shared" si="11"/>
        <v>387</v>
      </c>
      <c r="Y10" s="47">
        <f t="shared" si="12"/>
        <v>5.2919999999999998</v>
      </c>
      <c r="Z10" s="47">
        <f t="shared" si="13"/>
        <v>18.54</v>
      </c>
      <c r="AA10" s="47">
        <f t="shared" si="14"/>
        <v>38.18</v>
      </c>
      <c r="AB10" s="47">
        <v>0</v>
      </c>
      <c r="AC10" s="69">
        <f t="shared" ref="AC10" si="18">SUM(V10:AB10)</f>
        <v>1043.5025188</v>
      </c>
      <c r="AD10" s="112">
        <f t="shared" ref="AD10" si="19">E10+U10+AC10</f>
        <v>4029.2090065305551</v>
      </c>
      <c r="AF10" s="358"/>
    </row>
    <row r="11" spans="1:32" s="49" customFormat="1" ht="12.75" x14ac:dyDescent="0.2">
      <c r="A11" s="93">
        <v>6</v>
      </c>
      <c r="B11" s="36" t="s">
        <v>521</v>
      </c>
      <c r="C11" s="141">
        <v>4</v>
      </c>
      <c r="D11" s="56">
        <v>6666.4989999999998</v>
      </c>
      <c r="E11" s="77">
        <f t="shared" ref="E11:E74" si="20">C11*D11</f>
        <v>26665.995999999999</v>
      </c>
      <c r="F11" s="78">
        <f t="shared" si="3"/>
        <v>1358.2991712499997</v>
      </c>
      <c r="G11" s="47">
        <v>0</v>
      </c>
      <c r="H11" s="47">
        <f t="shared" si="4"/>
        <v>2370.3107555555557</v>
      </c>
      <c r="I11" s="47">
        <f t="shared" si="5"/>
        <v>948.12430222222235</v>
      </c>
      <c r="J11" s="47">
        <f t="shared" si="6"/>
        <v>2222.1663333333331</v>
      </c>
      <c r="K11" s="47">
        <v>0</v>
      </c>
      <c r="L11" s="47">
        <f t="shared" si="7"/>
        <v>740.72211111111108</v>
      </c>
      <c r="M11" s="47">
        <f t="shared" si="8"/>
        <v>555.54158333333328</v>
      </c>
      <c r="N11" s="78">
        <v>0</v>
      </c>
      <c r="O11" s="47">
        <v>0</v>
      </c>
      <c r="P11" s="47">
        <v>0</v>
      </c>
      <c r="Q11" s="47">
        <v>0</v>
      </c>
      <c r="R11" s="47">
        <v>0</v>
      </c>
      <c r="S11" s="129">
        <v>0</v>
      </c>
      <c r="T11" s="47">
        <v>0</v>
      </c>
      <c r="U11" s="79">
        <f t="shared" ref="U11:U74" si="21">SUM(F11:T11)</f>
        <v>8195.164256805554</v>
      </c>
      <c r="V11" s="47"/>
      <c r="W11" s="47">
        <f t="shared" si="10"/>
        <v>1800</v>
      </c>
      <c r="X11" s="47">
        <f t="shared" si="11"/>
        <v>1548</v>
      </c>
      <c r="Y11" s="47">
        <f t="shared" si="12"/>
        <v>21.167999999999999</v>
      </c>
      <c r="Z11" s="47">
        <f t="shared" si="13"/>
        <v>74.16</v>
      </c>
      <c r="AA11" s="47">
        <f t="shared" si="14"/>
        <v>152.72</v>
      </c>
      <c r="AB11" s="47">
        <v>0</v>
      </c>
      <c r="AC11" s="69">
        <f t="shared" ref="AC11:AC74" si="22">SUM(V11:AB11)</f>
        <v>3596.0479999999998</v>
      </c>
      <c r="AD11" s="112">
        <f t="shared" ref="AD11:AD74" si="23">E11+U11+AC11</f>
        <v>38457.208256805556</v>
      </c>
      <c r="AF11" s="358"/>
    </row>
    <row r="12" spans="1:32" s="49" customFormat="1" ht="12.75" x14ac:dyDescent="0.2">
      <c r="A12" s="93">
        <v>7</v>
      </c>
      <c r="B12" s="36" t="s">
        <v>522</v>
      </c>
      <c r="C12" s="141">
        <v>1</v>
      </c>
      <c r="D12" s="56">
        <v>5359.41</v>
      </c>
      <c r="E12" s="77">
        <f t="shared" si="20"/>
        <v>5359.41</v>
      </c>
      <c r="F12" s="78">
        <f t="shared" si="3"/>
        <v>288.06828750000005</v>
      </c>
      <c r="G12" s="47">
        <v>0</v>
      </c>
      <c r="H12" s="47">
        <f t="shared" si="4"/>
        <v>476.39200000000005</v>
      </c>
      <c r="I12" s="47">
        <f t="shared" si="5"/>
        <v>190.55680000000004</v>
      </c>
      <c r="J12" s="47">
        <f t="shared" si="6"/>
        <v>446.61750000000001</v>
      </c>
      <c r="K12" s="47">
        <v>0</v>
      </c>
      <c r="L12" s="47">
        <f t="shared" si="7"/>
        <v>148.8725</v>
      </c>
      <c r="M12" s="47">
        <f t="shared" si="8"/>
        <v>446.61750000000001</v>
      </c>
      <c r="N12" s="78">
        <v>0</v>
      </c>
      <c r="O12" s="47">
        <v>0</v>
      </c>
      <c r="P12" s="47">
        <v>0</v>
      </c>
      <c r="Q12" s="47">
        <v>0</v>
      </c>
      <c r="R12" s="47">
        <v>0</v>
      </c>
      <c r="S12" s="129">
        <v>0</v>
      </c>
      <c r="T12" s="47">
        <v>0</v>
      </c>
      <c r="U12" s="79">
        <f t="shared" si="21"/>
        <v>1997.1245875000002</v>
      </c>
      <c r="V12" s="47"/>
      <c r="W12" s="47">
        <f t="shared" si="10"/>
        <v>450</v>
      </c>
      <c r="X12" s="47">
        <f t="shared" si="11"/>
        <v>387</v>
      </c>
      <c r="Y12" s="47">
        <f t="shared" si="12"/>
        <v>5.2919999999999998</v>
      </c>
      <c r="Z12" s="47">
        <f t="shared" si="13"/>
        <v>18.54</v>
      </c>
      <c r="AA12" s="47">
        <f t="shared" si="14"/>
        <v>38.18</v>
      </c>
      <c r="AB12" s="47">
        <v>0</v>
      </c>
      <c r="AC12" s="69">
        <f t="shared" si="22"/>
        <v>899.01199999999994</v>
      </c>
      <c r="AD12" s="112">
        <f t="shared" si="23"/>
        <v>8255.5465875000009</v>
      </c>
      <c r="AF12" s="358"/>
    </row>
    <row r="13" spans="1:32" s="49" customFormat="1" ht="12.75" x14ac:dyDescent="0.2">
      <c r="A13" s="93">
        <v>8</v>
      </c>
      <c r="B13" s="36" t="s">
        <v>523</v>
      </c>
      <c r="C13" s="141">
        <v>2</v>
      </c>
      <c r="D13" s="56">
        <v>3276.7</v>
      </c>
      <c r="E13" s="77">
        <f t="shared" si="20"/>
        <v>6553.4</v>
      </c>
      <c r="F13" s="78">
        <f t="shared" si="3"/>
        <v>339.95762500000001</v>
      </c>
      <c r="G13" s="47">
        <v>0</v>
      </c>
      <c r="H13" s="47">
        <f t="shared" si="4"/>
        <v>582.5244444444445</v>
      </c>
      <c r="I13" s="47">
        <f t="shared" si="5"/>
        <v>233.0097777777778</v>
      </c>
      <c r="J13" s="47">
        <f t="shared" si="6"/>
        <v>546.11666666666667</v>
      </c>
      <c r="K13" s="47">
        <v>0</v>
      </c>
      <c r="L13" s="47">
        <f t="shared" si="7"/>
        <v>182.03888888888889</v>
      </c>
      <c r="M13" s="47">
        <f t="shared" si="8"/>
        <v>273.05833333333334</v>
      </c>
      <c r="N13" s="78">
        <v>0</v>
      </c>
      <c r="O13" s="47">
        <v>0</v>
      </c>
      <c r="P13" s="47">
        <v>0</v>
      </c>
      <c r="Q13" s="47">
        <v>0</v>
      </c>
      <c r="R13" s="47">
        <v>0</v>
      </c>
      <c r="S13" s="129">
        <v>0</v>
      </c>
      <c r="T13" s="47">
        <v>0</v>
      </c>
      <c r="U13" s="79">
        <f t="shared" si="21"/>
        <v>2156.705736111111</v>
      </c>
      <c r="V13" s="47">
        <f t="shared" si="9"/>
        <v>156.79600000000005</v>
      </c>
      <c r="W13" s="47">
        <f t="shared" si="10"/>
        <v>900</v>
      </c>
      <c r="X13" s="47">
        <f t="shared" si="11"/>
        <v>774</v>
      </c>
      <c r="Y13" s="47">
        <f t="shared" si="12"/>
        <v>10.584</v>
      </c>
      <c r="Z13" s="47">
        <f t="shared" si="13"/>
        <v>37.08</v>
      </c>
      <c r="AA13" s="47">
        <f t="shared" si="14"/>
        <v>76.36</v>
      </c>
      <c r="AB13" s="47">
        <v>0</v>
      </c>
      <c r="AC13" s="69">
        <f t="shared" si="22"/>
        <v>1954.82</v>
      </c>
      <c r="AD13" s="112">
        <f t="shared" si="23"/>
        <v>10664.92573611111</v>
      </c>
      <c r="AF13" s="358"/>
    </row>
    <row r="14" spans="1:32" s="49" customFormat="1" ht="12.75" x14ac:dyDescent="0.2">
      <c r="A14" s="93">
        <v>9</v>
      </c>
      <c r="B14" s="36" t="s">
        <v>524</v>
      </c>
      <c r="C14" s="141">
        <v>1</v>
      </c>
      <c r="D14" s="56">
        <v>2850</v>
      </c>
      <c r="E14" s="77">
        <f t="shared" si="20"/>
        <v>2850</v>
      </c>
      <c r="F14" s="78">
        <f t="shared" si="3"/>
        <v>153.1875</v>
      </c>
      <c r="G14" s="47">
        <v>0</v>
      </c>
      <c r="H14" s="47">
        <f t="shared" si="4"/>
        <v>253.33333333333331</v>
      </c>
      <c r="I14" s="47">
        <f t="shared" si="5"/>
        <v>101.33333333333333</v>
      </c>
      <c r="J14" s="47">
        <f t="shared" si="6"/>
        <v>237.5</v>
      </c>
      <c r="K14" s="47">
        <v>0</v>
      </c>
      <c r="L14" s="47">
        <f t="shared" si="7"/>
        <v>79.166666666666671</v>
      </c>
      <c r="M14" s="47">
        <f t="shared" si="8"/>
        <v>237.5</v>
      </c>
      <c r="N14" s="78">
        <v>0</v>
      </c>
      <c r="O14" s="47">
        <v>0</v>
      </c>
      <c r="P14" s="47">
        <v>0</v>
      </c>
      <c r="Q14" s="47">
        <v>0</v>
      </c>
      <c r="R14" s="47">
        <v>0</v>
      </c>
      <c r="S14" s="129">
        <v>0</v>
      </c>
      <c r="T14" s="47">
        <v>0</v>
      </c>
      <c r="U14" s="79">
        <f t="shared" si="21"/>
        <v>1062.0208333333333</v>
      </c>
      <c r="V14" s="47">
        <f t="shared" si="9"/>
        <v>104</v>
      </c>
      <c r="W14" s="47">
        <f t="shared" si="10"/>
        <v>450</v>
      </c>
      <c r="X14" s="47">
        <f t="shared" si="11"/>
        <v>387</v>
      </c>
      <c r="Y14" s="47">
        <f t="shared" si="12"/>
        <v>5.2919999999999998</v>
      </c>
      <c r="Z14" s="47">
        <f t="shared" si="13"/>
        <v>18.54</v>
      </c>
      <c r="AA14" s="47">
        <f t="shared" si="14"/>
        <v>38.18</v>
      </c>
      <c r="AB14" s="47">
        <v>0</v>
      </c>
      <c r="AC14" s="69">
        <f t="shared" si="22"/>
        <v>1003.0119999999999</v>
      </c>
      <c r="AD14" s="112">
        <f t="shared" si="23"/>
        <v>4915.0328333333327</v>
      </c>
      <c r="AF14" s="358"/>
    </row>
    <row r="15" spans="1:32" s="49" customFormat="1" ht="12.75" x14ac:dyDescent="0.2">
      <c r="A15" s="93">
        <v>10</v>
      </c>
      <c r="B15" s="36" t="s">
        <v>525</v>
      </c>
      <c r="C15" s="141">
        <v>1</v>
      </c>
      <c r="D15" s="56">
        <v>2106.3896</v>
      </c>
      <c r="E15" s="77">
        <f t="shared" si="20"/>
        <v>2106.3896</v>
      </c>
      <c r="F15" s="78">
        <f t="shared" si="3"/>
        <v>113.21844099999997</v>
      </c>
      <c r="G15" s="47">
        <v>0</v>
      </c>
      <c r="H15" s="47">
        <f t="shared" si="4"/>
        <v>187.2346311111111</v>
      </c>
      <c r="I15" s="47">
        <f t="shared" si="5"/>
        <v>74.893852444444448</v>
      </c>
      <c r="J15" s="47">
        <f t="shared" si="6"/>
        <v>175.53246666666666</v>
      </c>
      <c r="K15" s="47">
        <v>0</v>
      </c>
      <c r="L15" s="47">
        <f t="shared" si="7"/>
        <v>58.510822222222224</v>
      </c>
      <c r="M15" s="47">
        <f t="shared" si="8"/>
        <v>175.53246666666666</v>
      </c>
      <c r="N15" s="78">
        <v>0</v>
      </c>
      <c r="O15" s="47">
        <v>0</v>
      </c>
      <c r="P15" s="47">
        <v>0</v>
      </c>
      <c r="Q15" s="47">
        <v>0</v>
      </c>
      <c r="R15" s="47">
        <v>0</v>
      </c>
      <c r="S15" s="129">
        <v>0</v>
      </c>
      <c r="T15" s="47">
        <v>0</v>
      </c>
      <c r="U15" s="79">
        <f t="shared" si="21"/>
        <v>784.92268011111116</v>
      </c>
      <c r="V15" s="47">
        <f t="shared" si="9"/>
        <v>148.616624</v>
      </c>
      <c r="W15" s="47">
        <f t="shared" si="10"/>
        <v>450</v>
      </c>
      <c r="X15" s="47">
        <f t="shared" si="11"/>
        <v>387</v>
      </c>
      <c r="Y15" s="47">
        <f t="shared" si="12"/>
        <v>5.2919999999999998</v>
      </c>
      <c r="Z15" s="47">
        <f t="shared" si="13"/>
        <v>18.54</v>
      </c>
      <c r="AA15" s="47">
        <f t="shared" si="14"/>
        <v>38.18</v>
      </c>
      <c r="AB15" s="47">
        <v>0</v>
      </c>
      <c r="AC15" s="69">
        <f t="shared" si="22"/>
        <v>1047.6286239999999</v>
      </c>
      <c r="AD15" s="112">
        <f t="shared" si="23"/>
        <v>3938.9409041111112</v>
      </c>
      <c r="AF15" s="358"/>
    </row>
    <row r="16" spans="1:32" s="49" customFormat="1" ht="12.75" x14ac:dyDescent="0.2">
      <c r="A16" s="93">
        <v>11</v>
      </c>
      <c r="B16" s="36" t="s">
        <v>526</v>
      </c>
      <c r="C16" s="141">
        <v>1</v>
      </c>
      <c r="D16" s="56">
        <v>1464.8963000000001</v>
      </c>
      <c r="E16" s="77">
        <f t="shared" si="20"/>
        <v>1464.8963000000001</v>
      </c>
      <c r="F16" s="78">
        <f t="shared" si="3"/>
        <v>78.738176124999995</v>
      </c>
      <c r="G16" s="47">
        <v>0</v>
      </c>
      <c r="H16" s="47">
        <f t="shared" si="4"/>
        <v>130.21300444444446</v>
      </c>
      <c r="I16" s="47">
        <f t="shared" si="5"/>
        <v>52.08520177777779</v>
      </c>
      <c r="J16" s="47">
        <f t="shared" si="6"/>
        <v>122.07469166666668</v>
      </c>
      <c r="K16" s="47">
        <v>0</v>
      </c>
      <c r="L16" s="47">
        <f t="shared" si="7"/>
        <v>40.691563888888894</v>
      </c>
      <c r="M16" s="47">
        <f t="shared" si="8"/>
        <v>122.07469166666668</v>
      </c>
      <c r="N16" s="78">
        <v>0</v>
      </c>
      <c r="O16" s="47">
        <v>0</v>
      </c>
      <c r="P16" s="47">
        <v>0</v>
      </c>
      <c r="Q16" s="47">
        <v>0</v>
      </c>
      <c r="R16" s="47">
        <v>0</v>
      </c>
      <c r="S16" s="129">
        <v>0</v>
      </c>
      <c r="T16" s="47">
        <v>0</v>
      </c>
      <c r="U16" s="79">
        <f t="shared" si="21"/>
        <v>545.87732956944444</v>
      </c>
      <c r="V16" s="47">
        <f t="shared" si="9"/>
        <v>187.106222</v>
      </c>
      <c r="W16" s="47">
        <f t="shared" si="10"/>
        <v>450</v>
      </c>
      <c r="X16" s="47">
        <f t="shared" si="11"/>
        <v>387</v>
      </c>
      <c r="Y16" s="47">
        <f t="shared" si="12"/>
        <v>5.2919999999999998</v>
      </c>
      <c r="Z16" s="47">
        <f t="shared" si="13"/>
        <v>18.54</v>
      </c>
      <c r="AA16" s="47">
        <f t="shared" si="14"/>
        <v>38.18</v>
      </c>
      <c r="AB16" s="47">
        <v>0</v>
      </c>
      <c r="AC16" s="69">
        <f t="shared" si="22"/>
        <v>1086.1182219999998</v>
      </c>
      <c r="AD16" s="112">
        <f t="shared" si="23"/>
        <v>3096.891851569444</v>
      </c>
      <c r="AF16" s="358"/>
    </row>
    <row r="17" spans="1:32" s="49" customFormat="1" ht="12.75" x14ac:dyDescent="0.2">
      <c r="A17" s="93">
        <v>12</v>
      </c>
      <c r="B17" s="36" t="s">
        <v>527</v>
      </c>
      <c r="C17" s="141">
        <v>3</v>
      </c>
      <c r="D17" s="56">
        <v>6199.241579999999</v>
      </c>
      <c r="E17" s="77">
        <f t="shared" si="20"/>
        <v>18597.724739999998</v>
      </c>
      <c r="F17" s="78">
        <f t="shared" si="3"/>
        <v>953.13339292499995</v>
      </c>
      <c r="G17" s="47">
        <v>0</v>
      </c>
      <c r="H17" s="47">
        <f t="shared" si="4"/>
        <v>1653.1310879999999</v>
      </c>
      <c r="I17" s="47">
        <f t="shared" si="5"/>
        <v>661.25243520000004</v>
      </c>
      <c r="J17" s="47">
        <f t="shared" si="6"/>
        <v>1549.8103949999997</v>
      </c>
      <c r="K17" s="47">
        <v>0</v>
      </c>
      <c r="L17" s="47">
        <f t="shared" si="7"/>
        <v>516.60346499999991</v>
      </c>
      <c r="M17" s="47">
        <f t="shared" si="8"/>
        <v>516.60346499999991</v>
      </c>
      <c r="N17" s="78">
        <v>0</v>
      </c>
      <c r="O17" s="47">
        <v>0</v>
      </c>
      <c r="P17" s="47">
        <v>0</v>
      </c>
      <c r="Q17" s="47">
        <v>0</v>
      </c>
      <c r="R17" s="47">
        <v>0</v>
      </c>
      <c r="S17" s="129">
        <v>0</v>
      </c>
      <c r="T17" s="47">
        <v>0</v>
      </c>
      <c r="U17" s="79">
        <f t="shared" si="21"/>
        <v>5850.5342411249994</v>
      </c>
      <c r="V17" s="47"/>
      <c r="W17" s="47">
        <f t="shared" si="10"/>
        <v>1350</v>
      </c>
      <c r="X17" s="47">
        <f t="shared" si="11"/>
        <v>1161</v>
      </c>
      <c r="Y17" s="47">
        <f t="shared" si="12"/>
        <v>15.875999999999999</v>
      </c>
      <c r="Z17" s="47">
        <f t="shared" si="13"/>
        <v>55.62</v>
      </c>
      <c r="AA17" s="47">
        <f t="shared" si="14"/>
        <v>114.53999999999999</v>
      </c>
      <c r="AB17" s="47">
        <v>0</v>
      </c>
      <c r="AC17" s="69">
        <f t="shared" si="22"/>
        <v>2697.0360000000001</v>
      </c>
      <c r="AD17" s="112">
        <f t="shared" si="23"/>
        <v>27145.294981124996</v>
      </c>
      <c r="AF17" s="358"/>
    </row>
    <row r="18" spans="1:32" s="49" customFormat="1" ht="12.75" x14ac:dyDescent="0.2">
      <c r="A18" s="93">
        <v>13</v>
      </c>
      <c r="B18" s="36" t="s">
        <v>528</v>
      </c>
      <c r="C18" s="141">
        <v>18</v>
      </c>
      <c r="D18" s="56">
        <v>5166.0346499999996</v>
      </c>
      <c r="E18" s="77">
        <f t="shared" si="20"/>
        <v>92988.623699999996</v>
      </c>
      <c r="F18" s="78">
        <f t="shared" si="3"/>
        <v>4668.8038149374988</v>
      </c>
      <c r="G18" s="47">
        <v>0</v>
      </c>
      <c r="H18" s="47">
        <f t="shared" si="4"/>
        <v>8265.6554399999986</v>
      </c>
      <c r="I18" s="47">
        <f t="shared" si="5"/>
        <v>3306.2621759999997</v>
      </c>
      <c r="J18" s="47">
        <f t="shared" si="6"/>
        <v>7749.0519749999994</v>
      </c>
      <c r="K18" s="47">
        <v>0</v>
      </c>
      <c r="L18" s="47">
        <f t="shared" si="7"/>
        <v>2583.0173249999998</v>
      </c>
      <c r="M18" s="47">
        <f t="shared" si="8"/>
        <v>430.50288749999999</v>
      </c>
      <c r="N18" s="78">
        <v>0</v>
      </c>
      <c r="O18" s="47">
        <v>0</v>
      </c>
      <c r="P18" s="47">
        <v>0</v>
      </c>
      <c r="Q18" s="47">
        <v>0</v>
      </c>
      <c r="R18" s="47">
        <v>0</v>
      </c>
      <c r="S18" s="129">
        <v>0</v>
      </c>
      <c r="T18" s="47">
        <v>0</v>
      </c>
      <c r="U18" s="79">
        <f t="shared" si="21"/>
        <v>27003.293618437496</v>
      </c>
      <c r="V18" s="47"/>
      <c r="W18" s="47">
        <f t="shared" si="10"/>
        <v>8100</v>
      </c>
      <c r="X18" s="47">
        <f t="shared" si="11"/>
        <v>6966</v>
      </c>
      <c r="Y18" s="47">
        <f t="shared" si="12"/>
        <v>95.255999999999986</v>
      </c>
      <c r="Z18" s="47">
        <f t="shared" si="13"/>
        <v>333.71999999999997</v>
      </c>
      <c r="AA18" s="47">
        <f t="shared" si="14"/>
        <v>687.24</v>
      </c>
      <c r="AB18" s="47">
        <v>0</v>
      </c>
      <c r="AC18" s="69">
        <f t="shared" si="22"/>
        <v>16182.215999999999</v>
      </c>
      <c r="AD18" s="112">
        <f t="shared" si="23"/>
        <v>136174.1333184375</v>
      </c>
      <c r="AF18" s="358"/>
    </row>
    <row r="19" spans="1:32" s="49" customFormat="1" ht="12.75" x14ac:dyDescent="0.2">
      <c r="A19" s="93">
        <v>14</v>
      </c>
      <c r="B19" s="36" t="s">
        <v>529</v>
      </c>
      <c r="C19" s="141">
        <v>335</v>
      </c>
      <c r="D19" s="56">
        <v>3208.3860899999995</v>
      </c>
      <c r="E19" s="77">
        <f t="shared" si="20"/>
        <v>1074809.3401499998</v>
      </c>
      <c r="F19" s="78">
        <f t="shared" si="3"/>
        <v>53752.498455337496</v>
      </c>
      <c r="G19" s="47">
        <v>0</v>
      </c>
      <c r="H19" s="47">
        <f t="shared" si="4"/>
        <v>95538.608013333331</v>
      </c>
      <c r="I19" s="47">
        <f t="shared" si="5"/>
        <v>38215.443205333337</v>
      </c>
      <c r="J19" s="47">
        <f t="shared" si="6"/>
        <v>89567.445012499986</v>
      </c>
      <c r="K19" s="47">
        <v>0</v>
      </c>
      <c r="L19" s="47">
        <f t="shared" si="7"/>
        <v>29855.815004166663</v>
      </c>
      <c r="M19" s="47">
        <f t="shared" si="8"/>
        <v>267.36550749999998</v>
      </c>
      <c r="N19" s="78">
        <v>0</v>
      </c>
      <c r="O19" s="47">
        <v>0</v>
      </c>
      <c r="P19" s="47">
        <v>0</v>
      </c>
      <c r="Q19" s="47">
        <v>0</v>
      </c>
      <c r="R19" s="47">
        <v>0</v>
      </c>
      <c r="S19" s="129">
        <v>0</v>
      </c>
      <c r="T19" s="47">
        <v>0</v>
      </c>
      <c r="U19" s="79">
        <f t="shared" si="21"/>
        <v>307197.17519817082</v>
      </c>
      <c r="V19" s="47">
        <f t="shared" si="9"/>
        <v>27636.439591000009</v>
      </c>
      <c r="W19" s="47">
        <f>420*C19</f>
        <v>140700</v>
      </c>
      <c r="X19" s="47">
        <f t="shared" si="11"/>
        <v>129645</v>
      </c>
      <c r="Y19" s="47">
        <f t="shared" si="12"/>
        <v>1772.8200000000002</v>
      </c>
      <c r="Z19" s="47">
        <f t="shared" si="13"/>
        <v>6210.9</v>
      </c>
      <c r="AA19" s="47">
        <f t="shared" si="14"/>
        <v>12790.3</v>
      </c>
      <c r="AB19" s="47">
        <v>0</v>
      </c>
      <c r="AC19" s="69">
        <f t="shared" si="22"/>
        <v>318755.45959099999</v>
      </c>
      <c r="AD19" s="112">
        <f t="shared" si="23"/>
        <v>1700761.9749391708</v>
      </c>
      <c r="AF19" s="358"/>
    </row>
    <row r="20" spans="1:32" s="49" customFormat="1" ht="12.75" x14ac:dyDescent="0.2">
      <c r="A20" s="93">
        <v>15</v>
      </c>
      <c r="B20" s="36" t="s">
        <v>530</v>
      </c>
      <c r="C20" s="141">
        <v>45</v>
      </c>
      <c r="D20" s="56">
        <v>5166.0346499999996</v>
      </c>
      <c r="E20" s="77">
        <f t="shared" si="20"/>
        <v>232471.55924999999</v>
      </c>
      <c r="F20" s="78">
        <f t="shared" si="3"/>
        <v>11642.950592437499</v>
      </c>
      <c r="G20" s="47">
        <v>0</v>
      </c>
      <c r="H20" s="47">
        <f t="shared" si="4"/>
        <v>20664.138599999998</v>
      </c>
      <c r="I20" s="47">
        <f t="shared" si="5"/>
        <v>8265.6554400000005</v>
      </c>
      <c r="J20" s="47">
        <f t="shared" si="6"/>
        <v>19372.629937499998</v>
      </c>
      <c r="K20" s="47">
        <v>0</v>
      </c>
      <c r="L20" s="47">
        <f t="shared" si="7"/>
        <v>6457.543312499999</v>
      </c>
      <c r="M20" s="47">
        <f t="shared" si="8"/>
        <v>430.50288749999999</v>
      </c>
      <c r="N20" s="78">
        <v>0</v>
      </c>
      <c r="O20" s="47">
        <v>0</v>
      </c>
      <c r="P20" s="47">
        <v>0</v>
      </c>
      <c r="Q20" s="47">
        <v>0</v>
      </c>
      <c r="R20" s="47">
        <v>0</v>
      </c>
      <c r="S20" s="129">
        <v>0</v>
      </c>
      <c r="T20" s="47">
        <v>0</v>
      </c>
      <c r="U20" s="79">
        <f t="shared" si="21"/>
        <v>66833.420769937497</v>
      </c>
      <c r="V20" s="47"/>
      <c r="W20" s="47">
        <f t="shared" si="10"/>
        <v>20250</v>
      </c>
      <c r="X20" s="47">
        <f t="shared" si="11"/>
        <v>17415</v>
      </c>
      <c r="Y20" s="47">
        <f t="shared" si="12"/>
        <v>238.14000000000001</v>
      </c>
      <c r="Z20" s="47">
        <f t="shared" si="13"/>
        <v>834.3</v>
      </c>
      <c r="AA20" s="47">
        <f t="shared" si="14"/>
        <v>1718.1</v>
      </c>
      <c r="AB20" s="47">
        <v>0</v>
      </c>
      <c r="AC20" s="69">
        <f t="shared" si="22"/>
        <v>40455.54</v>
      </c>
      <c r="AD20" s="112">
        <f t="shared" si="23"/>
        <v>339760.52001993748</v>
      </c>
      <c r="AF20" s="358"/>
    </row>
    <row r="21" spans="1:32" s="49" customFormat="1" ht="12.75" x14ac:dyDescent="0.2">
      <c r="A21" s="93">
        <v>16</v>
      </c>
      <c r="B21" s="36" t="s">
        <v>531</v>
      </c>
      <c r="C21" s="141">
        <v>60</v>
      </c>
      <c r="D21" s="56">
        <v>2175.1580199999999</v>
      </c>
      <c r="E21" s="77">
        <f t="shared" si="20"/>
        <v>130509.48119999999</v>
      </c>
      <c r="F21" s="78">
        <f t="shared" si="3"/>
        <v>6533.6309025749997</v>
      </c>
      <c r="G21" s="47">
        <v>0</v>
      </c>
      <c r="H21" s="47">
        <f t="shared" si="4"/>
        <v>11600.842773333334</v>
      </c>
      <c r="I21" s="47">
        <f t="shared" si="5"/>
        <v>4640.3371093333335</v>
      </c>
      <c r="J21" s="47">
        <f t="shared" si="6"/>
        <v>10875.7901</v>
      </c>
      <c r="K21" s="47">
        <v>0</v>
      </c>
      <c r="L21" s="47">
        <f t="shared" si="7"/>
        <v>3625.2633666666666</v>
      </c>
      <c r="M21" s="47">
        <f t="shared" si="8"/>
        <v>181.26316833333331</v>
      </c>
      <c r="N21" s="78">
        <v>0</v>
      </c>
      <c r="O21" s="47">
        <v>0</v>
      </c>
      <c r="P21" s="47">
        <v>0</v>
      </c>
      <c r="Q21" s="47">
        <v>0</v>
      </c>
      <c r="R21" s="47">
        <v>0</v>
      </c>
      <c r="S21" s="129">
        <v>0</v>
      </c>
      <c r="T21" s="47">
        <v>0</v>
      </c>
      <c r="U21" s="79">
        <f t="shared" si="21"/>
        <v>37457.127420241661</v>
      </c>
      <c r="V21" s="47">
        <f t="shared" si="9"/>
        <v>8669.4311280000002</v>
      </c>
      <c r="W21" s="47">
        <f t="shared" si="10"/>
        <v>27000</v>
      </c>
      <c r="X21" s="47">
        <f t="shared" si="11"/>
        <v>23220</v>
      </c>
      <c r="Y21" s="47">
        <f t="shared" si="12"/>
        <v>317.52000000000004</v>
      </c>
      <c r="Z21" s="47">
        <f t="shared" si="13"/>
        <v>1112.3999999999999</v>
      </c>
      <c r="AA21" s="47">
        <f t="shared" si="14"/>
        <v>2290.8000000000002</v>
      </c>
      <c r="AB21" s="47">
        <v>0</v>
      </c>
      <c r="AC21" s="69">
        <f t="shared" si="22"/>
        <v>62610.151127999998</v>
      </c>
      <c r="AD21" s="112">
        <f t="shared" si="23"/>
        <v>230576.75974824166</v>
      </c>
      <c r="AF21" s="358"/>
    </row>
    <row r="22" spans="1:32" s="49" customFormat="1" ht="12.75" x14ac:dyDescent="0.2">
      <c r="A22" s="93">
        <v>17</v>
      </c>
      <c r="B22" s="36" t="s">
        <v>532</v>
      </c>
      <c r="C22" s="141">
        <v>4</v>
      </c>
      <c r="D22" s="56">
        <v>2071.58</v>
      </c>
      <c r="E22" s="77">
        <f t="shared" si="20"/>
        <v>8286.32</v>
      </c>
      <c r="F22" s="78">
        <f t="shared" si="3"/>
        <v>422.08442499999995</v>
      </c>
      <c r="G22" s="47">
        <v>0</v>
      </c>
      <c r="H22" s="47">
        <f t="shared" si="4"/>
        <v>736.56177777777782</v>
      </c>
      <c r="I22" s="47">
        <f t="shared" si="5"/>
        <v>294.62471111111114</v>
      </c>
      <c r="J22" s="47">
        <f t="shared" si="6"/>
        <v>690.52666666666664</v>
      </c>
      <c r="K22" s="47">
        <v>0</v>
      </c>
      <c r="L22" s="47">
        <f t="shared" si="7"/>
        <v>230.17555555555555</v>
      </c>
      <c r="M22" s="47">
        <f t="shared" si="8"/>
        <v>172.63166666666666</v>
      </c>
      <c r="N22" s="78">
        <f>(E22*0.2)*1.2</f>
        <v>1988.7168000000001</v>
      </c>
      <c r="O22" s="47">
        <v>0</v>
      </c>
      <c r="P22" s="47">
        <v>0</v>
      </c>
      <c r="Q22" s="47">
        <v>0</v>
      </c>
      <c r="R22" s="47">
        <v>0</v>
      </c>
      <c r="S22" s="129">
        <v>0</v>
      </c>
      <c r="T22" s="47">
        <v>0</v>
      </c>
      <c r="U22" s="79">
        <f t="shared" si="21"/>
        <v>4535.321602777778</v>
      </c>
      <c r="V22" s="47">
        <f t="shared" si="9"/>
        <v>602.82079999999996</v>
      </c>
      <c r="W22" s="47">
        <f t="shared" si="10"/>
        <v>1800</v>
      </c>
      <c r="X22" s="47">
        <f t="shared" si="11"/>
        <v>1548</v>
      </c>
      <c r="Y22" s="47">
        <f t="shared" si="12"/>
        <v>21.167999999999999</v>
      </c>
      <c r="Z22" s="47">
        <f t="shared" si="13"/>
        <v>74.16</v>
      </c>
      <c r="AA22" s="47">
        <f t="shared" si="14"/>
        <v>152.72</v>
      </c>
      <c r="AB22" s="47">
        <v>0</v>
      </c>
      <c r="AC22" s="69">
        <f t="shared" si="22"/>
        <v>4198.8688000000002</v>
      </c>
      <c r="AD22" s="112">
        <f t="shared" si="23"/>
        <v>17020.510402777778</v>
      </c>
      <c r="AF22" s="358"/>
    </row>
    <row r="23" spans="1:32" s="49" customFormat="1" ht="12.75" x14ac:dyDescent="0.2">
      <c r="A23" s="93">
        <v>18</v>
      </c>
      <c r="B23" s="36" t="s">
        <v>525</v>
      </c>
      <c r="C23" s="141">
        <v>9</v>
      </c>
      <c r="D23" s="56">
        <v>2106.3896</v>
      </c>
      <c r="E23" s="77">
        <f t="shared" si="20"/>
        <v>18957.506399999998</v>
      </c>
      <c r="F23" s="78">
        <f t="shared" si="3"/>
        <v>955.77428099999986</v>
      </c>
      <c r="G23" s="47">
        <v>0</v>
      </c>
      <c r="H23" s="47">
        <f>(E23+J23+L23+K23)*8%</f>
        <v>1685.1116799999998</v>
      </c>
      <c r="I23" s="47">
        <f t="shared" si="5"/>
        <v>674.04467199999999</v>
      </c>
      <c r="J23" s="47">
        <f t="shared" si="6"/>
        <v>1579.7921999999999</v>
      </c>
      <c r="K23" s="47">
        <v>0</v>
      </c>
      <c r="L23" s="47">
        <f t="shared" si="7"/>
        <v>526.59739999999999</v>
      </c>
      <c r="M23" s="47">
        <f t="shared" si="8"/>
        <v>175.53246666666666</v>
      </c>
      <c r="N23" s="78">
        <v>0</v>
      </c>
      <c r="O23" s="47">
        <v>0</v>
      </c>
      <c r="P23" s="47">
        <v>0</v>
      </c>
      <c r="Q23" s="47">
        <v>0</v>
      </c>
      <c r="R23" s="47">
        <v>0</v>
      </c>
      <c r="S23" s="129">
        <v>0</v>
      </c>
      <c r="T23" s="47">
        <v>0</v>
      </c>
      <c r="U23" s="79">
        <f t="shared" si="21"/>
        <v>5596.852699666666</v>
      </c>
      <c r="V23" s="47">
        <f t="shared" si="9"/>
        <v>1337.5496160000002</v>
      </c>
      <c r="W23" s="47">
        <f t="shared" si="10"/>
        <v>4050</v>
      </c>
      <c r="X23" s="47">
        <f t="shared" si="11"/>
        <v>3483</v>
      </c>
      <c r="Y23" s="47">
        <f t="shared" si="12"/>
        <v>47.627999999999993</v>
      </c>
      <c r="Z23" s="47">
        <f t="shared" si="13"/>
        <v>166.85999999999999</v>
      </c>
      <c r="AA23" s="47">
        <f t="shared" si="14"/>
        <v>343.62</v>
      </c>
      <c r="AB23" s="47">
        <v>0</v>
      </c>
      <c r="AC23" s="69">
        <f t="shared" si="22"/>
        <v>9428.6576160000022</v>
      </c>
      <c r="AD23" s="112">
        <f t="shared" si="23"/>
        <v>33983.016715666665</v>
      </c>
      <c r="AF23" s="358"/>
    </row>
    <row r="24" spans="1:32" s="49" customFormat="1" ht="12.75" x14ac:dyDescent="0.2">
      <c r="A24" s="93">
        <v>19</v>
      </c>
      <c r="B24" s="36" t="s">
        <v>533</v>
      </c>
      <c r="C24" s="141">
        <v>27</v>
      </c>
      <c r="D24" s="56">
        <v>1485</v>
      </c>
      <c r="E24" s="77">
        <f t="shared" si="20"/>
        <v>40095</v>
      </c>
      <c r="F24" s="78">
        <f t="shared" si="3"/>
        <v>2010.3187499999999</v>
      </c>
      <c r="G24" s="47">
        <v>0</v>
      </c>
      <c r="H24" s="47">
        <f t="shared" si="4"/>
        <v>3564</v>
      </c>
      <c r="I24" s="47">
        <f t="shared" si="5"/>
        <v>1425.6000000000001</v>
      </c>
      <c r="J24" s="47">
        <f t="shared" si="6"/>
        <v>3341.25</v>
      </c>
      <c r="K24" s="47">
        <v>0</v>
      </c>
      <c r="L24" s="47">
        <f t="shared" si="7"/>
        <v>1113.75</v>
      </c>
      <c r="M24" s="47">
        <f t="shared" si="8"/>
        <v>123.75</v>
      </c>
      <c r="N24" s="78">
        <v>0</v>
      </c>
      <c r="O24" s="47">
        <v>0</v>
      </c>
      <c r="P24" s="47">
        <v>0</v>
      </c>
      <c r="Q24" s="47">
        <v>0</v>
      </c>
      <c r="R24" s="47">
        <v>0</v>
      </c>
      <c r="S24" s="129">
        <v>0</v>
      </c>
      <c r="T24" s="47">
        <v>0</v>
      </c>
      <c r="U24" s="79">
        <f t="shared" si="21"/>
        <v>11578.668750000001</v>
      </c>
      <c r="V24" s="47">
        <f t="shared" si="9"/>
        <v>5019.3</v>
      </c>
      <c r="W24" s="47">
        <f t="shared" si="10"/>
        <v>12150</v>
      </c>
      <c r="X24" s="47">
        <f t="shared" si="11"/>
        <v>10449</v>
      </c>
      <c r="Y24" s="47">
        <f t="shared" si="12"/>
        <v>142.88400000000001</v>
      </c>
      <c r="Z24" s="47">
        <f t="shared" si="13"/>
        <v>500.58</v>
      </c>
      <c r="AA24" s="47">
        <f t="shared" si="14"/>
        <v>1030.8599999999999</v>
      </c>
      <c r="AB24" s="47">
        <v>0</v>
      </c>
      <c r="AC24" s="69">
        <f t="shared" si="22"/>
        <v>29292.624000000003</v>
      </c>
      <c r="AD24" s="112">
        <f t="shared" si="23"/>
        <v>80966.292749999993</v>
      </c>
      <c r="AF24" s="358"/>
    </row>
    <row r="25" spans="1:32" s="49" customFormat="1" ht="12.75" x14ac:dyDescent="0.2">
      <c r="A25" s="93">
        <v>20</v>
      </c>
      <c r="B25" s="36" t="s">
        <v>533</v>
      </c>
      <c r="C25" s="141">
        <v>1</v>
      </c>
      <c r="D25" s="56">
        <v>1113.75</v>
      </c>
      <c r="E25" s="77">
        <f t="shared" si="20"/>
        <v>1113.75</v>
      </c>
      <c r="F25" s="78">
        <f t="shared" si="3"/>
        <v>59.864062499999996</v>
      </c>
      <c r="G25" s="47">
        <v>0</v>
      </c>
      <c r="H25" s="47">
        <f t="shared" si="4"/>
        <v>99</v>
      </c>
      <c r="I25" s="47">
        <f t="shared" si="5"/>
        <v>39.6</v>
      </c>
      <c r="J25" s="47">
        <f t="shared" si="6"/>
        <v>92.8125</v>
      </c>
      <c r="K25" s="47">
        <v>0</v>
      </c>
      <c r="L25" s="47">
        <f t="shared" si="7"/>
        <v>30.9375</v>
      </c>
      <c r="M25" s="47">
        <f t="shared" si="8"/>
        <v>92.8125</v>
      </c>
      <c r="N25" s="78">
        <v>0</v>
      </c>
      <c r="O25" s="47">
        <v>0</v>
      </c>
      <c r="P25" s="47">
        <v>0</v>
      </c>
      <c r="Q25" s="47">
        <v>0</v>
      </c>
      <c r="R25" s="47">
        <v>0</v>
      </c>
      <c r="S25" s="129">
        <v>0</v>
      </c>
      <c r="T25" s="47">
        <v>0</v>
      </c>
      <c r="U25" s="79">
        <f t="shared" si="21"/>
        <v>415.02656249999995</v>
      </c>
      <c r="V25" s="47">
        <f t="shared" si="9"/>
        <v>208.17500000000001</v>
      </c>
      <c r="W25" s="47">
        <f>420*C25</f>
        <v>420</v>
      </c>
      <c r="X25" s="47">
        <f t="shared" si="11"/>
        <v>387</v>
      </c>
      <c r="Y25" s="47">
        <f t="shared" si="12"/>
        <v>5.2919999999999998</v>
      </c>
      <c r="Z25" s="47">
        <f t="shared" si="13"/>
        <v>18.54</v>
      </c>
      <c r="AA25" s="47">
        <f t="shared" si="14"/>
        <v>38.18</v>
      </c>
      <c r="AB25" s="47">
        <v>0</v>
      </c>
      <c r="AC25" s="69">
        <f t="shared" si="22"/>
        <v>1077.1870000000001</v>
      </c>
      <c r="AD25" s="112">
        <f t="shared" si="23"/>
        <v>2605.9635625000001</v>
      </c>
      <c r="AF25" s="358"/>
    </row>
    <row r="26" spans="1:32" s="49" customFormat="1" ht="12.75" x14ac:dyDescent="0.2">
      <c r="A26" s="93">
        <v>21</v>
      </c>
      <c r="B26" s="36" t="s">
        <v>534</v>
      </c>
      <c r="C26" s="141">
        <v>5</v>
      </c>
      <c r="D26" s="56">
        <v>4359.41</v>
      </c>
      <c r="E26" s="77">
        <f t="shared" si="20"/>
        <v>21797.05</v>
      </c>
      <c r="F26" s="78">
        <f t="shared" si="3"/>
        <v>1106.2002875000001</v>
      </c>
      <c r="G26" s="47">
        <v>0</v>
      </c>
      <c r="H26" s="47">
        <f t="shared" si="4"/>
        <v>1937.5155555555557</v>
      </c>
      <c r="I26" s="47">
        <f t="shared" si="5"/>
        <v>775.00622222222228</v>
      </c>
      <c r="J26" s="47">
        <f t="shared" si="6"/>
        <v>1816.4208333333333</v>
      </c>
      <c r="K26" s="47">
        <v>0</v>
      </c>
      <c r="L26" s="47">
        <f t="shared" si="7"/>
        <v>605.47361111111115</v>
      </c>
      <c r="M26" s="47">
        <f t="shared" si="8"/>
        <v>363.28416666666664</v>
      </c>
      <c r="N26" s="78">
        <v>0</v>
      </c>
      <c r="O26" s="47">
        <v>0</v>
      </c>
      <c r="P26" s="47">
        <v>0</v>
      </c>
      <c r="Q26" s="47">
        <v>0</v>
      </c>
      <c r="R26" s="47">
        <v>0</v>
      </c>
      <c r="S26" s="129">
        <v>0</v>
      </c>
      <c r="T26" s="47">
        <v>0</v>
      </c>
      <c r="U26" s="79">
        <f t="shared" si="21"/>
        <v>6603.9006763888892</v>
      </c>
      <c r="V26" s="47">
        <f t="shared" si="9"/>
        <v>67.177000000000135</v>
      </c>
      <c r="W26" s="47">
        <f>420*C26</f>
        <v>2100</v>
      </c>
      <c r="X26" s="47">
        <f t="shared" si="11"/>
        <v>1935</v>
      </c>
      <c r="Y26" s="47">
        <f t="shared" si="12"/>
        <v>26.46</v>
      </c>
      <c r="Z26" s="47">
        <f t="shared" si="13"/>
        <v>92.699999999999989</v>
      </c>
      <c r="AA26" s="47">
        <f t="shared" si="14"/>
        <v>190.9</v>
      </c>
      <c r="AB26" s="47">
        <v>0</v>
      </c>
      <c r="AC26" s="69">
        <f t="shared" si="22"/>
        <v>4412.2369999999992</v>
      </c>
      <c r="AD26" s="112">
        <f t="shared" si="23"/>
        <v>32813.187676388887</v>
      </c>
      <c r="AF26" s="358"/>
    </row>
    <row r="27" spans="1:32" s="49" customFormat="1" ht="12.75" x14ac:dyDescent="0.2">
      <c r="A27" s="93">
        <v>22</v>
      </c>
      <c r="B27" s="36" t="s">
        <v>535</v>
      </c>
      <c r="C27" s="141">
        <v>1</v>
      </c>
      <c r="D27" s="56">
        <v>5166.0346499999996</v>
      </c>
      <c r="E27" s="77">
        <f t="shared" si="20"/>
        <v>5166.0346499999996</v>
      </c>
      <c r="F27" s="78">
        <f t="shared" si="3"/>
        <v>277.67436243749995</v>
      </c>
      <c r="G27" s="47">
        <v>0</v>
      </c>
      <c r="H27" s="47">
        <f t="shared" si="4"/>
        <v>459.20308</v>
      </c>
      <c r="I27" s="47">
        <f t="shared" si="5"/>
        <v>183.68123200000002</v>
      </c>
      <c r="J27" s="47">
        <f t="shared" si="6"/>
        <v>430.50288749999999</v>
      </c>
      <c r="K27" s="47">
        <v>0</v>
      </c>
      <c r="L27" s="47">
        <f t="shared" si="7"/>
        <v>143.50096249999999</v>
      </c>
      <c r="M27" s="47">
        <f t="shared" si="8"/>
        <v>430.50288749999999</v>
      </c>
      <c r="N27" s="78">
        <v>0</v>
      </c>
      <c r="O27" s="47">
        <v>0</v>
      </c>
      <c r="P27" s="47">
        <v>0</v>
      </c>
      <c r="Q27" s="47">
        <v>0</v>
      </c>
      <c r="R27" s="47">
        <v>0</v>
      </c>
      <c r="S27" s="129">
        <v>0</v>
      </c>
      <c r="T27" s="47">
        <v>0</v>
      </c>
      <c r="U27" s="79">
        <f t="shared" si="21"/>
        <v>1925.0654119374999</v>
      </c>
      <c r="V27" s="47"/>
      <c r="W27" s="47">
        <f t="shared" si="10"/>
        <v>450</v>
      </c>
      <c r="X27" s="47">
        <f t="shared" si="11"/>
        <v>387</v>
      </c>
      <c r="Y27" s="47">
        <f t="shared" si="12"/>
        <v>5.2919999999999998</v>
      </c>
      <c r="Z27" s="47">
        <f t="shared" si="13"/>
        <v>18.54</v>
      </c>
      <c r="AA27" s="47">
        <f t="shared" si="14"/>
        <v>38.18</v>
      </c>
      <c r="AB27" s="47">
        <v>0</v>
      </c>
      <c r="AC27" s="69">
        <f t="shared" si="22"/>
        <v>899.01199999999994</v>
      </c>
      <c r="AD27" s="112">
        <f t="shared" si="23"/>
        <v>7990.1120619374988</v>
      </c>
      <c r="AF27" s="358"/>
    </row>
    <row r="28" spans="1:32" s="49" customFormat="1" ht="12.75" x14ac:dyDescent="0.2">
      <c r="A28" s="93">
        <v>23</v>
      </c>
      <c r="B28" s="36" t="s">
        <v>536</v>
      </c>
      <c r="C28" s="141">
        <v>1</v>
      </c>
      <c r="D28" s="56">
        <v>2175.1580199999999</v>
      </c>
      <c r="E28" s="77">
        <f t="shared" si="20"/>
        <v>2175.1580199999999</v>
      </c>
      <c r="F28" s="78">
        <f t="shared" si="3"/>
        <v>116.914743575</v>
      </c>
      <c r="G28" s="47">
        <v>0</v>
      </c>
      <c r="H28" s="47">
        <f t="shared" si="4"/>
        <v>193.34737955555556</v>
      </c>
      <c r="I28" s="47">
        <f t="shared" si="5"/>
        <v>77.338951822222228</v>
      </c>
      <c r="J28" s="47">
        <f t="shared" si="6"/>
        <v>181.26316833333331</v>
      </c>
      <c r="K28" s="47">
        <v>0</v>
      </c>
      <c r="L28" s="47">
        <f t="shared" si="7"/>
        <v>60.421056111111106</v>
      </c>
      <c r="M28" s="47">
        <f t="shared" si="8"/>
        <v>181.26316833333331</v>
      </c>
      <c r="N28" s="78">
        <v>0</v>
      </c>
      <c r="O28" s="47">
        <v>0</v>
      </c>
      <c r="P28" s="47">
        <v>0</v>
      </c>
      <c r="Q28" s="47">
        <v>0</v>
      </c>
      <c r="R28" s="47">
        <v>0</v>
      </c>
      <c r="S28" s="129">
        <v>0</v>
      </c>
      <c r="T28" s="47">
        <v>0</v>
      </c>
      <c r="U28" s="79">
        <f t="shared" si="21"/>
        <v>810.54846773055544</v>
      </c>
      <c r="V28" s="47">
        <f t="shared" si="9"/>
        <v>144.49051880000002</v>
      </c>
      <c r="W28" s="47">
        <f t="shared" si="10"/>
        <v>450</v>
      </c>
      <c r="X28" s="47">
        <f t="shared" si="11"/>
        <v>387</v>
      </c>
      <c r="Y28" s="47">
        <f t="shared" si="12"/>
        <v>5.2919999999999998</v>
      </c>
      <c r="Z28" s="47">
        <f t="shared" si="13"/>
        <v>18.54</v>
      </c>
      <c r="AA28" s="47">
        <f t="shared" si="14"/>
        <v>38.18</v>
      </c>
      <c r="AB28" s="47">
        <v>0</v>
      </c>
      <c r="AC28" s="69">
        <f t="shared" si="22"/>
        <v>1043.5025188</v>
      </c>
      <c r="AD28" s="112">
        <f t="shared" si="23"/>
        <v>4029.2090065305551</v>
      </c>
      <c r="AF28" s="358"/>
    </row>
    <row r="29" spans="1:32" s="49" customFormat="1" ht="12.75" x14ac:dyDescent="0.2">
      <c r="A29" s="93">
        <v>24</v>
      </c>
      <c r="B29" s="36" t="s">
        <v>537</v>
      </c>
      <c r="C29" s="141">
        <v>1</v>
      </c>
      <c r="D29" s="56">
        <v>1464.8963000000001</v>
      </c>
      <c r="E29" s="77">
        <f t="shared" si="20"/>
        <v>1464.8963000000001</v>
      </c>
      <c r="F29" s="78">
        <f t="shared" si="3"/>
        <v>78.738176124999995</v>
      </c>
      <c r="G29" s="47">
        <v>0</v>
      </c>
      <c r="H29" s="47">
        <f t="shared" si="4"/>
        <v>130.21300444444446</v>
      </c>
      <c r="I29" s="47">
        <f t="shared" si="5"/>
        <v>52.08520177777779</v>
      </c>
      <c r="J29" s="47">
        <f t="shared" si="6"/>
        <v>122.07469166666668</v>
      </c>
      <c r="K29" s="47">
        <v>0</v>
      </c>
      <c r="L29" s="47">
        <f t="shared" si="7"/>
        <v>40.691563888888894</v>
      </c>
      <c r="M29" s="47">
        <f t="shared" si="8"/>
        <v>122.07469166666668</v>
      </c>
      <c r="N29" s="78">
        <v>0</v>
      </c>
      <c r="O29" s="47">
        <v>0</v>
      </c>
      <c r="P29" s="47">
        <v>0</v>
      </c>
      <c r="Q29" s="47">
        <v>0</v>
      </c>
      <c r="R29" s="47">
        <v>0</v>
      </c>
      <c r="S29" s="129">
        <v>0</v>
      </c>
      <c r="T29" s="47">
        <v>0</v>
      </c>
      <c r="U29" s="79">
        <f t="shared" si="21"/>
        <v>545.87732956944444</v>
      </c>
      <c r="V29" s="47">
        <f t="shared" si="9"/>
        <v>187.106222</v>
      </c>
      <c r="W29" s="47">
        <f t="shared" si="10"/>
        <v>450</v>
      </c>
      <c r="X29" s="47">
        <f t="shared" si="11"/>
        <v>387</v>
      </c>
      <c r="Y29" s="47">
        <f t="shared" si="12"/>
        <v>5.2919999999999998</v>
      </c>
      <c r="Z29" s="47">
        <f t="shared" si="13"/>
        <v>18.54</v>
      </c>
      <c r="AA29" s="47">
        <f t="shared" si="14"/>
        <v>38.18</v>
      </c>
      <c r="AB29" s="47">
        <v>0</v>
      </c>
      <c r="AC29" s="69">
        <f t="shared" si="22"/>
        <v>1086.1182219999998</v>
      </c>
      <c r="AD29" s="112">
        <f t="shared" si="23"/>
        <v>3096.891851569444</v>
      </c>
      <c r="AF29" s="358"/>
    </row>
    <row r="30" spans="1:32" s="49" customFormat="1" ht="12.75" x14ac:dyDescent="0.2">
      <c r="A30" s="93">
        <v>25</v>
      </c>
      <c r="B30" s="36" t="s">
        <v>538</v>
      </c>
      <c r="C30" s="141">
        <v>1</v>
      </c>
      <c r="D30" s="56">
        <v>2106.3896</v>
      </c>
      <c r="E30" s="77">
        <f t="shared" si="20"/>
        <v>2106.3896</v>
      </c>
      <c r="F30" s="78">
        <f t="shared" si="3"/>
        <v>113.21844099999997</v>
      </c>
      <c r="G30" s="47">
        <v>0</v>
      </c>
      <c r="H30" s="47">
        <f t="shared" si="4"/>
        <v>187.2346311111111</v>
      </c>
      <c r="I30" s="47">
        <f t="shared" si="5"/>
        <v>74.893852444444448</v>
      </c>
      <c r="J30" s="47">
        <f t="shared" si="6"/>
        <v>175.53246666666666</v>
      </c>
      <c r="K30" s="47">
        <v>0</v>
      </c>
      <c r="L30" s="47">
        <f t="shared" si="7"/>
        <v>58.510822222222224</v>
      </c>
      <c r="M30" s="47">
        <f t="shared" si="8"/>
        <v>175.53246666666666</v>
      </c>
      <c r="N30" s="78">
        <v>0</v>
      </c>
      <c r="O30" s="47">
        <v>0</v>
      </c>
      <c r="P30" s="47">
        <v>0</v>
      </c>
      <c r="Q30" s="47">
        <v>0</v>
      </c>
      <c r="R30" s="47">
        <v>0</v>
      </c>
      <c r="S30" s="129">
        <v>0</v>
      </c>
      <c r="T30" s="47">
        <v>0</v>
      </c>
      <c r="U30" s="79">
        <f t="shared" si="21"/>
        <v>784.92268011111116</v>
      </c>
      <c r="V30" s="47">
        <f t="shared" si="9"/>
        <v>148.616624</v>
      </c>
      <c r="W30" s="47">
        <f t="shared" si="10"/>
        <v>450</v>
      </c>
      <c r="X30" s="47">
        <f t="shared" si="11"/>
        <v>387</v>
      </c>
      <c r="Y30" s="47">
        <f t="shared" si="12"/>
        <v>5.2919999999999998</v>
      </c>
      <c r="Z30" s="47">
        <f t="shared" si="13"/>
        <v>18.54</v>
      </c>
      <c r="AA30" s="47">
        <f t="shared" si="14"/>
        <v>38.18</v>
      </c>
      <c r="AB30" s="47">
        <v>0</v>
      </c>
      <c r="AC30" s="69">
        <f t="shared" si="22"/>
        <v>1047.6286239999999</v>
      </c>
      <c r="AD30" s="112">
        <f t="shared" si="23"/>
        <v>3938.9409041111112</v>
      </c>
      <c r="AF30" s="358"/>
    </row>
    <row r="31" spans="1:32" s="49" customFormat="1" ht="12.75" x14ac:dyDescent="0.2">
      <c r="A31" s="93">
        <v>26</v>
      </c>
      <c r="B31" s="36" t="s">
        <v>539</v>
      </c>
      <c r="C31" s="141">
        <v>7</v>
      </c>
      <c r="D31" s="56">
        <v>3208.3860899999995</v>
      </c>
      <c r="E31" s="77">
        <f t="shared" si="20"/>
        <v>22458.702629999996</v>
      </c>
      <c r="F31" s="78">
        <f t="shared" si="3"/>
        <v>1134.9665793374998</v>
      </c>
      <c r="G31" s="47">
        <v>0</v>
      </c>
      <c r="H31" s="47">
        <f t="shared" si="4"/>
        <v>1996.3291226666663</v>
      </c>
      <c r="I31" s="47">
        <f t="shared" si="5"/>
        <v>798.53164906666655</v>
      </c>
      <c r="J31" s="47">
        <f t="shared" si="6"/>
        <v>1871.5585524999997</v>
      </c>
      <c r="K31" s="47">
        <v>0</v>
      </c>
      <c r="L31" s="47">
        <f t="shared" si="7"/>
        <v>623.85285083333326</v>
      </c>
      <c r="M31" s="47">
        <f t="shared" si="8"/>
        <v>267.36550749999998</v>
      </c>
      <c r="N31" s="78">
        <v>0</v>
      </c>
      <c r="O31" s="47">
        <v>0</v>
      </c>
      <c r="P31" s="47">
        <v>0</v>
      </c>
      <c r="Q31" s="47">
        <v>0</v>
      </c>
      <c r="R31" s="47">
        <v>0</v>
      </c>
      <c r="S31" s="129">
        <v>0</v>
      </c>
      <c r="T31" s="47">
        <v>0</v>
      </c>
      <c r="U31" s="79">
        <f t="shared" si="21"/>
        <v>6692.6042619041646</v>
      </c>
      <c r="V31" s="47">
        <f t="shared" si="9"/>
        <v>577.47784220000017</v>
      </c>
      <c r="W31" s="47">
        <f>420*C31</f>
        <v>2940</v>
      </c>
      <c r="X31" s="47">
        <f t="shared" si="11"/>
        <v>2709</v>
      </c>
      <c r="Y31" s="47">
        <f t="shared" si="12"/>
        <v>37.043999999999997</v>
      </c>
      <c r="Z31" s="47">
        <f t="shared" si="13"/>
        <v>129.78</v>
      </c>
      <c r="AA31" s="47">
        <f t="shared" si="14"/>
        <v>267.26</v>
      </c>
      <c r="AB31" s="47">
        <v>0</v>
      </c>
      <c r="AC31" s="69">
        <f t="shared" si="22"/>
        <v>6660.5618421999998</v>
      </c>
      <c r="AD31" s="112">
        <f t="shared" si="23"/>
        <v>35811.868734104159</v>
      </c>
      <c r="AF31" s="358"/>
    </row>
    <row r="32" spans="1:32" s="49" customFormat="1" ht="12.75" x14ac:dyDescent="0.2">
      <c r="A32" s="93">
        <v>27</v>
      </c>
      <c r="B32" s="36" t="s">
        <v>540</v>
      </c>
      <c r="C32" s="141">
        <v>2</v>
      </c>
      <c r="D32" s="56">
        <v>3208.3860899999995</v>
      </c>
      <c r="E32" s="77">
        <f t="shared" si="20"/>
        <v>6416.772179999999</v>
      </c>
      <c r="F32" s="78">
        <f t="shared" si="3"/>
        <v>332.87005683749999</v>
      </c>
      <c r="G32" s="47">
        <v>0</v>
      </c>
      <c r="H32" s="47">
        <f t="shared" si="4"/>
        <v>570.37974933333328</v>
      </c>
      <c r="I32" s="47">
        <f t="shared" si="5"/>
        <v>228.15189973333332</v>
      </c>
      <c r="J32" s="47">
        <f t="shared" si="6"/>
        <v>534.73101499999996</v>
      </c>
      <c r="K32" s="47">
        <v>0</v>
      </c>
      <c r="L32" s="47">
        <f t="shared" si="7"/>
        <v>178.24367166666664</v>
      </c>
      <c r="M32" s="47">
        <f t="shared" si="8"/>
        <v>267.36550749999998</v>
      </c>
      <c r="N32" s="78">
        <v>0</v>
      </c>
      <c r="O32" s="47">
        <v>0</v>
      </c>
      <c r="P32" s="47">
        <v>0</v>
      </c>
      <c r="Q32" s="47">
        <v>0</v>
      </c>
      <c r="R32" s="47">
        <v>0</v>
      </c>
      <c r="S32" s="129">
        <v>0</v>
      </c>
      <c r="T32" s="47">
        <v>0</v>
      </c>
      <c r="U32" s="79">
        <f t="shared" si="21"/>
        <v>2111.7419000708333</v>
      </c>
      <c r="V32" s="47">
        <f t="shared" si="9"/>
        <v>164.99366920000006</v>
      </c>
      <c r="W32" s="47">
        <f>420*C32</f>
        <v>840</v>
      </c>
      <c r="X32" s="47">
        <f t="shared" si="11"/>
        <v>774</v>
      </c>
      <c r="Y32" s="47">
        <f t="shared" si="12"/>
        <v>10.584</v>
      </c>
      <c r="Z32" s="47">
        <f t="shared" si="13"/>
        <v>37.08</v>
      </c>
      <c r="AA32" s="47">
        <f t="shared" si="14"/>
        <v>76.36</v>
      </c>
      <c r="AB32" s="47">
        <v>0</v>
      </c>
      <c r="AC32" s="69">
        <f t="shared" si="22"/>
        <v>1903.0176692</v>
      </c>
      <c r="AD32" s="112">
        <f t="shared" si="23"/>
        <v>10431.531749270833</v>
      </c>
      <c r="AF32" s="358"/>
    </row>
    <row r="33" spans="1:32" s="49" customFormat="1" ht="12.75" x14ac:dyDescent="0.2">
      <c r="A33" s="93">
        <v>28</v>
      </c>
      <c r="B33" s="36" t="s">
        <v>541</v>
      </c>
      <c r="C33" s="141">
        <v>2</v>
      </c>
      <c r="D33" s="56">
        <v>5166.0346499999996</v>
      </c>
      <c r="E33" s="77">
        <f t="shared" si="20"/>
        <v>10332.069299999999</v>
      </c>
      <c r="F33" s="78">
        <f t="shared" si="3"/>
        <v>535.97609493749997</v>
      </c>
      <c r="G33" s="47">
        <v>0</v>
      </c>
      <c r="H33" s="47">
        <f t="shared" si="4"/>
        <v>918.40616</v>
      </c>
      <c r="I33" s="47">
        <f t="shared" si="5"/>
        <v>367.36246400000005</v>
      </c>
      <c r="J33" s="47">
        <f t="shared" si="6"/>
        <v>861.00577499999997</v>
      </c>
      <c r="K33" s="47">
        <v>0</v>
      </c>
      <c r="L33" s="47">
        <f t="shared" si="7"/>
        <v>287.00192499999997</v>
      </c>
      <c r="M33" s="47">
        <f t="shared" si="8"/>
        <v>430.50288749999999</v>
      </c>
      <c r="N33" s="78">
        <v>0</v>
      </c>
      <c r="O33" s="47">
        <v>0</v>
      </c>
      <c r="P33" s="47">
        <v>0</v>
      </c>
      <c r="Q33" s="47">
        <v>0</v>
      </c>
      <c r="R33" s="47">
        <v>0</v>
      </c>
      <c r="S33" s="129">
        <v>0</v>
      </c>
      <c r="T33" s="47">
        <v>0</v>
      </c>
      <c r="U33" s="79">
        <f t="shared" si="21"/>
        <v>3400.2553064374997</v>
      </c>
      <c r="V33" s="47"/>
      <c r="W33" s="47">
        <f t="shared" si="10"/>
        <v>900</v>
      </c>
      <c r="X33" s="47">
        <f t="shared" si="11"/>
        <v>774</v>
      </c>
      <c r="Y33" s="47">
        <f t="shared" si="12"/>
        <v>10.584</v>
      </c>
      <c r="Z33" s="47">
        <f t="shared" si="13"/>
        <v>37.08</v>
      </c>
      <c r="AA33" s="47">
        <f t="shared" si="14"/>
        <v>76.36</v>
      </c>
      <c r="AB33" s="47">
        <v>0</v>
      </c>
      <c r="AC33" s="69">
        <f t="shared" si="22"/>
        <v>1798.0239999999999</v>
      </c>
      <c r="AD33" s="112">
        <f t="shared" si="23"/>
        <v>15530.348606437497</v>
      </c>
      <c r="AF33" s="358"/>
    </row>
    <row r="34" spans="1:32" s="49" customFormat="1" ht="12.75" x14ac:dyDescent="0.2">
      <c r="A34" s="93">
        <v>29</v>
      </c>
      <c r="B34" s="36" t="s">
        <v>542</v>
      </c>
      <c r="C34" s="141">
        <v>1</v>
      </c>
      <c r="D34" s="56">
        <v>5166.0346499999996</v>
      </c>
      <c r="E34" s="77">
        <f t="shared" si="20"/>
        <v>5166.0346499999996</v>
      </c>
      <c r="F34" s="78">
        <f t="shared" si="3"/>
        <v>277.67436243749995</v>
      </c>
      <c r="G34" s="47">
        <v>0</v>
      </c>
      <c r="H34" s="47">
        <f t="shared" si="4"/>
        <v>459.20308</v>
      </c>
      <c r="I34" s="47">
        <f t="shared" si="5"/>
        <v>183.68123200000002</v>
      </c>
      <c r="J34" s="47">
        <f t="shared" si="6"/>
        <v>430.50288749999999</v>
      </c>
      <c r="K34" s="47">
        <v>0</v>
      </c>
      <c r="L34" s="47">
        <f t="shared" si="7"/>
        <v>143.50096249999999</v>
      </c>
      <c r="M34" s="47">
        <f t="shared" si="8"/>
        <v>430.50288749999999</v>
      </c>
      <c r="N34" s="78">
        <v>0</v>
      </c>
      <c r="O34" s="47">
        <v>0</v>
      </c>
      <c r="P34" s="47">
        <v>0</v>
      </c>
      <c r="Q34" s="47">
        <v>0</v>
      </c>
      <c r="R34" s="47">
        <v>0</v>
      </c>
      <c r="S34" s="129">
        <v>0</v>
      </c>
      <c r="T34" s="47">
        <v>0</v>
      </c>
      <c r="U34" s="79">
        <f t="shared" si="21"/>
        <v>1925.0654119374999</v>
      </c>
      <c r="V34" s="47"/>
      <c r="W34" s="47">
        <f t="shared" si="10"/>
        <v>450</v>
      </c>
      <c r="X34" s="47">
        <f t="shared" si="11"/>
        <v>387</v>
      </c>
      <c r="Y34" s="47">
        <f t="shared" si="12"/>
        <v>5.2919999999999998</v>
      </c>
      <c r="Z34" s="47">
        <f t="shared" si="13"/>
        <v>18.54</v>
      </c>
      <c r="AA34" s="47">
        <f t="shared" si="14"/>
        <v>38.18</v>
      </c>
      <c r="AB34" s="47">
        <v>0</v>
      </c>
      <c r="AC34" s="69">
        <f t="shared" si="22"/>
        <v>899.01199999999994</v>
      </c>
      <c r="AD34" s="112">
        <f t="shared" si="23"/>
        <v>7990.1120619374988</v>
      </c>
      <c r="AF34" s="358"/>
    </row>
    <row r="35" spans="1:32" s="49" customFormat="1" ht="12.75" x14ac:dyDescent="0.2">
      <c r="A35" s="93">
        <v>30</v>
      </c>
      <c r="B35" s="36" t="s">
        <v>543</v>
      </c>
      <c r="C35" s="141">
        <v>1</v>
      </c>
      <c r="D35" s="56">
        <v>2175.1580199999999</v>
      </c>
      <c r="E35" s="77">
        <f t="shared" si="20"/>
        <v>2175.1580199999999</v>
      </c>
      <c r="F35" s="78">
        <f t="shared" si="3"/>
        <v>116.914743575</v>
      </c>
      <c r="G35" s="47">
        <v>0</v>
      </c>
      <c r="H35" s="47">
        <f t="shared" si="4"/>
        <v>193.34737955555556</v>
      </c>
      <c r="I35" s="47">
        <f t="shared" si="5"/>
        <v>77.338951822222228</v>
      </c>
      <c r="J35" s="47">
        <f t="shared" si="6"/>
        <v>181.26316833333331</v>
      </c>
      <c r="K35" s="47">
        <v>0</v>
      </c>
      <c r="L35" s="47">
        <f t="shared" si="7"/>
        <v>60.421056111111106</v>
      </c>
      <c r="M35" s="47">
        <f t="shared" si="8"/>
        <v>181.26316833333331</v>
      </c>
      <c r="N35" s="78">
        <v>0</v>
      </c>
      <c r="O35" s="47">
        <v>0</v>
      </c>
      <c r="P35" s="47">
        <v>0</v>
      </c>
      <c r="Q35" s="47">
        <v>0</v>
      </c>
      <c r="R35" s="47">
        <v>0</v>
      </c>
      <c r="S35" s="129">
        <v>0</v>
      </c>
      <c r="T35" s="47">
        <v>0</v>
      </c>
      <c r="U35" s="79">
        <f t="shared" si="21"/>
        <v>810.54846773055544</v>
      </c>
      <c r="V35" s="47">
        <f t="shared" si="9"/>
        <v>144.49051880000002</v>
      </c>
      <c r="W35" s="47">
        <f t="shared" si="10"/>
        <v>450</v>
      </c>
      <c r="X35" s="47">
        <f t="shared" si="11"/>
        <v>387</v>
      </c>
      <c r="Y35" s="47">
        <f t="shared" si="12"/>
        <v>5.2919999999999998</v>
      </c>
      <c r="Z35" s="47">
        <f t="shared" si="13"/>
        <v>18.54</v>
      </c>
      <c r="AA35" s="47">
        <f t="shared" si="14"/>
        <v>38.18</v>
      </c>
      <c r="AB35" s="47">
        <v>0</v>
      </c>
      <c r="AC35" s="69">
        <f t="shared" si="22"/>
        <v>1043.5025188</v>
      </c>
      <c r="AD35" s="112">
        <f t="shared" si="23"/>
        <v>4029.2090065305551</v>
      </c>
      <c r="AF35" s="358"/>
    </row>
    <row r="36" spans="1:32" s="49" customFormat="1" ht="12.75" x14ac:dyDescent="0.2">
      <c r="A36" s="93">
        <v>31</v>
      </c>
      <c r="B36" s="36" t="s">
        <v>544</v>
      </c>
      <c r="C36" s="141">
        <v>1</v>
      </c>
      <c r="D36" s="56">
        <v>1113.75</v>
      </c>
      <c r="E36" s="77">
        <f t="shared" si="20"/>
        <v>1113.75</v>
      </c>
      <c r="F36" s="78">
        <f t="shared" si="3"/>
        <v>59.864062499999996</v>
      </c>
      <c r="G36" s="47">
        <v>0</v>
      </c>
      <c r="H36" s="47">
        <f t="shared" si="4"/>
        <v>99</v>
      </c>
      <c r="I36" s="47">
        <f t="shared" si="5"/>
        <v>39.6</v>
      </c>
      <c r="J36" s="47">
        <f t="shared" si="6"/>
        <v>92.8125</v>
      </c>
      <c r="K36" s="47">
        <v>0</v>
      </c>
      <c r="L36" s="47">
        <f t="shared" si="7"/>
        <v>30.9375</v>
      </c>
      <c r="M36" s="47">
        <f t="shared" si="8"/>
        <v>92.8125</v>
      </c>
      <c r="N36" s="78">
        <v>0</v>
      </c>
      <c r="O36" s="47">
        <v>0</v>
      </c>
      <c r="P36" s="47">
        <v>0</v>
      </c>
      <c r="Q36" s="47">
        <v>0</v>
      </c>
      <c r="R36" s="47">
        <v>0</v>
      </c>
      <c r="S36" s="129">
        <v>0</v>
      </c>
      <c r="T36" s="47">
        <v>0</v>
      </c>
      <c r="U36" s="79">
        <f t="shared" si="21"/>
        <v>415.02656249999995</v>
      </c>
      <c r="V36" s="47">
        <f t="shared" si="9"/>
        <v>208.17500000000001</v>
      </c>
      <c r="W36" s="47">
        <f t="shared" si="10"/>
        <v>450</v>
      </c>
      <c r="X36" s="47">
        <f t="shared" si="11"/>
        <v>387</v>
      </c>
      <c r="Y36" s="47">
        <f t="shared" si="12"/>
        <v>5.2919999999999998</v>
      </c>
      <c r="Z36" s="47">
        <f t="shared" si="13"/>
        <v>18.54</v>
      </c>
      <c r="AA36" s="47">
        <f t="shared" si="14"/>
        <v>38.18</v>
      </c>
      <c r="AB36" s="47">
        <v>0</v>
      </c>
      <c r="AC36" s="69">
        <f t="shared" si="22"/>
        <v>1107.1869999999999</v>
      </c>
      <c r="AD36" s="112">
        <f t="shared" si="23"/>
        <v>2635.9635625000001</v>
      </c>
      <c r="AF36" s="358"/>
    </row>
    <row r="37" spans="1:32" s="49" customFormat="1" ht="12.75" x14ac:dyDescent="0.2">
      <c r="A37" s="93">
        <v>32</v>
      </c>
      <c r="B37" s="36" t="s">
        <v>545</v>
      </c>
      <c r="C37" s="141">
        <v>3</v>
      </c>
      <c r="D37" s="56">
        <v>3208.3860899999995</v>
      </c>
      <c r="E37" s="77">
        <f t="shared" si="20"/>
        <v>9625.1582699999981</v>
      </c>
      <c r="F37" s="78">
        <f t="shared" si="3"/>
        <v>493.28936133749994</v>
      </c>
      <c r="G37" s="47">
        <v>0</v>
      </c>
      <c r="H37" s="47">
        <f t="shared" si="4"/>
        <v>855.56962399999986</v>
      </c>
      <c r="I37" s="47">
        <f t="shared" si="5"/>
        <v>342.22784959999996</v>
      </c>
      <c r="J37" s="47">
        <f t="shared" si="6"/>
        <v>802.09652249999988</v>
      </c>
      <c r="K37" s="47">
        <v>0</v>
      </c>
      <c r="L37" s="47">
        <f t="shared" si="7"/>
        <v>267.36550749999998</v>
      </c>
      <c r="M37" s="47">
        <f t="shared" si="8"/>
        <v>267.36550749999998</v>
      </c>
      <c r="N37" s="78">
        <v>0</v>
      </c>
      <c r="O37" s="47">
        <v>0</v>
      </c>
      <c r="P37" s="47">
        <v>0</v>
      </c>
      <c r="Q37" s="47">
        <v>0</v>
      </c>
      <c r="R37" s="47">
        <v>0</v>
      </c>
      <c r="S37" s="129">
        <v>0</v>
      </c>
      <c r="T37" s="47">
        <v>0</v>
      </c>
      <c r="U37" s="79">
        <f t="shared" si="21"/>
        <v>3027.9143724374999</v>
      </c>
      <c r="V37" s="47">
        <f t="shared" si="9"/>
        <v>247.49050380000017</v>
      </c>
      <c r="W37" s="47">
        <f>420*C37</f>
        <v>1260</v>
      </c>
      <c r="X37" s="47">
        <f t="shared" si="11"/>
        <v>1161</v>
      </c>
      <c r="Y37" s="47">
        <f t="shared" si="12"/>
        <v>15.875999999999999</v>
      </c>
      <c r="Z37" s="47">
        <f t="shared" si="13"/>
        <v>55.62</v>
      </c>
      <c r="AA37" s="47">
        <f t="shared" si="14"/>
        <v>114.53999999999999</v>
      </c>
      <c r="AB37" s="47">
        <v>0</v>
      </c>
      <c r="AC37" s="69">
        <f t="shared" si="22"/>
        <v>2854.5265038000002</v>
      </c>
      <c r="AD37" s="112">
        <f t="shared" si="23"/>
        <v>15507.599146237499</v>
      </c>
      <c r="AF37" s="358"/>
    </row>
    <row r="38" spans="1:32" s="49" customFormat="1" ht="12.75" x14ac:dyDescent="0.2">
      <c r="A38" s="93">
        <v>33</v>
      </c>
      <c r="B38" s="36" t="s">
        <v>546</v>
      </c>
      <c r="C38" s="141">
        <v>1</v>
      </c>
      <c r="D38" s="56">
        <v>5166.0346499999996</v>
      </c>
      <c r="E38" s="77">
        <f t="shared" si="20"/>
        <v>5166.0346499999996</v>
      </c>
      <c r="F38" s="78">
        <f t="shared" si="3"/>
        <v>277.67436243749995</v>
      </c>
      <c r="G38" s="47">
        <v>0</v>
      </c>
      <c r="H38" s="47">
        <f t="shared" si="4"/>
        <v>459.20308</v>
      </c>
      <c r="I38" s="47">
        <f t="shared" si="5"/>
        <v>183.68123200000002</v>
      </c>
      <c r="J38" s="47">
        <f t="shared" si="6"/>
        <v>430.50288749999999</v>
      </c>
      <c r="K38" s="47">
        <v>0</v>
      </c>
      <c r="L38" s="47">
        <f t="shared" si="7"/>
        <v>143.50096249999999</v>
      </c>
      <c r="M38" s="47">
        <f t="shared" si="8"/>
        <v>430.50288749999999</v>
      </c>
      <c r="N38" s="78">
        <v>0</v>
      </c>
      <c r="O38" s="47">
        <v>0</v>
      </c>
      <c r="P38" s="47">
        <v>0</v>
      </c>
      <c r="Q38" s="47">
        <v>0</v>
      </c>
      <c r="R38" s="47">
        <v>0</v>
      </c>
      <c r="S38" s="129">
        <v>0</v>
      </c>
      <c r="T38" s="47">
        <v>0</v>
      </c>
      <c r="U38" s="79">
        <f t="shared" si="21"/>
        <v>1925.0654119374999</v>
      </c>
      <c r="V38" s="47">
        <v>0</v>
      </c>
      <c r="W38" s="47">
        <f t="shared" si="10"/>
        <v>450</v>
      </c>
      <c r="X38" s="47">
        <f t="shared" si="11"/>
        <v>387</v>
      </c>
      <c r="Y38" s="47">
        <f t="shared" si="12"/>
        <v>5.2919999999999998</v>
      </c>
      <c r="Z38" s="47">
        <f t="shared" si="13"/>
        <v>18.54</v>
      </c>
      <c r="AA38" s="47">
        <f t="shared" si="14"/>
        <v>38.18</v>
      </c>
      <c r="AB38" s="47">
        <v>0</v>
      </c>
      <c r="AC38" s="69">
        <f t="shared" si="22"/>
        <v>899.01199999999994</v>
      </c>
      <c r="AD38" s="112">
        <f t="shared" si="23"/>
        <v>7990.1120619374988</v>
      </c>
      <c r="AF38" s="358"/>
    </row>
    <row r="39" spans="1:32" s="49" customFormat="1" ht="12.75" x14ac:dyDescent="0.2">
      <c r="A39" s="93">
        <v>34</v>
      </c>
      <c r="B39" s="36" t="s">
        <v>547</v>
      </c>
      <c r="C39" s="141">
        <v>1</v>
      </c>
      <c r="D39" s="56">
        <v>2175.1580199999999</v>
      </c>
      <c r="E39" s="77">
        <f t="shared" si="20"/>
        <v>2175.1580199999999</v>
      </c>
      <c r="F39" s="78">
        <f t="shared" si="3"/>
        <v>116.914743575</v>
      </c>
      <c r="G39" s="47">
        <v>0</v>
      </c>
      <c r="H39" s="47">
        <f t="shared" si="4"/>
        <v>193.34737955555556</v>
      </c>
      <c r="I39" s="47">
        <f t="shared" si="5"/>
        <v>77.338951822222228</v>
      </c>
      <c r="J39" s="47">
        <f t="shared" si="6"/>
        <v>181.26316833333331</v>
      </c>
      <c r="K39" s="47">
        <v>0</v>
      </c>
      <c r="L39" s="47">
        <f t="shared" si="7"/>
        <v>60.421056111111106</v>
      </c>
      <c r="M39" s="47">
        <f t="shared" si="8"/>
        <v>181.26316833333331</v>
      </c>
      <c r="N39" s="78">
        <v>0</v>
      </c>
      <c r="O39" s="47">
        <v>0</v>
      </c>
      <c r="P39" s="47">
        <v>0</v>
      </c>
      <c r="Q39" s="47">
        <v>0</v>
      </c>
      <c r="R39" s="47">
        <v>0</v>
      </c>
      <c r="S39" s="129">
        <v>0</v>
      </c>
      <c r="T39" s="47">
        <v>0</v>
      </c>
      <c r="U39" s="79">
        <f t="shared" si="21"/>
        <v>810.54846773055544</v>
      </c>
      <c r="V39" s="47">
        <f t="shared" si="9"/>
        <v>144.49051880000002</v>
      </c>
      <c r="W39" s="47">
        <f t="shared" si="10"/>
        <v>450</v>
      </c>
      <c r="X39" s="47">
        <f t="shared" si="11"/>
        <v>387</v>
      </c>
      <c r="Y39" s="47">
        <f t="shared" si="12"/>
        <v>5.2919999999999998</v>
      </c>
      <c r="Z39" s="47">
        <f t="shared" si="13"/>
        <v>18.54</v>
      </c>
      <c r="AA39" s="47">
        <f t="shared" si="14"/>
        <v>38.18</v>
      </c>
      <c r="AB39" s="47">
        <v>0</v>
      </c>
      <c r="AC39" s="69">
        <f t="shared" si="22"/>
        <v>1043.5025188</v>
      </c>
      <c r="AD39" s="112">
        <f t="shared" si="23"/>
        <v>4029.2090065305551</v>
      </c>
      <c r="AF39" s="358"/>
    </row>
    <row r="40" spans="1:32" s="49" customFormat="1" ht="12.75" x14ac:dyDescent="0.2">
      <c r="A40" s="93">
        <v>35</v>
      </c>
      <c r="B40" s="36" t="s">
        <v>548</v>
      </c>
      <c r="C40" s="141">
        <v>1</v>
      </c>
      <c r="D40" s="56">
        <v>1464.8963000000001</v>
      </c>
      <c r="E40" s="77">
        <f t="shared" si="20"/>
        <v>1464.8963000000001</v>
      </c>
      <c r="F40" s="78">
        <f t="shared" si="3"/>
        <v>78.738176124999995</v>
      </c>
      <c r="G40" s="47">
        <v>0</v>
      </c>
      <c r="H40" s="47">
        <f t="shared" si="4"/>
        <v>130.21300444444446</v>
      </c>
      <c r="I40" s="47">
        <f t="shared" si="5"/>
        <v>52.08520177777779</v>
      </c>
      <c r="J40" s="47">
        <f t="shared" si="6"/>
        <v>122.07469166666668</v>
      </c>
      <c r="K40" s="47">
        <v>0</v>
      </c>
      <c r="L40" s="47">
        <f t="shared" si="7"/>
        <v>40.691563888888894</v>
      </c>
      <c r="M40" s="47">
        <f t="shared" si="8"/>
        <v>122.07469166666668</v>
      </c>
      <c r="N40" s="78">
        <v>0</v>
      </c>
      <c r="O40" s="47">
        <v>0</v>
      </c>
      <c r="P40" s="47">
        <v>0</v>
      </c>
      <c r="Q40" s="47">
        <v>0</v>
      </c>
      <c r="R40" s="47">
        <v>0</v>
      </c>
      <c r="S40" s="129">
        <v>0</v>
      </c>
      <c r="T40" s="47">
        <v>0</v>
      </c>
      <c r="U40" s="79">
        <f t="shared" si="21"/>
        <v>545.87732956944444</v>
      </c>
      <c r="V40" s="47">
        <f t="shared" si="9"/>
        <v>187.106222</v>
      </c>
      <c r="W40" s="47">
        <f t="shared" si="10"/>
        <v>450</v>
      </c>
      <c r="X40" s="47">
        <f t="shared" si="11"/>
        <v>387</v>
      </c>
      <c r="Y40" s="47">
        <f t="shared" si="12"/>
        <v>5.2919999999999998</v>
      </c>
      <c r="Z40" s="47">
        <f t="shared" si="13"/>
        <v>18.54</v>
      </c>
      <c r="AA40" s="47">
        <f t="shared" si="14"/>
        <v>38.18</v>
      </c>
      <c r="AB40" s="47">
        <v>0</v>
      </c>
      <c r="AC40" s="69">
        <f t="shared" si="22"/>
        <v>1086.1182219999998</v>
      </c>
      <c r="AD40" s="112">
        <f t="shared" si="23"/>
        <v>3096.891851569444</v>
      </c>
      <c r="AF40" s="358"/>
    </row>
    <row r="41" spans="1:32" s="49" customFormat="1" ht="12.75" x14ac:dyDescent="0.2">
      <c r="A41" s="93">
        <v>36</v>
      </c>
      <c r="B41" s="36" t="s">
        <v>549</v>
      </c>
      <c r="C41" s="141">
        <v>1</v>
      </c>
      <c r="D41" s="56">
        <v>2106.3896</v>
      </c>
      <c r="E41" s="77">
        <f t="shared" si="20"/>
        <v>2106.3896</v>
      </c>
      <c r="F41" s="78">
        <f t="shared" si="3"/>
        <v>113.21844099999997</v>
      </c>
      <c r="G41" s="47">
        <v>0</v>
      </c>
      <c r="H41" s="47">
        <f t="shared" si="4"/>
        <v>187.2346311111111</v>
      </c>
      <c r="I41" s="47">
        <f t="shared" si="5"/>
        <v>74.893852444444448</v>
      </c>
      <c r="J41" s="47">
        <f t="shared" si="6"/>
        <v>175.53246666666666</v>
      </c>
      <c r="K41" s="47">
        <v>0</v>
      </c>
      <c r="L41" s="47">
        <f t="shared" si="7"/>
        <v>58.510822222222224</v>
      </c>
      <c r="M41" s="47">
        <f t="shared" si="8"/>
        <v>175.53246666666666</v>
      </c>
      <c r="N41" s="78">
        <v>0</v>
      </c>
      <c r="O41" s="47">
        <v>0</v>
      </c>
      <c r="P41" s="47">
        <v>0</v>
      </c>
      <c r="Q41" s="47">
        <v>0</v>
      </c>
      <c r="R41" s="47">
        <v>0</v>
      </c>
      <c r="S41" s="129">
        <v>0</v>
      </c>
      <c r="T41" s="47">
        <v>0</v>
      </c>
      <c r="U41" s="79">
        <f t="shared" si="21"/>
        <v>784.92268011111116</v>
      </c>
      <c r="V41" s="47">
        <f t="shared" si="9"/>
        <v>148.616624</v>
      </c>
      <c r="W41" s="47">
        <f t="shared" si="10"/>
        <v>450</v>
      </c>
      <c r="X41" s="47">
        <f t="shared" si="11"/>
        <v>387</v>
      </c>
      <c r="Y41" s="47">
        <f t="shared" si="12"/>
        <v>5.2919999999999998</v>
      </c>
      <c r="Z41" s="47">
        <f t="shared" si="13"/>
        <v>18.54</v>
      </c>
      <c r="AA41" s="47">
        <f t="shared" si="14"/>
        <v>38.18</v>
      </c>
      <c r="AB41" s="47">
        <v>0</v>
      </c>
      <c r="AC41" s="69">
        <f t="shared" si="22"/>
        <v>1047.6286239999999</v>
      </c>
      <c r="AD41" s="112">
        <f t="shared" si="23"/>
        <v>3938.9409041111112</v>
      </c>
      <c r="AF41" s="358"/>
    </row>
    <row r="42" spans="1:32" s="49" customFormat="1" ht="12.75" x14ac:dyDescent="0.2">
      <c r="A42" s="93">
        <v>37</v>
      </c>
      <c r="B42" s="36" t="s">
        <v>550</v>
      </c>
      <c r="C42" s="141">
        <v>4</v>
      </c>
      <c r="D42" s="56">
        <v>3208.3860899999995</v>
      </c>
      <c r="E42" s="77">
        <f t="shared" si="20"/>
        <v>12833.544359999998</v>
      </c>
      <c r="F42" s="78">
        <f t="shared" si="3"/>
        <v>653.70866583750001</v>
      </c>
      <c r="G42" s="47">
        <v>0</v>
      </c>
      <c r="H42" s="47">
        <f t="shared" si="4"/>
        <v>1140.7594986666666</v>
      </c>
      <c r="I42" s="47">
        <f t="shared" si="5"/>
        <v>456.30379946666665</v>
      </c>
      <c r="J42" s="47">
        <f t="shared" si="6"/>
        <v>1069.4620299999999</v>
      </c>
      <c r="K42" s="47">
        <v>0</v>
      </c>
      <c r="L42" s="47">
        <f t="shared" si="7"/>
        <v>356.48734333333329</v>
      </c>
      <c r="M42" s="47">
        <f t="shared" si="8"/>
        <v>267.36550749999998</v>
      </c>
      <c r="N42" s="78">
        <v>0</v>
      </c>
      <c r="O42" s="47">
        <v>0</v>
      </c>
      <c r="P42" s="47">
        <v>0</v>
      </c>
      <c r="Q42" s="47">
        <v>0</v>
      </c>
      <c r="R42" s="47">
        <v>0</v>
      </c>
      <c r="S42" s="129">
        <v>0</v>
      </c>
      <c r="T42" s="47">
        <v>0</v>
      </c>
      <c r="U42" s="79">
        <f t="shared" si="21"/>
        <v>3944.086844804166</v>
      </c>
      <c r="V42" s="47">
        <f t="shared" si="9"/>
        <v>329.98733840000011</v>
      </c>
      <c r="W42" s="47">
        <f>420*C42</f>
        <v>1680</v>
      </c>
      <c r="X42" s="47">
        <f t="shared" si="11"/>
        <v>1548</v>
      </c>
      <c r="Y42" s="47">
        <f t="shared" si="12"/>
        <v>21.167999999999999</v>
      </c>
      <c r="Z42" s="47">
        <f t="shared" si="13"/>
        <v>74.16</v>
      </c>
      <c r="AA42" s="47">
        <f t="shared" si="14"/>
        <v>152.72</v>
      </c>
      <c r="AB42" s="47">
        <v>0</v>
      </c>
      <c r="AC42" s="69">
        <f t="shared" si="22"/>
        <v>3806.0353384</v>
      </c>
      <c r="AD42" s="112">
        <f t="shared" si="23"/>
        <v>20583.666543204166</v>
      </c>
      <c r="AF42" s="358"/>
    </row>
    <row r="43" spans="1:32" s="49" customFormat="1" ht="12.75" x14ac:dyDescent="0.2">
      <c r="A43" s="93">
        <v>38</v>
      </c>
      <c r="B43" s="36" t="s">
        <v>551</v>
      </c>
      <c r="C43" s="141">
        <v>1</v>
      </c>
      <c r="D43" s="56">
        <v>5166.0346499999996</v>
      </c>
      <c r="E43" s="77">
        <f t="shared" si="20"/>
        <v>5166.0346499999996</v>
      </c>
      <c r="F43" s="78">
        <f t="shared" si="3"/>
        <v>277.67436243749995</v>
      </c>
      <c r="G43" s="47">
        <v>0</v>
      </c>
      <c r="H43" s="47">
        <f t="shared" si="4"/>
        <v>459.20308</v>
      </c>
      <c r="I43" s="47">
        <f t="shared" si="5"/>
        <v>183.68123200000002</v>
      </c>
      <c r="J43" s="47">
        <f t="shared" si="6"/>
        <v>430.50288749999999</v>
      </c>
      <c r="K43" s="47">
        <v>0</v>
      </c>
      <c r="L43" s="47">
        <f t="shared" si="7"/>
        <v>143.50096249999999</v>
      </c>
      <c r="M43" s="47">
        <f t="shared" si="8"/>
        <v>430.50288749999999</v>
      </c>
      <c r="N43" s="78">
        <v>0</v>
      </c>
      <c r="O43" s="47">
        <v>0</v>
      </c>
      <c r="P43" s="47">
        <v>0</v>
      </c>
      <c r="Q43" s="47">
        <v>0</v>
      </c>
      <c r="R43" s="47">
        <v>0</v>
      </c>
      <c r="S43" s="129">
        <v>0</v>
      </c>
      <c r="T43" s="47">
        <v>0</v>
      </c>
      <c r="U43" s="79">
        <f t="shared" si="21"/>
        <v>1925.0654119374999</v>
      </c>
      <c r="V43" s="47">
        <v>0</v>
      </c>
      <c r="W43" s="47">
        <f t="shared" si="10"/>
        <v>450</v>
      </c>
      <c r="X43" s="47">
        <f t="shared" si="11"/>
        <v>387</v>
      </c>
      <c r="Y43" s="47">
        <f t="shared" si="12"/>
        <v>5.2919999999999998</v>
      </c>
      <c r="Z43" s="47">
        <f t="shared" si="13"/>
        <v>18.54</v>
      </c>
      <c r="AA43" s="47">
        <f t="shared" si="14"/>
        <v>38.18</v>
      </c>
      <c r="AB43" s="47">
        <v>0</v>
      </c>
      <c r="AC43" s="69">
        <f t="shared" si="22"/>
        <v>899.01199999999994</v>
      </c>
      <c r="AD43" s="112">
        <f t="shared" si="23"/>
        <v>7990.1120619374988</v>
      </c>
      <c r="AF43" s="358"/>
    </row>
    <row r="44" spans="1:32" s="49" customFormat="1" ht="12.75" x14ac:dyDescent="0.2">
      <c r="A44" s="93">
        <v>39</v>
      </c>
      <c r="B44" s="36" t="s">
        <v>552</v>
      </c>
      <c r="C44" s="141">
        <v>1</v>
      </c>
      <c r="D44" s="56">
        <v>2175.1580199999999</v>
      </c>
      <c r="E44" s="77">
        <f t="shared" si="20"/>
        <v>2175.1580199999999</v>
      </c>
      <c r="F44" s="78">
        <f t="shared" si="3"/>
        <v>116.914743575</v>
      </c>
      <c r="G44" s="47">
        <v>0</v>
      </c>
      <c r="H44" s="47">
        <f t="shared" si="4"/>
        <v>193.34737955555556</v>
      </c>
      <c r="I44" s="47">
        <f t="shared" si="5"/>
        <v>77.338951822222228</v>
      </c>
      <c r="J44" s="47">
        <f t="shared" si="6"/>
        <v>181.26316833333331</v>
      </c>
      <c r="K44" s="47">
        <v>0</v>
      </c>
      <c r="L44" s="47">
        <f t="shared" si="7"/>
        <v>60.421056111111106</v>
      </c>
      <c r="M44" s="47">
        <f t="shared" si="8"/>
        <v>181.26316833333331</v>
      </c>
      <c r="N44" s="78">
        <v>0</v>
      </c>
      <c r="O44" s="47">
        <v>0</v>
      </c>
      <c r="P44" s="47">
        <v>0</v>
      </c>
      <c r="Q44" s="47">
        <v>0</v>
      </c>
      <c r="R44" s="47">
        <v>0</v>
      </c>
      <c r="S44" s="129">
        <v>0</v>
      </c>
      <c r="T44" s="47">
        <v>0</v>
      </c>
      <c r="U44" s="79">
        <f t="shared" si="21"/>
        <v>810.54846773055544</v>
      </c>
      <c r="V44" s="47">
        <f t="shared" si="9"/>
        <v>144.49051880000002</v>
      </c>
      <c r="W44" s="47">
        <f t="shared" si="10"/>
        <v>450</v>
      </c>
      <c r="X44" s="47">
        <f t="shared" si="11"/>
        <v>387</v>
      </c>
      <c r="Y44" s="47">
        <f t="shared" si="12"/>
        <v>5.2919999999999998</v>
      </c>
      <c r="Z44" s="47">
        <f t="shared" si="13"/>
        <v>18.54</v>
      </c>
      <c r="AA44" s="47">
        <f t="shared" si="14"/>
        <v>38.18</v>
      </c>
      <c r="AB44" s="47">
        <v>0</v>
      </c>
      <c r="AC44" s="69">
        <f t="shared" si="22"/>
        <v>1043.5025188</v>
      </c>
      <c r="AD44" s="112">
        <f t="shared" si="23"/>
        <v>4029.2090065305551</v>
      </c>
      <c r="AF44" s="358"/>
    </row>
    <row r="45" spans="1:32" s="49" customFormat="1" ht="12.75" x14ac:dyDescent="0.2">
      <c r="A45" s="93">
        <v>40</v>
      </c>
      <c r="B45" s="36" t="s">
        <v>553</v>
      </c>
      <c r="C45" s="141">
        <v>1</v>
      </c>
      <c r="D45" s="56">
        <v>1464.8963000000001</v>
      </c>
      <c r="E45" s="77">
        <f t="shared" si="20"/>
        <v>1464.8963000000001</v>
      </c>
      <c r="F45" s="78">
        <f t="shared" si="3"/>
        <v>78.738176124999995</v>
      </c>
      <c r="G45" s="47">
        <v>0</v>
      </c>
      <c r="H45" s="47">
        <f t="shared" si="4"/>
        <v>130.21300444444446</v>
      </c>
      <c r="I45" s="47">
        <f t="shared" si="5"/>
        <v>52.08520177777779</v>
      </c>
      <c r="J45" s="47">
        <f t="shared" si="6"/>
        <v>122.07469166666668</v>
      </c>
      <c r="K45" s="47">
        <v>0</v>
      </c>
      <c r="L45" s="47">
        <f t="shared" si="7"/>
        <v>40.691563888888894</v>
      </c>
      <c r="M45" s="47">
        <f t="shared" si="8"/>
        <v>122.07469166666668</v>
      </c>
      <c r="N45" s="78">
        <v>0</v>
      </c>
      <c r="O45" s="47">
        <v>0</v>
      </c>
      <c r="P45" s="47">
        <v>0</v>
      </c>
      <c r="Q45" s="47">
        <v>0</v>
      </c>
      <c r="R45" s="47">
        <v>0</v>
      </c>
      <c r="S45" s="129">
        <v>0</v>
      </c>
      <c r="T45" s="47">
        <v>0</v>
      </c>
      <c r="U45" s="79">
        <f t="shared" si="21"/>
        <v>545.87732956944444</v>
      </c>
      <c r="V45" s="47">
        <f t="shared" si="9"/>
        <v>187.106222</v>
      </c>
      <c r="W45" s="47">
        <f t="shared" si="10"/>
        <v>450</v>
      </c>
      <c r="X45" s="47">
        <f t="shared" si="11"/>
        <v>387</v>
      </c>
      <c r="Y45" s="47">
        <f t="shared" si="12"/>
        <v>5.2919999999999998</v>
      </c>
      <c r="Z45" s="47">
        <f t="shared" si="13"/>
        <v>18.54</v>
      </c>
      <c r="AA45" s="47">
        <f t="shared" si="14"/>
        <v>38.18</v>
      </c>
      <c r="AB45" s="47">
        <v>0</v>
      </c>
      <c r="AC45" s="69">
        <f t="shared" si="22"/>
        <v>1086.1182219999998</v>
      </c>
      <c r="AD45" s="112">
        <f t="shared" si="23"/>
        <v>3096.891851569444</v>
      </c>
      <c r="AF45" s="358"/>
    </row>
    <row r="46" spans="1:32" s="49" customFormat="1" ht="12.75" x14ac:dyDescent="0.2">
      <c r="A46" s="93">
        <v>41</v>
      </c>
      <c r="B46" s="36" t="s">
        <v>554</v>
      </c>
      <c r="C46" s="141">
        <v>1</v>
      </c>
      <c r="D46" s="56">
        <v>2106.3896</v>
      </c>
      <c r="E46" s="77">
        <f t="shared" si="20"/>
        <v>2106.3896</v>
      </c>
      <c r="F46" s="78">
        <f t="shared" si="3"/>
        <v>113.21844099999997</v>
      </c>
      <c r="G46" s="47">
        <v>0</v>
      </c>
      <c r="H46" s="47">
        <f t="shared" si="4"/>
        <v>187.2346311111111</v>
      </c>
      <c r="I46" s="47">
        <f t="shared" si="5"/>
        <v>74.893852444444448</v>
      </c>
      <c r="J46" s="47">
        <f t="shared" si="6"/>
        <v>175.53246666666666</v>
      </c>
      <c r="K46" s="47">
        <v>0</v>
      </c>
      <c r="L46" s="47">
        <f t="shared" si="7"/>
        <v>58.510822222222224</v>
      </c>
      <c r="M46" s="47">
        <f t="shared" si="8"/>
        <v>175.53246666666666</v>
      </c>
      <c r="N46" s="78">
        <v>0</v>
      </c>
      <c r="O46" s="47">
        <v>0</v>
      </c>
      <c r="P46" s="47">
        <v>0</v>
      </c>
      <c r="Q46" s="47">
        <v>0</v>
      </c>
      <c r="R46" s="47">
        <v>0</v>
      </c>
      <c r="S46" s="129">
        <v>0</v>
      </c>
      <c r="T46" s="47">
        <v>0</v>
      </c>
      <c r="U46" s="79">
        <f t="shared" si="21"/>
        <v>784.92268011111116</v>
      </c>
      <c r="V46" s="47">
        <f t="shared" si="9"/>
        <v>148.616624</v>
      </c>
      <c r="W46" s="47">
        <f t="shared" si="10"/>
        <v>450</v>
      </c>
      <c r="X46" s="47">
        <f t="shared" si="11"/>
        <v>387</v>
      </c>
      <c r="Y46" s="47">
        <f t="shared" si="12"/>
        <v>5.2919999999999998</v>
      </c>
      <c r="Z46" s="47">
        <f t="shared" si="13"/>
        <v>18.54</v>
      </c>
      <c r="AA46" s="47">
        <f t="shared" si="14"/>
        <v>38.18</v>
      </c>
      <c r="AB46" s="47">
        <v>0</v>
      </c>
      <c r="AC46" s="69">
        <f t="shared" si="22"/>
        <v>1047.6286239999999</v>
      </c>
      <c r="AD46" s="112">
        <f t="shared" si="23"/>
        <v>3938.9409041111112</v>
      </c>
      <c r="AF46" s="358"/>
    </row>
    <row r="47" spans="1:32" s="49" customFormat="1" ht="12.75" hidden="1" x14ac:dyDescent="0.2">
      <c r="A47" s="93">
        <v>42</v>
      </c>
      <c r="B47" s="36"/>
      <c r="C47" s="141"/>
      <c r="D47" s="56"/>
      <c r="E47" s="77">
        <f t="shared" si="20"/>
        <v>0</v>
      </c>
      <c r="F47" s="78">
        <f t="shared" ref="F47:F73" si="24">(E47+J47+L47+K47+M47)*26.5%</f>
        <v>0</v>
      </c>
      <c r="G47" s="47">
        <f t="shared" ref="G47:G73" si="25">(E47+J47+L47+K47+M47)*1%</f>
        <v>0</v>
      </c>
      <c r="H47" s="47">
        <f t="shared" ref="H47:H73" si="26">(E47+J47+L47+K47+M47)*8%</f>
        <v>0</v>
      </c>
      <c r="I47" s="47">
        <f t="shared" ref="I47:I73" si="27">H47/2</f>
        <v>0</v>
      </c>
      <c r="J47" s="47">
        <f t="shared" ref="J47:J73" si="28">E47/12</f>
        <v>0</v>
      </c>
      <c r="K47" s="47">
        <f t="shared" ref="K47:K73" si="29">E47/12</f>
        <v>0</v>
      </c>
      <c r="L47" s="47">
        <f t="shared" ref="L47:L73" si="30">K47/3</f>
        <v>0</v>
      </c>
      <c r="M47" s="47">
        <f t="shared" ref="M47:M73" si="31">E47/12</f>
        <v>0</v>
      </c>
      <c r="N47" s="78">
        <v>0</v>
      </c>
      <c r="O47" s="47">
        <v>0</v>
      </c>
      <c r="P47" s="47">
        <v>0</v>
      </c>
      <c r="Q47" s="47">
        <v>0</v>
      </c>
      <c r="R47" s="47">
        <v>0</v>
      </c>
      <c r="S47" s="129">
        <v>0</v>
      </c>
      <c r="T47" s="47">
        <v>0</v>
      </c>
      <c r="U47" s="79">
        <f t="shared" si="21"/>
        <v>0</v>
      </c>
      <c r="V47" s="47">
        <f t="shared" si="9"/>
        <v>0</v>
      </c>
      <c r="W47" s="47">
        <f t="shared" ref="W47:W70" si="32">450*C47</f>
        <v>0</v>
      </c>
      <c r="X47" s="47">
        <f t="shared" si="11"/>
        <v>0</v>
      </c>
      <c r="Y47" s="47">
        <f t="shared" si="12"/>
        <v>0</v>
      </c>
      <c r="Z47" s="47">
        <f t="shared" si="13"/>
        <v>0</v>
      </c>
      <c r="AA47" s="47">
        <f t="shared" si="14"/>
        <v>0</v>
      </c>
      <c r="AB47" s="47">
        <v>0</v>
      </c>
      <c r="AC47" s="69">
        <f t="shared" si="22"/>
        <v>0</v>
      </c>
      <c r="AD47" s="112">
        <f t="shared" si="23"/>
        <v>0</v>
      </c>
    </row>
    <row r="48" spans="1:32" s="49" customFormat="1" ht="12.75" hidden="1" x14ac:dyDescent="0.2">
      <c r="A48" s="93">
        <v>43</v>
      </c>
      <c r="B48" s="36"/>
      <c r="C48" s="141"/>
      <c r="D48" s="56"/>
      <c r="E48" s="77">
        <f t="shared" si="20"/>
        <v>0</v>
      </c>
      <c r="F48" s="78">
        <f t="shared" si="24"/>
        <v>0</v>
      </c>
      <c r="G48" s="47">
        <f t="shared" si="25"/>
        <v>0</v>
      </c>
      <c r="H48" s="47">
        <f t="shared" si="26"/>
        <v>0</v>
      </c>
      <c r="I48" s="47">
        <f t="shared" si="27"/>
        <v>0</v>
      </c>
      <c r="J48" s="47">
        <f t="shared" si="28"/>
        <v>0</v>
      </c>
      <c r="K48" s="47">
        <f t="shared" si="29"/>
        <v>0</v>
      </c>
      <c r="L48" s="47">
        <f t="shared" si="30"/>
        <v>0</v>
      </c>
      <c r="M48" s="47">
        <f t="shared" si="31"/>
        <v>0</v>
      </c>
      <c r="N48" s="78">
        <v>0</v>
      </c>
      <c r="O48" s="47">
        <v>0</v>
      </c>
      <c r="P48" s="47">
        <v>0</v>
      </c>
      <c r="Q48" s="47">
        <v>0</v>
      </c>
      <c r="R48" s="47">
        <v>0</v>
      </c>
      <c r="S48" s="129">
        <v>0</v>
      </c>
      <c r="T48" s="47">
        <v>0</v>
      </c>
      <c r="U48" s="79">
        <f t="shared" si="21"/>
        <v>0</v>
      </c>
      <c r="V48" s="47">
        <f t="shared" si="9"/>
        <v>0</v>
      </c>
      <c r="W48" s="47">
        <f t="shared" si="32"/>
        <v>0</v>
      </c>
      <c r="X48" s="47">
        <f t="shared" si="11"/>
        <v>0</v>
      </c>
      <c r="Y48" s="47">
        <f t="shared" si="12"/>
        <v>0</v>
      </c>
      <c r="Z48" s="47">
        <f t="shared" si="13"/>
        <v>0</v>
      </c>
      <c r="AA48" s="47">
        <f t="shared" si="14"/>
        <v>0</v>
      </c>
      <c r="AB48" s="47">
        <v>0</v>
      </c>
      <c r="AC48" s="69">
        <f t="shared" si="22"/>
        <v>0</v>
      </c>
      <c r="AD48" s="112">
        <f t="shared" si="23"/>
        <v>0</v>
      </c>
    </row>
    <row r="49" spans="1:30" s="49" customFormat="1" ht="12.75" hidden="1" x14ac:dyDescent="0.2">
      <c r="A49" s="93">
        <v>44</v>
      </c>
      <c r="B49" s="36"/>
      <c r="C49" s="141"/>
      <c r="D49" s="56"/>
      <c r="E49" s="77">
        <f t="shared" si="20"/>
        <v>0</v>
      </c>
      <c r="F49" s="78">
        <f t="shared" si="24"/>
        <v>0</v>
      </c>
      <c r="G49" s="47">
        <f t="shared" si="25"/>
        <v>0</v>
      </c>
      <c r="H49" s="47">
        <f t="shared" si="26"/>
        <v>0</v>
      </c>
      <c r="I49" s="47">
        <f t="shared" si="27"/>
        <v>0</v>
      </c>
      <c r="J49" s="47">
        <f t="shared" si="28"/>
        <v>0</v>
      </c>
      <c r="K49" s="47">
        <f t="shared" si="29"/>
        <v>0</v>
      </c>
      <c r="L49" s="47">
        <f t="shared" si="30"/>
        <v>0</v>
      </c>
      <c r="M49" s="47">
        <f t="shared" si="31"/>
        <v>0</v>
      </c>
      <c r="N49" s="78">
        <v>0</v>
      </c>
      <c r="O49" s="47">
        <v>0</v>
      </c>
      <c r="P49" s="47">
        <v>0</v>
      </c>
      <c r="Q49" s="47">
        <v>0</v>
      </c>
      <c r="R49" s="47">
        <v>0</v>
      </c>
      <c r="S49" s="129">
        <v>0</v>
      </c>
      <c r="T49" s="47">
        <v>0</v>
      </c>
      <c r="U49" s="79">
        <f t="shared" si="21"/>
        <v>0</v>
      </c>
      <c r="V49" s="47">
        <f t="shared" si="9"/>
        <v>0</v>
      </c>
      <c r="W49" s="47">
        <f t="shared" si="32"/>
        <v>0</v>
      </c>
      <c r="X49" s="47">
        <f t="shared" si="11"/>
        <v>0</v>
      </c>
      <c r="Y49" s="47">
        <f t="shared" si="12"/>
        <v>0</v>
      </c>
      <c r="Z49" s="47">
        <f t="shared" si="13"/>
        <v>0</v>
      </c>
      <c r="AA49" s="47">
        <f t="shared" si="14"/>
        <v>0</v>
      </c>
      <c r="AB49" s="47">
        <v>0</v>
      </c>
      <c r="AC49" s="69">
        <f t="shared" si="22"/>
        <v>0</v>
      </c>
      <c r="AD49" s="112">
        <f t="shared" si="23"/>
        <v>0</v>
      </c>
    </row>
    <row r="50" spans="1:30" s="49" customFormat="1" ht="12.75" hidden="1" x14ac:dyDescent="0.2">
      <c r="A50" s="93">
        <v>45</v>
      </c>
      <c r="B50" s="36"/>
      <c r="C50" s="141"/>
      <c r="D50" s="56"/>
      <c r="E50" s="77">
        <f t="shared" si="20"/>
        <v>0</v>
      </c>
      <c r="F50" s="78">
        <f t="shared" si="24"/>
        <v>0</v>
      </c>
      <c r="G50" s="47">
        <f t="shared" si="25"/>
        <v>0</v>
      </c>
      <c r="H50" s="47">
        <f t="shared" si="26"/>
        <v>0</v>
      </c>
      <c r="I50" s="47">
        <f t="shared" si="27"/>
        <v>0</v>
      </c>
      <c r="J50" s="47">
        <f t="shared" si="28"/>
        <v>0</v>
      </c>
      <c r="K50" s="47">
        <f t="shared" si="29"/>
        <v>0</v>
      </c>
      <c r="L50" s="47">
        <f t="shared" si="30"/>
        <v>0</v>
      </c>
      <c r="M50" s="47">
        <f t="shared" si="31"/>
        <v>0</v>
      </c>
      <c r="N50" s="78">
        <v>0</v>
      </c>
      <c r="O50" s="47">
        <v>0</v>
      </c>
      <c r="P50" s="47">
        <v>0</v>
      </c>
      <c r="Q50" s="47">
        <v>0</v>
      </c>
      <c r="R50" s="47">
        <v>0</v>
      </c>
      <c r="S50" s="129">
        <v>0</v>
      </c>
      <c r="T50" s="47">
        <v>0</v>
      </c>
      <c r="U50" s="79">
        <f t="shared" si="21"/>
        <v>0</v>
      </c>
      <c r="V50" s="47">
        <f t="shared" si="9"/>
        <v>0</v>
      </c>
      <c r="W50" s="47">
        <f t="shared" si="32"/>
        <v>0</v>
      </c>
      <c r="X50" s="47">
        <f t="shared" si="11"/>
        <v>0</v>
      </c>
      <c r="Y50" s="47">
        <f t="shared" si="12"/>
        <v>0</v>
      </c>
      <c r="Z50" s="47">
        <f t="shared" si="13"/>
        <v>0</v>
      </c>
      <c r="AA50" s="47">
        <f t="shared" si="14"/>
        <v>0</v>
      </c>
      <c r="AB50" s="47">
        <v>0</v>
      </c>
      <c r="AC50" s="69">
        <f t="shared" si="22"/>
        <v>0</v>
      </c>
      <c r="AD50" s="112">
        <f t="shared" si="23"/>
        <v>0</v>
      </c>
    </row>
    <row r="51" spans="1:30" s="49" customFormat="1" ht="12.75" hidden="1" x14ac:dyDescent="0.2">
      <c r="A51" s="93">
        <v>46</v>
      </c>
      <c r="B51" s="36"/>
      <c r="C51" s="141"/>
      <c r="D51" s="56"/>
      <c r="E51" s="77">
        <f t="shared" si="20"/>
        <v>0</v>
      </c>
      <c r="F51" s="78">
        <f t="shared" si="24"/>
        <v>0</v>
      </c>
      <c r="G51" s="47">
        <f t="shared" si="25"/>
        <v>0</v>
      </c>
      <c r="H51" s="47">
        <f t="shared" si="26"/>
        <v>0</v>
      </c>
      <c r="I51" s="47">
        <f t="shared" si="27"/>
        <v>0</v>
      </c>
      <c r="J51" s="47">
        <f t="shared" si="28"/>
        <v>0</v>
      </c>
      <c r="K51" s="47">
        <f t="shared" si="29"/>
        <v>0</v>
      </c>
      <c r="L51" s="47">
        <f t="shared" si="30"/>
        <v>0</v>
      </c>
      <c r="M51" s="47">
        <f t="shared" si="31"/>
        <v>0</v>
      </c>
      <c r="N51" s="78">
        <v>0</v>
      </c>
      <c r="O51" s="47">
        <v>0</v>
      </c>
      <c r="P51" s="47">
        <v>0</v>
      </c>
      <c r="Q51" s="47">
        <v>0</v>
      </c>
      <c r="R51" s="47">
        <v>0</v>
      </c>
      <c r="S51" s="129">
        <v>0</v>
      </c>
      <c r="T51" s="47">
        <v>0</v>
      </c>
      <c r="U51" s="79">
        <f t="shared" si="21"/>
        <v>0</v>
      </c>
      <c r="V51" s="47">
        <f t="shared" si="9"/>
        <v>0</v>
      </c>
      <c r="W51" s="47">
        <f t="shared" si="32"/>
        <v>0</v>
      </c>
      <c r="X51" s="47">
        <f t="shared" si="11"/>
        <v>0</v>
      </c>
      <c r="Y51" s="47">
        <f t="shared" si="12"/>
        <v>0</v>
      </c>
      <c r="Z51" s="47">
        <f t="shared" si="13"/>
        <v>0</v>
      </c>
      <c r="AA51" s="47">
        <f t="shared" si="14"/>
        <v>0</v>
      </c>
      <c r="AB51" s="47">
        <v>0</v>
      </c>
      <c r="AC51" s="69">
        <f t="shared" si="22"/>
        <v>0</v>
      </c>
      <c r="AD51" s="112">
        <f t="shared" si="23"/>
        <v>0</v>
      </c>
    </row>
    <row r="52" spans="1:30" s="49" customFormat="1" ht="12.75" hidden="1" x14ac:dyDescent="0.2">
      <c r="A52" s="93">
        <v>47</v>
      </c>
      <c r="B52" s="36"/>
      <c r="C52" s="141"/>
      <c r="D52" s="56"/>
      <c r="E52" s="77">
        <f t="shared" si="20"/>
        <v>0</v>
      </c>
      <c r="F52" s="78">
        <f t="shared" si="24"/>
        <v>0</v>
      </c>
      <c r="G52" s="47">
        <f t="shared" si="25"/>
        <v>0</v>
      </c>
      <c r="H52" s="47">
        <f t="shared" si="26"/>
        <v>0</v>
      </c>
      <c r="I52" s="47">
        <f t="shared" si="27"/>
        <v>0</v>
      </c>
      <c r="J52" s="47">
        <f t="shared" si="28"/>
        <v>0</v>
      </c>
      <c r="K52" s="47">
        <f t="shared" si="29"/>
        <v>0</v>
      </c>
      <c r="L52" s="47">
        <f t="shared" si="30"/>
        <v>0</v>
      </c>
      <c r="M52" s="47">
        <f t="shared" si="31"/>
        <v>0</v>
      </c>
      <c r="N52" s="78">
        <v>0</v>
      </c>
      <c r="O52" s="47">
        <v>0</v>
      </c>
      <c r="P52" s="47">
        <v>0</v>
      </c>
      <c r="Q52" s="47">
        <v>0</v>
      </c>
      <c r="R52" s="47">
        <v>0</v>
      </c>
      <c r="S52" s="129">
        <v>0</v>
      </c>
      <c r="T52" s="47">
        <v>0</v>
      </c>
      <c r="U52" s="79">
        <f t="shared" si="21"/>
        <v>0</v>
      </c>
      <c r="V52" s="47">
        <f t="shared" si="9"/>
        <v>0</v>
      </c>
      <c r="W52" s="47">
        <f t="shared" si="32"/>
        <v>0</v>
      </c>
      <c r="X52" s="47">
        <f t="shared" si="11"/>
        <v>0</v>
      </c>
      <c r="Y52" s="47">
        <f t="shared" si="12"/>
        <v>0</v>
      </c>
      <c r="Z52" s="47">
        <f t="shared" si="13"/>
        <v>0</v>
      </c>
      <c r="AA52" s="47">
        <f t="shared" si="14"/>
        <v>0</v>
      </c>
      <c r="AB52" s="47">
        <v>0</v>
      </c>
      <c r="AC52" s="69">
        <f t="shared" si="22"/>
        <v>0</v>
      </c>
      <c r="AD52" s="112">
        <f t="shared" si="23"/>
        <v>0</v>
      </c>
    </row>
    <row r="53" spans="1:30" s="49" customFormat="1" ht="12.75" hidden="1" x14ac:dyDescent="0.2">
      <c r="A53" s="93">
        <v>48</v>
      </c>
      <c r="B53" s="36"/>
      <c r="C53" s="141"/>
      <c r="D53" s="56"/>
      <c r="E53" s="77">
        <f t="shared" si="20"/>
        <v>0</v>
      </c>
      <c r="F53" s="78">
        <f t="shared" si="24"/>
        <v>0</v>
      </c>
      <c r="G53" s="47">
        <f t="shared" si="25"/>
        <v>0</v>
      </c>
      <c r="H53" s="47">
        <f t="shared" si="26"/>
        <v>0</v>
      </c>
      <c r="I53" s="47">
        <f t="shared" si="27"/>
        <v>0</v>
      </c>
      <c r="J53" s="47">
        <f t="shared" si="28"/>
        <v>0</v>
      </c>
      <c r="K53" s="47">
        <f t="shared" si="29"/>
        <v>0</v>
      </c>
      <c r="L53" s="47">
        <f t="shared" si="30"/>
        <v>0</v>
      </c>
      <c r="M53" s="47">
        <f t="shared" si="31"/>
        <v>0</v>
      </c>
      <c r="N53" s="78">
        <v>0</v>
      </c>
      <c r="O53" s="47">
        <v>0</v>
      </c>
      <c r="P53" s="47">
        <v>0</v>
      </c>
      <c r="Q53" s="47">
        <v>0</v>
      </c>
      <c r="R53" s="47">
        <v>0</v>
      </c>
      <c r="S53" s="129">
        <v>0</v>
      </c>
      <c r="T53" s="47">
        <v>0</v>
      </c>
      <c r="U53" s="79">
        <f t="shared" si="21"/>
        <v>0</v>
      </c>
      <c r="V53" s="47">
        <f t="shared" si="9"/>
        <v>0</v>
      </c>
      <c r="W53" s="47">
        <f t="shared" si="32"/>
        <v>0</v>
      </c>
      <c r="X53" s="47">
        <f t="shared" si="11"/>
        <v>0</v>
      </c>
      <c r="Y53" s="47">
        <f t="shared" si="12"/>
        <v>0</v>
      </c>
      <c r="Z53" s="47">
        <f t="shared" si="13"/>
        <v>0</v>
      </c>
      <c r="AA53" s="47">
        <f t="shared" si="14"/>
        <v>0</v>
      </c>
      <c r="AB53" s="47">
        <v>0</v>
      </c>
      <c r="AC53" s="69">
        <f t="shared" si="22"/>
        <v>0</v>
      </c>
      <c r="AD53" s="112">
        <f t="shared" si="23"/>
        <v>0</v>
      </c>
    </row>
    <row r="54" spans="1:30" s="49" customFormat="1" ht="12.75" hidden="1" x14ac:dyDescent="0.2">
      <c r="A54" s="93">
        <v>49</v>
      </c>
      <c r="B54" s="36"/>
      <c r="C54" s="141"/>
      <c r="D54" s="56"/>
      <c r="E54" s="77">
        <f t="shared" si="20"/>
        <v>0</v>
      </c>
      <c r="F54" s="78">
        <f t="shared" si="24"/>
        <v>0</v>
      </c>
      <c r="G54" s="47">
        <f t="shared" si="25"/>
        <v>0</v>
      </c>
      <c r="H54" s="47">
        <f t="shared" si="26"/>
        <v>0</v>
      </c>
      <c r="I54" s="47">
        <f t="shared" si="27"/>
        <v>0</v>
      </c>
      <c r="J54" s="47">
        <f t="shared" si="28"/>
        <v>0</v>
      </c>
      <c r="K54" s="47">
        <f t="shared" si="29"/>
        <v>0</v>
      </c>
      <c r="L54" s="47">
        <f t="shared" si="30"/>
        <v>0</v>
      </c>
      <c r="M54" s="47">
        <f t="shared" si="31"/>
        <v>0</v>
      </c>
      <c r="N54" s="78">
        <v>0</v>
      </c>
      <c r="O54" s="47">
        <v>0</v>
      </c>
      <c r="P54" s="47">
        <v>0</v>
      </c>
      <c r="Q54" s="47">
        <v>0</v>
      </c>
      <c r="R54" s="47">
        <v>0</v>
      </c>
      <c r="S54" s="129">
        <v>0</v>
      </c>
      <c r="T54" s="47">
        <v>0</v>
      </c>
      <c r="U54" s="79">
        <f t="shared" si="21"/>
        <v>0</v>
      </c>
      <c r="V54" s="47">
        <f t="shared" si="9"/>
        <v>0</v>
      </c>
      <c r="W54" s="47">
        <f t="shared" si="32"/>
        <v>0</v>
      </c>
      <c r="X54" s="47">
        <f t="shared" si="11"/>
        <v>0</v>
      </c>
      <c r="Y54" s="47">
        <f t="shared" si="12"/>
        <v>0</v>
      </c>
      <c r="Z54" s="47">
        <f t="shared" si="13"/>
        <v>0</v>
      </c>
      <c r="AA54" s="47">
        <f t="shared" si="14"/>
        <v>0</v>
      </c>
      <c r="AB54" s="47">
        <v>0</v>
      </c>
      <c r="AC54" s="69">
        <f t="shared" si="22"/>
        <v>0</v>
      </c>
      <c r="AD54" s="112">
        <f t="shared" si="23"/>
        <v>0</v>
      </c>
    </row>
    <row r="55" spans="1:30" s="49" customFormat="1" ht="12.75" hidden="1" x14ac:dyDescent="0.2">
      <c r="A55" s="93">
        <v>50</v>
      </c>
      <c r="B55" s="36"/>
      <c r="C55" s="141"/>
      <c r="D55" s="56"/>
      <c r="E55" s="77">
        <f t="shared" si="20"/>
        <v>0</v>
      </c>
      <c r="F55" s="78">
        <f t="shared" si="24"/>
        <v>0</v>
      </c>
      <c r="G55" s="47">
        <f t="shared" si="25"/>
        <v>0</v>
      </c>
      <c r="H55" s="47">
        <f t="shared" si="26"/>
        <v>0</v>
      </c>
      <c r="I55" s="47">
        <f t="shared" si="27"/>
        <v>0</v>
      </c>
      <c r="J55" s="47">
        <f t="shared" si="28"/>
        <v>0</v>
      </c>
      <c r="K55" s="47">
        <f t="shared" si="29"/>
        <v>0</v>
      </c>
      <c r="L55" s="47">
        <f t="shared" si="30"/>
        <v>0</v>
      </c>
      <c r="M55" s="47">
        <f t="shared" si="31"/>
        <v>0</v>
      </c>
      <c r="N55" s="78">
        <v>0</v>
      </c>
      <c r="O55" s="47">
        <v>0</v>
      </c>
      <c r="P55" s="47">
        <v>0</v>
      </c>
      <c r="Q55" s="47">
        <v>0</v>
      </c>
      <c r="R55" s="47">
        <v>0</v>
      </c>
      <c r="S55" s="129">
        <v>0</v>
      </c>
      <c r="T55" s="47">
        <v>0</v>
      </c>
      <c r="U55" s="79">
        <f t="shared" si="21"/>
        <v>0</v>
      </c>
      <c r="V55" s="47">
        <f t="shared" si="9"/>
        <v>0</v>
      </c>
      <c r="W55" s="47">
        <f t="shared" si="32"/>
        <v>0</v>
      </c>
      <c r="X55" s="47">
        <f t="shared" si="11"/>
        <v>0</v>
      </c>
      <c r="Y55" s="47">
        <f t="shared" si="12"/>
        <v>0</v>
      </c>
      <c r="Z55" s="47">
        <f t="shared" si="13"/>
        <v>0</v>
      </c>
      <c r="AA55" s="47">
        <f t="shared" si="14"/>
        <v>0</v>
      </c>
      <c r="AB55" s="47">
        <v>0</v>
      </c>
      <c r="AC55" s="69">
        <f t="shared" si="22"/>
        <v>0</v>
      </c>
      <c r="AD55" s="112">
        <f t="shared" si="23"/>
        <v>0</v>
      </c>
    </row>
    <row r="56" spans="1:30" s="49" customFormat="1" ht="12.75" hidden="1" x14ac:dyDescent="0.2">
      <c r="A56" s="93">
        <v>51</v>
      </c>
      <c r="B56" s="36"/>
      <c r="C56" s="141"/>
      <c r="D56" s="56"/>
      <c r="E56" s="77">
        <f t="shared" si="20"/>
        <v>0</v>
      </c>
      <c r="F56" s="78">
        <f t="shared" si="24"/>
        <v>0</v>
      </c>
      <c r="G56" s="47">
        <f t="shared" si="25"/>
        <v>0</v>
      </c>
      <c r="H56" s="47">
        <f t="shared" si="26"/>
        <v>0</v>
      </c>
      <c r="I56" s="47">
        <f t="shared" si="27"/>
        <v>0</v>
      </c>
      <c r="J56" s="47">
        <f t="shared" si="28"/>
        <v>0</v>
      </c>
      <c r="K56" s="47">
        <f t="shared" si="29"/>
        <v>0</v>
      </c>
      <c r="L56" s="47">
        <f t="shared" si="30"/>
        <v>0</v>
      </c>
      <c r="M56" s="47">
        <f t="shared" si="31"/>
        <v>0</v>
      </c>
      <c r="N56" s="78">
        <v>0</v>
      </c>
      <c r="O56" s="47">
        <v>0</v>
      </c>
      <c r="P56" s="47">
        <v>0</v>
      </c>
      <c r="Q56" s="47">
        <v>0</v>
      </c>
      <c r="R56" s="47">
        <v>0</v>
      </c>
      <c r="S56" s="129">
        <v>0</v>
      </c>
      <c r="T56" s="47">
        <v>0</v>
      </c>
      <c r="U56" s="79">
        <f t="shared" si="21"/>
        <v>0</v>
      </c>
      <c r="V56" s="47">
        <v>0</v>
      </c>
      <c r="W56" s="47">
        <f t="shared" si="32"/>
        <v>0</v>
      </c>
      <c r="X56" s="47">
        <v>0</v>
      </c>
      <c r="Y56" s="47">
        <v>0</v>
      </c>
      <c r="Z56" s="47">
        <v>0</v>
      </c>
      <c r="AA56" s="47">
        <v>0</v>
      </c>
      <c r="AB56" s="47">
        <v>0</v>
      </c>
      <c r="AC56" s="69">
        <f t="shared" si="22"/>
        <v>0</v>
      </c>
      <c r="AD56" s="112">
        <f t="shared" si="23"/>
        <v>0</v>
      </c>
    </row>
    <row r="57" spans="1:30" s="49" customFormat="1" ht="12.75" hidden="1" x14ac:dyDescent="0.2">
      <c r="A57" s="93">
        <v>52</v>
      </c>
      <c r="B57" s="36"/>
      <c r="C57" s="141"/>
      <c r="D57" s="56"/>
      <c r="E57" s="77">
        <f t="shared" si="20"/>
        <v>0</v>
      </c>
      <c r="F57" s="78">
        <f t="shared" si="24"/>
        <v>0</v>
      </c>
      <c r="G57" s="47">
        <f t="shared" si="25"/>
        <v>0</v>
      </c>
      <c r="H57" s="47">
        <f t="shared" si="26"/>
        <v>0</v>
      </c>
      <c r="I57" s="47">
        <f t="shared" si="27"/>
        <v>0</v>
      </c>
      <c r="J57" s="47">
        <f t="shared" si="28"/>
        <v>0</v>
      </c>
      <c r="K57" s="47">
        <f t="shared" si="29"/>
        <v>0</v>
      </c>
      <c r="L57" s="47">
        <f t="shared" si="30"/>
        <v>0</v>
      </c>
      <c r="M57" s="47">
        <f t="shared" si="31"/>
        <v>0</v>
      </c>
      <c r="N57" s="78">
        <v>0</v>
      </c>
      <c r="O57" s="47">
        <v>0</v>
      </c>
      <c r="P57" s="47">
        <v>0</v>
      </c>
      <c r="Q57" s="47">
        <v>0</v>
      </c>
      <c r="R57" s="47">
        <v>0</v>
      </c>
      <c r="S57" s="129">
        <v>0</v>
      </c>
      <c r="T57" s="47">
        <v>0</v>
      </c>
      <c r="U57" s="79">
        <f t="shared" si="21"/>
        <v>0</v>
      </c>
      <c r="V57" s="47">
        <v>0</v>
      </c>
      <c r="W57" s="47">
        <f t="shared" si="32"/>
        <v>0</v>
      </c>
      <c r="X57" s="47">
        <v>0</v>
      </c>
      <c r="Y57" s="47">
        <v>0</v>
      </c>
      <c r="Z57" s="47">
        <v>0</v>
      </c>
      <c r="AA57" s="47">
        <v>0</v>
      </c>
      <c r="AB57" s="47">
        <v>0</v>
      </c>
      <c r="AC57" s="69">
        <f t="shared" si="22"/>
        <v>0</v>
      </c>
      <c r="AD57" s="112">
        <f t="shared" si="23"/>
        <v>0</v>
      </c>
    </row>
    <row r="58" spans="1:30" s="49" customFormat="1" ht="12.75" hidden="1" x14ac:dyDescent="0.2">
      <c r="A58" s="93">
        <v>53</v>
      </c>
      <c r="B58" s="36"/>
      <c r="C58" s="141"/>
      <c r="D58" s="56"/>
      <c r="E58" s="77">
        <f t="shared" si="20"/>
        <v>0</v>
      </c>
      <c r="F58" s="78">
        <f t="shared" si="24"/>
        <v>0</v>
      </c>
      <c r="G58" s="47">
        <f t="shared" si="25"/>
        <v>0</v>
      </c>
      <c r="H58" s="47">
        <f t="shared" si="26"/>
        <v>0</v>
      </c>
      <c r="I58" s="47">
        <f t="shared" si="27"/>
        <v>0</v>
      </c>
      <c r="J58" s="47">
        <f t="shared" si="28"/>
        <v>0</v>
      </c>
      <c r="K58" s="47">
        <f t="shared" si="29"/>
        <v>0</v>
      </c>
      <c r="L58" s="47">
        <f t="shared" si="30"/>
        <v>0</v>
      </c>
      <c r="M58" s="47">
        <f t="shared" si="31"/>
        <v>0</v>
      </c>
      <c r="N58" s="78">
        <v>0</v>
      </c>
      <c r="O58" s="47">
        <v>0</v>
      </c>
      <c r="P58" s="47">
        <v>0</v>
      </c>
      <c r="Q58" s="47">
        <v>0</v>
      </c>
      <c r="R58" s="47">
        <v>0</v>
      </c>
      <c r="S58" s="129">
        <v>0</v>
      </c>
      <c r="T58" s="47">
        <v>0</v>
      </c>
      <c r="U58" s="79">
        <f t="shared" si="21"/>
        <v>0</v>
      </c>
      <c r="V58" s="47">
        <v>0</v>
      </c>
      <c r="W58" s="47">
        <f t="shared" si="32"/>
        <v>0</v>
      </c>
      <c r="X58" s="47">
        <v>0</v>
      </c>
      <c r="Y58" s="47">
        <v>0</v>
      </c>
      <c r="Z58" s="47">
        <v>0</v>
      </c>
      <c r="AA58" s="47">
        <v>0</v>
      </c>
      <c r="AB58" s="47">
        <v>0</v>
      </c>
      <c r="AC58" s="69">
        <f t="shared" si="22"/>
        <v>0</v>
      </c>
      <c r="AD58" s="112">
        <f t="shared" si="23"/>
        <v>0</v>
      </c>
    </row>
    <row r="59" spans="1:30" s="49" customFormat="1" ht="12.75" hidden="1" x14ac:dyDescent="0.2">
      <c r="A59" s="93">
        <v>54</v>
      </c>
      <c r="B59" s="36"/>
      <c r="C59" s="141"/>
      <c r="D59" s="56"/>
      <c r="E59" s="77">
        <f t="shared" si="20"/>
        <v>0</v>
      </c>
      <c r="F59" s="78">
        <f t="shared" si="24"/>
        <v>0</v>
      </c>
      <c r="G59" s="47">
        <f t="shared" si="25"/>
        <v>0</v>
      </c>
      <c r="H59" s="47">
        <f t="shared" si="26"/>
        <v>0</v>
      </c>
      <c r="I59" s="47">
        <f t="shared" si="27"/>
        <v>0</v>
      </c>
      <c r="J59" s="47">
        <f t="shared" si="28"/>
        <v>0</v>
      </c>
      <c r="K59" s="47">
        <f t="shared" si="29"/>
        <v>0</v>
      </c>
      <c r="L59" s="47">
        <f t="shared" si="30"/>
        <v>0</v>
      </c>
      <c r="M59" s="47">
        <f t="shared" si="31"/>
        <v>0</v>
      </c>
      <c r="N59" s="78">
        <v>0</v>
      </c>
      <c r="O59" s="47">
        <v>0</v>
      </c>
      <c r="P59" s="47">
        <v>0</v>
      </c>
      <c r="Q59" s="47">
        <v>0</v>
      </c>
      <c r="R59" s="47">
        <v>0</v>
      </c>
      <c r="S59" s="129">
        <v>0</v>
      </c>
      <c r="T59" s="47">
        <v>0</v>
      </c>
      <c r="U59" s="79">
        <f t="shared" si="21"/>
        <v>0</v>
      </c>
      <c r="V59" s="47">
        <v>0</v>
      </c>
      <c r="W59" s="47">
        <f t="shared" si="32"/>
        <v>0</v>
      </c>
      <c r="X59" s="47">
        <v>0</v>
      </c>
      <c r="Y59" s="47">
        <v>0</v>
      </c>
      <c r="Z59" s="47">
        <v>0</v>
      </c>
      <c r="AA59" s="47">
        <v>0</v>
      </c>
      <c r="AB59" s="47">
        <v>0</v>
      </c>
      <c r="AC59" s="69">
        <f t="shared" si="22"/>
        <v>0</v>
      </c>
      <c r="AD59" s="112">
        <f t="shared" si="23"/>
        <v>0</v>
      </c>
    </row>
    <row r="60" spans="1:30" s="49" customFormat="1" ht="12.75" hidden="1" x14ac:dyDescent="0.2">
      <c r="A60" s="93">
        <v>55</v>
      </c>
      <c r="B60" s="36"/>
      <c r="C60" s="141"/>
      <c r="D60" s="56"/>
      <c r="E60" s="77">
        <f t="shared" si="20"/>
        <v>0</v>
      </c>
      <c r="F60" s="78">
        <f t="shared" si="24"/>
        <v>0</v>
      </c>
      <c r="G60" s="47">
        <f t="shared" si="25"/>
        <v>0</v>
      </c>
      <c r="H60" s="47">
        <f t="shared" si="26"/>
        <v>0</v>
      </c>
      <c r="I60" s="47">
        <f t="shared" si="27"/>
        <v>0</v>
      </c>
      <c r="J60" s="47">
        <f t="shared" si="28"/>
        <v>0</v>
      </c>
      <c r="K60" s="47">
        <f t="shared" si="29"/>
        <v>0</v>
      </c>
      <c r="L60" s="47">
        <f t="shared" si="30"/>
        <v>0</v>
      </c>
      <c r="M60" s="47">
        <f t="shared" si="31"/>
        <v>0</v>
      </c>
      <c r="N60" s="78">
        <v>0</v>
      </c>
      <c r="O60" s="47">
        <v>0</v>
      </c>
      <c r="P60" s="47">
        <v>0</v>
      </c>
      <c r="Q60" s="47">
        <v>0</v>
      </c>
      <c r="R60" s="47">
        <v>0</v>
      </c>
      <c r="S60" s="129">
        <v>0</v>
      </c>
      <c r="T60" s="47">
        <v>0</v>
      </c>
      <c r="U60" s="79">
        <f t="shared" si="21"/>
        <v>0</v>
      </c>
      <c r="V60" s="47">
        <v>0</v>
      </c>
      <c r="W60" s="47">
        <f t="shared" si="32"/>
        <v>0</v>
      </c>
      <c r="X60" s="47">
        <v>0</v>
      </c>
      <c r="Y60" s="47">
        <v>0</v>
      </c>
      <c r="Z60" s="47">
        <v>0</v>
      </c>
      <c r="AA60" s="47">
        <v>0</v>
      </c>
      <c r="AB60" s="47">
        <v>0</v>
      </c>
      <c r="AC60" s="69">
        <f t="shared" si="22"/>
        <v>0</v>
      </c>
      <c r="AD60" s="112">
        <f t="shared" si="23"/>
        <v>0</v>
      </c>
    </row>
    <row r="61" spans="1:30" s="49" customFormat="1" ht="12.75" hidden="1" x14ac:dyDescent="0.2">
      <c r="A61" s="93">
        <v>56</v>
      </c>
      <c r="B61" s="36"/>
      <c r="C61" s="141"/>
      <c r="D61" s="56"/>
      <c r="E61" s="77">
        <f t="shared" si="20"/>
        <v>0</v>
      </c>
      <c r="F61" s="78">
        <f t="shared" si="24"/>
        <v>0</v>
      </c>
      <c r="G61" s="47">
        <f t="shared" si="25"/>
        <v>0</v>
      </c>
      <c r="H61" s="47">
        <f t="shared" si="26"/>
        <v>0</v>
      </c>
      <c r="I61" s="47">
        <f t="shared" si="27"/>
        <v>0</v>
      </c>
      <c r="J61" s="47">
        <f t="shared" si="28"/>
        <v>0</v>
      </c>
      <c r="K61" s="47">
        <f t="shared" si="29"/>
        <v>0</v>
      </c>
      <c r="L61" s="47">
        <f t="shared" si="30"/>
        <v>0</v>
      </c>
      <c r="M61" s="47">
        <f t="shared" si="31"/>
        <v>0</v>
      </c>
      <c r="N61" s="78">
        <v>0</v>
      </c>
      <c r="O61" s="47">
        <v>0</v>
      </c>
      <c r="P61" s="47">
        <v>0</v>
      </c>
      <c r="Q61" s="47">
        <v>0</v>
      </c>
      <c r="R61" s="47">
        <v>0</v>
      </c>
      <c r="S61" s="129">
        <v>0</v>
      </c>
      <c r="T61" s="47">
        <v>0</v>
      </c>
      <c r="U61" s="79">
        <f t="shared" si="21"/>
        <v>0</v>
      </c>
      <c r="V61" s="47">
        <v>0</v>
      </c>
      <c r="W61" s="47">
        <f t="shared" si="32"/>
        <v>0</v>
      </c>
      <c r="X61" s="47">
        <v>0</v>
      </c>
      <c r="Y61" s="47">
        <v>0</v>
      </c>
      <c r="Z61" s="47">
        <v>0</v>
      </c>
      <c r="AA61" s="47">
        <v>0</v>
      </c>
      <c r="AB61" s="47">
        <v>0</v>
      </c>
      <c r="AC61" s="69">
        <f t="shared" si="22"/>
        <v>0</v>
      </c>
      <c r="AD61" s="112">
        <f t="shared" si="23"/>
        <v>0</v>
      </c>
    </row>
    <row r="62" spans="1:30" s="49" customFormat="1" ht="12.75" hidden="1" x14ac:dyDescent="0.2">
      <c r="A62" s="93">
        <v>57</v>
      </c>
      <c r="B62" s="36"/>
      <c r="C62" s="141"/>
      <c r="D62" s="56"/>
      <c r="E62" s="77">
        <f t="shared" si="20"/>
        <v>0</v>
      </c>
      <c r="F62" s="78">
        <f t="shared" si="24"/>
        <v>0</v>
      </c>
      <c r="G62" s="47">
        <f t="shared" si="25"/>
        <v>0</v>
      </c>
      <c r="H62" s="47">
        <f t="shared" si="26"/>
        <v>0</v>
      </c>
      <c r="I62" s="47">
        <f t="shared" si="27"/>
        <v>0</v>
      </c>
      <c r="J62" s="47">
        <f t="shared" si="28"/>
        <v>0</v>
      </c>
      <c r="K62" s="47">
        <f t="shared" si="29"/>
        <v>0</v>
      </c>
      <c r="L62" s="47">
        <f t="shared" si="30"/>
        <v>0</v>
      </c>
      <c r="M62" s="47">
        <f t="shared" si="31"/>
        <v>0</v>
      </c>
      <c r="N62" s="78">
        <v>0</v>
      </c>
      <c r="O62" s="47">
        <v>0</v>
      </c>
      <c r="P62" s="47">
        <v>0</v>
      </c>
      <c r="Q62" s="47">
        <v>0</v>
      </c>
      <c r="R62" s="47">
        <v>0</v>
      </c>
      <c r="S62" s="129">
        <v>0</v>
      </c>
      <c r="T62" s="47">
        <v>0</v>
      </c>
      <c r="U62" s="79">
        <f t="shared" si="21"/>
        <v>0</v>
      </c>
      <c r="V62" s="47">
        <v>0</v>
      </c>
      <c r="W62" s="47">
        <f t="shared" si="32"/>
        <v>0</v>
      </c>
      <c r="X62" s="47">
        <v>0</v>
      </c>
      <c r="Y62" s="47">
        <v>0</v>
      </c>
      <c r="Z62" s="47">
        <v>0</v>
      </c>
      <c r="AA62" s="47">
        <v>0</v>
      </c>
      <c r="AB62" s="47">
        <v>0</v>
      </c>
      <c r="AC62" s="69">
        <f t="shared" si="22"/>
        <v>0</v>
      </c>
      <c r="AD62" s="112">
        <f t="shared" si="23"/>
        <v>0</v>
      </c>
    </row>
    <row r="63" spans="1:30" s="49" customFormat="1" ht="12.75" hidden="1" x14ac:dyDescent="0.2">
      <c r="A63" s="93">
        <v>58</v>
      </c>
      <c r="B63" s="36"/>
      <c r="C63" s="141"/>
      <c r="D63" s="56"/>
      <c r="E63" s="77">
        <f t="shared" si="20"/>
        <v>0</v>
      </c>
      <c r="F63" s="78">
        <f t="shared" si="24"/>
        <v>0</v>
      </c>
      <c r="G63" s="47">
        <f t="shared" si="25"/>
        <v>0</v>
      </c>
      <c r="H63" s="47">
        <f t="shared" si="26"/>
        <v>0</v>
      </c>
      <c r="I63" s="47">
        <f t="shared" si="27"/>
        <v>0</v>
      </c>
      <c r="J63" s="47">
        <f t="shared" si="28"/>
        <v>0</v>
      </c>
      <c r="K63" s="47">
        <f t="shared" si="29"/>
        <v>0</v>
      </c>
      <c r="L63" s="47">
        <f t="shared" si="30"/>
        <v>0</v>
      </c>
      <c r="M63" s="47">
        <f t="shared" si="31"/>
        <v>0</v>
      </c>
      <c r="N63" s="78">
        <v>0</v>
      </c>
      <c r="O63" s="47">
        <v>0</v>
      </c>
      <c r="P63" s="47">
        <v>0</v>
      </c>
      <c r="Q63" s="47">
        <v>0</v>
      </c>
      <c r="R63" s="47">
        <v>0</v>
      </c>
      <c r="S63" s="129">
        <v>0</v>
      </c>
      <c r="T63" s="47">
        <v>0</v>
      </c>
      <c r="U63" s="79">
        <f t="shared" si="21"/>
        <v>0</v>
      </c>
      <c r="V63" s="47">
        <v>0</v>
      </c>
      <c r="W63" s="47">
        <f t="shared" si="32"/>
        <v>0</v>
      </c>
      <c r="X63" s="47">
        <v>0</v>
      </c>
      <c r="Y63" s="47">
        <v>0</v>
      </c>
      <c r="Z63" s="47">
        <v>0</v>
      </c>
      <c r="AA63" s="47">
        <v>0</v>
      </c>
      <c r="AB63" s="47">
        <v>0</v>
      </c>
      <c r="AC63" s="69">
        <f t="shared" si="22"/>
        <v>0</v>
      </c>
      <c r="AD63" s="112">
        <f t="shared" si="23"/>
        <v>0</v>
      </c>
    </row>
    <row r="64" spans="1:30" s="49" customFormat="1" ht="12.75" hidden="1" x14ac:dyDescent="0.2">
      <c r="A64" s="93">
        <v>59</v>
      </c>
      <c r="B64" s="36"/>
      <c r="C64" s="141"/>
      <c r="D64" s="56"/>
      <c r="E64" s="77">
        <f t="shared" si="20"/>
        <v>0</v>
      </c>
      <c r="F64" s="78">
        <f t="shared" si="24"/>
        <v>0</v>
      </c>
      <c r="G64" s="47">
        <f t="shared" si="25"/>
        <v>0</v>
      </c>
      <c r="H64" s="47">
        <f t="shared" si="26"/>
        <v>0</v>
      </c>
      <c r="I64" s="47">
        <f t="shared" si="27"/>
        <v>0</v>
      </c>
      <c r="J64" s="47">
        <f t="shared" si="28"/>
        <v>0</v>
      </c>
      <c r="K64" s="47">
        <f t="shared" si="29"/>
        <v>0</v>
      </c>
      <c r="L64" s="47">
        <f t="shared" si="30"/>
        <v>0</v>
      </c>
      <c r="M64" s="47">
        <f t="shared" si="31"/>
        <v>0</v>
      </c>
      <c r="N64" s="78">
        <v>0</v>
      </c>
      <c r="O64" s="47">
        <v>0</v>
      </c>
      <c r="P64" s="47">
        <v>0</v>
      </c>
      <c r="Q64" s="47">
        <v>0</v>
      </c>
      <c r="R64" s="47">
        <v>0</v>
      </c>
      <c r="S64" s="129">
        <v>0</v>
      </c>
      <c r="T64" s="47">
        <v>0</v>
      </c>
      <c r="U64" s="79">
        <f t="shared" si="21"/>
        <v>0</v>
      </c>
      <c r="V64" s="47">
        <v>0</v>
      </c>
      <c r="W64" s="47">
        <f t="shared" si="32"/>
        <v>0</v>
      </c>
      <c r="X64" s="47">
        <v>0</v>
      </c>
      <c r="Y64" s="47">
        <v>0</v>
      </c>
      <c r="Z64" s="47">
        <v>0</v>
      </c>
      <c r="AA64" s="47">
        <v>0</v>
      </c>
      <c r="AB64" s="47">
        <v>0</v>
      </c>
      <c r="AC64" s="69">
        <f t="shared" si="22"/>
        <v>0</v>
      </c>
      <c r="AD64" s="112">
        <f t="shared" si="23"/>
        <v>0</v>
      </c>
    </row>
    <row r="65" spans="1:30" s="49" customFormat="1" ht="12.75" hidden="1" x14ac:dyDescent="0.2">
      <c r="A65" s="93">
        <v>60</v>
      </c>
      <c r="B65" s="36"/>
      <c r="C65" s="141"/>
      <c r="D65" s="56"/>
      <c r="E65" s="77">
        <f t="shared" si="20"/>
        <v>0</v>
      </c>
      <c r="F65" s="78">
        <f t="shared" si="24"/>
        <v>0</v>
      </c>
      <c r="G65" s="47">
        <f t="shared" si="25"/>
        <v>0</v>
      </c>
      <c r="H65" s="47">
        <f t="shared" si="26"/>
        <v>0</v>
      </c>
      <c r="I65" s="47">
        <f t="shared" si="27"/>
        <v>0</v>
      </c>
      <c r="J65" s="47">
        <f t="shared" si="28"/>
        <v>0</v>
      </c>
      <c r="K65" s="47">
        <f t="shared" si="29"/>
        <v>0</v>
      </c>
      <c r="L65" s="47">
        <f t="shared" si="30"/>
        <v>0</v>
      </c>
      <c r="M65" s="47">
        <f t="shared" si="31"/>
        <v>0</v>
      </c>
      <c r="N65" s="78">
        <v>0</v>
      </c>
      <c r="O65" s="47">
        <v>0</v>
      </c>
      <c r="P65" s="47">
        <v>0</v>
      </c>
      <c r="Q65" s="47">
        <v>0</v>
      </c>
      <c r="R65" s="47">
        <v>0</v>
      </c>
      <c r="S65" s="129">
        <v>0</v>
      </c>
      <c r="T65" s="47">
        <v>0</v>
      </c>
      <c r="U65" s="79">
        <f t="shared" si="21"/>
        <v>0</v>
      </c>
      <c r="V65" s="47">
        <v>0</v>
      </c>
      <c r="W65" s="47">
        <f t="shared" si="32"/>
        <v>0</v>
      </c>
      <c r="X65" s="47">
        <v>0</v>
      </c>
      <c r="Y65" s="47">
        <v>0</v>
      </c>
      <c r="Z65" s="47">
        <v>0</v>
      </c>
      <c r="AA65" s="47">
        <v>0</v>
      </c>
      <c r="AB65" s="47">
        <v>0</v>
      </c>
      <c r="AC65" s="69">
        <f t="shared" si="22"/>
        <v>0</v>
      </c>
      <c r="AD65" s="112">
        <f t="shared" si="23"/>
        <v>0</v>
      </c>
    </row>
    <row r="66" spans="1:30" s="49" customFormat="1" ht="12.75" hidden="1" x14ac:dyDescent="0.2">
      <c r="A66" s="93">
        <v>61</v>
      </c>
      <c r="B66" s="36"/>
      <c r="C66" s="141"/>
      <c r="D66" s="56"/>
      <c r="E66" s="77">
        <f t="shared" si="20"/>
        <v>0</v>
      </c>
      <c r="F66" s="78">
        <f t="shared" si="24"/>
        <v>0</v>
      </c>
      <c r="G66" s="47">
        <f t="shared" si="25"/>
        <v>0</v>
      </c>
      <c r="H66" s="47">
        <f t="shared" si="26"/>
        <v>0</v>
      </c>
      <c r="I66" s="47">
        <f t="shared" si="27"/>
        <v>0</v>
      </c>
      <c r="J66" s="47">
        <f t="shared" si="28"/>
        <v>0</v>
      </c>
      <c r="K66" s="47">
        <f t="shared" si="29"/>
        <v>0</v>
      </c>
      <c r="L66" s="47">
        <f t="shared" si="30"/>
        <v>0</v>
      </c>
      <c r="M66" s="47">
        <f t="shared" si="31"/>
        <v>0</v>
      </c>
      <c r="N66" s="78">
        <v>0</v>
      </c>
      <c r="O66" s="47">
        <v>0</v>
      </c>
      <c r="P66" s="47">
        <v>0</v>
      </c>
      <c r="Q66" s="47">
        <v>0</v>
      </c>
      <c r="R66" s="47">
        <v>0</v>
      </c>
      <c r="S66" s="129">
        <v>0</v>
      </c>
      <c r="T66" s="47">
        <v>0</v>
      </c>
      <c r="U66" s="79">
        <f t="shared" si="21"/>
        <v>0</v>
      </c>
      <c r="V66" s="47">
        <v>0</v>
      </c>
      <c r="W66" s="47">
        <f t="shared" si="32"/>
        <v>0</v>
      </c>
      <c r="X66" s="47">
        <v>0</v>
      </c>
      <c r="Y66" s="47">
        <v>0</v>
      </c>
      <c r="Z66" s="47">
        <v>0</v>
      </c>
      <c r="AA66" s="47">
        <v>0</v>
      </c>
      <c r="AB66" s="47">
        <v>0</v>
      </c>
      <c r="AC66" s="69">
        <f t="shared" si="22"/>
        <v>0</v>
      </c>
      <c r="AD66" s="112">
        <f t="shared" si="23"/>
        <v>0</v>
      </c>
    </row>
    <row r="67" spans="1:30" s="49" customFormat="1" ht="12.75" hidden="1" x14ac:dyDescent="0.2">
      <c r="A67" s="93">
        <v>62</v>
      </c>
      <c r="B67" s="36"/>
      <c r="C67" s="141"/>
      <c r="D67" s="56"/>
      <c r="E67" s="77">
        <f t="shared" si="20"/>
        <v>0</v>
      </c>
      <c r="F67" s="78">
        <f t="shared" si="24"/>
        <v>0</v>
      </c>
      <c r="G67" s="47">
        <f t="shared" si="25"/>
        <v>0</v>
      </c>
      <c r="H67" s="47">
        <f t="shared" si="26"/>
        <v>0</v>
      </c>
      <c r="I67" s="47">
        <f t="shared" si="27"/>
        <v>0</v>
      </c>
      <c r="J67" s="47">
        <f t="shared" si="28"/>
        <v>0</v>
      </c>
      <c r="K67" s="47">
        <f t="shared" si="29"/>
        <v>0</v>
      </c>
      <c r="L67" s="47">
        <f t="shared" si="30"/>
        <v>0</v>
      </c>
      <c r="M67" s="47">
        <f t="shared" si="31"/>
        <v>0</v>
      </c>
      <c r="N67" s="78">
        <v>0</v>
      </c>
      <c r="O67" s="47">
        <v>0</v>
      </c>
      <c r="P67" s="47">
        <v>0</v>
      </c>
      <c r="Q67" s="47">
        <v>0</v>
      </c>
      <c r="R67" s="47">
        <v>0</v>
      </c>
      <c r="S67" s="129">
        <v>0</v>
      </c>
      <c r="T67" s="47">
        <v>0</v>
      </c>
      <c r="U67" s="79">
        <f t="shared" si="21"/>
        <v>0</v>
      </c>
      <c r="V67" s="47">
        <v>0</v>
      </c>
      <c r="W67" s="47">
        <f t="shared" si="32"/>
        <v>0</v>
      </c>
      <c r="X67" s="47">
        <v>0</v>
      </c>
      <c r="Y67" s="47">
        <v>0</v>
      </c>
      <c r="Z67" s="47">
        <v>0</v>
      </c>
      <c r="AA67" s="47">
        <v>0</v>
      </c>
      <c r="AB67" s="47">
        <v>0</v>
      </c>
      <c r="AC67" s="69">
        <f t="shared" si="22"/>
        <v>0</v>
      </c>
      <c r="AD67" s="112">
        <f t="shared" si="23"/>
        <v>0</v>
      </c>
    </row>
    <row r="68" spans="1:30" s="49" customFormat="1" ht="12.75" hidden="1" x14ac:dyDescent="0.2">
      <c r="A68" s="93">
        <v>63</v>
      </c>
      <c r="B68" s="36"/>
      <c r="C68" s="141"/>
      <c r="D68" s="56"/>
      <c r="E68" s="77">
        <f t="shared" si="20"/>
        <v>0</v>
      </c>
      <c r="F68" s="78">
        <f t="shared" si="24"/>
        <v>0</v>
      </c>
      <c r="G68" s="47">
        <f t="shared" si="25"/>
        <v>0</v>
      </c>
      <c r="H68" s="47">
        <f t="shared" si="26"/>
        <v>0</v>
      </c>
      <c r="I68" s="47">
        <f t="shared" si="27"/>
        <v>0</v>
      </c>
      <c r="J68" s="47">
        <f t="shared" si="28"/>
        <v>0</v>
      </c>
      <c r="K68" s="47">
        <f t="shared" si="29"/>
        <v>0</v>
      </c>
      <c r="L68" s="47">
        <f t="shared" si="30"/>
        <v>0</v>
      </c>
      <c r="M68" s="47">
        <f t="shared" si="31"/>
        <v>0</v>
      </c>
      <c r="N68" s="78">
        <v>0</v>
      </c>
      <c r="O68" s="47">
        <v>0</v>
      </c>
      <c r="P68" s="47">
        <v>0</v>
      </c>
      <c r="Q68" s="47">
        <v>0</v>
      </c>
      <c r="R68" s="47">
        <v>0</v>
      </c>
      <c r="S68" s="129">
        <v>0</v>
      </c>
      <c r="T68" s="47">
        <v>0</v>
      </c>
      <c r="U68" s="79">
        <f t="shared" si="21"/>
        <v>0</v>
      </c>
      <c r="V68" s="47">
        <v>0</v>
      </c>
      <c r="W68" s="47">
        <f t="shared" si="32"/>
        <v>0</v>
      </c>
      <c r="X68" s="47">
        <v>0</v>
      </c>
      <c r="Y68" s="47">
        <v>0</v>
      </c>
      <c r="Z68" s="47">
        <v>0</v>
      </c>
      <c r="AA68" s="47">
        <v>0</v>
      </c>
      <c r="AB68" s="47">
        <v>0</v>
      </c>
      <c r="AC68" s="69">
        <f t="shared" si="22"/>
        <v>0</v>
      </c>
      <c r="AD68" s="112">
        <f t="shared" si="23"/>
        <v>0</v>
      </c>
    </row>
    <row r="69" spans="1:30" s="49" customFormat="1" ht="12.75" hidden="1" x14ac:dyDescent="0.2">
      <c r="A69" s="93">
        <v>64</v>
      </c>
      <c r="B69" s="36"/>
      <c r="C69" s="141"/>
      <c r="D69" s="56"/>
      <c r="E69" s="77">
        <f t="shared" si="20"/>
        <v>0</v>
      </c>
      <c r="F69" s="78">
        <f t="shared" si="24"/>
        <v>0</v>
      </c>
      <c r="G69" s="47">
        <f t="shared" si="25"/>
        <v>0</v>
      </c>
      <c r="H69" s="47">
        <f t="shared" si="26"/>
        <v>0</v>
      </c>
      <c r="I69" s="47">
        <f t="shared" si="27"/>
        <v>0</v>
      </c>
      <c r="J69" s="47">
        <f t="shared" si="28"/>
        <v>0</v>
      </c>
      <c r="K69" s="47">
        <f t="shared" si="29"/>
        <v>0</v>
      </c>
      <c r="L69" s="47">
        <f t="shared" si="30"/>
        <v>0</v>
      </c>
      <c r="M69" s="47">
        <f t="shared" si="31"/>
        <v>0</v>
      </c>
      <c r="N69" s="78">
        <v>0</v>
      </c>
      <c r="O69" s="47">
        <v>0</v>
      </c>
      <c r="P69" s="47">
        <v>0</v>
      </c>
      <c r="Q69" s="47">
        <v>0</v>
      </c>
      <c r="R69" s="47">
        <v>0</v>
      </c>
      <c r="S69" s="129">
        <v>0</v>
      </c>
      <c r="T69" s="47">
        <v>0</v>
      </c>
      <c r="U69" s="79">
        <f t="shared" si="21"/>
        <v>0</v>
      </c>
      <c r="V69" s="47">
        <v>0</v>
      </c>
      <c r="W69" s="47">
        <f t="shared" si="32"/>
        <v>0</v>
      </c>
      <c r="X69" s="47">
        <v>0</v>
      </c>
      <c r="Y69" s="47">
        <v>0</v>
      </c>
      <c r="Z69" s="47">
        <v>0</v>
      </c>
      <c r="AA69" s="47">
        <v>0</v>
      </c>
      <c r="AB69" s="47">
        <v>0</v>
      </c>
      <c r="AC69" s="69">
        <f t="shared" si="22"/>
        <v>0</v>
      </c>
      <c r="AD69" s="112">
        <f t="shared" si="23"/>
        <v>0</v>
      </c>
    </row>
    <row r="70" spans="1:30" s="49" customFormat="1" ht="12.75" hidden="1" x14ac:dyDescent="0.2">
      <c r="A70" s="93">
        <v>65</v>
      </c>
      <c r="B70" s="36"/>
      <c r="C70" s="141"/>
      <c r="D70" s="56"/>
      <c r="E70" s="77">
        <f t="shared" si="20"/>
        <v>0</v>
      </c>
      <c r="F70" s="78">
        <f t="shared" si="24"/>
        <v>0</v>
      </c>
      <c r="G70" s="47">
        <f t="shared" si="25"/>
        <v>0</v>
      </c>
      <c r="H70" s="47">
        <f t="shared" si="26"/>
        <v>0</v>
      </c>
      <c r="I70" s="47">
        <f t="shared" si="27"/>
        <v>0</v>
      </c>
      <c r="J70" s="47">
        <f t="shared" si="28"/>
        <v>0</v>
      </c>
      <c r="K70" s="47">
        <f t="shared" si="29"/>
        <v>0</v>
      </c>
      <c r="L70" s="47">
        <f t="shared" si="30"/>
        <v>0</v>
      </c>
      <c r="M70" s="47">
        <f t="shared" si="31"/>
        <v>0</v>
      </c>
      <c r="N70" s="78">
        <v>0</v>
      </c>
      <c r="O70" s="47">
        <v>0</v>
      </c>
      <c r="P70" s="47">
        <v>0</v>
      </c>
      <c r="Q70" s="47">
        <v>0</v>
      </c>
      <c r="R70" s="47">
        <v>0</v>
      </c>
      <c r="S70" s="129">
        <v>0</v>
      </c>
      <c r="T70" s="47">
        <v>0</v>
      </c>
      <c r="U70" s="79">
        <f t="shared" si="21"/>
        <v>0</v>
      </c>
      <c r="V70" s="47">
        <v>0</v>
      </c>
      <c r="W70" s="47">
        <f t="shared" si="32"/>
        <v>0</v>
      </c>
      <c r="X70" s="47">
        <v>0</v>
      </c>
      <c r="Y70" s="47">
        <v>0</v>
      </c>
      <c r="Z70" s="47">
        <v>0</v>
      </c>
      <c r="AA70" s="47">
        <v>0</v>
      </c>
      <c r="AB70" s="47">
        <v>0</v>
      </c>
      <c r="AC70" s="69">
        <f t="shared" si="22"/>
        <v>0</v>
      </c>
      <c r="AD70" s="112">
        <f t="shared" si="23"/>
        <v>0</v>
      </c>
    </row>
    <row r="71" spans="1:30" s="49" customFormat="1" ht="12.75" hidden="1" x14ac:dyDescent="0.2">
      <c r="A71" s="93">
        <v>66</v>
      </c>
      <c r="B71" s="36"/>
      <c r="C71" s="141"/>
      <c r="D71" s="56"/>
      <c r="E71" s="77">
        <f t="shared" si="20"/>
        <v>0</v>
      </c>
      <c r="F71" s="78">
        <f t="shared" si="24"/>
        <v>0</v>
      </c>
      <c r="G71" s="47">
        <f t="shared" si="25"/>
        <v>0</v>
      </c>
      <c r="H71" s="47">
        <f t="shared" si="26"/>
        <v>0</v>
      </c>
      <c r="I71" s="47">
        <f t="shared" si="27"/>
        <v>0</v>
      </c>
      <c r="J71" s="47">
        <f t="shared" si="28"/>
        <v>0</v>
      </c>
      <c r="K71" s="47">
        <f t="shared" si="29"/>
        <v>0</v>
      </c>
      <c r="L71" s="47">
        <f t="shared" si="30"/>
        <v>0</v>
      </c>
      <c r="M71" s="47">
        <f t="shared" si="31"/>
        <v>0</v>
      </c>
      <c r="N71" s="78">
        <v>0</v>
      </c>
      <c r="O71" s="47">
        <v>0</v>
      </c>
      <c r="P71" s="47">
        <v>0</v>
      </c>
      <c r="Q71" s="47">
        <v>0</v>
      </c>
      <c r="R71" s="47">
        <v>0</v>
      </c>
      <c r="S71" s="129">
        <v>0</v>
      </c>
      <c r="T71" s="47">
        <v>0</v>
      </c>
      <c r="U71" s="79">
        <f t="shared" si="21"/>
        <v>0</v>
      </c>
      <c r="V71" s="47">
        <v>0</v>
      </c>
      <c r="W71" s="47">
        <f t="shared" ref="W71:W134" si="33">450*C71</f>
        <v>0</v>
      </c>
      <c r="X71" s="47">
        <v>0</v>
      </c>
      <c r="Y71" s="47">
        <v>0</v>
      </c>
      <c r="Z71" s="47">
        <v>0</v>
      </c>
      <c r="AA71" s="47">
        <v>0</v>
      </c>
      <c r="AB71" s="47">
        <v>0</v>
      </c>
      <c r="AC71" s="69">
        <f t="shared" si="22"/>
        <v>0</v>
      </c>
      <c r="AD71" s="112">
        <f t="shared" si="23"/>
        <v>0</v>
      </c>
    </row>
    <row r="72" spans="1:30" s="49" customFormat="1" ht="12.75" hidden="1" x14ac:dyDescent="0.2">
      <c r="A72" s="93">
        <v>67</v>
      </c>
      <c r="B72" s="36"/>
      <c r="C72" s="141"/>
      <c r="D72" s="56"/>
      <c r="E72" s="77">
        <f t="shared" si="20"/>
        <v>0</v>
      </c>
      <c r="F72" s="78">
        <f t="shared" si="24"/>
        <v>0</v>
      </c>
      <c r="G72" s="47">
        <f t="shared" si="25"/>
        <v>0</v>
      </c>
      <c r="H72" s="47">
        <f t="shared" si="26"/>
        <v>0</v>
      </c>
      <c r="I72" s="47">
        <f t="shared" si="27"/>
        <v>0</v>
      </c>
      <c r="J72" s="47">
        <f t="shared" si="28"/>
        <v>0</v>
      </c>
      <c r="K72" s="47">
        <f t="shared" si="29"/>
        <v>0</v>
      </c>
      <c r="L72" s="47">
        <f t="shared" si="30"/>
        <v>0</v>
      </c>
      <c r="M72" s="47">
        <f t="shared" si="31"/>
        <v>0</v>
      </c>
      <c r="N72" s="78">
        <v>0</v>
      </c>
      <c r="O72" s="47">
        <v>0</v>
      </c>
      <c r="P72" s="47">
        <v>0</v>
      </c>
      <c r="Q72" s="47">
        <v>0</v>
      </c>
      <c r="R72" s="47">
        <v>0</v>
      </c>
      <c r="S72" s="129">
        <v>0</v>
      </c>
      <c r="T72" s="47">
        <v>0</v>
      </c>
      <c r="U72" s="79">
        <f t="shared" si="21"/>
        <v>0</v>
      </c>
      <c r="V72" s="47">
        <v>0</v>
      </c>
      <c r="W72" s="47">
        <f t="shared" si="33"/>
        <v>0</v>
      </c>
      <c r="X72" s="47">
        <v>0</v>
      </c>
      <c r="Y72" s="47">
        <v>0</v>
      </c>
      <c r="Z72" s="47">
        <v>0</v>
      </c>
      <c r="AA72" s="47">
        <v>0</v>
      </c>
      <c r="AB72" s="47">
        <v>0</v>
      </c>
      <c r="AC72" s="69">
        <f t="shared" si="22"/>
        <v>0</v>
      </c>
      <c r="AD72" s="112">
        <f t="shared" si="23"/>
        <v>0</v>
      </c>
    </row>
    <row r="73" spans="1:30" s="49" customFormat="1" ht="12.75" hidden="1" x14ac:dyDescent="0.2">
      <c r="A73" s="93">
        <v>68</v>
      </c>
      <c r="B73" s="36"/>
      <c r="C73" s="141"/>
      <c r="D73" s="56"/>
      <c r="E73" s="77">
        <f t="shared" si="20"/>
        <v>0</v>
      </c>
      <c r="F73" s="78">
        <f t="shared" si="24"/>
        <v>0</v>
      </c>
      <c r="G73" s="47">
        <f t="shared" si="25"/>
        <v>0</v>
      </c>
      <c r="H73" s="47">
        <f t="shared" si="26"/>
        <v>0</v>
      </c>
      <c r="I73" s="47">
        <f t="shared" si="27"/>
        <v>0</v>
      </c>
      <c r="J73" s="47">
        <f t="shared" si="28"/>
        <v>0</v>
      </c>
      <c r="K73" s="47">
        <f t="shared" si="29"/>
        <v>0</v>
      </c>
      <c r="L73" s="47">
        <f t="shared" si="30"/>
        <v>0</v>
      </c>
      <c r="M73" s="47">
        <f t="shared" si="31"/>
        <v>0</v>
      </c>
      <c r="N73" s="78">
        <v>0</v>
      </c>
      <c r="O73" s="47">
        <v>0</v>
      </c>
      <c r="P73" s="47">
        <v>0</v>
      </c>
      <c r="Q73" s="47">
        <v>0</v>
      </c>
      <c r="R73" s="47">
        <v>0</v>
      </c>
      <c r="S73" s="129">
        <v>0</v>
      </c>
      <c r="T73" s="47">
        <v>0</v>
      </c>
      <c r="U73" s="79">
        <f t="shared" si="21"/>
        <v>0</v>
      </c>
      <c r="V73" s="47">
        <v>0</v>
      </c>
      <c r="W73" s="47">
        <f t="shared" si="33"/>
        <v>0</v>
      </c>
      <c r="X73" s="47">
        <v>0</v>
      </c>
      <c r="Y73" s="47">
        <v>0</v>
      </c>
      <c r="Z73" s="47">
        <v>0</v>
      </c>
      <c r="AA73" s="47">
        <v>0</v>
      </c>
      <c r="AB73" s="47">
        <v>0</v>
      </c>
      <c r="AC73" s="69">
        <f t="shared" si="22"/>
        <v>0</v>
      </c>
      <c r="AD73" s="112">
        <f t="shared" si="23"/>
        <v>0</v>
      </c>
    </row>
    <row r="74" spans="1:30" s="49" customFormat="1" ht="12.75" hidden="1" x14ac:dyDescent="0.2">
      <c r="A74" s="93">
        <v>69</v>
      </c>
      <c r="B74" s="36"/>
      <c r="C74" s="141"/>
      <c r="D74" s="56"/>
      <c r="E74" s="77">
        <f t="shared" si="20"/>
        <v>0</v>
      </c>
      <c r="F74" s="78">
        <f t="shared" ref="F74:F137" si="34">(E74+J74+L74+K74+M74)*26.5%</f>
        <v>0</v>
      </c>
      <c r="G74" s="47">
        <f t="shared" ref="G74:G137" si="35">(E74+J74+L74+K74+M74)*1%</f>
        <v>0</v>
      </c>
      <c r="H74" s="47">
        <f t="shared" ref="H74:H137" si="36">(E74+J74+L74+K74+M74)*8%</f>
        <v>0</v>
      </c>
      <c r="I74" s="47">
        <f t="shared" ref="I74:I137" si="37">H74/2</f>
        <v>0</v>
      </c>
      <c r="J74" s="47">
        <f t="shared" ref="J74:J137" si="38">E74/12</f>
        <v>0</v>
      </c>
      <c r="K74" s="47">
        <f t="shared" ref="K74:K137" si="39">E74/12</f>
        <v>0</v>
      </c>
      <c r="L74" s="47">
        <f t="shared" ref="L74:L137" si="40">K74/3</f>
        <v>0</v>
      </c>
      <c r="M74" s="47">
        <f t="shared" ref="M74:M137" si="41">E74/12</f>
        <v>0</v>
      </c>
      <c r="N74" s="78">
        <v>0</v>
      </c>
      <c r="O74" s="47">
        <v>0</v>
      </c>
      <c r="P74" s="47">
        <v>0</v>
      </c>
      <c r="Q74" s="47">
        <v>0</v>
      </c>
      <c r="R74" s="47">
        <v>0</v>
      </c>
      <c r="S74" s="129">
        <v>0</v>
      </c>
      <c r="T74" s="47">
        <v>0</v>
      </c>
      <c r="U74" s="79">
        <f t="shared" si="21"/>
        <v>0</v>
      </c>
      <c r="V74" s="47">
        <v>0</v>
      </c>
      <c r="W74" s="47">
        <f t="shared" si="33"/>
        <v>0</v>
      </c>
      <c r="X74" s="47">
        <v>0</v>
      </c>
      <c r="Y74" s="47">
        <v>0</v>
      </c>
      <c r="Z74" s="47">
        <v>0</v>
      </c>
      <c r="AA74" s="47">
        <v>0</v>
      </c>
      <c r="AB74" s="47">
        <v>0</v>
      </c>
      <c r="AC74" s="69">
        <f t="shared" si="22"/>
        <v>0</v>
      </c>
      <c r="AD74" s="112">
        <f t="shared" si="23"/>
        <v>0</v>
      </c>
    </row>
    <row r="75" spans="1:30" s="49" customFormat="1" ht="12.75" hidden="1" x14ac:dyDescent="0.2">
      <c r="A75" s="93">
        <v>70</v>
      </c>
      <c r="B75" s="36"/>
      <c r="C75" s="141"/>
      <c r="D75" s="56"/>
      <c r="E75" s="77">
        <f t="shared" ref="E75:E138" si="42">C75*D75</f>
        <v>0</v>
      </c>
      <c r="F75" s="78">
        <f t="shared" si="34"/>
        <v>0</v>
      </c>
      <c r="G75" s="47">
        <f t="shared" si="35"/>
        <v>0</v>
      </c>
      <c r="H75" s="47">
        <f t="shared" si="36"/>
        <v>0</v>
      </c>
      <c r="I75" s="47">
        <f t="shared" si="37"/>
        <v>0</v>
      </c>
      <c r="J75" s="47">
        <f t="shared" si="38"/>
        <v>0</v>
      </c>
      <c r="K75" s="47">
        <f t="shared" si="39"/>
        <v>0</v>
      </c>
      <c r="L75" s="47">
        <f t="shared" si="40"/>
        <v>0</v>
      </c>
      <c r="M75" s="47">
        <f t="shared" si="41"/>
        <v>0</v>
      </c>
      <c r="N75" s="78">
        <v>0</v>
      </c>
      <c r="O75" s="47">
        <v>0</v>
      </c>
      <c r="P75" s="47">
        <v>0</v>
      </c>
      <c r="Q75" s="47">
        <v>0</v>
      </c>
      <c r="R75" s="47">
        <v>0</v>
      </c>
      <c r="S75" s="129">
        <v>0</v>
      </c>
      <c r="T75" s="47">
        <v>0</v>
      </c>
      <c r="U75" s="79">
        <f t="shared" ref="U75:U138" si="43">SUM(F75:T75)</f>
        <v>0</v>
      </c>
      <c r="V75" s="47">
        <v>0</v>
      </c>
      <c r="W75" s="47">
        <f t="shared" si="33"/>
        <v>0</v>
      </c>
      <c r="X75" s="47">
        <v>0</v>
      </c>
      <c r="Y75" s="47">
        <v>0</v>
      </c>
      <c r="Z75" s="47">
        <v>0</v>
      </c>
      <c r="AA75" s="47">
        <v>0</v>
      </c>
      <c r="AB75" s="47">
        <v>0</v>
      </c>
      <c r="AC75" s="69">
        <f t="shared" ref="AC75:AC138" si="44">SUM(V75:AB75)</f>
        <v>0</v>
      </c>
      <c r="AD75" s="112">
        <f t="shared" ref="AD75:AD138" si="45">E75+U75+AC75</f>
        <v>0</v>
      </c>
    </row>
    <row r="76" spans="1:30" s="49" customFormat="1" ht="12.75" hidden="1" x14ac:dyDescent="0.2">
      <c r="A76" s="93">
        <v>71</v>
      </c>
      <c r="B76" s="36"/>
      <c r="C76" s="141"/>
      <c r="D76" s="56"/>
      <c r="E76" s="77">
        <f t="shared" si="42"/>
        <v>0</v>
      </c>
      <c r="F76" s="78">
        <f t="shared" si="34"/>
        <v>0</v>
      </c>
      <c r="G76" s="47">
        <f t="shared" si="35"/>
        <v>0</v>
      </c>
      <c r="H76" s="47">
        <f t="shared" si="36"/>
        <v>0</v>
      </c>
      <c r="I76" s="47">
        <f t="shared" si="37"/>
        <v>0</v>
      </c>
      <c r="J76" s="47">
        <f t="shared" si="38"/>
        <v>0</v>
      </c>
      <c r="K76" s="47">
        <f t="shared" si="39"/>
        <v>0</v>
      </c>
      <c r="L76" s="47">
        <f t="shared" si="40"/>
        <v>0</v>
      </c>
      <c r="M76" s="47">
        <f t="shared" si="41"/>
        <v>0</v>
      </c>
      <c r="N76" s="78">
        <v>0</v>
      </c>
      <c r="O76" s="47">
        <v>0</v>
      </c>
      <c r="P76" s="47">
        <v>0</v>
      </c>
      <c r="Q76" s="47">
        <v>0</v>
      </c>
      <c r="R76" s="47">
        <v>0</v>
      </c>
      <c r="S76" s="129">
        <v>0</v>
      </c>
      <c r="T76" s="47">
        <v>0</v>
      </c>
      <c r="U76" s="79">
        <f t="shared" si="43"/>
        <v>0</v>
      </c>
      <c r="V76" s="47">
        <v>0</v>
      </c>
      <c r="W76" s="47">
        <f t="shared" si="33"/>
        <v>0</v>
      </c>
      <c r="X76" s="47">
        <v>0</v>
      </c>
      <c r="Y76" s="47">
        <v>0</v>
      </c>
      <c r="Z76" s="47">
        <v>0</v>
      </c>
      <c r="AA76" s="47">
        <v>0</v>
      </c>
      <c r="AB76" s="47">
        <v>0</v>
      </c>
      <c r="AC76" s="69">
        <f t="shared" si="44"/>
        <v>0</v>
      </c>
      <c r="AD76" s="112">
        <f t="shared" si="45"/>
        <v>0</v>
      </c>
    </row>
    <row r="77" spans="1:30" s="49" customFormat="1" ht="12.75" hidden="1" x14ac:dyDescent="0.2">
      <c r="A77" s="93">
        <v>72</v>
      </c>
      <c r="B77" s="36"/>
      <c r="C77" s="141"/>
      <c r="D77" s="56"/>
      <c r="E77" s="77">
        <f t="shared" si="42"/>
        <v>0</v>
      </c>
      <c r="F77" s="78">
        <f t="shared" si="34"/>
        <v>0</v>
      </c>
      <c r="G77" s="47">
        <f t="shared" si="35"/>
        <v>0</v>
      </c>
      <c r="H77" s="47">
        <f t="shared" si="36"/>
        <v>0</v>
      </c>
      <c r="I77" s="47">
        <f t="shared" si="37"/>
        <v>0</v>
      </c>
      <c r="J77" s="47">
        <f t="shared" si="38"/>
        <v>0</v>
      </c>
      <c r="K77" s="47">
        <f t="shared" si="39"/>
        <v>0</v>
      </c>
      <c r="L77" s="47">
        <f t="shared" si="40"/>
        <v>0</v>
      </c>
      <c r="M77" s="47">
        <f t="shared" si="41"/>
        <v>0</v>
      </c>
      <c r="N77" s="78">
        <v>0</v>
      </c>
      <c r="O77" s="47">
        <v>0</v>
      </c>
      <c r="P77" s="47">
        <v>0</v>
      </c>
      <c r="Q77" s="47">
        <v>0</v>
      </c>
      <c r="R77" s="47">
        <v>0</v>
      </c>
      <c r="S77" s="129">
        <v>0</v>
      </c>
      <c r="T77" s="47">
        <v>0</v>
      </c>
      <c r="U77" s="79">
        <f t="shared" si="43"/>
        <v>0</v>
      </c>
      <c r="V77" s="47">
        <v>0</v>
      </c>
      <c r="W77" s="47">
        <f t="shared" si="33"/>
        <v>0</v>
      </c>
      <c r="X77" s="47">
        <v>0</v>
      </c>
      <c r="Y77" s="47">
        <v>0</v>
      </c>
      <c r="Z77" s="47">
        <v>0</v>
      </c>
      <c r="AA77" s="47">
        <v>0</v>
      </c>
      <c r="AB77" s="47">
        <v>0</v>
      </c>
      <c r="AC77" s="69">
        <f t="shared" si="44"/>
        <v>0</v>
      </c>
      <c r="AD77" s="112">
        <f t="shared" si="45"/>
        <v>0</v>
      </c>
    </row>
    <row r="78" spans="1:30" s="49" customFormat="1" ht="12.75" hidden="1" x14ac:dyDescent="0.2">
      <c r="A78" s="93">
        <v>73</v>
      </c>
      <c r="B78" s="36"/>
      <c r="C78" s="141"/>
      <c r="D78" s="56"/>
      <c r="E78" s="77">
        <f t="shared" si="42"/>
        <v>0</v>
      </c>
      <c r="F78" s="78">
        <f t="shared" si="34"/>
        <v>0</v>
      </c>
      <c r="G78" s="47">
        <f t="shared" si="35"/>
        <v>0</v>
      </c>
      <c r="H78" s="47">
        <f t="shared" si="36"/>
        <v>0</v>
      </c>
      <c r="I78" s="47">
        <f t="shared" si="37"/>
        <v>0</v>
      </c>
      <c r="J78" s="47">
        <f t="shared" si="38"/>
        <v>0</v>
      </c>
      <c r="K78" s="47">
        <f t="shared" si="39"/>
        <v>0</v>
      </c>
      <c r="L78" s="47">
        <f t="shared" si="40"/>
        <v>0</v>
      </c>
      <c r="M78" s="47">
        <f t="shared" si="41"/>
        <v>0</v>
      </c>
      <c r="N78" s="78">
        <v>0</v>
      </c>
      <c r="O78" s="47">
        <v>0</v>
      </c>
      <c r="P78" s="47">
        <v>0</v>
      </c>
      <c r="Q78" s="47">
        <v>0</v>
      </c>
      <c r="R78" s="47">
        <v>0</v>
      </c>
      <c r="S78" s="129">
        <v>0</v>
      </c>
      <c r="T78" s="47">
        <v>0</v>
      </c>
      <c r="U78" s="79">
        <f t="shared" si="43"/>
        <v>0</v>
      </c>
      <c r="V78" s="47">
        <v>0</v>
      </c>
      <c r="W78" s="47">
        <f t="shared" si="33"/>
        <v>0</v>
      </c>
      <c r="X78" s="47">
        <v>0</v>
      </c>
      <c r="Y78" s="47">
        <v>0</v>
      </c>
      <c r="Z78" s="47">
        <v>0</v>
      </c>
      <c r="AA78" s="47">
        <v>0</v>
      </c>
      <c r="AB78" s="47">
        <v>0</v>
      </c>
      <c r="AC78" s="69">
        <f t="shared" si="44"/>
        <v>0</v>
      </c>
      <c r="AD78" s="112">
        <f t="shared" si="45"/>
        <v>0</v>
      </c>
    </row>
    <row r="79" spans="1:30" s="49" customFormat="1" ht="12.75" hidden="1" x14ac:dyDescent="0.2">
      <c r="A79" s="93">
        <v>74</v>
      </c>
      <c r="B79" s="36"/>
      <c r="C79" s="141"/>
      <c r="D79" s="56"/>
      <c r="E79" s="77">
        <f t="shared" si="42"/>
        <v>0</v>
      </c>
      <c r="F79" s="78">
        <f t="shared" si="34"/>
        <v>0</v>
      </c>
      <c r="G79" s="47">
        <f t="shared" si="35"/>
        <v>0</v>
      </c>
      <c r="H79" s="47">
        <f t="shared" si="36"/>
        <v>0</v>
      </c>
      <c r="I79" s="47">
        <f t="shared" si="37"/>
        <v>0</v>
      </c>
      <c r="J79" s="47">
        <f t="shared" si="38"/>
        <v>0</v>
      </c>
      <c r="K79" s="47">
        <f t="shared" si="39"/>
        <v>0</v>
      </c>
      <c r="L79" s="47">
        <f t="shared" si="40"/>
        <v>0</v>
      </c>
      <c r="M79" s="47">
        <f t="shared" si="41"/>
        <v>0</v>
      </c>
      <c r="N79" s="78">
        <v>0</v>
      </c>
      <c r="O79" s="47">
        <v>0</v>
      </c>
      <c r="P79" s="47">
        <v>0</v>
      </c>
      <c r="Q79" s="47">
        <v>0</v>
      </c>
      <c r="R79" s="47">
        <v>0</v>
      </c>
      <c r="S79" s="129">
        <v>0</v>
      </c>
      <c r="T79" s="47">
        <v>0</v>
      </c>
      <c r="U79" s="79">
        <f t="shared" si="43"/>
        <v>0</v>
      </c>
      <c r="V79" s="47">
        <v>0</v>
      </c>
      <c r="W79" s="47">
        <f t="shared" si="33"/>
        <v>0</v>
      </c>
      <c r="X79" s="47">
        <v>0</v>
      </c>
      <c r="Y79" s="47">
        <v>0</v>
      </c>
      <c r="Z79" s="47">
        <v>0</v>
      </c>
      <c r="AA79" s="47">
        <v>0</v>
      </c>
      <c r="AB79" s="47">
        <v>0</v>
      </c>
      <c r="AC79" s="69">
        <f t="shared" si="44"/>
        <v>0</v>
      </c>
      <c r="AD79" s="112">
        <f t="shared" si="45"/>
        <v>0</v>
      </c>
    </row>
    <row r="80" spans="1:30" s="49" customFormat="1" ht="12.75" hidden="1" x14ac:dyDescent="0.2">
      <c r="A80" s="93">
        <v>75</v>
      </c>
      <c r="B80" s="36"/>
      <c r="C80" s="141"/>
      <c r="D80" s="56"/>
      <c r="E80" s="77">
        <f t="shared" si="42"/>
        <v>0</v>
      </c>
      <c r="F80" s="78">
        <f t="shared" si="34"/>
        <v>0</v>
      </c>
      <c r="G80" s="47">
        <f t="shared" si="35"/>
        <v>0</v>
      </c>
      <c r="H80" s="47">
        <f t="shared" si="36"/>
        <v>0</v>
      </c>
      <c r="I80" s="47">
        <f t="shared" si="37"/>
        <v>0</v>
      </c>
      <c r="J80" s="47">
        <f t="shared" si="38"/>
        <v>0</v>
      </c>
      <c r="K80" s="47">
        <f t="shared" si="39"/>
        <v>0</v>
      </c>
      <c r="L80" s="47">
        <f t="shared" si="40"/>
        <v>0</v>
      </c>
      <c r="M80" s="47">
        <f t="shared" si="41"/>
        <v>0</v>
      </c>
      <c r="N80" s="78">
        <v>0</v>
      </c>
      <c r="O80" s="47">
        <v>0</v>
      </c>
      <c r="P80" s="47">
        <v>0</v>
      </c>
      <c r="Q80" s="47">
        <v>0</v>
      </c>
      <c r="R80" s="47">
        <v>0</v>
      </c>
      <c r="S80" s="129">
        <v>0</v>
      </c>
      <c r="T80" s="47">
        <v>0</v>
      </c>
      <c r="U80" s="79">
        <f t="shared" si="43"/>
        <v>0</v>
      </c>
      <c r="V80" s="47">
        <v>0</v>
      </c>
      <c r="W80" s="47">
        <f t="shared" si="33"/>
        <v>0</v>
      </c>
      <c r="X80" s="47">
        <v>0</v>
      </c>
      <c r="Y80" s="47">
        <v>0</v>
      </c>
      <c r="Z80" s="47">
        <v>0</v>
      </c>
      <c r="AA80" s="47">
        <v>0</v>
      </c>
      <c r="AB80" s="47">
        <v>0</v>
      </c>
      <c r="AC80" s="69">
        <f t="shared" si="44"/>
        <v>0</v>
      </c>
      <c r="AD80" s="112">
        <f t="shared" si="45"/>
        <v>0</v>
      </c>
    </row>
    <row r="81" spans="1:30" s="49" customFormat="1" ht="12.75" hidden="1" x14ac:dyDescent="0.2">
      <c r="A81" s="93">
        <v>76</v>
      </c>
      <c r="B81" s="36"/>
      <c r="C81" s="141"/>
      <c r="D81" s="56"/>
      <c r="E81" s="77">
        <f t="shared" si="42"/>
        <v>0</v>
      </c>
      <c r="F81" s="78">
        <f t="shared" si="34"/>
        <v>0</v>
      </c>
      <c r="G81" s="47">
        <f t="shared" si="35"/>
        <v>0</v>
      </c>
      <c r="H81" s="47">
        <f t="shared" si="36"/>
        <v>0</v>
      </c>
      <c r="I81" s="47">
        <f t="shared" si="37"/>
        <v>0</v>
      </c>
      <c r="J81" s="47">
        <f t="shared" si="38"/>
        <v>0</v>
      </c>
      <c r="K81" s="47">
        <f t="shared" si="39"/>
        <v>0</v>
      </c>
      <c r="L81" s="47">
        <f t="shared" si="40"/>
        <v>0</v>
      </c>
      <c r="M81" s="47">
        <f t="shared" si="41"/>
        <v>0</v>
      </c>
      <c r="N81" s="78">
        <v>0</v>
      </c>
      <c r="O81" s="47">
        <v>0</v>
      </c>
      <c r="P81" s="47">
        <v>0</v>
      </c>
      <c r="Q81" s="47">
        <v>0</v>
      </c>
      <c r="R81" s="47">
        <v>0</v>
      </c>
      <c r="S81" s="129">
        <v>0</v>
      </c>
      <c r="T81" s="47">
        <v>0</v>
      </c>
      <c r="U81" s="79">
        <f t="shared" si="43"/>
        <v>0</v>
      </c>
      <c r="V81" s="47">
        <v>0</v>
      </c>
      <c r="W81" s="47">
        <f t="shared" si="33"/>
        <v>0</v>
      </c>
      <c r="X81" s="47">
        <v>0</v>
      </c>
      <c r="Y81" s="47">
        <v>0</v>
      </c>
      <c r="Z81" s="47">
        <v>0</v>
      </c>
      <c r="AA81" s="47">
        <v>0</v>
      </c>
      <c r="AB81" s="47">
        <v>0</v>
      </c>
      <c r="AC81" s="69">
        <f t="shared" si="44"/>
        <v>0</v>
      </c>
      <c r="AD81" s="112">
        <f t="shared" si="45"/>
        <v>0</v>
      </c>
    </row>
    <row r="82" spans="1:30" s="49" customFormat="1" ht="12.75" hidden="1" x14ac:dyDescent="0.2">
      <c r="A82" s="93">
        <v>77</v>
      </c>
      <c r="B82" s="36"/>
      <c r="C82" s="141"/>
      <c r="D82" s="56"/>
      <c r="E82" s="77">
        <f t="shared" si="42"/>
        <v>0</v>
      </c>
      <c r="F82" s="78">
        <f t="shared" si="34"/>
        <v>0</v>
      </c>
      <c r="G82" s="47">
        <f t="shared" si="35"/>
        <v>0</v>
      </c>
      <c r="H82" s="47">
        <f t="shared" si="36"/>
        <v>0</v>
      </c>
      <c r="I82" s="47">
        <f t="shared" si="37"/>
        <v>0</v>
      </c>
      <c r="J82" s="47">
        <f t="shared" si="38"/>
        <v>0</v>
      </c>
      <c r="K82" s="47">
        <f t="shared" si="39"/>
        <v>0</v>
      </c>
      <c r="L82" s="47">
        <f t="shared" si="40"/>
        <v>0</v>
      </c>
      <c r="M82" s="47">
        <f t="shared" si="41"/>
        <v>0</v>
      </c>
      <c r="N82" s="78">
        <v>0</v>
      </c>
      <c r="O82" s="47">
        <v>0</v>
      </c>
      <c r="P82" s="47">
        <v>0</v>
      </c>
      <c r="Q82" s="47">
        <v>0</v>
      </c>
      <c r="R82" s="47">
        <v>0</v>
      </c>
      <c r="S82" s="129">
        <v>0</v>
      </c>
      <c r="T82" s="47">
        <v>0</v>
      </c>
      <c r="U82" s="79">
        <f t="shared" si="43"/>
        <v>0</v>
      </c>
      <c r="V82" s="47">
        <v>0</v>
      </c>
      <c r="W82" s="47">
        <f t="shared" si="33"/>
        <v>0</v>
      </c>
      <c r="X82" s="47">
        <v>0</v>
      </c>
      <c r="Y82" s="47">
        <v>0</v>
      </c>
      <c r="Z82" s="47">
        <v>0</v>
      </c>
      <c r="AA82" s="47">
        <v>0</v>
      </c>
      <c r="AB82" s="47">
        <v>0</v>
      </c>
      <c r="AC82" s="69">
        <f t="shared" si="44"/>
        <v>0</v>
      </c>
      <c r="AD82" s="112">
        <f t="shared" si="45"/>
        <v>0</v>
      </c>
    </row>
    <row r="83" spans="1:30" s="49" customFormat="1" ht="12.75" hidden="1" x14ac:dyDescent="0.2">
      <c r="A83" s="93">
        <v>78</v>
      </c>
      <c r="B83" s="36"/>
      <c r="C83" s="141"/>
      <c r="D83" s="56"/>
      <c r="E83" s="77">
        <f t="shared" si="42"/>
        <v>0</v>
      </c>
      <c r="F83" s="78">
        <f t="shared" si="34"/>
        <v>0</v>
      </c>
      <c r="G83" s="47">
        <f t="shared" si="35"/>
        <v>0</v>
      </c>
      <c r="H83" s="47">
        <f t="shared" si="36"/>
        <v>0</v>
      </c>
      <c r="I83" s="47">
        <f t="shared" si="37"/>
        <v>0</v>
      </c>
      <c r="J83" s="47">
        <f t="shared" si="38"/>
        <v>0</v>
      </c>
      <c r="K83" s="47">
        <f t="shared" si="39"/>
        <v>0</v>
      </c>
      <c r="L83" s="47">
        <f t="shared" si="40"/>
        <v>0</v>
      </c>
      <c r="M83" s="47">
        <f t="shared" si="41"/>
        <v>0</v>
      </c>
      <c r="N83" s="78">
        <v>0</v>
      </c>
      <c r="O83" s="47">
        <v>0</v>
      </c>
      <c r="P83" s="47">
        <v>0</v>
      </c>
      <c r="Q83" s="47">
        <v>0</v>
      </c>
      <c r="R83" s="47">
        <v>0</v>
      </c>
      <c r="S83" s="129">
        <v>0</v>
      </c>
      <c r="T83" s="47">
        <v>0</v>
      </c>
      <c r="U83" s="79">
        <f t="shared" si="43"/>
        <v>0</v>
      </c>
      <c r="V83" s="47">
        <v>0</v>
      </c>
      <c r="W83" s="47">
        <f t="shared" si="33"/>
        <v>0</v>
      </c>
      <c r="X83" s="47">
        <v>0</v>
      </c>
      <c r="Y83" s="47">
        <v>0</v>
      </c>
      <c r="Z83" s="47">
        <v>0</v>
      </c>
      <c r="AA83" s="47">
        <v>0</v>
      </c>
      <c r="AB83" s="47">
        <v>0</v>
      </c>
      <c r="AC83" s="69">
        <f t="shared" si="44"/>
        <v>0</v>
      </c>
      <c r="AD83" s="112">
        <f t="shared" si="45"/>
        <v>0</v>
      </c>
    </row>
    <row r="84" spans="1:30" s="49" customFormat="1" ht="12.75" hidden="1" x14ac:dyDescent="0.2">
      <c r="A84" s="93">
        <v>79</v>
      </c>
      <c r="B84" s="36"/>
      <c r="C84" s="141"/>
      <c r="D84" s="56"/>
      <c r="E84" s="77">
        <f t="shared" si="42"/>
        <v>0</v>
      </c>
      <c r="F84" s="78">
        <f t="shared" si="34"/>
        <v>0</v>
      </c>
      <c r="G84" s="47">
        <f t="shared" si="35"/>
        <v>0</v>
      </c>
      <c r="H84" s="47">
        <f t="shared" si="36"/>
        <v>0</v>
      </c>
      <c r="I84" s="47">
        <f t="shared" si="37"/>
        <v>0</v>
      </c>
      <c r="J84" s="47">
        <f t="shared" si="38"/>
        <v>0</v>
      </c>
      <c r="K84" s="47">
        <f t="shared" si="39"/>
        <v>0</v>
      </c>
      <c r="L84" s="47">
        <f t="shared" si="40"/>
        <v>0</v>
      </c>
      <c r="M84" s="47">
        <f t="shared" si="41"/>
        <v>0</v>
      </c>
      <c r="N84" s="78">
        <v>0</v>
      </c>
      <c r="O84" s="47">
        <v>0</v>
      </c>
      <c r="P84" s="47">
        <v>0</v>
      </c>
      <c r="Q84" s="47">
        <v>0</v>
      </c>
      <c r="R84" s="47">
        <v>0</v>
      </c>
      <c r="S84" s="129">
        <v>0</v>
      </c>
      <c r="T84" s="47">
        <v>0</v>
      </c>
      <c r="U84" s="79">
        <f t="shared" si="43"/>
        <v>0</v>
      </c>
      <c r="V84" s="47">
        <v>0</v>
      </c>
      <c r="W84" s="47">
        <f t="shared" si="33"/>
        <v>0</v>
      </c>
      <c r="X84" s="47">
        <v>0</v>
      </c>
      <c r="Y84" s="47">
        <v>0</v>
      </c>
      <c r="Z84" s="47">
        <v>0</v>
      </c>
      <c r="AA84" s="47">
        <v>0</v>
      </c>
      <c r="AB84" s="47">
        <v>0</v>
      </c>
      <c r="AC84" s="69">
        <f t="shared" si="44"/>
        <v>0</v>
      </c>
      <c r="AD84" s="112">
        <f t="shared" si="45"/>
        <v>0</v>
      </c>
    </row>
    <row r="85" spans="1:30" s="49" customFormat="1" ht="12.75" hidden="1" x14ac:dyDescent="0.2">
      <c r="A85" s="93">
        <v>80</v>
      </c>
      <c r="B85" s="36"/>
      <c r="C85" s="141"/>
      <c r="D85" s="56"/>
      <c r="E85" s="77">
        <f t="shared" si="42"/>
        <v>0</v>
      </c>
      <c r="F85" s="78">
        <f t="shared" si="34"/>
        <v>0</v>
      </c>
      <c r="G85" s="47">
        <f t="shared" si="35"/>
        <v>0</v>
      </c>
      <c r="H85" s="47">
        <f t="shared" si="36"/>
        <v>0</v>
      </c>
      <c r="I85" s="47">
        <f t="shared" si="37"/>
        <v>0</v>
      </c>
      <c r="J85" s="47">
        <f t="shared" si="38"/>
        <v>0</v>
      </c>
      <c r="K85" s="47">
        <f t="shared" si="39"/>
        <v>0</v>
      </c>
      <c r="L85" s="47">
        <f t="shared" si="40"/>
        <v>0</v>
      </c>
      <c r="M85" s="47">
        <f t="shared" si="41"/>
        <v>0</v>
      </c>
      <c r="N85" s="78">
        <v>0</v>
      </c>
      <c r="O85" s="47">
        <v>0</v>
      </c>
      <c r="P85" s="47">
        <v>0</v>
      </c>
      <c r="Q85" s="47">
        <v>0</v>
      </c>
      <c r="R85" s="47">
        <v>0</v>
      </c>
      <c r="S85" s="129">
        <v>0</v>
      </c>
      <c r="T85" s="47">
        <v>0</v>
      </c>
      <c r="U85" s="79">
        <f t="shared" si="43"/>
        <v>0</v>
      </c>
      <c r="V85" s="47">
        <v>0</v>
      </c>
      <c r="W85" s="47">
        <f t="shared" si="33"/>
        <v>0</v>
      </c>
      <c r="X85" s="47">
        <v>0</v>
      </c>
      <c r="Y85" s="47">
        <v>0</v>
      </c>
      <c r="Z85" s="47">
        <v>0</v>
      </c>
      <c r="AA85" s="47">
        <v>0</v>
      </c>
      <c r="AB85" s="47">
        <v>0</v>
      </c>
      <c r="AC85" s="69">
        <f t="shared" si="44"/>
        <v>0</v>
      </c>
      <c r="AD85" s="112">
        <f t="shared" si="45"/>
        <v>0</v>
      </c>
    </row>
    <row r="86" spans="1:30" s="49" customFormat="1" ht="12.75" hidden="1" x14ac:dyDescent="0.2">
      <c r="A86" s="93">
        <v>81</v>
      </c>
      <c r="B86" s="36"/>
      <c r="C86" s="141"/>
      <c r="D86" s="56"/>
      <c r="E86" s="77">
        <f t="shared" si="42"/>
        <v>0</v>
      </c>
      <c r="F86" s="78">
        <f t="shared" si="34"/>
        <v>0</v>
      </c>
      <c r="G86" s="47">
        <f t="shared" si="35"/>
        <v>0</v>
      </c>
      <c r="H86" s="47">
        <f t="shared" si="36"/>
        <v>0</v>
      </c>
      <c r="I86" s="47">
        <f t="shared" si="37"/>
        <v>0</v>
      </c>
      <c r="J86" s="47">
        <f t="shared" si="38"/>
        <v>0</v>
      </c>
      <c r="K86" s="47">
        <f t="shared" si="39"/>
        <v>0</v>
      </c>
      <c r="L86" s="47">
        <f t="shared" si="40"/>
        <v>0</v>
      </c>
      <c r="M86" s="47">
        <f t="shared" si="41"/>
        <v>0</v>
      </c>
      <c r="N86" s="78">
        <v>0</v>
      </c>
      <c r="O86" s="47">
        <v>0</v>
      </c>
      <c r="P86" s="47">
        <v>0</v>
      </c>
      <c r="Q86" s="47">
        <v>0</v>
      </c>
      <c r="R86" s="47">
        <v>0</v>
      </c>
      <c r="S86" s="129">
        <v>0</v>
      </c>
      <c r="T86" s="47">
        <v>0</v>
      </c>
      <c r="U86" s="79">
        <f t="shared" si="43"/>
        <v>0</v>
      </c>
      <c r="V86" s="47">
        <v>0</v>
      </c>
      <c r="W86" s="47">
        <f t="shared" si="33"/>
        <v>0</v>
      </c>
      <c r="X86" s="47">
        <v>0</v>
      </c>
      <c r="Y86" s="47">
        <v>0</v>
      </c>
      <c r="Z86" s="47">
        <v>0</v>
      </c>
      <c r="AA86" s="47">
        <v>0</v>
      </c>
      <c r="AB86" s="47">
        <v>0</v>
      </c>
      <c r="AC86" s="69">
        <f t="shared" si="44"/>
        <v>0</v>
      </c>
      <c r="AD86" s="112">
        <f t="shared" si="45"/>
        <v>0</v>
      </c>
    </row>
    <row r="87" spans="1:30" s="49" customFormat="1" ht="12.75" hidden="1" x14ac:dyDescent="0.2">
      <c r="A87" s="93">
        <v>82</v>
      </c>
      <c r="B87" s="36"/>
      <c r="C87" s="141"/>
      <c r="D87" s="56"/>
      <c r="E87" s="77">
        <f t="shared" si="42"/>
        <v>0</v>
      </c>
      <c r="F87" s="78">
        <f t="shared" si="34"/>
        <v>0</v>
      </c>
      <c r="G87" s="47">
        <f t="shared" si="35"/>
        <v>0</v>
      </c>
      <c r="H87" s="47">
        <f t="shared" si="36"/>
        <v>0</v>
      </c>
      <c r="I87" s="47">
        <f t="shared" si="37"/>
        <v>0</v>
      </c>
      <c r="J87" s="47">
        <f t="shared" si="38"/>
        <v>0</v>
      </c>
      <c r="K87" s="47">
        <f t="shared" si="39"/>
        <v>0</v>
      </c>
      <c r="L87" s="47">
        <f t="shared" si="40"/>
        <v>0</v>
      </c>
      <c r="M87" s="47">
        <f t="shared" si="41"/>
        <v>0</v>
      </c>
      <c r="N87" s="78">
        <v>0</v>
      </c>
      <c r="O87" s="47">
        <v>0</v>
      </c>
      <c r="P87" s="47">
        <v>0</v>
      </c>
      <c r="Q87" s="47">
        <v>0</v>
      </c>
      <c r="R87" s="47">
        <v>0</v>
      </c>
      <c r="S87" s="129">
        <v>0</v>
      </c>
      <c r="T87" s="47">
        <v>0</v>
      </c>
      <c r="U87" s="79">
        <f t="shared" si="43"/>
        <v>0</v>
      </c>
      <c r="V87" s="47">
        <v>0</v>
      </c>
      <c r="W87" s="47">
        <f t="shared" si="33"/>
        <v>0</v>
      </c>
      <c r="X87" s="47">
        <v>0</v>
      </c>
      <c r="Y87" s="47">
        <v>0</v>
      </c>
      <c r="Z87" s="47">
        <v>0</v>
      </c>
      <c r="AA87" s="47">
        <v>0</v>
      </c>
      <c r="AB87" s="47">
        <v>0</v>
      </c>
      <c r="AC87" s="69">
        <f t="shared" si="44"/>
        <v>0</v>
      </c>
      <c r="AD87" s="112">
        <f t="shared" si="45"/>
        <v>0</v>
      </c>
    </row>
    <row r="88" spans="1:30" s="49" customFormat="1" ht="12.75" hidden="1" x14ac:dyDescent="0.2">
      <c r="A88" s="93">
        <v>83</v>
      </c>
      <c r="B88" s="36"/>
      <c r="C88" s="141"/>
      <c r="D88" s="56"/>
      <c r="E88" s="77">
        <f t="shared" si="42"/>
        <v>0</v>
      </c>
      <c r="F88" s="78">
        <f t="shared" si="34"/>
        <v>0</v>
      </c>
      <c r="G88" s="47">
        <f t="shared" si="35"/>
        <v>0</v>
      </c>
      <c r="H88" s="47">
        <f t="shared" si="36"/>
        <v>0</v>
      </c>
      <c r="I88" s="47">
        <f t="shared" si="37"/>
        <v>0</v>
      </c>
      <c r="J88" s="47">
        <f t="shared" si="38"/>
        <v>0</v>
      </c>
      <c r="K88" s="47">
        <f t="shared" si="39"/>
        <v>0</v>
      </c>
      <c r="L88" s="47">
        <f t="shared" si="40"/>
        <v>0</v>
      </c>
      <c r="M88" s="47">
        <f t="shared" si="41"/>
        <v>0</v>
      </c>
      <c r="N88" s="78">
        <v>0</v>
      </c>
      <c r="O88" s="47">
        <v>0</v>
      </c>
      <c r="P88" s="47">
        <v>0</v>
      </c>
      <c r="Q88" s="47">
        <v>0</v>
      </c>
      <c r="R88" s="47">
        <v>0</v>
      </c>
      <c r="S88" s="129">
        <v>0</v>
      </c>
      <c r="T88" s="47">
        <v>0</v>
      </c>
      <c r="U88" s="79">
        <f t="shared" si="43"/>
        <v>0</v>
      </c>
      <c r="V88" s="47">
        <v>0</v>
      </c>
      <c r="W88" s="47">
        <f t="shared" si="33"/>
        <v>0</v>
      </c>
      <c r="X88" s="47">
        <v>0</v>
      </c>
      <c r="Y88" s="47">
        <v>0</v>
      </c>
      <c r="Z88" s="47">
        <v>0</v>
      </c>
      <c r="AA88" s="47">
        <v>0</v>
      </c>
      <c r="AB88" s="47">
        <v>0</v>
      </c>
      <c r="AC88" s="69">
        <f t="shared" si="44"/>
        <v>0</v>
      </c>
      <c r="AD88" s="112">
        <f t="shared" si="45"/>
        <v>0</v>
      </c>
    </row>
    <row r="89" spans="1:30" s="49" customFormat="1" ht="12.75" hidden="1" x14ac:dyDescent="0.2">
      <c r="A89" s="93">
        <v>84</v>
      </c>
      <c r="B89" s="36"/>
      <c r="C89" s="141"/>
      <c r="D89" s="56"/>
      <c r="E89" s="77">
        <f t="shared" si="42"/>
        <v>0</v>
      </c>
      <c r="F89" s="78">
        <f t="shared" si="34"/>
        <v>0</v>
      </c>
      <c r="G89" s="47">
        <f t="shared" si="35"/>
        <v>0</v>
      </c>
      <c r="H89" s="47">
        <f t="shared" si="36"/>
        <v>0</v>
      </c>
      <c r="I89" s="47">
        <f t="shared" si="37"/>
        <v>0</v>
      </c>
      <c r="J89" s="47">
        <f t="shared" si="38"/>
        <v>0</v>
      </c>
      <c r="K89" s="47">
        <f t="shared" si="39"/>
        <v>0</v>
      </c>
      <c r="L89" s="47">
        <f t="shared" si="40"/>
        <v>0</v>
      </c>
      <c r="M89" s="47">
        <f t="shared" si="41"/>
        <v>0</v>
      </c>
      <c r="N89" s="78">
        <v>0</v>
      </c>
      <c r="O89" s="47">
        <v>0</v>
      </c>
      <c r="P89" s="47">
        <v>0</v>
      </c>
      <c r="Q89" s="47">
        <v>0</v>
      </c>
      <c r="R89" s="47">
        <v>0</v>
      </c>
      <c r="S89" s="129">
        <v>0</v>
      </c>
      <c r="T89" s="47">
        <v>0</v>
      </c>
      <c r="U89" s="79">
        <f t="shared" si="43"/>
        <v>0</v>
      </c>
      <c r="V89" s="47">
        <v>0</v>
      </c>
      <c r="W89" s="47">
        <f t="shared" si="33"/>
        <v>0</v>
      </c>
      <c r="X89" s="47">
        <v>0</v>
      </c>
      <c r="Y89" s="47">
        <v>0</v>
      </c>
      <c r="Z89" s="47">
        <v>0</v>
      </c>
      <c r="AA89" s="47">
        <v>0</v>
      </c>
      <c r="AB89" s="47">
        <v>0</v>
      </c>
      <c r="AC89" s="69">
        <f t="shared" si="44"/>
        <v>0</v>
      </c>
      <c r="AD89" s="112">
        <f t="shared" si="45"/>
        <v>0</v>
      </c>
    </row>
    <row r="90" spans="1:30" s="49" customFormat="1" ht="12.75" hidden="1" x14ac:dyDescent="0.2">
      <c r="A90" s="93">
        <v>85</v>
      </c>
      <c r="B90" s="36"/>
      <c r="C90" s="141"/>
      <c r="D90" s="56"/>
      <c r="E90" s="77">
        <f t="shared" si="42"/>
        <v>0</v>
      </c>
      <c r="F90" s="78">
        <f t="shared" si="34"/>
        <v>0</v>
      </c>
      <c r="G90" s="47">
        <f t="shared" si="35"/>
        <v>0</v>
      </c>
      <c r="H90" s="47">
        <f t="shared" si="36"/>
        <v>0</v>
      </c>
      <c r="I90" s="47">
        <f t="shared" si="37"/>
        <v>0</v>
      </c>
      <c r="J90" s="47">
        <f t="shared" si="38"/>
        <v>0</v>
      </c>
      <c r="K90" s="47">
        <f t="shared" si="39"/>
        <v>0</v>
      </c>
      <c r="L90" s="47">
        <f t="shared" si="40"/>
        <v>0</v>
      </c>
      <c r="M90" s="47">
        <f t="shared" si="41"/>
        <v>0</v>
      </c>
      <c r="N90" s="78">
        <v>0</v>
      </c>
      <c r="O90" s="47">
        <v>0</v>
      </c>
      <c r="P90" s="47">
        <v>0</v>
      </c>
      <c r="Q90" s="47">
        <v>0</v>
      </c>
      <c r="R90" s="47">
        <v>0</v>
      </c>
      <c r="S90" s="129">
        <v>0</v>
      </c>
      <c r="T90" s="47">
        <v>0</v>
      </c>
      <c r="U90" s="79">
        <f t="shared" si="43"/>
        <v>0</v>
      </c>
      <c r="V90" s="47">
        <v>0</v>
      </c>
      <c r="W90" s="47">
        <f t="shared" si="33"/>
        <v>0</v>
      </c>
      <c r="X90" s="47">
        <v>0</v>
      </c>
      <c r="Y90" s="47">
        <v>0</v>
      </c>
      <c r="Z90" s="47">
        <v>0</v>
      </c>
      <c r="AA90" s="47">
        <v>0</v>
      </c>
      <c r="AB90" s="47">
        <v>0</v>
      </c>
      <c r="AC90" s="69">
        <f t="shared" si="44"/>
        <v>0</v>
      </c>
      <c r="AD90" s="112">
        <f t="shared" si="45"/>
        <v>0</v>
      </c>
    </row>
    <row r="91" spans="1:30" s="49" customFormat="1" ht="12.75" hidden="1" x14ac:dyDescent="0.2">
      <c r="A91" s="93">
        <v>86</v>
      </c>
      <c r="B91" s="36"/>
      <c r="C91" s="141"/>
      <c r="D91" s="56"/>
      <c r="E91" s="77">
        <f t="shared" si="42"/>
        <v>0</v>
      </c>
      <c r="F91" s="78">
        <f t="shared" si="34"/>
        <v>0</v>
      </c>
      <c r="G91" s="47">
        <f t="shared" si="35"/>
        <v>0</v>
      </c>
      <c r="H91" s="47">
        <f t="shared" si="36"/>
        <v>0</v>
      </c>
      <c r="I91" s="47">
        <f t="shared" si="37"/>
        <v>0</v>
      </c>
      <c r="J91" s="47">
        <f t="shared" si="38"/>
        <v>0</v>
      </c>
      <c r="K91" s="47">
        <f t="shared" si="39"/>
        <v>0</v>
      </c>
      <c r="L91" s="47">
        <f t="shared" si="40"/>
        <v>0</v>
      </c>
      <c r="M91" s="47">
        <f t="shared" si="41"/>
        <v>0</v>
      </c>
      <c r="N91" s="78">
        <v>0</v>
      </c>
      <c r="O91" s="47">
        <v>0</v>
      </c>
      <c r="P91" s="47">
        <v>0</v>
      </c>
      <c r="Q91" s="47">
        <v>0</v>
      </c>
      <c r="R91" s="47">
        <v>0</v>
      </c>
      <c r="S91" s="129">
        <v>0</v>
      </c>
      <c r="T91" s="47">
        <v>0</v>
      </c>
      <c r="U91" s="79">
        <f t="shared" si="43"/>
        <v>0</v>
      </c>
      <c r="V91" s="47">
        <v>0</v>
      </c>
      <c r="W91" s="47">
        <f t="shared" si="33"/>
        <v>0</v>
      </c>
      <c r="X91" s="47">
        <v>0</v>
      </c>
      <c r="Y91" s="47">
        <v>0</v>
      </c>
      <c r="Z91" s="47">
        <v>0</v>
      </c>
      <c r="AA91" s="47">
        <v>0</v>
      </c>
      <c r="AB91" s="47">
        <v>0</v>
      </c>
      <c r="AC91" s="69">
        <f t="shared" si="44"/>
        <v>0</v>
      </c>
      <c r="AD91" s="112">
        <f t="shared" si="45"/>
        <v>0</v>
      </c>
    </row>
    <row r="92" spans="1:30" s="49" customFormat="1" ht="12.75" hidden="1" x14ac:dyDescent="0.2">
      <c r="A92" s="93">
        <v>87</v>
      </c>
      <c r="B92" s="36"/>
      <c r="C92" s="141"/>
      <c r="D92" s="56"/>
      <c r="E92" s="77">
        <f t="shared" si="42"/>
        <v>0</v>
      </c>
      <c r="F92" s="78">
        <f t="shared" si="34"/>
        <v>0</v>
      </c>
      <c r="G92" s="47">
        <f t="shared" si="35"/>
        <v>0</v>
      </c>
      <c r="H92" s="47">
        <f t="shared" si="36"/>
        <v>0</v>
      </c>
      <c r="I92" s="47">
        <f t="shared" si="37"/>
        <v>0</v>
      </c>
      <c r="J92" s="47">
        <f t="shared" si="38"/>
        <v>0</v>
      </c>
      <c r="K92" s="47">
        <f t="shared" si="39"/>
        <v>0</v>
      </c>
      <c r="L92" s="47">
        <f t="shared" si="40"/>
        <v>0</v>
      </c>
      <c r="M92" s="47">
        <f t="shared" si="41"/>
        <v>0</v>
      </c>
      <c r="N92" s="78">
        <v>0</v>
      </c>
      <c r="O92" s="47">
        <v>0</v>
      </c>
      <c r="P92" s="47">
        <v>0</v>
      </c>
      <c r="Q92" s="47">
        <v>0</v>
      </c>
      <c r="R92" s="47">
        <v>0</v>
      </c>
      <c r="S92" s="129">
        <v>0</v>
      </c>
      <c r="T92" s="47">
        <v>0</v>
      </c>
      <c r="U92" s="79">
        <f t="shared" si="43"/>
        <v>0</v>
      </c>
      <c r="V92" s="47">
        <v>0</v>
      </c>
      <c r="W92" s="47">
        <f t="shared" si="33"/>
        <v>0</v>
      </c>
      <c r="X92" s="47">
        <v>0</v>
      </c>
      <c r="Y92" s="47">
        <v>0</v>
      </c>
      <c r="Z92" s="47">
        <v>0</v>
      </c>
      <c r="AA92" s="47">
        <v>0</v>
      </c>
      <c r="AB92" s="47">
        <v>0</v>
      </c>
      <c r="AC92" s="69">
        <f t="shared" si="44"/>
        <v>0</v>
      </c>
      <c r="AD92" s="112">
        <f t="shared" si="45"/>
        <v>0</v>
      </c>
    </row>
    <row r="93" spans="1:30" s="49" customFormat="1" ht="12.75" hidden="1" x14ac:dyDescent="0.2">
      <c r="A93" s="93">
        <v>88</v>
      </c>
      <c r="B93" s="36"/>
      <c r="C93" s="141"/>
      <c r="D93" s="56"/>
      <c r="E93" s="77">
        <f t="shared" si="42"/>
        <v>0</v>
      </c>
      <c r="F93" s="78">
        <f t="shared" si="34"/>
        <v>0</v>
      </c>
      <c r="G93" s="47">
        <f t="shared" si="35"/>
        <v>0</v>
      </c>
      <c r="H93" s="47">
        <f t="shared" si="36"/>
        <v>0</v>
      </c>
      <c r="I93" s="47">
        <f t="shared" si="37"/>
        <v>0</v>
      </c>
      <c r="J93" s="47">
        <f t="shared" si="38"/>
        <v>0</v>
      </c>
      <c r="K93" s="47">
        <f t="shared" si="39"/>
        <v>0</v>
      </c>
      <c r="L93" s="47">
        <f t="shared" si="40"/>
        <v>0</v>
      </c>
      <c r="M93" s="47">
        <f t="shared" si="41"/>
        <v>0</v>
      </c>
      <c r="N93" s="78">
        <v>0</v>
      </c>
      <c r="O93" s="47">
        <v>0</v>
      </c>
      <c r="P93" s="47">
        <v>0</v>
      </c>
      <c r="Q93" s="47">
        <v>0</v>
      </c>
      <c r="R93" s="47">
        <v>0</v>
      </c>
      <c r="S93" s="129">
        <v>0</v>
      </c>
      <c r="T93" s="47">
        <v>0</v>
      </c>
      <c r="U93" s="79">
        <f t="shared" si="43"/>
        <v>0</v>
      </c>
      <c r="V93" s="47">
        <v>0</v>
      </c>
      <c r="W93" s="47">
        <f t="shared" si="33"/>
        <v>0</v>
      </c>
      <c r="X93" s="47">
        <v>0</v>
      </c>
      <c r="Y93" s="47">
        <v>0</v>
      </c>
      <c r="Z93" s="47">
        <v>0</v>
      </c>
      <c r="AA93" s="47">
        <v>0</v>
      </c>
      <c r="AB93" s="47">
        <v>0</v>
      </c>
      <c r="AC93" s="69">
        <f t="shared" si="44"/>
        <v>0</v>
      </c>
      <c r="AD93" s="112">
        <f t="shared" si="45"/>
        <v>0</v>
      </c>
    </row>
    <row r="94" spans="1:30" s="49" customFormat="1" ht="12.75" hidden="1" x14ac:dyDescent="0.2">
      <c r="A94" s="93">
        <v>89</v>
      </c>
      <c r="B94" s="36"/>
      <c r="C94" s="141"/>
      <c r="D94" s="56"/>
      <c r="E94" s="77">
        <f t="shared" si="42"/>
        <v>0</v>
      </c>
      <c r="F94" s="78">
        <f t="shared" si="34"/>
        <v>0</v>
      </c>
      <c r="G94" s="47">
        <f t="shared" si="35"/>
        <v>0</v>
      </c>
      <c r="H94" s="47">
        <f t="shared" si="36"/>
        <v>0</v>
      </c>
      <c r="I94" s="47">
        <f t="shared" si="37"/>
        <v>0</v>
      </c>
      <c r="J94" s="47">
        <f t="shared" si="38"/>
        <v>0</v>
      </c>
      <c r="K94" s="47">
        <f t="shared" si="39"/>
        <v>0</v>
      </c>
      <c r="L94" s="47">
        <f t="shared" si="40"/>
        <v>0</v>
      </c>
      <c r="M94" s="47">
        <f t="shared" si="41"/>
        <v>0</v>
      </c>
      <c r="N94" s="78">
        <v>0</v>
      </c>
      <c r="O94" s="47">
        <v>0</v>
      </c>
      <c r="P94" s="47">
        <v>0</v>
      </c>
      <c r="Q94" s="47">
        <v>0</v>
      </c>
      <c r="R94" s="47">
        <v>0</v>
      </c>
      <c r="S94" s="129">
        <v>0</v>
      </c>
      <c r="T94" s="47">
        <v>0</v>
      </c>
      <c r="U94" s="79">
        <f t="shared" si="43"/>
        <v>0</v>
      </c>
      <c r="V94" s="47">
        <v>0</v>
      </c>
      <c r="W94" s="47">
        <f t="shared" si="33"/>
        <v>0</v>
      </c>
      <c r="X94" s="47">
        <v>0</v>
      </c>
      <c r="Y94" s="47">
        <v>0</v>
      </c>
      <c r="Z94" s="47">
        <v>0</v>
      </c>
      <c r="AA94" s="47">
        <v>0</v>
      </c>
      <c r="AB94" s="47">
        <v>0</v>
      </c>
      <c r="AC94" s="69">
        <f t="shared" si="44"/>
        <v>0</v>
      </c>
      <c r="AD94" s="112">
        <f t="shared" si="45"/>
        <v>0</v>
      </c>
    </row>
    <row r="95" spans="1:30" s="49" customFormat="1" ht="12.75" hidden="1" x14ac:dyDescent="0.2">
      <c r="A95" s="93">
        <v>90</v>
      </c>
      <c r="B95" s="36"/>
      <c r="C95" s="141"/>
      <c r="D95" s="56"/>
      <c r="E95" s="77">
        <f t="shared" si="42"/>
        <v>0</v>
      </c>
      <c r="F95" s="78">
        <f t="shared" si="34"/>
        <v>0</v>
      </c>
      <c r="G95" s="47">
        <f t="shared" si="35"/>
        <v>0</v>
      </c>
      <c r="H95" s="47">
        <f t="shared" si="36"/>
        <v>0</v>
      </c>
      <c r="I95" s="47">
        <f t="shared" si="37"/>
        <v>0</v>
      </c>
      <c r="J95" s="47">
        <f t="shared" si="38"/>
        <v>0</v>
      </c>
      <c r="K95" s="47">
        <f t="shared" si="39"/>
        <v>0</v>
      </c>
      <c r="L95" s="47">
        <f t="shared" si="40"/>
        <v>0</v>
      </c>
      <c r="M95" s="47">
        <f t="shared" si="41"/>
        <v>0</v>
      </c>
      <c r="N95" s="78">
        <v>0</v>
      </c>
      <c r="O95" s="47">
        <v>0</v>
      </c>
      <c r="P95" s="47">
        <v>0</v>
      </c>
      <c r="Q95" s="47">
        <v>0</v>
      </c>
      <c r="R95" s="47">
        <v>0</v>
      </c>
      <c r="S95" s="129">
        <v>0</v>
      </c>
      <c r="T95" s="47">
        <v>0</v>
      </c>
      <c r="U95" s="79">
        <f t="shared" si="43"/>
        <v>0</v>
      </c>
      <c r="V95" s="47">
        <v>0</v>
      </c>
      <c r="W95" s="47">
        <f t="shared" si="33"/>
        <v>0</v>
      </c>
      <c r="X95" s="47">
        <v>0</v>
      </c>
      <c r="Y95" s="47">
        <v>0</v>
      </c>
      <c r="Z95" s="47">
        <v>0</v>
      </c>
      <c r="AA95" s="47">
        <v>0</v>
      </c>
      <c r="AB95" s="47">
        <v>0</v>
      </c>
      <c r="AC95" s="69">
        <f t="shared" si="44"/>
        <v>0</v>
      </c>
      <c r="AD95" s="112">
        <f t="shared" si="45"/>
        <v>0</v>
      </c>
    </row>
    <row r="96" spans="1:30" s="49" customFormat="1" ht="12.75" hidden="1" x14ac:dyDescent="0.2">
      <c r="A96" s="93">
        <v>91</v>
      </c>
      <c r="B96" s="36"/>
      <c r="C96" s="141"/>
      <c r="D96" s="56"/>
      <c r="E96" s="77">
        <f t="shared" si="42"/>
        <v>0</v>
      </c>
      <c r="F96" s="78">
        <f t="shared" si="34"/>
        <v>0</v>
      </c>
      <c r="G96" s="47">
        <f t="shared" si="35"/>
        <v>0</v>
      </c>
      <c r="H96" s="47">
        <f t="shared" si="36"/>
        <v>0</v>
      </c>
      <c r="I96" s="47">
        <f t="shared" si="37"/>
        <v>0</v>
      </c>
      <c r="J96" s="47">
        <f t="shared" si="38"/>
        <v>0</v>
      </c>
      <c r="K96" s="47">
        <f t="shared" si="39"/>
        <v>0</v>
      </c>
      <c r="L96" s="47">
        <f t="shared" si="40"/>
        <v>0</v>
      </c>
      <c r="M96" s="47">
        <f t="shared" si="41"/>
        <v>0</v>
      </c>
      <c r="N96" s="78">
        <v>0</v>
      </c>
      <c r="O96" s="47">
        <v>0</v>
      </c>
      <c r="P96" s="47">
        <v>0</v>
      </c>
      <c r="Q96" s="47">
        <v>0</v>
      </c>
      <c r="R96" s="47">
        <v>0</v>
      </c>
      <c r="S96" s="129">
        <v>0</v>
      </c>
      <c r="T96" s="47">
        <v>0</v>
      </c>
      <c r="U96" s="79">
        <f t="shared" si="43"/>
        <v>0</v>
      </c>
      <c r="V96" s="47">
        <v>0</v>
      </c>
      <c r="W96" s="47">
        <f t="shared" si="33"/>
        <v>0</v>
      </c>
      <c r="X96" s="47">
        <v>0</v>
      </c>
      <c r="Y96" s="47">
        <v>0</v>
      </c>
      <c r="Z96" s="47">
        <v>0</v>
      </c>
      <c r="AA96" s="47">
        <v>0</v>
      </c>
      <c r="AB96" s="47">
        <v>0</v>
      </c>
      <c r="AC96" s="69">
        <f t="shared" si="44"/>
        <v>0</v>
      </c>
      <c r="AD96" s="112">
        <f t="shared" si="45"/>
        <v>0</v>
      </c>
    </row>
    <row r="97" spans="1:30" s="49" customFormat="1" ht="12.75" hidden="1" x14ac:dyDescent="0.2">
      <c r="A97" s="93">
        <v>92</v>
      </c>
      <c r="B97" s="36"/>
      <c r="C97" s="141"/>
      <c r="D97" s="56"/>
      <c r="E97" s="77">
        <f t="shared" si="42"/>
        <v>0</v>
      </c>
      <c r="F97" s="78">
        <f t="shared" si="34"/>
        <v>0</v>
      </c>
      <c r="G97" s="47">
        <f t="shared" si="35"/>
        <v>0</v>
      </c>
      <c r="H97" s="47">
        <f t="shared" si="36"/>
        <v>0</v>
      </c>
      <c r="I97" s="47">
        <f t="shared" si="37"/>
        <v>0</v>
      </c>
      <c r="J97" s="47">
        <f t="shared" si="38"/>
        <v>0</v>
      </c>
      <c r="K97" s="47">
        <f t="shared" si="39"/>
        <v>0</v>
      </c>
      <c r="L97" s="47">
        <f t="shared" si="40"/>
        <v>0</v>
      </c>
      <c r="M97" s="47">
        <f t="shared" si="41"/>
        <v>0</v>
      </c>
      <c r="N97" s="78">
        <v>0</v>
      </c>
      <c r="O97" s="47">
        <v>0</v>
      </c>
      <c r="P97" s="47">
        <v>0</v>
      </c>
      <c r="Q97" s="47">
        <v>0</v>
      </c>
      <c r="R97" s="47">
        <v>0</v>
      </c>
      <c r="S97" s="129">
        <v>0</v>
      </c>
      <c r="T97" s="47">
        <v>0</v>
      </c>
      <c r="U97" s="79">
        <f t="shared" si="43"/>
        <v>0</v>
      </c>
      <c r="V97" s="47">
        <v>0</v>
      </c>
      <c r="W97" s="47">
        <f t="shared" si="33"/>
        <v>0</v>
      </c>
      <c r="X97" s="47">
        <v>0</v>
      </c>
      <c r="Y97" s="47">
        <v>0</v>
      </c>
      <c r="Z97" s="47">
        <v>0</v>
      </c>
      <c r="AA97" s="47">
        <v>0</v>
      </c>
      <c r="AB97" s="47">
        <v>0</v>
      </c>
      <c r="AC97" s="69">
        <f t="shared" si="44"/>
        <v>0</v>
      </c>
      <c r="AD97" s="112">
        <f t="shared" si="45"/>
        <v>0</v>
      </c>
    </row>
    <row r="98" spans="1:30" s="49" customFormat="1" ht="12.75" hidden="1" x14ac:dyDescent="0.2">
      <c r="A98" s="93">
        <v>93</v>
      </c>
      <c r="B98" s="36"/>
      <c r="C98" s="141"/>
      <c r="D98" s="56"/>
      <c r="E98" s="77">
        <f t="shared" si="42"/>
        <v>0</v>
      </c>
      <c r="F98" s="78">
        <f t="shared" si="34"/>
        <v>0</v>
      </c>
      <c r="G98" s="47">
        <f t="shared" si="35"/>
        <v>0</v>
      </c>
      <c r="H98" s="47">
        <f t="shared" si="36"/>
        <v>0</v>
      </c>
      <c r="I98" s="47">
        <f t="shared" si="37"/>
        <v>0</v>
      </c>
      <c r="J98" s="47">
        <f t="shared" si="38"/>
        <v>0</v>
      </c>
      <c r="K98" s="47">
        <f t="shared" si="39"/>
        <v>0</v>
      </c>
      <c r="L98" s="47">
        <f t="shared" si="40"/>
        <v>0</v>
      </c>
      <c r="M98" s="47">
        <f t="shared" si="41"/>
        <v>0</v>
      </c>
      <c r="N98" s="78">
        <v>0</v>
      </c>
      <c r="O98" s="47">
        <v>0</v>
      </c>
      <c r="P98" s="47">
        <v>0</v>
      </c>
      <c r="Q98" s="47">
        <v>0</v>
      </c>
      <c r="R98" s="47">
        <v>0</v>
      </c>
      <c r="S98" s="129">
        <v>0</v>
      </c>
      <c r="T98" s="47">
        <v>0</v>
      </c>
      <c r="U98" s="79">
        <f t="shared" si="43"/>
        <v>0</v>
      </c>
      <c r="V98" s="47">
        <v>0</v>
      </c>
      <c r="W98" s="47">
        <f t="shared" si="33"/>
        <v>0</v>
      </c>
      <c r="X98" s="47">
        <v>0</v>
      </c>
      <c r="Y98" s="47">
        <v>0</v>
      </c>
      <c r="Z98" s="47">
        <v>0</v>
      </c>
      <c r="AA98" s="47">
        <v>0</v>
      </c>
      <c r="AB98" s="47">
        <v>0</v>
      </c>
      <c r="AC98" s="69">
        <f t="shared" si="44"/>
        <v>0</v>
      </c>
      <c r="AD98" s="112">
        <f t="shared" si="45"/>
        <v>0</v>
      </c>
    </row>
    <row r="99" spans="1:30" s="49" customFormat="1" ht="12.75" hidden="1" x14ac:dyDescent="0.2">
      <c r="A99" s="93">
        <v>94</v>
      </c>
      <c r="B99" s="36"/>
      <c r="C99" s="141"/>
      <c r="D99" s="56"/>
      <c r="E99" s="77">
        <f t="shared" si="42"/>
        <v>0</v>
      </c>
      <c r="F99" s="78">
        <f t="shared" si="34"/>
        <v>0</v>
      </c>
      <c r="G99" s="47">
        <f t="shared" si="35"/>
        <v>0</v>
      </c>
      <c r="H99" s="47">
        <f t="shared" si="36"/>
        <v>0</v>
      </c>
      <c r="I99" s="47">
        <f t="shared" si="37"/>
        <v>0</v>
      </c>
      <c r="J99" s="47">
        <f t="shared" si="38"/>
        <v>0</v>
      </c>
      <c r="K99" s="47">
        <f t="shared" si="39"/>
        <v>0</v>
      </c>
      <c r="L99" s="47">
        <f t="shared" si="40"/>
        <v>0</v>
      </c>
      <c r="M99" s="47">
        <f t="shared" si="41"/>
        <v>0</v>
      </c>
      <c r="N99" s="78">
        <v>0</v>
      </c>
      <c r="O99" s="47">
        <v>0</v>
      </c>
      <c r="P99" s="47">
        <v>0</v>
      </c>
      <c r="Q99" s="47">
        <v>0</v>
      </c>
      <c r="R99" s="47">
        <v>0</v>
      </c>
      <c r="S99" s="129">
        <v>0</v>
      </c>
      <c r="T99" s="47">
        <v>0</v>
      </c>
      <c r="U99" s="79">
        <f t="shared" si="43"/>
        <v>0</v>
      </c>
      <c r="V99" s="47">
        <v>0</v>
      </c>
      <c r="W99" s="47">
        <f t="shared" si="33"/>
        <v>0</v>
      </c>
      <c r="X99" s="47">
        <v>0</v>
      </c>
      <c r="Y99" s="47">
        <v>0</v>
      </c>
      <c r="Z99" s="47">
        <v>0</v>
      </c>
      <c r="AA99" s="47">
        <v>0</v>
      </c>
      <c r="AB99" s="47">
        <v>0</v>
      </c>
      <c r="AC99" s="69">
        <f t="shared" si="44"/>
        <v>0</v>
      </c>
      <c r="AD99" s="112">
        <f t="shared" si="45"/>
        <v>0</v>
      </c>
    </row>
    <row r="100" spans="1:30" s="49" customFormat="1" ht="12.75" hidden="1" x14ac:dyDescent="0.2">
      <c r="A100" s="93">
        <v>95</v>
      </c>
      <c r="B100" s="36"/>
      <c r="C100" s="141"/>
      <c r="D100" s="56"/>
      <c r="E100" s="77">
        <f t="shared" si="42"/>
        <v>0</v>
      </c>
      <c r="F100" s="78">
        <f t="shared" si="34"/>
        <v>0</v>
      </c>
      <c r="G100" s="47">
        <f t="shared" si="35"/>
        <v>0</v>
      </c>
      <c r="H100" s="47">
        <f t="shared" si="36"/>
        <v>0</v>
      </c>
      <c r="I100" s="47">
        <f t="shared" si="37"/>
        <v>0</v>
      </c>
      <c r="J100" s="47">
        <f t="shared" si="38"/>
        <v>0</v>
      </c>
      <c r="K100" s="47">
        <f t="shared" si="39"/>
        <v>0</v>
      </c>
      <c r="L100" s="47">
        <f t="shared" si="40"/>
        <v>0</v>
      </c>
      <c r="M100" s="47">
        <f t="shared" si="41"/>
        <v>0</v>
      </c>
      <c r="N100" s="78">
        <v>0</v>
      </c>
      <c r="O100" s="47">
        <v>0</v>
      </c>
      <c r="P100" s="47">
        <v>0</v>
      </c>
      <c r="Q100" s="47">
        <v>0</v>
      </c>
      <c r="R100" s="47">
        <v>0</v>
      </c>
      <c r="S100" s="129">
        <v>0</v>
      </c>
      <c r="T100" s="47">
        <v>0</v>
      </c>
      <c r="U100" s="79">
        <f t="shared" si="43"/>
        <v>0</v>
      </c>
      <c r="V100" s="47">
        <v>0</v>
      </c>
      <c r="W100" s="47">
        <f t="shared" si="33"/>
        <v>0</v>
      </c>
      <c r="X100" s="47">
        <v>0</v>
      </c>
      <c r="Y100" s="47">
        <v>0</v>
      </c>
      <c r="Z100" s="47">
        <v>0</v>
      </c>
      <c r="AA100" s="47">
        <v>0</v>
      </c>
      <c r="AB100" s="47">
        <v>0</v>
      </c>
      <c r="AC100" s="69">
        <f t="shared" si="44"/>
        <v>0</v>
      </c>
      <c r="AD100" s="112">
        <f t="shared" si="45"/>
        <v>0</v>
      </c>
    </row>
    <row r="101" spans="1:30" s="49" customFormat="1" ht="12.75" hidden="1" x14ac:dyDescent="0.2">
      <c r="A101" s="93">
        <v>96</v>
      </c>
      <c r="B101" s="36"/>
      <c r="C101" s="141"/>
      <c r="D101" s="56"/>
      <c r="E101" s="77">
        <f t="shared" si="42"/>
        <v>0</v>
      </c>
      <c r="F101" s="78">
        <f t="shared" si="34"/>
        <v>0</v>
      </c>
      <c r="G101" s="47">
        <f t="shared" si="35"/>
        <v>0</v>
      </c>
      <c r="H101" s="47">
        <f t="shared" si="36"/>
        <v>0</v>
      </c>
      <c r="I101" s="47">
        <f t="shared" si="37"/>
        <v>0</v>
      </c>
      <c r="J101" s="47">
        <f t="shared" si="38"/>
        <v>0</v>
      </c>
      <c r="K101" s="47">
        <f t="shared" si="39"/>
        <v>0</v>
      </c>
      <c r="L101" s="47">
        <f t="shared" si="40"/>
        <v>0</v>
      </c>
      <c r="M101" s="47">
        <f t="shared" si="41"/>
        <v>0</v>
      </c>
      <c r="N101" s="78">
        <v>0</v>
      </c>
      <c r="O101" s="47">
        <v>0</v>
      </c>
      <c r="P101" s="47">
        <v>0</v>
      </c>
      <c r="Q101" s="47">
        <v>0</v>
      </c>
      <c r="R101" s="47">
        <v>0</v>
      </c>
      <c r="S101" s="129">
        <v>0</v>
      </c>
      <c r="T101" s="47">
        <v>0</v>
      </c>
      <c r="U101" s="79">
        <f t="shared" si="43"/>
        <v>0</v>
      </c>
      <c r="V101" s="47">
        <v>0</v>
      </c>
      <c r="W101" s="47">
        <f t="shared" si="33"/>
        <v>0</v>
      </c>
      <c r="X101" s="47">
        <v>0</v>
      </c>
      <c r="Y101" s="47">
        <v>0</v>
      </c>
      <c r="Z101" s="47">
        <v>0</v>
      </c>
      <c r="AA101" s="47">
        <v>0</v>
      </c>
      <c r="AB101" s="47">
        <v>0</v>
      </c>
      <c r="AC101" s="69">
        <f t="shared" si="44"/>
        <v>0</v>
      </c>
      <c r="AD101" s="112">
        <f t="shared" si="45"/>
        <v>0</v>
      </c>
    </row>
    <row r="102" spans="1:30" s="49" customFormat="1" ht="12.75" hidden="1" x14ac:dyDescent="0.2">
      <c r="A102" s="93">
        <v>97</v>
      </c>
      <c r="B102" s="36"/>
      <c r="C102" s="141"/>
      <c r="D102" s="56"/>
      <c r="E102" s="77">
        <f t="shared" si="42"/>
        <v>0</v>
      </c>
      <c r="F102" s="78">
        <f t="shared" si="34"/>
        <v>0</v>
      </c>
      <c r="G102" s="47">
        <f t="shared" si="35"/>
        <v>0</v>
      </c>
      <c r="H102" s="47">
        <f t="shared" si="36"/>
        <v>0</v>
      </c>
      <c r="I102" s="47">
        <f t="shared" si="37"/>
        <v>0</v>
      </c>
      <c r="J102" s="47">
        <f t="shared" si="38"/>
        <v>0</v>
      </c>
      <c r="K102" s="47">
        <f t="shared" si="39"/>
        <v>0</v>
      </c>
      <c r="L102" s="47">
        <f t="shared" si="40"/>
        <v>0</v>
      </c>
      <c r="M102" s="47">
        <f t="shared" si="41"/>
        <v>0</v>
      </c>
      <c r="N102" s="78">
        <v>0</v>
      </c>
      <c r="O102" s="47">
        <v>0</v>
      </c>
      <c r="P102" s="47">
        <v>0</v>
      </c>
      <c r="Q102" s="47">
        <v>0</v>
      </c>
      <c r="R102" s="47">
        <v>0</v>
      </c>
      <c r="S102" s="129">
        <v>0</v>
      </c>
      <c r="T102" s="47">
        <v>0</v>
      </c>
      <c r="U102" s="79">
        <f t="shared" si="43"/>
        <v>0</v>
      </c>
      <c r="V102" s="47">
        <v>0</v>
      </c>
      <c r="W102" s="47">
        <f t="shared" si="33"/>
        <v>0</v>
      </c>
      <c r="X102" s="47">
        <v>0</v>
      </c>
      <c r="Y102" s="47">
        <v>0</v>
      </c>
      <c r="Z102" s="47">
        <v>0</v>
      </c>
      <c r="AA102" s="47">
        <v>0</v>
      </c>
      <c r="AB102" s="47">
        <v>0</v>
      </c>
      <c r="AC102" s="69">
        <f t="shared" si="44"/>
        <v>0</v>
      </c>
      <c r="AD102" s="112">
        <f t="shared" si="45"/>
        <v>0</v>
      </c>
    </row>
    <row r="103" spans="1:30" s="49" customFormat="1" ht="12.75" hidden="1" x14ac:dyDescent="0.2">
      <c r="A103" s="93">
        <v>98</v>
      </c>
      <c r="B103" s="36"/>
      <c r="C103" s="141"/>
      <c r="D103" s="56"/>
      <c r="E103" s="77">
        <f t="shared" si="42"/>
        <v>0</v>
      </c>
      <c r="F103" s="78">
        <f t="shared" si="34"/>
        <v>0</v>
      </c>
      <c r="G103" s="47">
        <f t="shared" si="35"/>
        <v>0</v>
      </c>
      <c r="H103" s="47">
        <f t="shared" si="36"/>
        <v>0</v>
      </c>
      <c r="I103" s="47">
        <f t="shared" si="37"/>
        <v>0</v>
      </c>
      <c r="J103" s="47">
        <f t="shared" si="38"/>
        <v>0</v>
      </c>
      <c r="K103" s="47">
        <f t="shared" si="39"/>
        <v>0</v>
      </c>
      <c r="L103" s="47">
        <f t="shared" si="40"/>
        <v>0</v>
      </c>
      <c r="M103" s="47">
        <f t="shared" si="41"/>
        <v>0</v>
      </c>
      <c r="N103" s="78">
        <v>0</v>
      </c>
      <c r="O103" s="47">
        <v>0</v>
      </c>
      <c r="P103" s="47">
        <v>0</v>
      </c>
      <c r="Q103" s="47">
        <v>0</v>
      </c>
      <c r="R103" s="47">
        <v>0</v>
      </c>
      <c r="S103" s="129">
        <v>0</v>
      </c>
      <c r="T103" s="47">
        <v>0</v>
      </c>
      <c r="U103" s="79">
        <f t="shared" si="43"/>
        <v>0</v>
      </c>
      <c r="V103" s="47">
        <v>0</v>
      </c>
      <c r="W103" s="47">
        <f t="shared" si="33"/>
        <v>0</v>
      </c>
      <c r="X103" s="47">
        <v>0</v>
      </c>
      <c r="Y103" s="47">
        <v>0</v>
      </c>
      <c r="Z103" s="47">
        <v>0</v>
      </c>
      <c r="AA103" s="47">
        <v>0</v>
      </c>
      <c r="AB103" s="47">
        <v>0</v>
      </c>
      <c r="AC103" s="69">
        <f t="shared" si="44"/>
        <v>0</v>
      </c>
      <c r="AD103" s="112">
        <f t="shared" si="45"/>
        <v>0</v>
      </c>
    </row>
    <row r="104" spans="1:30" s="49" customFormat="1" ht="12.75" hidden="1" x14ac:dyDescent="0.2">
      <c r="A104" s="93">
        <v>99</v>
      </c>
      <c r="B104" s="36"/>
      <c r="C104" s="141"/>
      <c r="D104" s="56"/>
      <c r="E104" s="77">
        <f t="shared" si="42"/>
        <v>0</v>
      </c>
      <c r="F104" s="78">
        <f t="shared" si="34"/>
        <v>0</v>
      </c>
      <c r="G104" s="47">
        <f t="shared" si="35"/>
        <v>0</v>
      </c>
      <c r="H104" s="47">
        <f t="shared" si="36"/>
        <v>0</v>
      </c>
      <c r="I104" s="47">
        <f t="shared" si="37"/>
        <v>0</v>
      </c>
      <c r="J104" s="47">
        <f t="shared" si="38"/>
        <v>0</v>
      </c>
      <c r="K104" s="47">
        <f t="shared" si="39"/>
        <v>0</v>
      </c>
      <c r="L104" s="47">
        <f t="shared" si="40"/>
        <v>0</v>
      </c>
      <c r="M104" s="47">
        <f t="shared" si="41"/>
        <v>0</v>
      </c>
      <c r="N104" s="78">
        <v>0</v>
      </c>
      <c r="O104" s="47">
        <v>0</v>
      </c>
      <c r="P104" s="47">
        <v>0</v>
      </c>
      <c r="Q104" s="47">
        <v>0</v>
      </c>
      <c r="R104" s="47">
        <v>0</v>
      </c>
      <c r="S104" s="129">
        <v>0</v>
      </c>
      <c r="T104" s="47">
        <v>0</v>
      </c>
      <c r="U104" s="79">
        <f t="shared" si="43"/>
        <v>0</v>
      </c>
      <c r="V104" s="47">
        <v>0</v>
      </c>
      <c r="W104" s="47">
        <f t="shared" si="33"/>
        <v>0</v>
      </c>
      <c r="X104" s="47">
        <v>0</v>
      </c>
      <c r="Y104" s="47">
        <v>0</v>
      </c>
      <c r="Z104" s="47">
        <v>0</v>
      </c>
      <c r="AA104" s="47">
        <v>0</v>
      </c>
      <c r="AB104" s="47">
        <v>0</v>
      </c>
      <c r="AC104" s="69">
        <f t="shared" si="44"/>
        <v>0</v>
      </c>
      <c r="AD104" s="112">
        <f t="shared" si="45"/>
        <v>0</v>
      </c>
    </row>
    <row r="105" spans="1:30" s="49" customFormat="1" ht="12.75" hidden="1" x14ac:dyDescent="0.2">
      <c r="A105" s="93">
        <v>100</v>
      </c>
      <c r="B105" s="36"/>
      <c r="C105" s="141"/>
      <c r="D105" s="56"/>
      <c r="E105" s="77">
        <f t="shared" si="42"/>
        <v>0</v>
      </c>
      <c r="F105" s="78">
        <f t="shared" si="34"/>
        <v>0</v>
      </c>
      <c r="G105" s="47">
        <f t="shared" si="35"/>
        <v>0</v>
      </c>
      <c r="H105" s="47">
        <f t="shared" si="36"/>
        <v>0</v>
      </c>
      <c r="I105" s="47">
        <f t="shared" si="37"/>
        <v>0</v>
      </c>
      <c r="J105" s="47">
        <f t="shared" si="38"/>
        <v>0</v>
      </c>
      <c r="K105" s="47">
        <f t="shared" si="39"/>
        <v>0</v>
      </c>
      <c r="L105" s="47">
        <f t="shared" si="40"/>
        <v>0</v>
      </c>
      <c r="M105" s="47">
        <f t="shared" si="41"/>
        <v>0</v>
      </c>
      <c r="N105" s="78">
        <v>0</v>
      </c>
      <c r="O105" s="47">
        <v>0</v>
      </c>
      <c r="P105" s="47">
        <v>0</v>
      </c>
      <c r="Q105" s="47">
        <v>0</v>
      </c>
      <c r="R105" s="47">
        <v>0</v>
      </c>
      <c r="S105" s="129">
        <v>0</v>
      </c>
      <c r="T105" s="47">
        <v>0</v>
      </c>
      <c r="U105" s="79">
        <f t="shared" si="43"/>
        <v>0</v>
      </c>
      <c r="V105" s="47">
        <v>0</v>
      </c>
      <c r="W105" s="47">
        <f t="shared" si="33"/>
        <v>0</v>
      </c>
      <c r="X105" s="47">
        <v>0</v>
      </c>
      <c r="Y105" s="47">
        <v>0</v>
      </c>
      <c r="Z105" s="47">
        <v>0</v>
      </c>
      <c r="AA105" s="47">
        <v>0</v>
      </c>
      <c r="AB105" s="47">
        <v>0</v>
      </c>
      <c r="AC105" s="69">
        <f t="shared" si="44"/>
        <v>0</v>
      </c>
      <c r="AD105" s="112">
        <f t="shared" si="45"/>
        <v>0</v>
      </c>
    </row>
    <row r="106" spans="1:30" s="49" customFormat="1" ht="12.75" hidden="1" x14ac:dyDescent="0.2">
      <c r="A106" s="93">
        <v>101</v>
      </c>
      <c r="B106" s="36"/>
      <c r="C106" s="141"/>
      <c r="D106" s="56"/>
      <c r="E106" s="77">
        <f t="shared" si="42"/>
        <v>0</v>
      </c>
      <c r="F106" s="78">
        <f t="shared" si="34"/>
        <v>0</v>
      </c>
      <c r="G106" s="47">
        <f t="shared" si="35"/>
        <v>0</v>
      </c>
      <c r="H106" s="47">
        <f t="shared" si="36"/>
        <v>0</v>
      </c>
      <c r="I106" s="47">
        <f t="shared" si="37"/>
        <v>0</v>
      </c>
      <c r="J106" s="47">
        <f t="shared" si="38"/>
        <v>0</v>
      </c>
      <c r="K106" s="47">
        <f t="shared" si="39"/>
        <v>0</v>
      </c>
      <c r="L106" s="47">
        <f t="shared" si="40"/>
        <v>0</v>
      </c>
      <c r="M106" s="47">
        <f t="shared" si="41"/>
        <v>0</v>
      </c>
      <c r="N106" s="78">
        <v>0</v>
      </c>
      <c r="O106" s="47">
        <v>0</v>
      </c>
      <c r="P106" s="47">
        <v>0</v>
      </c>
      <c r="Q106" s="47">
        <v>0</v>
      </c>
      <c r="R106" s="47">
        <v>0</v>
      </c>
      <c r="S106" s="129">
        <v>0</v>
      </c>
      <c r="T106" s="47">
        <v>0</v>
      </c>
      <c r="U106" s="79">
        <f t="shared" si="43"/>
        <v>0</v>
      </c>
      <c r="V106" s="47">
        <v>0</v>
      </c>
      <c r="W106" s="47">
        <f t="shared" si="33"/>
        <v>0</v>
      </c>
      <c r="X106" s="47">
        <v>0</v>
      </c>
      <c r="Y106" s="47">
        <v>0</v>
      </c>
      <c r="Z106" s="47">
        <v>0</v>
      </c>
      <c r="AA106" s="47">
        <v>0</v>
      </c>
      <c r="AB106" s="47">
        <v>0</v>
      </c>
      <c r="AC106" s="69">
        <f t="shared" si="44"/>
        <v>0</v>
      </c>
      <c r="AD106" s="112">
        <f t="shared" si="45"/>
        <v>0</v>
      </c>
    </row>
    <row r="107" spans="1:30" s="49" customFormat="1" ht="12.75" hidden="1" x14ac:dyDescent="0.2">
      <c r="A107" s="93">
        <v>102</v>
      </c>
      <c r="B107" s="36"/>
      <c r="C107" s="141"/>
      <c r="D107" s="56"/>
      <c r="E107" s="77">
        <f t="shared" si="42"/>
        <v>0</v>
      </c>
      <c r="F107" s="78">
        <f t="shared" si="34"/>
        <v>0</v>
      </c>
      <c r="G107" s="47">
        <f t="shared" si="35"/>
        <v>0</v>
      </c>
      <c r="H107" s="47">
        <f t="shared" si="36"/>
        <v>0</v>
      </c>
      <c r="I107" s="47">
        <f t="shared" si="37"/>
        <v>0</v>
      </c>
      <c r="J107" s="47">
        <f t="shared" si="38"/>
        <v>0</v>
      </c>
      <c r="K107" s="47">
        <f t="shared" si="39"/>
        <v>0</v>
      </c>
      <c r="L107" s="47">
        <f t="shared" si="40"/>
        <v>0</v>
      </c>
      <c r="M107" s="47">
        <f t="shared" si="41"/>
        <v>0</v>
      </c>
      <c r="N107" s="78">
        <v>0</v>
      </c>
      <c r="O107" s="47">
        <v>0</v>
      </c>
      <c r="P107" s="47">
        <v>0</v>
      </c>
      <c r="Q107" s="47">
        <v>0</v>
      </c>
      <c r="R107" s="47">
        <v>0</v>
      </c>
      <c r="S107" s="129">
        <v>0</v>
      </c>
      <c r="T107" s="47">
        <v>0</v>
      </c>
      <c r="U107" s="79">
        <f t="shared" si="43"/>
        <v>0</v>
      </c>
      <c r="V107" s="47">
        <v>0</v>
      </c>
      <c r="W107" s="47">
        <f t="shared" si="33"/>
        <v>0</v>
      </c>
      <c r="X107" s="47">
        <v>0</v>
      </c>
      <c r="Y107" s="47">
        <v>0</v>
      </c>
      <c r="Z107" s="47">
        <v>0</v>
      </c>
      <c r="AA107" s="47">
        <v>0</v>
      </c>
      <c r="AB107" s="47">
        <v>0</v>
      </c>
      <c r="AC107" s="69">
        <f t="shared" si="44"/>
        <v>0</v>
      </c>
      <c r="AD107" s="112">
        <f t="shared" si="45"/>
        <v>0</v>
      </c>
    </row>
    <row r="108" spans="1:30" s="49" customFormat="1" ht="12.75" hidden="1" x14ac:dyDescent="0.2">
      <c r="A108" s="93">
        <v>103</v>
      </c>
      <c r="B108" s="36"/>
      <c r="C108" s="141"/>
      <c r="D108" s="56"/>
      <c r="E108" s="77">
        <f t="shared" si="42"/>
        <v>0</v>
      </c>
      <c r="F108" s="78">
        <f t="shared" si="34"/>
        <v>0</v>
      </c>
      <c r="G108" s="47">
        <f t="shared" si="35"/>
        <v>0</v>
      </c>
      <c r="H108" s="47">
        <f t="shared" si="36"/>
        <v>0</v>
      </c>
      <c r="I108" s="47">
        <f t="shared" si="37"/>
        <v>0</v>
      </c>
      <c r="J108" s="47">
        <f t="shared" si="38"/>
        <v>0</v>
      </c>
      <c r="K108" s="47">
        <f t="shared" si="39"/>
        <v>0</v>
      </c>
      <c r="L108" s="47">
        <f t="shared" si="40"/>
        <v>0</v>
      </c>
      <c r="M108" s="47">
        <f t="shared" si="41"/>
        <v>0</v>
      </c>
      <c r="N108" s="78">
        <v>0</v>
      </c>
      <c r="O108" s="47">
        <v>0</v>
      </c>
      <c r="P108" s="47">
        <v>0</v>
      </c>
      <c r="Q108" s="47">
        <v>0</v>
      </c>
      <c r="R108" s="47">
        <v>0</v>
      </c>
      <c r="S108" s="129">
        <v>0</v>
      </c>
      <c r="T108" s="47">
        <v>0</v>
      </c>
      <c r="U108" s="79">
        <f t="shared" si="43"/>
        <v>0</v>
      </c>
      <c r="V108" s="47">
        <v>0</v>
      </c>
      <c r="W108" s="47">
        <f t="shared" si="33"/>
        <v>0</v>
      </c>
      <c r="X108" s="47">
        <v>0</v>
      </c>
      <c r="Y108" s="47">
        <v>0</v>
      </c>
      <c r="Z108" s="47">
        <v>0</v>
      </c>
      <c r="AA108" s="47">
        <v>0</v>
      </c>
      <c r="AB108" s="47">
        <v>0</v>
      </c>
      <c r="AC108" s="69">
        <f t="shared" si="44"/>
        <v>0</v>
      </c>
      <c r="AD108" s="112">
        <f t="shared" si="45"/>
        <v>0</v>
      </c>
    </row>
    <row r="109" spans="1:30" s="49" customFormat="1" ht="12.75" hidden="1" x14ac:dyDescent="0.2">
      <c r="A109" s="93">
        <v>104</v>
      </c>
      <c r="B109" s="36"/>
      <c r="C109" s="141"/>
      <c r="D109" s="56"/>
      <c r="E109" s="77">
        <f t="shared" si="42"/>
        <v>0</v>
      </c>
      <c r="F109" s="78">
        <f t="shared" si="34"/>
        <v>0</v>
      </c>
      <c r="G109" s="47">
        <f t="shared" si="35"/>
        <v>0</v>
      </c>
      <c r="H109" s="47">
        <f t="shared" si="36"/>
        <v>0</v>
      </c>
      <c r="I109" s="47">
        <f t="shared" si="37"/>
        <v>0</v>
      </c>
      <c r="J109" s="47">
        <f t="shared" si="38"/>
        <v>0</v>
      </c>
      <c r="K109" s="47">
        <f t="shared" si="39"/>
        <v>0</v>
      </c>
      <c r="L109" s="47">
        <f t="shared" si="40"/>
        <v>0</v>
      </c>
      <c r="M109" s="47">
        <f t="shared" si="41"/>
        <v>0</v>
      </c>
      <c r="N109" s="78">
        <v>0</v>
      </c>
      <c r="O109" s="47">
        <v>0</v>
      </c>
      <c r="P109" s="47">
        <v>0</v>
      </c>
      <c r="Q109" s="47">
        <v>0</v>
      </c>
      <c r="R109" s="47">
        <v>0</v>
      </c>
      <c r="S109" s="129">
        <v>0</v>
      </c>
      <c r="T109" s="47">
        <v>0</v>
      </c>
      <c r="U109" s="79">
        <f t="shared" si="43"/>
        <v>0</v>
      </c>
      <c r="V109" s="47">
        <v>0</v>
      </c>
      <c r="W109" s="47">
        <f t="shared" si="33"/>
        <v>0</v>
      </c>
      <c r="X109" s="47">
        <v>0</v>
      </c>
      <c r="Y109" s="47">
        <v>0</v>
      </c>
      <c r="Z109" s="47">
        <v>0</v>
      </c>
      <c r="AA109" s="47">
        <v>0</v>
      </c>
      <c r="AB109" s="47">
        <v>0</v>
      </c>
      <c r="AC109" s="69">
        <f t="shared" si="44"/>
        <v>0</v>
      </c>
      <c r="AD109" s="112">
        <f t="shared" si="45"/>
        <v>0</v>
      </c>
    </row>
    <row r="110" spans="1:30" s="49" customFormat="1" ht="12.75" hidden="1" x14ac:dyDescent="0.2">
      <c r="A110" s="93">
        <v>105</v>
      </c>
      <c r="B110" s="36"/>
      <c r="C110" s="141"/>
      <c r="D110" s="56"/>
      <c r="E110" s="77">
        <f t="shared" si="42"/>
        <v>0</v>
      </c>
      <c r="F110" s="78">
        <f t="shared" si="34"/>
        <v>0</v>
      </c>
      <c r="G110" s="47">
        <f t="shared" si="35"/>
        <v>0</v>
      </c>
      <c r="H110" s="47">
        <f t="shared" si="36"/>
        <v>0</v>
      </c>
      <c r="I110" s="47">
        <f t="shared" si="37"/>
        <v>0</v>
      </c>
      <c r="J110" s="47">
        <f t="shared" si="38"/>
        <v>0</v>
      </c>
      <c r="K110" s="47">
        <f t="shared" si="39"/>
        <v>0</v>
      </c>
      <c r="L110" s="47">
        <f t="shared" si="40"/>
        <v>0</v>
      </c>
      <c r="M110" s="47">
        <f t="shared" si="41"/>
        <v>0</v>
      </c>
      <c r="N110" s="78">
        <v>0</v>
      </c>
      <c r="O110" s="47">
        <v>0</v>
      </c>
      <c r="P110" s="47">
        <v>0</v>
      </c>
      <c r="Q110" s="47">
        <v>0</v>
      </c>
      <c r="R110" s="47">
        <v>0</v>
      </c>
      <c r="S110" s="129">
        <v>0</v>
      </c>
      <c r="T110" s="47">
        <v>0</v>
      </c>
      <c r="U110" s="79">
        <f t="shared" si="43"/>
        <v>0</v>
      </c>
      <c r="V110" s="47">
        <v>0</v>
      </c>
      <c r="W110" s="47">
        <f t="shared" si="33"/>
        <v>0</v>
      </c>
      <c r="X110" s="47">
        <v>0</v>
      </c>
      <c r="Y110" s="47">
        <v>0</v>
      </c>
      <c r="Z110" s="47">
        <v>0</v>
      </c>
      <c r="AA110" s="47">
        <v>0</v>
      </c>
      <c r="AB110" s="47">
        <v>0</v>
      </c>
      <c r="AC110" s="69">
        <f t="shared" si="44"/>
        <v>0</v>
      </c>
      <c r="AD110" s="112">
        <f t="shared" si="45"/>
        <v>0</v>
      </c>
    </row>
    <row r="111" spans="1:30" s="49" customFormat="1" ht="12.75" hidden="1" x14ac:dyDescent="0.2">
      <c r="A111" s="93">
        <v>106</v>
      </c>
      <c r="B111" s="36"/>
      <c r="C111" s="141"/>
      <c r="D111" s="56"/>
      <c r="E111" s="77">
        <f t="shared" si="42"/>
        <v>0</v>
      </c>
      <c r="F111" s="78">
        <f t="shared" si="34"/>
        <v>0</v>
      </c>
      <c r="G111" s="47">
        <f t="shared" si="35"/>
        <v>0</v>
      </c>
      <c r="H111" s="47">
        <f t="shared" si="36"/>
        <v>0</v>
      </c>
      <c r="I111" s="47">
        <f t="shared" si="37"/>
        <v>0</v>
      </c>
      <c r="J111" s="47">
        <f t="shared" si="38"/>
        <v>0</v>
      </c>
      <c r="K111" s="47">
        <f t="shared" si="39"/>
        <v>0</v>
      </c>
      <c r="L111" s="47">
        <f t="shared" si="40"/>
        <v>0</v>
      </c>
      <c r="M111" s="47">
        <f t="shared" si="41"/>
        <v>0</v>
      </c>
      <c r="N111" s="78">
        <v>0</v>
      </c>
      <c r="O111" s="47">
        <v>0</v>
      </c>
      <c r="P111" s="47">
        <v>0</v>
      </c>
      <c r="Q111" s="47">
        <v>0</v>
      </c>
      <c r="R111" s="47">
        <v>0</v>
      </c>
      <c r="S111" s="129">
        <v>0</v>
      </c>
      <c r="T111" s="47">
        <v>0</v>
      </c>
      <c r="U111" s="79">
        <f t="shared" si="43"/>
        <v>0</v>
      </c>
      <c r="V111" s="47">
        <v>0</v>
      </c>
      <c r="W111" s="47">
        <f t="shared" si="33"/>
        <v>0</v>
      </c>
      <c r="X111" s="47">
        <v>0</v>
      </c>
      <c r="Y111" s="47">
        <v>0</v>
      </c>
      <c r="Z111" s="47">
        <v>0</v>
      </c>
      <c r="AA111" s="47">
        <v>0</v>
      </c>
      <c r="AB111" s="47">
        <v>0</v>
      </c>
      <c r="AC111" s="69">
        <f t="shared" si="44"/>
        <v>0</v>
      </c>
      <c r="AD111" s="112">
        <f t="shared" si="45"/>
        <v>0</v>
      </c>
    </row>
    <row r="112" spans="1:30" s="49" customFormat="1" ht="12.75" hidden="1" x14ac:dyDescent="0.2">
      <c r="A112" s="93">
        <v>107</v>
      </c>
      <c r="B112" s="36"/>
      <c r="C112" s="141"/>
      <c r="D112" s="56"/>
      <c r="E112" s="77">
        <f t="shared" si="42"/>
        <v>0</v>
      </c>
      <c r="F112" s="78">
        <f t="shared" si="34"/>
        <v>0</v>
      </c>
      <c r="G112" s="47">
        <f t="shared" si="35"/>
        <v>0</v>
      </c>
      <c r="H112" s="47">
        <f t="shared" si="36"/>
        <v>0</v>
      </c>
      <c r="I112" s="47">
        <f t="shared" si="37"/>
        <v>0</v>
      </c>
      <c r="J112" s="47">
        <f t="shared" si="38"/>
        <v>0</v>
      </c>
      <c r="K112" s="47">
        <f t="shared" si="39"/>
        <v>0</v>
      </c>
      <c r="L112" s="47">
        <f t="shared" si="40"/>
        <v>0</v>
      </c>
      <c r="M112" s="47">
        <f t="shared" si="41"/>
        <v>0</v>
      </c>
      <c r="N112" s="78">
        <v>0</v>
      </c>
      <c r="O112" s="47">
        <v>0</v>
      </c>
      <c r="P112" s="47">
        <v>0</v>
      </c>
      <c r="Q112" s="47">
        <v>0</v>
      </c>
      <c r="R112" s="47">
        <v>0</v>
      </c>
      <c r="S112" s="129">
        <v>0</v>
      </c>
      <c r="T112" s="47">
        <v>0</v>
      </c>
      <c r="U112" s="79">
        <f t="shared" si="43"/>
        <v>0</v>
      </c>
      <c r="V112" s="47">
        <v>0</v>
      </c>
      <c r="W112" s="47">
        <f t="shared" si="33"/>
        <v>0</v>
      </c>
      <c r="X112" s="47">
        <v>0</v>
      </c>
      <c r="Y112" s="47">
        <v>0</v>
      </c>
      <c r="Z112" s="47">
        <v>0</v>
      </c>
      <c r="AA112" s="47">
        <v>0</v>
      </c>
      <c r="AB112" s="47">
        <v>0</v>
      </c>
      <c r="AC112" s="69">
        <f t="shared" si="44"/>
        <v>0</v>
      </c>
      <c r="AD112" s="112">
        <f t="shared" si="45"/>
        <v>0</v>
      </c>
    </row>
    <row r="113" spans="1:30" s="49" customFormat="1" ht="12.75" hidden="1" x14ac:dyDescent="0.2">
      <c r="A113" s="93">
        <v>108</v>
      </c>
      <c r="B113" s="36"/>
      <c r="C113" s="141"/>
      <c r="D113" s="56"/>
      <c r="E113" s="77">
        <f t="shared" si="42"/>
        <v>0</v>
      </c>
      <c r="F113" s="78">
        <f t="shared" si="34"/>
        <v>0</v>
      </c>
      <c r="G113" s="47">
        <f t="shared" si="35"/>
        <v>0</v>
      </c>
      <c r="H113" s="47">
        <f t="shared" si="36"/>
        <v>0</v>
      </c>
      <c r="I113" s="47">
        <f t="shared" si="37"/>
        <v>0</v>
      </c>
      <c r="J113" s="47">
        <f t="shared" si="38"/>
        <v>0</v>
      </c>
      <c r="K113" s="47">
        <f t="shared" si="39"/>
        <v>0</v>
      </c>
      <c r="L113" s="47">
        <f t="shared" si="40"/>
        <v>0</v>
      </c>
      <c r="M113" s="47">
        <f t="shared" si="41"/>
        <v>0</v>
      </c>
      <c r="N113" s="78">
        <v>0</v>
      </c>
      <c r="O113" s="47">
        <v>0</v>
      </c>
      <c r="P113" s="47">
        <v>0</v>
      </c>
      <c r="Q113" s="47">
        <v>0</v>
      </c>
      <c r="R113" s="47">
        <v>0</v>
      </c>
      <c r="S113" s="129">
        <v>0</v>
      </c>
      <c r="T113" s="47">
        <v>0</v>
      </c>
      <c r="U113" s="79">
        <f t="shared" si="43"/>
        <v>0</v>
      </c>
      <c r="V113" s="47">
        <v>0</v>
      </c>
      <c r="W113" s="47">
        <f t="shared" si="33"/>
        <v>0</v>
      </c>
      <c r="X113" s="47">
        <v>0</v>
      </c>
      <c r="Y113" s="47">
        <v>0</v>
      </c>
      <c r="Z113" s="47">
        <v>0</v>
      </c>
      <c r="AA113" s="47">
        <v>0</v>
      </c>
      <c r="AB113" s="47">
        <v>0</v>
      </c>
      <c r="AC113" s="69">
        <f t="shared" si="44"/>
        <v>0</v>
      </c>
      <c r="AD113" s="112">
        <f t="shared" si="45"/>
        <v>0</v>
      </c>
    </row>
    <row r="114" spans="1:30" s="49" customFormat="1" ht="12.75" hidden="1" x14ac:dyDescent="0.2">
      <c r="A114" s="93">
        <v>109</v>
      </c>
      <c r="B114" s="36"/>
      <c r="C114" s="141"/>
      <c r="D114" s="56"/>
      <c r="E114" s="77">
        <f t="shared" si="42"/>
        <v>0</v>
      </c>
      <c r="F114" s="78">
        <f t="shared" si="34"/>
        <v>0</v>
      </c>
      <c r="G114" s="47">
        <f t="shared" si="35"/>
        <v>0</v>
      </c>
      <c r="H114" s="47">
        <f t="shared" si="36"/>
        <v>0</v>
      </c>
      <c r="I114" s="47">
        <f t="shared" si="37"/>
        <v>0</v>
      </c>
      <c r="J114" s="47">
        <f t="shared" si="38"/>
        <v>0</v>
      </c>
      <c r="K114" s="47">
        <f t="shared" si="39"/>
        <v>0</v>
      </c>
      <c r="L114" s="47">
        <f t="shared" si="40"/>
        <v>0</v>
      </c>
      <c r="M114" s="47">
        <f t="shared" si="41"/>
        <v>0</v>
      </c>
      <c r="N114" s="78">
        <v>0</v>
      </c>
      <c r="O114" s="47">
        <v>0</v>
      </c>
      <c r="P114" s="47">
        <v>0</v>
      </c>
      <c r="Q114" s="47">
        <v>0</v>
      </c>
      <c r="R114" s="47">
        <v>0</v>
      </c>
      <c r="S114" s="129">
        <v>0</v>
      </c>
      <c r="T114" s="47">
        <v>0</v>
      </c>
      <c r="U114" s="79">
        <f t="shared" si="43"/>
        <v>0</v>
      </c>
      <c r="V114" s="47">
        <v>0</v>
      </c>
      <c r="W114" s="47">
        <f t="shared" si="33"/>
        <v>0</v>
      </c>
      <c r="X114" s="47">
        <v>0</v>
      </c>
      <c r="Y114" s="47">
        <v>0</v>
      </c>
      <c r="Z114" s="47">
        <v>0</v>
      </c>
      <c r="AA114" s="47">
        <v>0</v>
      </c>
      <c r="AB114" s="47">
        <v>0</v>
      </c>
      <c r="AC114" s="69">
        <f t="shared" si="44"/>
        <v>0</v>
      </c>
      <c r="AD114" s="112">
        <f t="shared" si="45"/>
        <v>0</v>
      </c>
    </row>
    <row r="115" spans="1:30" s="49" customFormat="1" ht="12.75" hidden="1" x14ac:dyDescent="0.2">
      <c r="A115" s="93">
        <v>110</v>
      </c>
      <c r="B115" s="36"/>
      <c r="C115" s="141"/>
      <c r="D115" s="56"/>
      <c r="E115" s="77">
        <f t="shared" si="42"/>
        <v>0</v>
      </c>
      <c r="F115" s="78">
        <f t="shared" si="34"/>
        <v>0</v>
      </c>
      <c r="G115" s="47">
        <f t="shared" si="35"/>
        <v>0</v>
      </c>
      <c r="H115" s="47">
        <f t="shared" si="36"/>
        <v>0</v>
      </c>
      <c r="I115" s="47">
        <f t="shared" si="37"/>
        <v>0</v>
      </c>
      <c r="J115" s="47">
        <f t="shared" si="38"/>
        <v>0</v>
      </c>
      <c r="K115" s="47">
        <f t="shared" si="39"/>
        <v>0</v>
      </c>
      <c r="L115" s="47">
        <f t="shared" si="40"/>
        <v>0</v>
      </c>
      <c r="M115" s="47">
        <f t="shared" si="41"/>
        <v>0</v>
      </c>
      <c r="N115" s="78">
        <v>0</v>
      </c>
      <c r="O115" s="47">
        <v>0</v>
      </c>
      <c r="P115" s="47">
        <v>0</v>
      </c>
      <c r="Q115" s="47">
        <v>0</v>
      </c>
      <c r="R115" s="47">
        <v>0</v>
      </c>
      <c r="S115" s="129">
        <v>0</v>
      </c>
      <c r="T115" s="47">
        <v>0</v>
      </c>
      <c r="U115" s="79">
        <f t="shared" si="43"/>
        <v>0</v>
      </c>
      <c r="V115" s="47">
        <v>0</v>
      </c>
      <c r="W115" s="47">
        <f t="shared" si="33"/>
        <v>0</v>
      </c>
      <c r="X115" s="47">
        <v>0</v>
      </c>
      <c r="Y115" s="47">
        <v>0</v>
      </c>
      <c r="Z115" s="47">
        <v>0</v>
      </c>
      <c r="AA115" s="47">
        <v>0</v>
      </c>
      <c r="AB115" s="47">
        <v>0</v>
      </c>
      <c r="AC115" s="69">
        <f t="shared" si="44"/>
        <v>0</v>
      </c>
      <c r="AD115" s="112">
        <f t="shared" si="45"/>
        <v>0</v>
      </c>
    </row>
    <row r="116" spans="1:30" s="49" customFormat="1" ht="12.75" hidden="1" x14ac:dyDescent="0.2">
      <c r="A116" s="93">
        <v>111</v>
      </c>
      <c r="B116" s="36"/>
      <c r="C116" s="141"/>
      <c r="D116" s="56"/>
      <c r="E116" s="77">
        <f t="shared" si="42"/>
        <v>0</v>
      </c>
      <c r="F116" s="78">
        <f t="shared" si="34"/>
        <v>0</v>
      </c>
      <c r="G116" s="47">
        <f t="shared" si="35"/>
        <v>0</v>
      </c>
      <c r="H116" s="47">
        <f t="shared" si="36"/>
        <v>0</v>
      </c>
      <c r="I116" s="47">
        <f t="shared" si="37"/>
        <v>0</v>
      </c>
      <c r="J116" s="47">
        <f t="shared" si="38"/>
        <v>0</v>
      </c>
      <c r="K116" s="47">
        <f t="shared" si="39"/>
        <v>0</v>
      </c>
      <c r="L116" s="47">
        <f t="shared" si="40"/>
        <v>0</v>
      </c>
      <c r="M116" s="47">
        <f t="shared" si="41"/>
        <v>0</v>
      </c>
      <c r="N116" s="78">
        <v>0</v>
      </c>
      <c r="O116" s="47">
        <v>0</v>
      </c>
      <c r="P116" s="47">
        <v>0</v>
      </c>
      <c r="Q116" s="47">
        <v>0</v>
      </c>
      <c r="R116" s="47">
        <v>0</v>
      </c>
      <c r="S116" s="129">
        <v>0</v>
      </c>
      <c r="T116" s="47">
        <v>0</v>
      </c>
      <c r="U116" s="79">
        <f t="shared" si="43"/>
        <v>0</v>
      </c>
      <c r="V116" s="47">
        <v>0</v>
      </c>
      <c r="W116" s="47">
        <f t="shared" si="33"/>
        <v>0</v>
      </c>
      <c r="X116" s="47">
        <v>0</v>
      </c>
      <c r="Y116" s="47">
        <v>0</v>
      </c>
      <c r="Z116" s="47">
        <v>0</v>
      </c>
      <c r="AA116" s="47">
        <v>0</v>
      </c>
      <c r="AB116" s="47">
        <v>0</v>
      </c>
      <c r="AC116" s="69">
        <f t="shared" si="44"/>
        <v>0</v>
      </c>
      <c r="AD116" s="112">
        <f t="shared" si="45"/>
        <v>0</v>
      </c>
    </row>
    <row r="117" spans="1:30" s="49" customFormat="1" ht="12.75" hidden="1" x14ac:dyDescent="0.2">
      <c r="A117" s="93">
        <v>112</v>
      </c>
      <c r="B117" s="36"/>
      <c r="C117" s="141"/>
      <c r="D117" s="56"/>
      <c r="E117" s="77">
        <f t="shared" si="42"/>
        <v>0</v>
      </c>
      <c r="F117" s="78">
        <f t="shared" si="34"/>
        <v>0</v>
      </c>
      <c r="G117" s="47">
        <f t="shared" si="35"/>
        <v>0</v>
      </c>
      <c r="H117" s="47">
        <f t="shared" si="36"/>
        <v>0</v>
      </c>
      <c r="I117" s="47">
        <f t="shared" si="37"/>
        <v>0</v>
      </c>
      <c r="J117" s="47">
        <f t="shared" si="38"/>
        <v>0</v>
      </c>
      <c r="K117" s="47">
        <f t="shared" si="39"/>
        <v>0</v>
      </c>
      <c r="L117" s="47">
        <f t="shared" si="40"/>
        <v>0</v>
      </c>
      <c r="M117" s="47">
        <f t="shared" si="41"/>
        <v>0</v>
      </c>
      <c r="N117" s="78">
        <v>0</v>
      </c>
      <c r="O117" s="47">
        <v>0</v>
      </c>
      <c r="P117" s="47">
        <v>0</v>
      </c>
      <c r="Q117" s="47">
        <v>0</v>
      </c>
      <c r="R117" s="47">
        <v>0</v>
      </c>
      <c r="S117" s="129">
        <v>0</v>
      </c>
      <c r="T117" s="47">
        <v>0</v>
      </c>
      <c r="U117" s="79">
        <f t="shared" si="43"/>
        <v>0</v>
      </c>
      <c r="V117" s="47">
        <v>0</v>
      </c>
      <c r="W117" s="47">
        <f t="shared" si="33"/>
        <v>0</v>
      </c>
      <c r="X117" s="47">
        <v>0</v>
      </c>
      <c r="Y117" s="47">
        <v>0</v>
      </c>
      <c r="Z117" s="47">
        <v>0</v>
      </c>
      <c r="AA117" s="47">
        <v>0</v>
      </c>
      <c r="AB117" s="47">
        <v>0</v>
      </c>
      <c r="AC117" s="69">
        <f t="shared" si="44"/>
        <v>0</v>
      </c>
      <c r="AD117" s="112">
        <f t="shared" si="45"/>
        <v>0</v>
      </c>
    </row>
    <row r="118" spans="1:30" s="49" customFormat="1" ht="12.75" hidden="1" x14ac:dyDescent="0.2">
      <c r="A118" s="93">
        <v>113</v>
      </c>
      <c r="B118" s="36"/>
      <c r="C118" s="141"/>
      <c r="D118" s="56"/>
      <c r="E118" s="77">
        <f t="shared" si="42"/>
        <v>0</v>
      </c>
      <c r="F118" s="78">
        <f t="shared" si="34"/>
        <v>0</v>
      </c>
      <c r="G118" s="47">
        <f t="shared" si="35"/>
        <v>0</v>
      </c>
      <c r="H118" s="47">
        <f t="shared" si="36"/>
        <v>0</v>
      </c>
      <c r="I118" s="47">
        <f t="shared" si="37"/>
        <v>0</v>
      </c>
      <c r="J118" s="47">
        <f t="shared" si="38"/>
        <v>0</v>
      </c>
      <c r="K118" s="47">
        <f t="shared" si="39"/>
        <v>0</v>
      </c>
      <c r="L118" s="47">
        <f t="shared" si="40"/>
        <v>0</v>
      </c>
      <c r="M118" s="47">
        <f t="shared" si="41"/>
        <v>0</v>
      </c>
      <c r="N118" s="78">
        <v>0</v>
      </c>
      <c r="O118" s="47">
        <v>0</v>
      </c>
      <c r="P118" s="47">
        <v>0</v>
      </c>
      <c r="Q118" s="47">
        <v>0</v>
      </c>
      <c r="R118" s="47">
        <v>0</v>
      </c>
      <c r="S118" s="129">
        <v>0</v>
      </c>
      <c r="T118" s="47">
        <v>0</v>
      </c>
      <c r="U118" s="79">
        <f t="shared" si="43"/>
        <v>0</v>
      </c>
      <c r="V118" s="47">
        <v>0</v>
      </c>
      <c r="W118" s="47">
        <f t="shared" si="33"/>
        <v>0</v>
      </c>
      <c r="X118" s="47">
        <v>0</v>
      </c>
      <c r="Y118" s="47">
        <v>0</v>
      </c>
      <c r="Z118" s="47">
        <v>0</v>
      </c>
      <c r="AA118" s="47">
        <v>0</v>
      </c>
      <c r="AB118" s="47">
        <v>0</v>
      </c>
      <c r="AC118" s="69">
        <f t="shared" si="44"/>
        <v>0</v>
      </c>
      <c r="AD118" s="112">
        <f t="shared" si="45"/>
        <v>0</v>
      </c>
    </row>
    <row r="119" spans="1:30" s="49" customFormat="1" ht="12.75" hidden="1" x14ac:dyDescent="0.2">
      <c r="A119" s="93">
        <v>114</v>
      </c>
      <c r="B119" s="36"/>
      <c r="C119" s="141"/>
      <c r="D119" s="56"/>
      <c r="E119" s="77">
        <f t="shared" si="42"/>
        <v>0</v>
      </c>
      <c r="F119" s="78">
        <f t="shared" si="34"/>
        <v>0</v>
      </c>
      <c r="G119" s="47">
        <f t="shared" si="35"/>
        <v>0</v>
      </c>
      <c r="H119" s="47">
        <f t="shared" si="36"/>
        <v>0</v>
      </c>
      <c r="I119" s="47">
        <f t="shared" si="37"/>
        <v>0</v>
      </c>
      <c r="J119" s="47">
        <f t="shared" si="38"/>
        <v>0</v>
      </c>
      <c r="K119" s="47">
        <f t="shared" si="39"/>
        <v>0</v>
      </c>
      <c r="L119" s="47">
        <f t="shared" si="40"/>
        <v>0</v>
      </c>
      <c r="M119" s="47">
        <f t="shared" si="41"/>
        <v>0</v>
      </c>
      <c r="N119" s="78">
        <v>0</v>
      </c>
      <c r="O119" s="47">
        <v>0</v>
      </c>
      <c r="P119" s="47">
        <v>0</v>
      </c>
      <c r="Q119" s="47">
        <v>0</v>
      </c>
      <c r="R119" s="47">
        <v>0</v>
      </c>
      <c r="S119" s="129">
        <v>0</v>
      </c>
      <c r="T119" s="47">
        <v>0</v>
      </c>
      <c r="U119" s="79">
        <f t="shared" si="43"/>
        <v>0</v>
      </c>
      <c r="V119" s="47">
        <v>0</v>
      </c>
      <c r="W119" s="47">
        <f t="shared" si="33"/>
        <v>0</v>
      </c>
      <c r="X119" s="47">
        <v>0</v>
      </c>
      <c r="Y119" s="47">
        <v>0</v>
      </c>
      <c r="Z119" s="47">
        <v>0</v>
      </c>
      <c r="AA119" s="47">
        <v>0</v>
      </c>
      <c r="AB119" s="47">
        <v>0</v>
      </c>
      <c r="AC119" s="69">
        <f t="shared" si="44"/>
        <v>0</v>
      </c>
      <c r="AD119" s="112">
        <f t="shared" si="45"/>
        <v>0</v>
      </c>
    </row>
    <row r="120" spans="1:30" s="49" customFormat="1" ht="12.75" hidden="1" x14ac:dyDescent="0.2">
      <c r="A120" s="93">
        <v>115</v>
      </c>
      <c r="B120" s="36"/>
      <c r="C120" s="141"/>
      <c r="D120" s="56"/>
      <c r="E120" s="77">
        <f t="shared" si="42"/>
        <v>0</v>
      </c>
      <c r="F120" s="78">
        <f t="shared" si="34"/>
        <v>0</v>
      </c>
      <c r="G120" s="47">
        <f t="shared" si="35"/>
        <v>0</v>
      </c>
      <c r="H120" s="47">
        <f t="shared" si="36"/>
        <v>0</v>
      </c>
      <c r="I120" s="47">
        <f t="shared" si="37"/>
        <v>0</v>
      </c>
      <c r="J120" s="47">
        <f t="shared" si="38"/>
        <v>0</v>
      </c>
      <c r="K120" s="47">
        <f t="shared" si="39"/>
        <v>0</v>
      </c>
      <c r="L120" s="47">
        <f t="shared" si="40"/>
        <v>0</v>
      </c>
      <c r="M120" s="47">
        <f t="shared" si="41"/>
        <v>0</v>
      </c>
      <c r="N120" s="78">
        <v>0</v>
      </c>
      <c r="O120" s="47">
        <v>0</v>
      </c>
      <c r="P120" s="47">
        <v>0</v>
      </c>
      <c r="Q120" s="47">
        <v>0</v>
      </c>
      <c r="R120" s="47">
        <v>0</v>
      </c>
      <c r="S120" s="129">
        <v>0</v>
      </c>
      <c r="T120" s="47">
        <v>0</v>
      </c>
      <c r="U120" s="79">
        <f t="shared" si="43"/>
        <v>0</v>
      </c>
      <c r="V120" s="47">
        <v>0</v>
      </c>
      <c r="W120" s="47">
        <f t="shared" si="33"/>
        <v>0</v>
      </c>
      <c r="X120" s="47">
        <v>0</v>
      </c>
      <c r="Y120" s="47">
        <v>0</v>
      </c>
      <c r="Z120" s="47">
        <v>0</v>
      </c>
      <c r="AA120" s="47">
        <v>0</v>
      </c>
      <c r="AB120" s="47">
        <v>0</v>
      </c>
      <c r="AC120" s="69">
        <f t="shared" si="44"/>
        <v>0</v>
      </c>
      <c r="AD120" s="112">
        <f t="shared" si="45"/>
        <v>0</v>
      </c>
    </row>
    <row r="121" spans="1:30" s="49" customFormat="1" ht="12.75" hidden="1" x14ac:dyDescent="0.2">
      <c r="A121" s="93">
        <v>116</v>
      </c>
      <c r="B121" s="36"/>
      <c r="C121" s="141"/>
      <c r="D121" s="56"/>
      <c r="E121" s="77">
        <f t="shared" si="42"/>
        <v>0</v>
      </c>
      <c r="F121" s="78">
        <f t="shared" si="34"/>
        <v>0</v>
      </c>
      <c r="G121" s="47">
        <f t="shared" si="35"/>
        <v>0</v>
      </c>
      <c r="H121" s="47">
        <f t="shared" si="36"/>
        <v>0</v>
      </c>
      <c r="I121" s="47">
        <f t="shared" si="37"/>
        <v>0</v>
      </c>
      <c r="J121" s="47">
        <f t="shared" si="38"/>
        <v>0</v>
      </c>
      <c r="K121" s="47">
        <f t="shared" si="39"/>
        <v>0</v>
      </c>
      <c r="L121" s="47">
        <f t="shared" si="40"/>
        <v>0</v>
      </c>
      <c r="M121" s="47">
        <f t="shared" si="41"/>
        <v>0</v>
      </c>
      <c r="N121" s="78">
        <v>0</v>
      </c>
      <c r="O121" s="47">
        <v>0</v>
      </c>
      <c r="P121" s="47">
        <v>0</v>
      </c>
      <c r="Q121" s="47">
        <v>0</v>
      </c>
      <c r="R121" s="47">
        <v>0</v>
      </c>
      <c r="S121" s="129">
        <v>0</v>
      </c>
      <c r="T121" s="47">
        <v>0</v>
      </c>
      <c r="U121" s="79">
        <f t="shared" si="43"/>
        <v>0</v>
      </c>
      <c r="V121" s="47">
        <v>0</v>
      </c>
      <c r="W121" s="47">
        <f t="shared" si="33"/>
        <v>0</v>
      </c>
      <c r="X121" s="47">
        <v>0</v>
      </c>
      <c r="Y121" s="47">
        <v>0</v>
      </c>
      <c r="Z121" s="47">
        <v>0</v>
      </c>
      <c r="AA121" s="47">
        <v>0</v>
      </c>
      <c r="AB121" s="47">
        <v>0</v>
      </c>
      <c r="AC121" s="69">
        <f t="shared" si="44"/>
        <v>0</v>
      </c>
      <c r="AD121" s="112">
        <f t="shared" si="45"/>
        <v>0</v>
      </c>
    </row>
    <row r="122" spans="1:30" s="49" customFormat="1" ht="12.75" hidden="1" x14ac:dyDescent="0.2">
      <c r="A122" s="93">
        <v>117</v>
      </c>
      <c r="B122" s="36"/>
      <c r="C122" s="141"/>
      <c r="D122" s="56"/>
      <c r="E122" s="77">
        <f t="shared" si="42"/>
        <v>0</v>
      </c>
      <c r="F122" s="78">
        <f t="shared" si="34"/>
        <v>0</v>
      </c>
      <c r="G122" s="47">
        <f t="shared" si="35"/>
        <v>0</v>
      </c>
      <c r="H122" s="47">
        <f t="shared" si="36"/>
        <v>0</v>
      </c>
      <c r="I122" s="47">
        <f t="shared" si="37"/>
        <v>0</v>
      </c>
      <c r="J122" s="47">
        <f t="shared" si="38"/>
        <v>0</v>
      </c>
      <c r="K122" s="47">
        <f t="shared" si="39"/>
        <v>0</v>
      </c>
      <c r="L122" s="47">
        <f t="shared" si="40"/>
        <v>0</v>
      </c>
      <c r="M122" s="47">
        <f t="shared" si="41"/>
        <v>0</v>
      </c>
      <c r="N122" s="78">
        <v>0</v>
      </c>
      <c r="O122" s="47">
        <v>0</v>
      </c>
      <c r="P122" s="47">
        <v>0</v>
      </c>
      <c r="Q122" s="47">
        <v>0</v>
      </c>
      <c r="R122" s="47">
        <v>0</v>
      </c>
      <c r="S122" s="129">
        <v>0</v>
      </c>
      <c r="T122" s="47">
        <v>0</v>
      </c>
      <c r="U122" s="79">
        <f t="shared" si="43"/>
        <v>0</v>
      </c>
      <c r="V122" s="47">
        <v>0</v>
      </c>
      <c r="W122" s="47">
        <f t="shared" si="33"/>
        <v>0</v>
      </c>
      <c r="X122" s="47">
        <v>0</v>
      </c>
      <c r="Y122" s="47">
        <v>0</v>
      </c>
      <c r="Z122" s="47">
        <v>0</v>
      </c>
      <c r="AA122" s="47">
        <v>0</v>
      </c>
      <c r="AB122" s="47">
        <v>0</v>
      </c>
      <c r="AC122" s="69">
        <f t="shared" si="44"/>
        <v>0</v>
      </c>
      <c r="AD122" s="112">
        <f t="shared" si="45"/>
        <v>0</v>
      </c>
    </row>
    <row r="123" spans="1:30" s="49" customFormat="1" ht="12.75" hidden="1" x14ac:dyDescent="0.2">
      <c r="A123" s="93">
        <v>118</v>
      </c>
      <c r="B123" s="36"/>
      <c r="C123" s="141"/>
      <c r="D123" s="56"/>
      <c r="E123" s="77">
        <f t="shared" si="42"/>
        <v>0</v>
      </c>
      <c r="F123" s="78">
        <f t="shared" si="34"/>
        <v>0</v>
      </c>
      <c r="G123" s="47">
        <f t="shared" si="35"/>
        <v>0</v>
      </c>
      <c r="H123" s="47">
        <f t="shared" si="36"/>
        <v>0</v>
      </c>
      <c r="I123" s="47">
        <f t="shared" si="37"/>
        <v>0</v>
      </c>
      <c r="J123" s="47">
        <f t="shared" si="38"/>
        <v>0</v>
      </c>
      <c r="K123" s="47">
        <f t="shared" si="39"/>
        <v>0</v>
      </c>
      <c r="L123" s="47">
        <f t="shared" si="40"/>
        <v>0</v>
      </c>
      <c r="M123" s="47">
        <f t="shared" si="41"/>
        <v>0</v>
      </c>
      <c r="N123" s="78">
        <v>0</v>
      </c>
      <c r="O123" s="47">
        <v>0</v>
      </c>
      <c r="P123" s="47">
        <v>0</v>
      </c>
      <c r="Q123" s="47">
        <v>0</v>
      </c>
      <c r="R123" s="47">
        <v>0</v>
      </c>
      <c r="S123" s="129">
        <v>0</v>
      </c>
      <c r="T123" s="47">
        <v>0</v>
      </c>
      <c r="U123" s="79">
        <f t="shared" si="43"/>
        <v>0</v>
      </c>
      <c r="V123" s="47">
        <v>0</v>
      </c>
      <c r="W123" s="47">
        <f t="shared" si="33"/>
        <v>0</v>
      </c>
      <c r="X123" s="47">
        <v>0</v>
      </c>
      <c r="Y123" s="47">
        <v>0</v>
      </c>
      <c r="Z123" s="47">
        <v>0</v>
      </c>
      <c r="AA123" s="47">
        <v>0</v>
      </c>
      <c r="AB123" s="47">
        <v>0</v>
      </c>
      <c r="AC123" s="69">
        <f t="shared" si="44"/>
        <v>0</v>
      </c>
      <c r="AD123" s="112">
        <f t="shared" si="45"/>
        <v>0</v>
      </c>
    </row>
    <row r="124" spans="1:30" s="49" customFormat="1" ht="12.75" hidden="1" x14ac:dyDescent="0.2">
      <c r="A124" s="93">
        <v>119</v>
      </c>
      <c r="B124" s="36"/>
      <c r="C124" s="141"/>
      <c r="D124" s="56"/>
      <c r="E124" s="77">
        <f t="shared" si="42"/>
        <v>0</v>
      </c>
      <c r="F124" s="78">
        <f t="shared" si="34"/>
        <v>0</v>
      </c>
      <c r="G124" s="47">
        <f t="shared" si="35"/>
        <v>0</v>
      </c>
      <c r="H124" s="47">
        <f t="shared" si="36"/>
        <v>0</v>
      </c>
      <c r="I124" s="47">
        <f t="shared" si="37"/>
        <v>0</v>
      </c>
      <c r="J124" s="47">
        <f t="shared" si="38"/>
        <v>0</v>
      </c>
      <c r="K124" s="47">
        <f t="shared" si="39"/>
        <v>0</v>
      </c>
      <c r="L124" s="47">
        <f t="shared" si="40"/>
        <v>0</v>
      </c>
      <c r="M124" s="47">
        <f t="shared" si="41"/>
        <v>0</v>
      </c>
      <c r="N124" s="78">
        <v>0</v>
      </c>
      <c r="O124" s="47">
        <v>0</v>
      </c>
      <c r="P124" s="47">
        <v>0</v>
      </c>
      <c r="Q124" s="47">
        <v>0</v>
      </c>
      <c r="R124" s="47">
        <v>0</v>
      </c>
      <c r="S124" s="129">
        <v>0</v>
      </c>
      <c r="T124" s="47">
        <v>0</v>
      </c>
      <c r="U124" s="79">
        <f t="shared" si="43"/>
        <v>0</v>
      </c>
      <c r="V124" s="47">
        <v>0</v>
      </c>
      <c r="W124" s="47">
        <f t="shared" si="33"/>
        <v>0</v>
      </c>
      <c r="X124" s="47">
        <v>0</v>
      </c>
      <c r="Y124" s="47">
        <v>0</v>
      </c>
      <c r="Z124" s="47">
        <v>0</v>
      </c>
      <c r="AA124" s="47">
        <v>0</v>
      </c>
      <c r="AB124" s="47">
        <v>0</v>
      </c>
      <c r="AC124" s="69">
        <f t="shared" si="44"/>
        <v>0</v>
      </c>
      <c r="AD124" s="112">
        <f t="shared" si="45"/>
        <v>0</v>
      </c>
    </row>
    <row r="125" spans="1:30" s="49" customFormat="1" ht="12.75" hidden="1" x14ac:dyDescent="0.2">
      <c r="A125" s="93">
        <v>120</v>
      </c>
      <c r="B125" s="36"/>
      <c r="C125" s="141"/>
      <c r="D125" s="56"/>
      <c r="E125" s="77">
        <f t="shared" si="42"/>
        <v>0</v>
      </c>
      <c r="F125" s="78">
        <f t="shared" si="34"/>
        <v>0</v>
      </c>
      <c r="G125" s="47">
        <f t="shared" si="35"/>
        <v>0</v>
      </c>
      <c r="H125" s="47">
        <f t="shared" si="36"/>
        <v>0</v>
      </c>
      <c r="I125" s="47">
        <f t="shared" si="37"/>
        <v>0</v>
      </c>
      <c r="J125" s="47">
        <f t="shared" si="38"/>
        <v>0</v>
      </c>
      <c r="K125" s="47">
        <f t="shared" si="39"/>
        <v>0</v>
      </c>
      <c r="L125" s="47">
        <f t="shared" si="40"/>
        <v>0</v>
      </c>
      <c r="M125" s="47">
        <f t="shared" si="41"/>
        <v>0</v>
      </c>
      <c r="N125" s="78">
        <v>0</v>
      </c>
      <c r="O125" s="47">
        <v>0</v>
      </c>
      <c r="P125" s="47">
        <v>0</v>
      </c>
      <c r="Q125" s="47">
        <v>0</v>
      </c>
      <c r="R125" s="47">
        <v>0</v>
      </c>
      <c r="S125" s="129">
        <v>0</v>
      </c>
      <c r="T125" s="47">
        <v>0</v>
      </c>
      <c r="U125" s="79">
        <f t="shared" si="43"/>
        <v>0</v>
      </c>
      <c r="V125" s="47">
        <v>0</v>
      </c>
      <c r="W125" s="47">
        <f t="shared" si="33"/>
        <v>0</v>
      </c>
      <c r="X125" s="47">
        <v>0</v>
      </c>
      <c r="Y125" s="47">
        <v>0</v>
      </c>
      <c r="Z125" s="47">
        <v>0</v>
      </c>
      <c r="AA125" s="47">
        <v>0</v>
      </c>
      <c r="AB125" s="47">
        <v>0</v>
      </c>
      <c r="AC125" s="69">
        <f t="shared" si="44"/>
        <v>0</v>
      </c>
      <c r="AD125" s="112">
        <f t="shared" si="45"/>
        <v>0</v>
      </c>
    </row>
    <row r="126" spans="1:30" s="49" customFormat="1" ht="12.75" hidden="1" x14ac:dyDescent="0.2">
      <c r="A126" s="93">
        <v>121</v>
      </c>
      <c r="B126" s="36"/>
      <c r="C126" s="141"/>
      <c r="D126" s="56"/>
      <c r="E126" s="77">
        <f t="shared" si="42"/>
        <v>0</v>
      </c>
      <c r="F126" s="78">
        <f t="shared" si="34"/>
        <v>0</v>
      </c>
      <c r="G126" s="47">
        <f t="shared" si="35"/>
        <v>0</v>
      </c>
      <c r="H126" s="47">
        <f t="shared" si="36"/>
        <v>0</v>
      </c>
      <c r="I126" s="47">
        <f t="shared" si="37"/>
        <v>0</v>
      </c>
      <c r="J126" s="47">
        <f t="shared" si="38"/>
        <v>0</v>
      </c>
      <c r="K126" s="47">
        <f t="shared" si="39"/>
        <v>0</v>
      </c>
      <c r="L126" s="47">
        <f t="shared" si="40"/>
        <v>0</v>
      </c>
      <c r="M126" s="47">
        <f t="shared" si="41"/>
        <v>0</v>
      </c>
      <c r="N126" s="78">
        <v>0</v>
      </c>
      <c r="O126" s="47">
        <v>0</v>
      </c>
      <c r="P126" s="47">
        <v>0</v>
      </c>
      <c r="Q126" s="47">
        <v>0</v>
      </c>
      <c r="R126" s="47">
        <v>0</v>
      </c>
      <c r="S126" s="129">
        <v>0</v>
      </c>
      <c r="T126" s="47">
        <v>0</v>
      </c>
      <c r="U126" s="79">
        <f t="shared" si="43"/>
        <v>0</v>
      </c>
      <c r="V126" s="47">
        <v>0</v>
      </c>
      <c r="W126" s="47">
        <f t="shared" si="33"/>
        <v>0</v>
      </c>
      <c r="X126" s="47">
        <v>0</v>
      </c>
      <c r="Y126" s="47">
        <v>0</v>
      </c>
      <c r="Z126" s="47">
        <v>0</v>
      </c>
      <c r="AA126" s="47">
        <v>0</v>
      </c>
      <c r="AB126" s="47">
        <v>0</v>
      </c>
      <c r="AC126" s="69">
        <f t="shared" si="44"/>
        <v>0</v>
      </c>
      <c r="AD126" s="112">
        <f t="shared" si="45"/>
        <v>0</v>
      </c>
    </row>
    <row r="127" spans="1:30" s="49" customFormat="1" ht="12.75" hidden="1" x14ac:dyDescent="0.2">
      <c r="A127" s="93">
        <v>122</v>
      </c>
      <c r="B127" s="36"/>
      <c r="C127" s="141"/>
      <c r="D127" s="56"/>
      <c r="E127" s="77">
        <f t="shared" si="42"/>
        <v>0</v>
      </c>
      <c r="F127" s="78">
        <f t="shared" si="34"/>
        <v>0</v>
      </c>
      <c r="G127" s="47">
        <f t="shared" si="35"/>
        <v>0</v>
      </c>
      <c r="H127" s="47">
        <f t="shared" si="36"/>
        <v>0</v>
      </c>
      <c r="I127" s="47">
        <f t="shared" si="37"/>
        <v>0</v>
      </c>
      <c r="J127" s="47">
        <f t="shared" si="38"/>
        <v>0</v>
      </c>
      <c r="K127" s="47">
        <f t="shared" si="39"/>
        <v>0</v>
      </c>
      <c r="L127" s="47">
        <f t="shared" si="40"/>
        <v>0</v>
      </c>
      <c r="M127" s="47">
        <f t="shared" si="41"/>
        <v>0</v>
      </c>
      <c r="N127" s="78">
        <v>0</v>
      </c>
      <c r="O127" s="47">
        <v>0</v>
      </c>
      <c r="P127" s="47">
        <v>0</v>
      </c>
      <c r="Q127" s="47">
        <v>0</v>
      </c>
      <c r="R127" s="47">
        <v>0</v>
      </c>
      <c r="S127" s="129">
        <v>0</v>
      </c>
      <c r="T127" s="47">
        <v>0</v>
      </c>
      <c r="U127" s="79">
        <f t="shared" si="43"/>
        <v>0</v>
      </c>
      <c r="V127" s="47">
        <v>0</v>
      </c>
      <c r="W127" s="47">
        <f t="shared" si="33"/>
        <v>0</v>
      </c>
      <c r="X127" s="47">
        <v>0</v>
      </c>
      <c r="Y127" s="47">
        <v>0</v>
      </c>
      <c r="Z127" s="47">
        <v>0</v>
      </c>
      <c r="AA127" s="47">
        <v>0</v>
      </c>
      <c r="AB127" s="47">
        <v>0</v>
      </c>
      <c r="AC127" s="69">
        <f t="shared" si="44"/>
        <v>0</v>
      </c>
      <c r="AD127" s="112">
        <f t="shared" si="45"/>
        <v>0</v>
      </c>
    </row>
    <row r="128" spans="1:30" s="49" customFormat="1" ht="12.75" hidden="1" x14ac:dyDescent="0.2">
      <c r="A128" s="93">
        <v>123</v>
      </c>
      <c r="B128" s="36"/>
      <c r="C128" s="141"/>
      <c r="D128" s="56"/>
      <c r="E128" s="77">
        <f t="shared" si="42"/>
        <v>0</v>
      </c>
      <c r="F128" s="78">
        <f t="shared" si="34"/>
        <v>0</v>
      </c>
      <c r="G128" s="47">
        <f t="shared" si="35"/>
        <v>0</v>
      </c>
      <c r="H128" s="47">
        <f t="shared" si="36"/>
        <v>0</v>
      </c>
      <c r="I128" s="47">
        <f t="shared" si="37"/>
        <v>0</v>
      </c>
      <c r="J128" s="47">
        <f t="shared" si="38"/>
        <v>0</v>
      </c>
      <c r="K128" s="47">
        <f t="shared" si="39"/>
        <v>0</v>
      </c>
      <c r="L128" s="47">
        <f t="shared" si="40"/>
        <v>0</v>
      </c>
      <c r="M128" s="47">
        <f t="shared" si="41"/>
        <v>0</v>
      </c>
      <c r="N128" s="78">
        <v>0</v>
      </c>
      <c r="O128" s="47">
        <v>0</v>
      </c>
      <c r="P128" s="47">
        <v>0</v>
      </c>
      <c r="Q128" s="47">
        <v>0</v>
      </c>
      <c r="R128" s="47">
        <v>0</v>
      </c>
      <c r="S128" s="129">
        <v>0</v>
      </c>
      <c r="T128" s="47">
        <v>0</v>
      </c>
      <c r="U128" s="79">
        <f t="shared" si="43"/>
        <v>0</v>
      </c>
      <c r="V128" s="47">
        <v>0</v>
      </c>
      <c r="W128" s="47">
        <f t="shared" si="33"/>
        <v>0</v>
      </c>
      <c r="X128" s="47">
        <v>0</v>
      </c>
      <c r="Y128" s="47">
        <v>0</v>
      </c>
      <c r="Z128" s="47">
        <v>0</v>
      </c>
      <c r="AA128" s="47">
        <v>0</v>
      </c>
      <c r="AB128" s="47">
        <v>0</v>
      </c>
      <c r="AC128" s="69">
        <f t="shared" si="44"/>
        <v>0</v>
      </c>
      <c r="AD128" s="112">
        <f t="shared" si="45"/>
        <v>0</v>
      </c>
    </row>
    <row r="129" spans="1:30" s="49" customFormat="1" ht="12.75" hidden="1" x14ac:dyDescent="0.2">
      <c r="A129" s="93">
        <v>124</v>
      </c>
      <c r="B129" s="36"/>
      <c r="C129" s="141"/>
      <c r="D129" s="56"/>
      <c r="E129" s="77">
        <f t="shared" si="42"/>
        <v>0</v>
      </c>
      <c r="F129" s="78">
        <f t="shared" si="34"/>
        <v>0</v>
      </c>
      <c r="G129" s="47">
        <f t="shared" si="35"/>
        <v>0</v>
      </c>
      <c r="H129" s="47">
        <f t="shared" si="36"/>
        <v>0</v>
      </c>
      <c r="I129" s="47">
        <f t="shared" si="37"/>
        <v>0</v>
      </c>
      <c r="J129" s="47">
        <f t="shared" si="38"/>
        <v>0</v>
      </c>
      <c r="K129" s="47">
        <f t="shared" si="39"/>
        <v>0</v>
      </c>
      <c r="L129" s="47">
        <f t="shared" si="40"/>
        <v>0</v>
      </c>
      <c r="M129" s="47">
        <f t="shared" si="41"/>
        <v>0</v>
      </c>
      <c r="N129" s="78">
        <v>0</v>
      </c>
      <c r="O129" s="47">
        <v>0</v>
      </c>
      <c r="P129" s="47">
        <v>0</v>
      </c>
      <c r="Q129" s="47">
        <v>0</v>
      </c>
      <c r="R129" s="47">
        <v>0</v>
      </c>
      <c r="S129" s="129">
        <v>0</v>
      </c>
      <c r="T129" s="47">
        <v>0</v>
      </c>
      <c r="U129" s="79">
        <f t="shared" si="43"/>
        <v>0</v>
      </c>
      <c r="V129" s="47">
        <v>0</v>
      </c>
      <c r="W129" s="47">
        <f t="shared" si="33"/>
        <v>0</v>
      </c>
      <c r="X129" s="47">
        <v>0</v>
      </c>
      <c r="Y129" s="47">
        <v>0</v>
      </c>
      <c r="Z129" s="47">
        <v>0</v>
      </c>
      <c r="AA129" s="47">
        <v>0</v>
      </c>
      <c r="AB129" s="47">
        <v>0</v>
      </c>
      <c r="AC129" s="69">
        <f t="shared" si="44"/>
        <v>0</v>
      </c>
      <c r="AD129" s="112">
        <f t="shared" si="45"/>
        <v>0</v>
      </c>
    </row>
    <row r="130" spans="1:30" s="49" customFormat="1" ht="12.75" hidden="1" x14ac:dyDescent="0.2">
      <c r="A130" s="93">
        <v>125</v>
      </c>
      <c r="B130" s="36"/>
      <c r="C130" s="141"/>
      <c r="D130" s="56"/>
      <c r="E130" s="77">
        <f t="shared" si="42"/>
        <v>0</v>
      </c>
      <c r="F130" s="78">
        <f t="shared" si="34"/>
        <v>0</v>
      </c>
      <c r="G130" s="47">
        <f t="shared" si="35"/>
        <v>0</v>
      </c>
      <c r="H130" s="47">
        <f t="shared" si="36"/>
        <v>0</v>
      </c>
      <c r="I130" s="47">
        <f t="shared" si="37"/>
        <v>0</v>
      </c>
      <c r="J130" s="47">
        <f t="shared" si="38"/>
        <v>0</v>
      </c>
      <c r="K130" s="47">
        <f t="shared" si="39"/>
        <v>0</v>
      </c>
      <c r="L130" s="47">
        <f t="shared" si="40"/>
        <v>0</v>
      </c>
      <c r="M130" s="47">
        <f t="shared" si="41"/>
        <v>0</v>
      </c>
      <c r="N130" s="78">
        <v>0</v>
      </c>
      <c r="O130" s="47">
        <v>0</v>
      </c>
      <c r="P130" s="47">
        <v>0</v>
      </c>
      <c r="Q130" s="47">
        <v>0</v>
      </c>
      <c r="R130" s="47">
        <v>0</v>
      </c>
      <c r="S130" s="129">
        <v>0</v>
      </c>
      <c r="T130" s="47">
        <v>0</v>
      </c>
      <c r="U130" s="79">
        <f t="shared" si="43"/>
        <v>0</v>
      </c>
      <c r="V130" s="47">
        <v>0</v>
      </c>
      <c r="W130" s="47">
        <f t="shared" si="33"/>
        <v>0</v>
      </c>
      <c r="X130" s="47">
        <v>0</v>
      </c>
      <c r="Y130" s="47">
        <v>0</v>
      </c>
      <c r="Z130" s="47">
        <v>0</v>
      </c>
      <c r="AA130" s="47">
        <v>0</v>
      </c>
      <c r="AB130" s="47">
        <v>0</v>
      </c>
      <c r="AC130" s="69">
        <f t="shared" si="44"/>
        <v>0</v>
      </c>
      <c r="AD130" s="112">
        <f t="shared" si="45"/>
        <v>0</v>
      </c>
    </row>
    <row r="131" spans="1:30" s="49" customFormat="1" ht="12.75" hidden="1" x14ac:dyDescent="0.2">
      <c r="A131" s="93">
        <v>126</v>
      </c>
      <c r="B131" s="36"/>
      <c r="C131" s="141"/>
      <c r="D131" s="56"/>
      <c r="E131" s="77">
        <f t="shared" si="42"/>
        <v>0</v>
      </c>
      <c r="F131" s="78">
        <f t="shared" si="34"/>
        <v>0</v>
      </c>
      <c r="G131" s="47">
        <f t="shared" si="35"/>
        <v>0</v>
      </c>
      <c r="H131" s="47">
        <f t="shared" si="36"/>
        <v>0</v>
      </c>
      <c r="I131" s="47">
        <f t="shared" si="37"/>
        <v>0</v>
      </c>
      <c r="J131" s="47">
        <f t="shared" si="38"/>
        <v>0</v>
      </c>
      <c r="K131" s="47">
        <f t="shared" si="39"/>
        <v>0</v>
      </c>
      <c r="L131" s="47">
        <f t="shared" si="40"/>
        <v>0</v>
      </c>
      <c r="M131" s="47">
        <f t="shared" si="41"/>
        <v>0</v>
      </c>
      <c r="N131" s="78">
        <v>0</v>
      </c>
      <c r="O131" s="47">
        <v>0</v>
      </c>
      <c r="P131" s="47">
        <v>0</v>
      </c>
      <c r="Q131" s="47">
        <v>0</v>
      </c>
      <c r="R131" s="47">
        <v>0</v>
      </c>
      <c r="S131" s="129">
        <v>0</v>
      </c>
      <c r="T131" s="47">
        <v>0</v>
      </c>
      <c r="U131" s="79">
        <f t="shared" si="43"/>
        <v>0</v>
      </c>
      <c r="V131" s="47">
        <v>0</v>
      </c>
      <c r="W131" s="47">
        <f t="shared" si="33"/>
        <v>0</v>
      </c>
      <c r="X131" s="47">
        <v>0</v>
      </c>
      <c r="Y131" s="47">
        <v>0</v>
      </c>
      <c r="Z131" s="47">
        <v>0</v>
      </c>
      <c r="AA131" s="47">
        <v>0</v>
      </c>
      <c r="AB131" s="47">
        <v>0</v>
      </c>
      <c r="AC131" s="69">
        <f t="shared" si="44"/>
        <v>0</v>
      </c>
      <c r="AD131" s="112">
        <f t="shared" si="45"/>
        <v>0</v>
      </c>
    </row>
    <row r="132" spans="1:30" s="49" customFormat="1" ht="12.75" hidden="1" x14ac:dyDescent="0.2">
      <c r="A132" s="93">
        <v>127</v>
      </c>
      <c r="B132" s="36"/>
      <c r="C132" s="141"/>
      <c r="D132" s="56"/>
      <c r="E132" s="77">
        <f t="shared" si="42"/>
        <v>0</v>
      </c>
      <c r="F132" s="78">
        <f t="shared" si="34"/>
        <v>0</v>
      </c>
      <c r="G132" s="47">
        <f t="shared" si="35"/>
        <v>0</v>
      </c>
      <c r="H132" s="47">
        <f t="shared" si="36"/>
        <v>0</v>
      </c>
      <c r="I132" s="47">
        <f t="shared" si="37"/>
        <v>0</v>
      </c>
      <c r="J132" s="47">
        <f t="shared" si="38"/>
        <v>0</v>
      </c>
      <c r="K132" s="47">
        <f t="shared" si="39"/>
        <v>0</v>
      </c>
      <c r="L132" s="47">
        <f t="shared" si="40"/>
        <v>0</v>
      </c>
      <c r="M132" s="47">
        <f t="shared" si="41"/>
        <v>0</v>
      </c>
      <c r="N132" s="78">
        <v>0</v>
      </c>
      <c r="O132" s="47">
        <v>0</v>
      </c>
      <c r="P132" s="47">
        <v>0</v>
      </c>
      <c r="Q132" s="47">
        <v>0</v>
      </c>
      <c r="R132" s="47">
        <v>0</v>
      </c>
      <c r="S132" s="129">
        <v>0</v>
      </c>
      <c r="T132" s="47">
        <v>0</v>
      </c>
      <c r="U132" s="79">
        <f t="shared" si="43"/>
        <v>0</v>
      </c>
      <c r="V132" s="47">
        <v>0</v>
      </c>
      <c r="W132" s="47">
        <f t="shared" si="33"/>
        <v>0</v>
      </c>
      <c r="X132" s="47">
        <v>0</v>
      </c>
      <c r="Y132" s="47">
        <v>0</v>
      </c>
      <c r="Z132" s="47">
        <v>0</v>
      </c>
      <c r="AA132" s="47">
        <v>0</v>
      </c>
      <c r="AB132" s="47">
        <v>0</v>
      </c>
      <c r="AC132" s="69">
        <f t="shared" si="44"/>
        <v>0</v>
      </c>
      <c r="AD132" s="112">
        <f t="shared" si="45"/>
        <v>0</v>
      </c>
    </row>
    <row r="133" spans="1:30" s="49" customFormat="1" ht="12.75" hidden="1" x14ac:dyDescent="0.2">
      <c r="A133" s="93">
        <v>128</v>
      </c>
      <c r="B133" s="36"/>
      <c r="C133" s="141"/>
      <c r="D133" s="56"/>
      <c r="E133" s="77">
        <f t="shared" si="42"/>
        <v>0</v>
      </c>
      <c r="F133" s="78">
        <f t="shared" si="34"/>
        <v>0</v>
      </c>
      <c r="G133" s="47">
        <f t="shared" si="35"/>
        <v>0</v>
      </c>
      <c r="H133" s="47">
        <f t="shared" si="36"/>
        <v>0</v>
      </c>
      <c r="I133" s="47">
        <f t="shared" si="37"/>
        <v>0</v>
      </c>
      <c r="J133" s="47">
        <f t="shared" si="38"/>
        <v>0</v>
      </c>
      <c r="K133" s="47">
        <f t="shared" si="39"/>
        <v>0</v>
      </c>
      <c r="L133" s="47">
        <f t="shared" si="40"/>
        <v>0</v>
      </c>
      <c r="M133" s="47">
        <f t="shared" si="41"/>
        <v>0</v>
      </c>
      <c r="N133" s="78">
        <v>0</v>
      </c>
      <c r="O133" s="47">
        <v>0</v>
      </c>
      <c r="P133" s="47">
        <v>0</v>
      </c>
      <c r="Q133" s="47">
        <v>0</v>
      </c>
      <c r="R133" s="47">
        <v>0</v>
      </c>
      <c r="S133" s="129">
        <v>0</v>
      </c>
      <c r="T133" s="47">
        <v>0</v>
      </c>
      <c r="U133" s="79">
        <f t="shared" si="43"/>
        <v>0</v>
      </c>
      <c r="V133" s="47">
        <v>0</v>
      </c>
      <c r="W133" s="47">
        <f t="shared" si="33"/>
        <v>0</v>
      </c>
      <c r="X133" s="47">
        <v>0</v>
      </c>
      <c r="Y133" s="47">
        <v>0</v>
      </c>
      <c r="Z133" s="47">
        <v>0</v>
      </c>
      <c r="AA133" s="47">
        <v>0</v>
      </c>
      <c r="AB133" s="47">
        <v>0</v>
      </c>
      <c r="AC133" s="69">
        <f t="shared" si="44"/>
        <v>0</v>
      </c>
      <c r="AD133" s="112">
        <f t="shared" si="45"/>
        <v>0</v>
      </c>
    </row>
    <row r="134" spans="1:30" s="49" customFormat="1" ht="12.75" hidden="1" x14ac:dyDescent="0.2">
      <c r="A134" s="93">
        <v>129</v>
      </c>
      <c r="B134" s="36"/>
      <c r="C134" s="141"/>
      <c r="D134" s="56"/>
      <c r="E134" s="77">
        <f t="shared" si="42"/>
        <v>0</v>
      </c>
      <c r="F134" s="78">
        <f t="shared" si="34"/>
        <v>0</v>
      </c>
      <c r="G134" s="47">
        <f t="shared" si="35"/>
        <v>0</v>
      </c>
      <c r="H134" s="47">
        <f t="shared" si="36"/>
        <v>0</v>
      </c>
      <c r="I134" s="47">
        <f t="shared" si="37"/>
        <v>0</v>
      </c>
      <c r="J134" s="47">
        <f t="shared" si="38"/>
        <v>0</v>
      </c>
      <c r="K134" s="47">
        <f t="shared" si="39"/>
        <v>0</v>
      </c>
      <c r="L134" s="47">
        <f t="shared" si="40"/>
        <v>0</v>
      </c>
      <c r="M134" s="47">
        <f t="shared" si="41"/>
        <v>0</v>
      </c>
      <c r="N134" s="78">
        <v>0</v>
      </c>
      <c r="O134" s="47">
        <v>0</v>
      </c>
      <c r="P134" s="47">
        <v>0</v>
      </c>
      <c r="Q134" s="47">
        <v>0</v>
      </c>
      <c r="R134" s="47">
        <v>0</v>
      </c>
      <c r="S134" s="129">
        <v>0</v>
      </c>
      <c r="T134" s="47">
        <v>0</v>
      </c>
      <c r="U134" s="79">
        <f t="shared" si="43"/>
        <v>0</v>
      </c>
      <c r="V134" s="47">
        <v>0</v>
      </c>
      <c r="W134" s="47">
        <f t="shared" si="33"/>
        <v>0</v>
      </c>
      <c r="X134" s="47">
        <v>0</v>
      </c>
      <c r="Y134" s="47">
        <v>0</v>
      </c>
      <c r="Z134" s="47">
        <v>0</v>
      </c>
      <c r="AA134" s="47">
        <v>0</v>
      </c>
      <c r="AB134" s="47">
        <v>0</v>
      </c>
      <c r="AC134" s="69">
        <f t="shared" si="44"/>
        <v>0</v>
      </c>
      <c r="AD134" s="112">
        <f t="shared" si="45"/>
        <v>0</v>
      </c>
    </row>
    <row r="135" spans="1:30" s="49" customFormat="1" ht="12.75" hidden="1" x14ac:dyDescent="0.2">
      <c r="A135" s="93">
        <v>130</v>
      </c>
      <c r="B135" s="36"/>
      <c r="C135" s="141"/>
      <c r="D135" s="56"/>
      <c r="E135" s="77">
        <f t="shared" si="42"/>
        <v>0</v>
      </c>
      <c r="F135" s="78">
        <f t="shared" si="34"/>
        <v>0</v>
      </c>
      <c r="G135" s="47">
        <f t="shared" si="35"/>
        <v>0</v>
      </c>
      <c r="H135" s="47">
        <f t="shared" si="36"/>
        <v>0</v>
      </c>
      <c r="I135" s="47">
        <f t="shared" si="37"/>
        <v>0</v>
      </c>
      <c r="J135" s="47">
        <f t="shared" si="38"/>
        <v>0</v>
      </c>
      <c r="K135" s="47">
        <f t="shared" si="39"/>
        <v>0</v>
      </c>
      <c r="L135" s="47">
        <f t="shared" si="40"/>
        <v>0</v>
      </c>
      <c r="M135" s="47">
        <f t="shared" si="41"/>
        <v>0</v>
      </c>
      <c r="N135" s="78">
        <v>0</v>
      </c>
      <c r="O135" s="47">
        <v>0</v>
      </c>
      <c r="P135" s="47">
        <v>0</v>
      </c>
      <c r="Q135" s="47">
        <v>0</v>
      </c>
      <c r="R135" s="47">
        <v>0</v>
      </c>
      <c r="S135" s="129">
        <v>0</v>
      </c>
      <c r="T135" s="47">
        <v>0</v>
      </c>
      <c r="U135" s="79">
        <f t="shared" si="43"/>
        <v>0</v>
      </c>
      <c r="V135" s="47">
        <v>0</v>
      </c>
      <c r="W135" s="47">
        <f t="shared" ref="W135:W198" si="46">450*C135</f>
        <v>0</v>
      </c>
      <c r="X135" s="47">
        <v>0</v>
      </c>
      <c r="Y135" s="47">
        <v>0</v>
      </c>
      <c r="Z135" s="47">
        <v>0</v>
      </c>
      <c r="AA135" s="47">
        <v>0</v>
      </c>
      <c r="AB135" s="47">
        <v>0</v>
      </c>
      <c r="AC135" s="69">
        <f t="shared" si="44"/>
        <v>0</v>
      </c>
      <c r="AD135" s="112">
        <f t="shared" si="45"/>
        <v>0</v>
      </c>
    </row>
    <row r="136" spans="1:30" s="49" customFormat="1" ht="12.75" hidden="1" x14ac:dyDescent="0.2">
      <c r="A136" s="93">
        <v>131</v>
      </c>
      <c r="B136" s="36"/>
      <c r="C136" s="141"/>
      <c r="D136" s="56"/>
      <c r="E136" s="77">
        <f t="shared" si="42"/>
        <v>0</v>
      </c>
      <c r="F136" s="78">
        <f t="shared" si="34"/>
        <v>0</v>
      </c>
      <c r="G136" s="47">
        <f t="shared" si="35"/>
        <v>0</v>
      </c>
      <c r="H136" s="47">
        <f t="shared" si="36"/>
        <v>0</v>
      </c>
      <c r="I136" s="47">
        <f t="shared" si="37"/>
        <v>0</v>
      </c>
      <c r="J136" s="47">
        <f t="shared" si="38"/>
        <v>0</v>
      </c>
      <c r="K136" s="47">
        <f t="shared" si="39"/>
        <v>0</v>
      </c>
      <c r="L136" s="47">
        <f t="shared" si="40"/>
        <v>0</v>
      </c>
      <c r="M136" s="47">
        <f t="shared" si="41"/>
        <v>0</v>
      </c>
      <c r="N136" s="78">
        <v>0</v>
      </c>
      <c r="O136" s="47">
        <v>0</v>
      </c>
      <c r="P136" s="47">
        <v>0</v>
      </c>
      <c r="Q136" s="47">
        <v>0</v>
      </c>
      <c r="R136" s="47">
        <v>0</v>
      </c>
      <c r="S136" s="129">
        <v>0</v>
      </c>
      <c r="T136" s="47">
        <v>0</v>
      </c>
      <c r="U136" s="79">
        <f t="shared" si="43"/>
        <v>0</v>
      </c>
      <c r="V136" s="47">
        <v>0</v>
      </c>
      <c r="W136" s="47">
        <f t="shared" si="46"/>
        <v>0</v>
      </c>
      <c r="X136" s="47">
        <v>0</v>
      </c>
      <c r="Y136" s="47">
        <v>0</v>
      </c>
      <c r="Z136" s="47">
        <v>0</v>
      </c>
      <c r="AA136" s="47">
        <v>0</v>
      </c>
      <c r="AB136" s="47">
        <v>0</v>
      </c>
      <c r="AC136" s="69">
        <f t="shared" si="44"/>
        <v>0</v>
      </c>
      <c r="AD136" s="112">
        <f t="shared" si="45"/>
        <v>0</v>
      </c>
    </row>
    <row r="137" spans="1:30" s="49" customFormat="1" ht="12.75" hidden="1" x14ac:dyDescent="0.2">
      <c r="A137" s="93">
        <v>132</v>
      </c>
      <c r="B137" s="36"/>
      <c r="C137" s="141"/>
      <c r="D137" s="56"/>
      <c r="E137" s="77">
        <f t="shared" si="42"/>
        <v>0</v>
      </c>
      <c r="F137" s="78">
        <f t="shared" si="34"/>
        <v>0</v>
      </c>
      <c r="G137" s="47">
        <f t="shared" si="35"/>
        <v>0</v>
      </c>
      <c r="H137" s="47">
        <f t="shared" si="36"/>
        <v>0</v>
      </c>
      <c r="I137" s="47">
        <f t="shared" si="37"/>
        <v>0</v>
      </c>
      <c r="J137" s="47">
        <f t="shared" si="38"/>
        <v>0</v>
      </c>
      <c r="K137" s="47">
        <f t="shared" si="39"/>
        <v>0</v>
      </c>
      <c r="L137" s="47">
        <f t="shared" si="40"/>
        <v>0</v>
      </c>
      <c r="M137" s="47">
        <f t="shared" si="41"/>
        <v>0</v>
      </c>
      <c r="N137" s="78">
        <v>0</v>
      </c>
      <c r="O137" s="47">
        <v>0</v>
      </c>
      <c r="P137" s="47">
        <v>0</v>
      </c>
      <c r="Q137" s="47">
        <v>0</v>
      </c>
      <c r="R137" s="47">
        <v>0</v>
      </c>
      <c r="S137" s="129">
        <v>0</v>
      </c>
      <c r="T137" s="47">
        <v>0</v>
      </c>
      <c r="U137" s="79">
        <f t="shared" si="43"/>
        <v>0</v>
      </c>
      <c r="V137" s="47">
        <v>0</v>
      </c>
      <c r="W137" s="47">
        <f t="shared" si="46"/>
        <v>0</v>
      </c>
      <c r="X137" s="47">
        <v>0</v>
      </c>
      <c r="Y137" s="47">
        <v>0</v>
      </c>
      <c r="Z137" s="47">
        <v>0</v>
      </c>
      <c r="AA137" s="47">
        <v>0</v>
      </c>
      <c r="AB137" s="47">
        <v>0</v>
      </c>
      <c r="AC137" s="69">
        <f t="shared" si="44"/>
        <v>0</v>
      </c>
      <c r="AD137" s="112">
        <f t="shared" si="45"/>
        <v>0</v>
      </c>
    </row>
    <row r="138" spans="1:30" s="49" customFormat="1" ht="12.75" hidden="1" x14ac:dyDescent="0.2">
      <c r="A138" s="93">
        <v>133</v>
      </c>
      <c r="B138" s="36"/>
      <c r="C138" s="141"/>
      <c r="D138" s="56"/>
      <c r="E138" s="77">
        <f t="shared" si="42"/>
        <v>0</v>
      </c>
      <c r="F138" s="78">
        <f t="shared" ref="F138:F201" si="47">(E138+J138+L138+K138+M138)*26.5%</f>
        <v>0</v>
      </c>
      <c r="G138" s="47">
        <f t="shared" ref="G138:G201" si="48">(E138+J138+L138+K138+M138)*1%</f>
        <v>0</v>
      </c>
      <c r="H138" s="47">
        <f t="shared" ref="H138:H201" si="49">(E138+J138+L138+K138+M138)*8%</f>
        <v>0</v>
      </c>
      <c r="I138" s="47">
        <f t="shared" ref="I138:I201" si="50">H138/2</f>
        <v>0</v>
      </c>
      <c r="J138" s="47">
        <f t="shared" ref="J138:J201" si="51">E138/12</f>
        <v>0</v>
      </c>
      <c r="K138" s="47">
        <f t="shared" ref="K138:K201" si="52">E138/12</f>
        <v>0</v>
      </c>
      <c r="L138" s="47">
        <f t="shared" ref="L138:L201" si="53">K138/3</f>
        <v>0</v>
      </c>
      <c r="M138" s="47">
        <f t="shared" ref="M138:M201" si="54">E138/12</f>
        <v>0</v>
      </c>
      <c r="N138" s="78">
        <v>0</v>
      </c>
      <c r="O138" s="47">
        <v>0</v>
      </c>
      <c r="P138" s="47">
        <v>0</v>
      </c>
      <c r="Q138" s="47">
        <v>0</v>
      </c>
      <c r="R138" s="47">
        <v>0</v>
      </c>
      <c r="S138" s="129">
        <v>0</v>
      </c>
      <c r="T138" s="47">
        <v>0</v>
      </c>
      <c r="U138" s="79">
        <f t="shared" si="43"/>
        <v>0</v>
      </c>
      <c r="V138" s="47">
        <v>0</v>
      </c>
      <c r="W138" s="47">
        <f t="shared" si="46"/>
        <v>0</v>
      </c>
      <c r="X138" s="47">
        <v>0</v>
      </c>
      <c r="Y138" s="47">
        <v>0</v>
      </c>
      <c r="Z138" s="47">
        <v>0</v>
      </c>
      <c r="AA138" s="47">
        <v>0</v>
      </c>
      <c r="AB138" s="47">
        <v>0</v>
      </c>
      <c r="AC138" s="69">
        <f t="shared" si="44"/>
        <v>0</v>
      </c>
      <c r="AD138" s="112">
        <f t="shared" si="45"/>
        <v>0</v>
      </c>
    </row>
    <row r="139" spans="1:30" s="49" customFormat="1" ht="12.75" hidden="1" x14ac:dyDescent="0.2">
      <c r="A139" s="93">
        <v>134</v>
      </c>
      <c r="B139" s="36"/>
      <c r="C139" s="141"/>
      <c r="D139" s="56"/>
      <c r="E139" s="77">
        <f t="shared" ref="E139:E202" si="55">C139*D139</f>
        <v>0</v>
      </c>
      <c r="F139" s="78">
        <f t="shared" si="47"/>
        <v>0</v>
      </c>
      <c r="G139" s="47">
        <f t="shared" si="48"/>
        <v>0</v>
      </c>
      <c r="H139" s="47">
        <f t="shared" si="49"/>
        <v>0</v>
      </c>
      <c r="I139" s="47">
        <f t="shared" si="50"/>
        <v>0</v>
      </c>
      <c r="J139" s="47">
        <f t="shared" si="51"/>
        <v>0</v>
      </c>
      <c r="K139" s="47">
        <f t="shared" si="52"/>
        <v>0</v>
      </c>
      <c r="L139" s="47">
        <f t="shared" si="53"/>
        <v>0</v>
      </c>
      <c r="M139" s="47">
        <f t="shared" si="54"/>
        <v>0</v>
      </c>
      <c r="N139" s="78">
        <v>0</v>
      </c>
      <c r="O139" s="47">
        <v>0</v>
      </c>
      <c r="P139" s="47">
        <v>0</v>
      </c>
      <c r="Q139" s="47">
        <v>0</v>
      </c>
      <c r="R139" s="47">
        <v>0</v>
      </c>
      <c r="S139" s="129">
        <v>0</v>
      </c>
      <c r="T139" s="47">
        <v>0</v>
      </c>
      <c r="U139" s="79">
        <f t="shared" ref="U139:U202" si="56">SUM(F139:T139)</f>
        <v>0</v>
      </c>
      <c r="V139" s="47">
        <v>0</v>
      </c>
      <c r="W139" s="47">
        <f t="shared" si="46"/>
        <v>0</v>
      </c>
      <c r="X139" s="47">
        <v>0</v>
      </c>
      <c r="Y139" s="47">
        <v>0</v>
      </c>
      <c r="Z139" s="47">
        <v>0</v>
      </c>
      <c r="AA139" s="47">
        <v>0</v>
      </c>
      <c r="AB139" s="47">
        <v>0</v>
      </c>
      <c r="AC139" s="69">
        <f t="shared" ref="AC139:AC202" si="57">SUM(V139:AB139)</f>
        <v>0</v>
      </c>
      <c r="AD139" s="112">
        <f t="shared" ref="AD139:AD202" si="58">E139+U139+AC139</f>
        <v>0</v>
      </c>
    </row>
    <row r="140" spans="1:30" s="49" customFormat="1" ht="12.75" hidden="1" x14ac:dyDescent="0.2">
      <c r="A140" s="93">
        <v>135</v>
      </c>
      <c r="B140" s="36"/>
      <c r="C140" s="141"/>
      <c r="D140" s="56"/>
      <c r="E140" s="77">
        <f t="shared" si="55"/>
        <v>0</v>
      </c>
      <c r="F140" s="78">
        <f t="shared" si="47"/>
        <v>0</v>
      </c>
      <c r="G140" s="47">
        <f t="shared" si="48"/>
        <v>0</v>
      </c>
      <c r="H140" s="47">
        <f t="shared" si="49"/>
        <v>0</v>
      </c>
      <c r="I140" s="47">
        <f t="shared" si="50"/>
        <v>0</v>
      </c>
      <c r="J140" s="47">
        <f t="shared" si="51"/>
        <v>0</v>
      </c>
      <c r="K140" s="47">
        <f t="shared" si="52"/>
        <v>0</v>
      </c>
      <c r="L140" s="47">
        <f t="shared" si="53"/>
        <v>0</v>
      </c>
      <c r="M140" s="47">
        <f t="shared" si="54"/>
        <v>0</v>
      </c>
      <c r="N140" s="78">
        <v>0</v>
      </c>
      <c r="O140" s="47">
        <v>0</v>
      </c>
      <c r="P140" s="47">
        <v>0</v>
      </c>
      <c r="Q140" s="47">
        <v>0</v>
      </c>
      <c r="R140" s="47">
        <v>0</v>
      </c>
      <c r="S140" s="129">
        <v>0</v>
      </c>
      <c r="T140" s="47">
        <v>0</v>
      </c>
      <c r="U140" s="79">
        <f t="shared" si="56"/>
        <v>0</v>
      </c>
      <c r="V140" s="47">
        <v>0</v>
      </c>
      <c r="W140" s="47">
        <f t="shared" si="46"/>
        <v>0</v>
      </c>
      <c r="X140" s="47">
        <v>0</v>
      </c>
      <c r="Y140" s="47">
        <v>0</v>
      </c>
      <c r="Z140" s="47">
        <v>0</v>
      </c>
      <c r="AA140" s="47">
        <v>0</v>
      </c>
      <c r="AB140" s="47">
        <v>0</v>
      </c>
      <c r="AC140" s="69">
        <f t="shared" si="57"/>
        <v>0</v>
      </c>
      <c r="AD140" s="112">
        <f t="shared" si="58"/>
        <v>0</v>
      </c>
    </row>
    <row r="141" spans="1:30" s="49" customFormat="1" ht="12.75" hidden="1" x14ac:dyDescent="0.2">
      <c r="A141" s="93">
        <v>136</v>
      </c>
      <c r="B141" s="36"/>
      <c r="C141" s="141"/>
      <c r="D141" s="56"/>
      <c r="E141" s="77">
        <f t="shared" si="55"/>
        <v>0</v>
      </c>
      <c r="F141" s="78">
        <f t="shared" si="47"/>
        <v>0</v>
      </c>
      <c r="G141" s="47">
        <f t="shared" si="48"/>
        <v>0</v>
      </c>
      <c r="H141" s="47">
        <f t="shared" si="49"/>
        <v>0</v>
      </c>
      <c r="I141" s="47">
        <f t="shared" si="50"/>
        <v>0</v>
      </c>
      <c r="J141" s="47">
        <f t="shared" si="51"/>
        <v>0</v>
      </c>
      <c r="K141" s="47">
        <f t="shared" si="52"/>
        <v>0</v>
      </c>
      <c r="L141" s="47">
        <f t="shared" si="53"/>
        <v>0</v>
      </c>
      <c r="M141" s="47">
        <f t="shared" si="54"/>
        <v>0</v>
      </c>
      <c r="N141" s="78">
        <v>0</v>
      </c>
      <c r="O141" s="47">
        <v>0</v>
      </c>
      <c r="P141" s="47">
        <v>0</v>
      </c>
      <c r="Q141" s="47">
        <v>0</v>
      </c>
      <c r="R141" s="47">
        <v>0</v>
      </c>
      <c r="S141" s="129">
        <v>0</v>
      </c>
      <c r="T141" s="47">
        <v>0</v>
      </c>
      <c r="U141" s="79">
        <f t="shared" si="56"/>
        <v>0</v>
      </c>
      <c r="V141" s="47">
        <v>0</v>
      </c>
      <c r="W141" s="47">
        <f t="shared" si="46"/>
        <v>0</v>
      </c>
      <c r="X141" s="47">
        <v>0</v>
      </c>
      <c r="Y141" s="47">
        <v>0</v>
      </c>
      <c r="Z141" s="47">
        <v>0</v>
      </c>
      <c r="AA141" s="47">
        <v>0</v>
      </c>
      <c r="AB141" s="47">
        <v>0</v>
      </c>
      <c r="AC141" s="69">
        <f t="shared" si="57"/>
        <v>0</v>
      </c>
      <c r="AD141" s="112">
        <f t="shared" si="58"/>
        <v>0</v>
      </c>
    </row>
    <row r="142" spans="1:30" s="49" customFormat="1" ht="12.75" hidden="1" x14ac:dyDescent="0.2">
      <c r="A142" s="93">
        <v>137</v>
      </c>
      <c r="B142" s="36"/>
      <c r="C142" s="141"/>
      <c r="D142" s="56"/>
      <c r="E142" s="77">
        <f t="shared" si="55"/>
        <v>0</v>
      </c>
      <c r="F142" s="78">
        <f t="shared" si="47"/>
        <v>0</v>
      </c>
      <c r="G142" s="47">
        <f t="shared" si="48"/>
        <v>0</v>
      </c>
      <c r="H142" s="47">
        <f t="shared" si="49"/>
        <v>0</v>
      </c>
      <c r="I142" s="47">
        <f t="shared" si="50"/>
        <v>0</v>
      </c>
      <c r="J142" s="47">
        <f t="shared" si="51"/>
        <v>0</v>
      </c>
      <c r="K142" s="47">
        <f t="shared" si="52"/>
        <v>0</v>
      </c>
      <c r="L142" s="47">
        <f t="shared" si="53"/>
        <v>0</v>
      </c>
      <c r="M142" s="47">
        <f t="shared" si="54"/>
        <v>0</v>
      </c>
      <c r="N142" s="78">
        <v>0</v>
      </c>
      <c r="O142" s="47">
        <v>0</v>
      </c>
      <c r="P142" s="47">
        <v>0</v>
      </c>
      <c r="Q142" s="47">
        <v>0</v>
      </c>
      <c r="R142" s="47">
        <v>0</v>
      </c>
      <c r="S142" s="129">
        <v>0</v>
      </c>
      <c r="T142" s="47">
        <v>0</v>
      </c>
      <c r="U142" s="79">
        <f t="shared" si="56"/>
        <v>0</v>
      </c>
      <c r="V142" s="47">
        <v>0</v>
      </c>
      <c r="W142" s="47">
        <f t="shared" si="46"/>
        <v>0</v>
      </c>
      <c r="X142" s="47">
        <v>0</v>
      </c>
      <c r="Y142" s="47">
        <v>0</v>
      </c>
      <c r="Z142" s="47">
        <v>0</v>
      </c>
      <c r="AA142" s="47">
        <v>0</v>
      </c>
      <c r="AB142" s="47">
        <v>0</v>
      </c>
      <c r="AC142" s="69">
        <f t="shared" si="57"/>
        <v>0</v>
      </c>
      <c r="AD142" s="112">
        <f t="shared" si="58"/>
        <v>0</v>
      </c>
    </row>
    <row r="143" spans="1:30" s="49" customFormat="1" ht="12.75" hidden="1" x14ac:dyDescent="0.2">
      <c r="A143" s="93">
        <v>138</v>
      </c>
      <c r="B143" s="36"/>
      <c r="C143" s="141"/>
      <c r="D143" s="56"/>
      <c r="E143" s="77">
        <f t="shared" si="55"/>
        <v>0</v>
      </c>
      <c r="F143" s="78">
        <f t="shared" si="47"/>
        <v>0</v>
      </c>
      <c r="G143" s="47">
        <f t="shared" si="48"/>
        <v>0</v>
      </c>
      <c r="H143" s="47">
        <f t="shared" si="49"/>
        <v>0</v>
      </c>
      <c r="I143" s="47">
        <f t="shared" si="50"/>
        <v>0</v>
      </c>
      <c r="J143" s="47">
        <f t="shared" si="51"/>
        <v>0</v>
      </c>
      <c r="K143" s="47">
        <f t="shared" si="52"/>
        <v>0</v>
      </c>
      <c r="L143" s="47">
        <f t="shared" si="53"/>
        <v>0</v>
      </c>
      <c r="M143" s="47">
        <f t="shared" si="54"/>
        <v>0</v>
      </c>
      <c r="N143" s="78">
        <v>0</v>
      </c>
      <c r="O143" s="47">
        <v>0</v>
      </c>
      <c r="P143" s="47">
        <v>0</v>
      </c>
      <c r="Q143" s="47">
        <v>0</v>
      </c>
      <c r="R143" s="47">
        <v>0</v>
      </c>
      <c r="S143" s="129">
        <v>0</v>
      </c>
      <c r="T143" s="47">
        <v>0</v>
      </c>
      <c r="U143" s="79">
        <f t="shared" si="56"/>
        <v>0</v>
      </c>
      <c r="V143" s="47">
        <v>0</v>
      </c>
      <c r="W143" s="47">
        <f t="shared" si="46"/>
        <v>0</v>
      </c>
      <c r="X143" s="47">
        <v>0</v>
      </c>
      <c r="Y143" s="47">
        <v>0</v>
      </c>
      <c r="Z143" s="47">
        <v>0</v>
      </c>
      <c r="AA143" s="47">
        <v>0</v>
      </c>
      <c r="AB143" s="47">
        <v>0</v>
      </c>
      <c r="AC143" s="69">
        <f t="shared" si="57"/>
        <v>0</v>
      </c>
      <c r="AD143" s="112">
        <f t="shared" si="58"/>
        <v>0</v>
      </c>
    </row>
    <row r="144" spans="1:30" s="49" customFormat="1" ht="12.75" hidden="1" x14ac:dyDescent="0.2">
      <c r="A144" s="93">
        <v>139</v>
      </c>
      <c r="B144" s="36"/>
      <c r="C144" s="141"/>
      <c r="D144" s="56"/>
      <c r="E144" s="77">
        <f t="shared" si="55"/>
        <v>0</v>
      </c>
      <c r="F144" s="78">
        <f t="shared" si="47"/>
        <v>0</v>
      </c>
      <c r="G144" s="47">
        <f t="shared" si="48"/>
        <v>0</v>
      </c>
      <c r="H144" s="47">
        <f t="shared" si="49"/>
        <v>0</v>
      </c>
      <c r="I144" s="47">
        <f t="shared" si="50"/>
        <v>0</v>
      </c>
      <c r="J144" s="47">
        <f t="shared" si="51"/>
        <v>0</v>
      </c>
      <c r="K144" s="47">
        <f t="shared" si="52"/>
        <v>0</v>
      </c>
      <c r="L144" s="47">
        <f t="shared" si="53"/>
        <v>0</v>
      </c>
      <c r="M144" s="47">
        <f t="shared" si="54"/>
        <v>0</v>
      </c>
      <c r="N144" s="78">
        <v>0</v>
      </c>
      <c r="O144" s="47">
        <v>0</v>
      </c>
      <c r="P144" s="47">
        <v>0</v>
      </c>
      <c r="Q144" s="47">
        <v>0</v>
      </c>
      <c r="R144" s="47">
        <v>0</v>
      </c>
      <c r="S144" s="129">
        <v>0</v>
      </c>
      <c r="T144" s="47">
        <v>0</v>
      </c>
      <c r="U144" s="79">
        <f t="shared" si="56"/>
        <v>0</v>
      </c>
      <c r="V144" s="47">
        <v>0</v>
      </c>
      <c r="W144" s="47">
        <f t="shared" si="46"/>
        <v>0</v>
      </c>
      <c r="X144" s="47">
        <v>0</v>
      </c>
      <c r="Y144" s="47">
        <v>0</v>
      </c>
      <c r="Z144" s="47">
        <v>0</v>
      </c>
      <c r="AA144" s="47">
        <v>0</v>
      </c>
      <c r="AB144" s="47">
        <v>0</v>
      </c>
      <c r="AC144" s="69">
        <f t="shared" si="57"/>
        <v>0</v>
      </c>
      <c r="AD144" s="112">
        <f t="shared" si="58"/>
        <v>0</v>
      </c>
    </row>
    <row r="145" spans="1:30" s="49" customFormat="1" ht="12.75" hidden="1" x14ac:dyDescent="0.2">
      <c r="A145" s="93">
        <v>140</v>
      </c>
      <c r="B145" s="36"/>
      <c r="C145" s="141"/>
      <c r="D145" s="56"/>
      <c r="E145" s="77">
        <f t="shared" si="55"/>
        <v>0</v>
      </c>
      <c r="F145" s="78">
        <f t="shared" si="47"/>
        <v>0</v>
      </c>
      <c r="G145" s="47">
        <f t="shared" si="48"/>
        <v>0</v>
      </c>
      <c r="H145" s="47">
        <f t="shared" si="49"/>
        <v>0</v>
      </c>
      <c r="I145" s="47">
        <f t="shared" si="50"/>
        <v>0</v>
      </c>
      <c r="J145" s="47">
        <f t="shared" si="51"/>
        <v>0</v>
      </c>
      <c r="K145" s="47">
        <f t="shared" si="52"/>
        <v>0</v>
      </c>
      <c r="L145" s="47">
        <f t="shared" si="53"/>
        <v>0</v>
      </c>
      <c r="M145" s="47">
        <f t="shared" si="54"/>
        <v>0</v>
      </c>
      <c r="N145" s="78">
        <v>0</v>
      </c>
      <c r="O145" s="47">
        <v>0</v>
      </c>
      <c r="P145" s="47">
        <v>0</v>
      </c>
      <c r="Q145" s="47">
        <v>0</v>
      </c>
      <c r="R145" s="47">
        <v>0</v>
      </c>
      <c r="S145" s="129">
        <v>0</v>
      </c>
      <c r="T145" s="47">
        <v>0</v>
      </c>
      <c r="U145" s="79">
        <f t="shared" si="56"/>
        <v>0</v>
      </c>
      <c r="V145" s="47">
        <v>0</v>
      </c>
      <c r="W145" s="47">
        <f t="shared" si="46"/>
        <v>0</v>
      </c>
      <c r="X145" s="47">
        <v>0</v>
      </c>
      <c r="Y145" s="47">
        <v>0</v>
      </c>
      <c r="Z145" s="47">
        <v>0</v>
      </c>
      <c r="AA145" s="47">
        <v>0</v>
      </c>
      <c r="AB145" s="47">
        <v>0</v>
      </c>
      <c r="AC145" s="69">
        <f t="shared" si="57"/>
        <v>0</v>
      </c>
      <c r="AD145" s="112">
        <f t="shared" si="58"/>
        <v>0</v>
      </c>
    </row>
    <row r="146" spans="1:30" s="49" customFormat="1" ht="12.75" hidden="1" x14ac:dyDescent="0.2">
      <c r="A146" s="93">
        <v>141</v>
      </c>
      <c r="B146" s="36"/>
      <c r="C146" s="141"/>
      <c r="D146" s="56"/>
      <c r="E146" s="77">
        <f t="shared" si="55"/>
        <v>0</v>
      </c>
      <c r="F146" s="78">
        <f t="shared" si="47"/>
        <v>0</v>
      </c>
      <c r="G146" s="47">
        <f t="shared" si="48"/>
        <v>0</v>
      </c>
      <c r="H146" s="47">
        <f t="shared" si="49"/>
        <v>0</v>
      </c>
      <c r="I146" s="47">
        <f t="shared" si="50"/>
        <v>0</v>
      </c>
      <c r="J146" s="47">
        <f t="shared" si="51"/>
        <v>0</v>
      </c>
      <c r="K146" s="47">
        <f t="shared" si="52"/>
        <v>0</v>
      </c>
      <c r="L146" s="47">
        <f t="shared" si="53"/>
        <v>0</v>
      </c>
      <c r="M146" s="47">
        <f t="shared" si="54"/>
        <v>0</v>
      </c>
      <c r="N146" s="78">
        <v>0</v>
      </c>
      <c r="O146" s="47">
        <v>0</v>
      </c>
      <c r="P146" s="47">
        <v>0</v>
      </c>
      <c r="Q146" s="47">
        <v>0</v>
      </c>
      <c r="R146" s="47">
        <v>0</v>
      </c>
      <c r="S146" s="129">
        <v>0</v>
      </c>
      <c r="T146" s="47">
        <v>0</v>
      </c>
      <c r="U146" s="79">
        <f t="shared" si="56"/>
        <v>0</v>
      </c>
      <c r="V146" s="47">
        <v>0</v>
      </c>
      <c r="W146" s="47">
        <f t="shared" si="46"/>
        <v>0</v>
      </c>
      <c r="X146" s="47">
        <v>0</v>
      </c>
      <c r="Y146" s="47">
        <v>0</v>
      </c>
      <c r="Z146" s="47">
        <v>0</v>
      </c>
      <c r="AA146" s="47">
        <v>0</v>
      </c>
      <c r="AB146" s="47">
        <v>0</v>
      </c>
      <c r="AC146" s="69">
        <f t="shared" si="57"/>
        <v>0</v>
      </c>
      <c r="AD146" s="112">
        <f t="shared" si="58"/>
        <v>0</v>
      </c>
    </row>
    <row r="147" spans="1:30" s="49" customFormat="1" ht="12.75" hidden="1" x14ac:dyDescent="0.2">
      <c r="A147" s="93">
        <v>142</v>
      </c>
      <c r="B147" s="36"/>
      <c r="C147" s="141"/>
      <c r="D147" s="56"/>
      <c r="E147" s="77">
        <f t="shared" si="55"/>
        <v>0</v>
      </c>
      <c r="F147" s="78">
        <f t="shared" si="47"/>
        <v>0</v>
      </c>
      <c r="G147" s="47">
        <f t="shared" si="48"/>
        <v>0</v>
      </c>
      <c r="H147" s="47">
        <f t="shared" si="49"/>
        <v>0</v>
      </c>
      <c r="I147" s="47">
        <f t="shared" si="50"/>
        <v>0</v>
      </c>
      <c r="J147" s="47">
        <f t="shared" si="51"/>
        <v>0</v>
      </c>
      <c r="K147" s="47">
        <f t="shared" si="52"/>
        <v>0</v>
      </c>
      <c r="L147" s="47">
        <f t="shared" si="53"/>
        <v>0</v>
      </c>
      <c r="M147" s="47">
        <f t="shared" si="54"/>
        <v>0</v>
      </c>
      <c r="N147" s="78">
        <v>0</v>
      </c>
      <c r="O147" s="47">
        <v>0</v>
      </c>
      <c r="P147" s="47">
        <v>0</v>
      </c>
      <c r="Q147" s="47">
        <v>0</v>
      </c>
      <c r="R147" s="47">
        <v>0</v>
      </c>
      <c r="S147" s="129">
        <v>0</v>
      </c>
      <c r="T147" s="47">
        <v>0</v>
      </c>
      <c r="U147" s="79">
        <f t="shared" si="56"/>
        <v>0</v>
      </c>
      <c r="V147" s="47">
        <v>0</v>
      </c>
      <c r="W147" s="47">
        <f t="shared" si="46"/>
        <v>0</v>
      </c>
      <c r="X147" s="47">
        <v>0</v>
      </c>
      <c r="Y147" s="47">
        <v>0</v>
      </c>
      <c r="Z147" s="47">
        <v>0</v>
      </c>
      <c r="AA147" s="47">
        <v>0</v>
      </c>
      <c r="AB147" s="47">
        <v>0</v>
      </c>
      <c r="AC147" s="69">
        <f t="shared" si="57"/>
        <v>0</v>
      </c>
      <c r="AD147" s="112">
        <f t="shared" si="58"/>
        <v>0</v>
      </c>
    </row>
    <row r="148" spans="1:30" s="49" customFormat="1" ht="12.75" hidden="1" x14ac:dyDescent="0.2">
      <c r="A148" s="93">
        <v>143</v>
      </c>
      <c r="B148" s="36"/>
      <c r="C148" s="141"/>
      <c r="D148" s="56"/>
      <c r="E148" s="77">
        <f t="shared" si="55"/>
        <v>0</v>
      </c>
      <c r="F148" s="78">
        <f t="shared" si="47"/>
        <v>0</v>
      </c>
      <c r="G148" s="47">
        <f t="shared" si="48"/>
        <v>0</v>
      </c>
      <c r="H148" s="47">
        <f t="shared" si="49"/>
        <v>0</v>
      </c>
      <c r="I148" s="47">
        <f t="shared" si="50"/>
        <v>0</v>
      </c>
      <c r="J148" s="47">
        <f t="shared" si="51"/>
        <v>0</v>
      </c>
      <c r="K148" s="47">
        <f t="shared" si="52"/>
        <v>0</v>
      </c>
      <c r="L148" s="47">
        <f t="shared" si="53"/>
        <v>0</v>
      </c>
      <c r="M148" s="47">
        <f t="shared" si="54"/>
        <v>0</v>
      </c>
      <c r="N148" s="78">
        <v>0</v>
      </c>
      <c r="O148" s="47">
        <v>0</v>
      </c>
      <c r="P148" s="47">
        <v>0</v>
      </c>
      <c r="Q148" s="47">
        <v>0</v>
      </c>
      <c r="R148" s="47">
        <v>0</v>
      </c>
      <c r="S148" s="129">
        <v>0</v>
      </c>
      <c r="T148" s="47">
        <v>0</v>
      </c>
      <c r="U148" s="79">
        <f t="shared" si="56"/>
        <v>0</v>
      </c>
      <c r="V148" s="47">
        <v>0</v>
      </c>
      <c r="W148" s="47">
        <f t="shared" si="46"/>
        <v>0</v>
      </c>
      <c r="X148" s="47">
        <v>0</v>
      </c>
      <c r="Y148" s="47">
        <v>0</v>
      </c>
      <c r="Z148" s="47">
        <v>0</v>
      </c>
      <c r="AA148" s="47">
        <v>0</v>
      </c>
      <c r="AB148" s="47">
        <v>0</v>
      </c>
      <c r="AC148" s="69">
        <f t="shared" si="57"/>
        <v>0</v>
      </c>
      <c r="AD148" s="112">
        <f t="shared" si="58"/>
        <v>0</v>
      </c>
    </row>
    <row r="149" spans="1:30" s="49" customFormat="1" ht="12.75" hidden="1" x14ac:dyDescent="0.2">
      <c r="A149" s="93">
        <v>144</v>
      </c>
      <c r="B149" s="36"/>
      <c r="C149" s="141"/>
      <c r="D149" s="56"/>
      <c r="E149" s="77">
        <f t="shared" si="55"/>
        <v>0</v>
      </c>
      <c r="F149" s="78">
        <f t="shared" si="47"/>
        <v>0</v>
      </c>
      <c r="G149" s="47">
        <f t="shared" si="48"/>
        <v>0</v>
      </c>
      <c r="H149" s="47">
        <f t="shared" si="49"/>
        <v>0</v>
      </c>
      <c r="I149" s="47">
        <f t="shared" si="50"/>
        <v>0</v>
      </c>
      <c r="J149" s="47">
        <f t="shared" si="51"/>
        <v>0</v>
      </c>
      <c r="K149" s="47">
        <f t="shared" si="52"/>
        <v>0</v>
      </c>
      <c r="L149" s="47">
        <f t="shared" si="53"/>
        <v>0</v>
      </c>
      <c r="M149" s="47">
        <f t="shared" si="54"/>
        <v>0</v>
      </c>
      <c r="N149" s="78">
        <v>0</v>
      </c>
      <c r="O149" s="47">
        <v>0</v>
      </c>
      <c r="P149" s="47">
        <v>0</v>
      </c>
      <c r="Q149" s="47">
        <v>0</v>
      </c>
      <c r="R149" s="47">
        <v>0</v>
      </c>
      <c r="S149" s="129">
        <v>0</v>
      </c>
      <c r="T149" s="47">
        <v>0</v>
      </c>
      <c r="U149" s="79">
        <f t="shared" si="56"/>
        <v>0</v>
      </c>
      <c r="V149" s="47">
        <v>0</v>
      </c>
      <c r="W149" s="47">
        <f t="shared" si="46"/>
        <v>0</v>
      </c>
      <c r="X149" s="47">
        <v>0</v>
      </c>
      <c r="Y149" s="47">
        <v>0</v>
      </c>
      <c r="Z149" s="47">
        <v>0</v>
      </c>
      <c r="AA149" s="47">
        <v>0</v>
      </c>
      <c r="AB149" s="47">
        <v>0</v>
      </c>
      <c r="AC149" s="69">
        <f t="shared" si="57"/>
        <v>0</v>
      </c>
      <c r="AD149" s="112">
        <f t="shared" si="58"/>
        <v>0</v>
      </c>
    </row>
    <row r="150" spans="1:30" s="49" customFormat="1" ht="12.75" hidden="1" x14ac:dyDescent="0.2">
      <c r="A150" s="93">
        <v>145</v>
      </c>
      <c r="B150" s="36"/>
      <c r="C150" s="141"/>
      <c r="D150" s="56"/>
      <c r="E150" s="77">
        <f t="shared" si="55"/>
        <v>0</v>
      </c>
      <c r="F150" s="78">
        <f t="shared" si="47"/>
        <v>0</v>
      </c>
      <c r="G150" s="47">
        <f t="shared" si="48"/>
        <v>0</v>
      </c>
      <c r="H150" s="47">
        <f t="shared" si="49"/>
        <v>0</v>
      </c>
      <c r="I150" s="47">
        <f t="shared" si="50"/>
        <v>0</v>
      </c>
      <c r="J150" s="47">
        <f t="shared" si="51"/>
        <v>0</v>
      </c>
      <c r="K150" s="47">
        <f t="shared" si="52"/>
        <v>0</v>
      </c>
      <c r="L150" s="47">
        <f t="shared" si="53"/>
        <v>0</v>
      </c>
      <c r="M150" s="47">
        <f t="shared" si="54"/>
        <v>0</v>
      </c>
      <c r="N150" s="78">
        <v>0</v>
      </c>
      <c r="O150" s="47">
        <v>0</v>
      </c>
      <c r="P150" s="47">
        <v>0</v>
      </c>
      <c r="Q150" s="47">
        <v>0</v>
      </c>
      <c r="R150" s="47">
        <v>0</v>
      </c>
      <c r="S150" s="129">
        <v>0</v>
      </c>
      <c r="T150" s="47">
        <v>0</v>
      </c>
      <c r="U150" s="79">
        <f t="shared" si="56"/>
        <v>0</v>
      </c>
      <c r="V150" s="47">
        <v>0</v>
      </c>
      <c r="W150" s="47">
        <f t="shared" si="46"/>
        <v>0</v>
      </c>
      <c r="X150" s="47">
        <v>0</v>
      </c>
      <c r="Y150" s="47">
        <v>0</v>
      </c>
      <c r="Z150" s="47">
        <v>0</v>
      </c>
      <c r="AA150" s="47">
        <v>0</v>
      </c>
      <c r="AB150" s="47">
        <v>0</v>
      </c>
      <c r="AC150" s="69">
        <f t="shared" si="57"/>
        <v>0</v>
      </c>
      <c r="AD150" s="112">
        <f t="shared" si="58"/>
        <v>0</v>
      </c>
    </row>
    <row r="151" spans="1:30" s="49" customFormat="1" ht="12.75" hidden="1" x14ac:dyDescent="0.2">
      <c r="A151" s="93">
        <v>146</v>
      </c>
      <c r="B151" s="36"/>
      <c r="C151" s="141"/>
      <c r="D151" s="56"/>
      <c r="E151" s="77">
        <f t="shared" si="55"/>
        <v>0</v>
      </c>
      <c r="F151" s="78">
        <f t="shared" si="47"/>
        <v>0</v>
      </c>
      <c r="G151" s="47">
        <f t="shared" si="48"/>
        <v>0</v>
      </c>
      <c r="H151" s="47">
        <f t="shared" si="49"/>
        <v>0</v>
      </c>
      <c r="I151" s="47">
        <f t="shared" si="50"/>
        <v>0</v>
      </c>
      <c r="J151" s="47">
        <f t="shared" si="51"/>
        <v>0</v>
      </c>
      <c r="K151" s="47">
        <f t="shared" si="52"/>
        <v>0</v>
      </c>
      <c r="L151" s="47">
        <f t="shared" si="53"/>
        <v>0</v>
      </c>
      <c r="M151" s="47">
        <f t="shared" si="54"/>
        <v>0</v>
      </c>
      <c r="N151" s="78">
        <v>0</v>
      </c>
      <c r="O151" s="47">
        <v>0</v>
      </c>
      <c r="P151" s="47">
        <v>0</v>
      </c>
      <c r="Q151" s="47">
        <v>0</v>
      </c>
      <c r="R151" s="47">
        <v>0</v>
      </c>
      <c r="S151" s="129">
        <v>0</v>
      </c>
      <c r="T151" s="47">
        <v>0</v>
      </c>
      <c r="U151" s="79">
        <f t="shared" si="56"/>
        <v>0</v>
      </c>
      <c r="V151" s="47">
        <v>0</v>
      </c>
      <c r="W151" s="47">
        <f t="shared" si="46"/>
        <v>0</v>
      </c>
      <c r="X151" s="47">
        <v>0</v>
      </c>
      <c r="Y151" s="47">
        <v>0</v>
      </c>
      <c r="Z151" s="47">
        <v>0</v>
      </c>
      <c r="AA151" s="47">
        <v>0</v>
      </c>
      <c r="AB151" s="47">
        <v>0</v>
      </c>
      <c r="AC151" s="69">
        <f t="shared" si="57"/>
        <v>0</v>
      </c>
      <c r="AD151" s="112">
        <f t="shared" si="58"/>
        <v>0</v>
      </c>
    </row>
    <row r="152" spans="1:30" s="49" customFormat="1" ht="12.75" hidden="1" x14ac:dyDescent="0.2">
      <c r="A152" s="93">
        <v>147</v>
      </c>
      <c r="B152" s="36"/>
      <c r="C152" s="141"/>
      <c r="D152" s="56"/>
      <c r="E152" s="77">
        <f t="shared" si="55"/>
        <v>0</v>
      </c>
      <c r="F152" s="78">
        <f t="shared" si="47"/>
        <v>0</v>
      </c>
      <c r="G152" s="47">
        <f t="shared" si="48"/>
        <v>0</v>
      </c>
      <c r="H152" s="47">
        <f t="shared" si="49"/>
        <v>0</v>
      </c>
      <c r="I152" s="47">
        <f t="shared" si="50"/>
        <v>0</v>
      </c>
      <c r="J152" s="47">
        <f t="shared" si="51"/>
        <v>0</v>
      </c>
      <c r="K152" s="47">
        <f t="shared" si="52"/>
        <v>0</v>
      </c>
      <c r="L152" s="47">
        <f t="shared" si="53"/>
        <v>0</v>
      </c>
      <c r="M152" s="47">
        <f t="shared" si="54"/>
        <v>0</v>
      </c>
      <c r="N152" s="78">
        <v>0</v>
      </c>
      <c r="O152" s="47">
        <v>0</v>
      </c>
      <c r="P152" s="47">
        <v>0</v>
      </c>
      <c r="Q152" s="47">
        <v>0</v>
      </c>
      <c r="R152" s="47">
        <v>0</v>
      </c>
      <c r="S152" s="129">
        <v>0</v>
      </c>
      <c r="T152" s="47">
        <v>0</v>
      </c>
      <c r="U152" s="79">
        <f t="shared" si="56"/>
        <v>0</v>
      </c>
      <c r="V152" s="47">
        <v>0</v>
      </c>
      <c r="W152" s="47">
        <f t="shared" si="46"/>
        <v>0</v>
      </c>
      <c r="X152" s="47">
        <v>0</v>
      </c>
      <c r="Y152" s="47">
        <v>0</v>
      </c>
      <c r="Z152" s="47">
        <v>0</v>
      </c>
      <c r="AA152" s="47">
        <v>0</v>
      </c>
      <c r="AB152" s="47">
        <v>0</v>
      </c>
      <c r="AC152" s="69">
        <f t="shared" si="57"/>
        <v>0</v>
      </c>
      <c r="AD152" s="112">
        <f t="shared" si="58"/>
        <v>0</v>
      </c>
    </row>
    <row r="153" spans="1:30" s="49" customFormat="1" ht="12.75" hidden="1" x14ac:dyDescent="0.2">
      <c r="A153" s="93">
        <v>148</v>
      </c>
      <c r="B153" s="36"/>
      <c r="C153" s="141"/>
      <c r="D153" s="56"/>
      <c r="E153" s="77">
        <f t="shared" si="55"/>
        <v>0</v>
      </c>
      <c r="F153" s="78">
        <f t="shared" si="47"/>
        <v>0</v>
      </c>
      <c r="G153" s="47">
        <f t="shared" si="48"/>
        <v>0</v>
      </c>
      <c r="H153" s="47">
        <f t="shared" si="49"/>
        <v>0</v>
      </c>
      <c r="I153" s="47">
        <f t="shared" si="50"/>
        <v>0</v>
      </c>
      <c r="J153" s="47">
        <f t="shared" si="51"/>
        <v>0</v>
      </c>
      <c r="K153" s="47">
        <f t="shared" si="52"/>
        <v>0</v>
      </c>
      <c r="L153" s="47">
        <f t="shared" si="53"/>
        <v>0</v>
      </c>
      <c r="M153" s="47">
        <f t="shared" si="54"/>
        <v>0</v>
      </c>
      <c r="N153" s="78">
        <v>0</v>
      </c>
      <c r="O153" s="47">
        <v>0</v>
      </c>
      <c r="P153" s="47">
        <v>0</v>
      </c>
      <c r="Q153" s="47">
        <v>0</v>
      </c>
      <c r="R153" s="47">
        <v>0</v>
      </c>
      <c r="S153" s="129">
        <v>0</v>
      </c>
      <c r="T153" s="47">
        <v>0</v>
      </c>
      <c r="U153" s="79">
        <f t="shared" si="56"/>
        <v>0</v>
      </c>
      <c r="V153" s="47">
        <v>0</v>
      </c>
      <c r="W153" s="47">
        <f t="shared" si="46"/>
        <v>0</v>
      </c>
      <c r="X153" s="47">
        <v>0</v>
      </c>
      <c r="Y153" s="47">
        <v>0</v>
      </c>
      <c r="Z153" s="47">
        <v>0</v>
      </c>
      <c r="AA153" s="47">
        <v>0</v>
      </c>
      <c r="AB153" s="47">
        <v>0</v>
      </c>
      <c r="AC153" s="69">
        <f t="shared" si="57"/>
        <v>0</v>
      </c>
      <c r="AD153" s="112">
        <f t="shared" si="58"/>
        <v>0</v>
      </c>
    </row>
    <row r="154" spans="1:30" s="49" customFormat="1" ht="12.75" hidden="1" x14ac:dyDescent="0.2">
      <c r="A154" s="93">
        <v>149</v>
      </c>
      <c r="B154" s="36"/>
      <c r="C154" s="141"/>
      <c r="D154" s="56"/>
      <c r="E154" s="77">
        <f t="shared" si="55"/>
        <v>0</v>
      </c>
      <c r="F154" s="78">
        <f t="shared" si="47"/>
        <v>0</v>
      </c>
      <c r="G154" s="47">
        <f t="shared" si="48"/>
        <v>0</v>
      </c>
      <c r="H154" s="47">
        <f t="shared" si="49"/>
        <v>0</v>
      </c>
      <c r="I154" s="47">
        <f t="shared" si="50"/>
        <v>0</v>
      </c>
      <c r="J154" s="47">
        <f t="shared" si="51"/>
        <v>0</v>
      </c>
      <c r="K154" s="47">
        <f t="shared" si="52"/>
        <v>0</v>
      </c>
      <c r="L154" s="47">
        <f t="shared" si="53"/>
        <v>0</v>
      </c>
      <c r="M154" s="47">
        <f t="shared" si="54"/>
        <v>0</v>
      </c>
      <c r="N154" s="78">
        <v>0</v>
      </c>
      <c r="O154" s="47">
        <v>0</v>
      </c>
      <c r="P154" s="47">
        <v>0</v>
      </c>
      <c r="Q154" s="47">
        <v>0</v>
      </c>
      <c r="R154" s="47">
        <v>0</v>
      </c>
      <c r="S154" s="129">
        <v>0</v>
      </c>
      <c r="T154" s="47">
        <v>0</v>
      </c>
      <c r="U154" s="79">
        <f t="shared" si="56"/>
        <v>0</v>
      </c>
      <c r="V154" s="47">
        <v>0</v>
      </c>
      <c r="W154" s="47">
        <f t="shared" si="46"/>
        <v>0</v>
      </c>
      <c r="X154" s="47">
        <v>0</v>
      </c>
      <c r="Y154" s="47">
        <v>0</v>
      </c>
      <c r="Z154" s="47">
        <v>0</v>
      </c>
      <c r="AA154" s="47">
        <v>0</v>
      </c>
      <c r="AB154" s="47">
        <v>0</v>
      </c>
      <c r="AC154" s="69">
        <f t="shared" si="57"/>
        <v>0</v>
      </c>
      <c r="AD154" s="112">
        <f t="shared" si="58"/>
        <v>0</v>
      </c>
    </row>
    <row r="155" spans="1:30" s="49" customFormat="1" ht="12.75" hidden="1" x14ac:dyDescent="0.2">
      <c r="A155" s="93">
        <v>150</v>
      </c>
      <c r="B155" s="36"/>
      <c r="C155" s="141"/>
      <c r="D155" s="56"/>
      <c r="E155" s="77">
        <f t="shared" si="55"/>
        <v>0</v>
      </c>
      <c r="F155" s="78">
        <f t="shared" si="47"/>
        <v>0</v>
      </c>
      <c r="G155" s="47">
        <f t="shared" si="48"/>
        <v>0</v>
      </c>
      <c r="H155" s="47">
        <f t="shared" si="49"/>
        <v>0</v>
      </c>
      <c r="I155" s="47">
        <f t="shared" si="50"/>
        <v>0</v>
      </c>
      <c r="J155" s="47">
        <f t="shared" si="51"/>
        <v>0</v>
      </c>
      <c r="K155" s="47">
        <f t="shared" si="52"/>
        <v>0</v>
      </c>
      <c r="L155" s="47">
        <f t="shared" si="53"/>
        <v>0</v>
      </c>
      <c r="M155" s="47">
        <f t="shared" si="54"/>
        <v>0</v>
      </c>
      <c r="N155" s="78">
        <v>0</v>
      </c>
      <c r="O155" s="47">
        <v>0</v>
      </c>
      <c r="P155" s="47">
        <v>0</v>
      </c>
      <c r="Q155" s="47">
        <v>0</v>
      </c>
      <c r="R155" s="47">
        <v>0</v>
      </c>
      <c r="S155" s="129">
        <v>0</v>
      </c>
      <c r="T155" s="47">
        <v>0</v>
      </c>
      <c r="U155" s="79">
        <f t="shared" si="56"/>
        <v>0</v>
      </c>
      <c r="V155" s="47">
        <v>0</v>
      </c>
      <c r="W155" s="47">
        <f t="shared" si="46"/>
        <v>0</v>
      </c>
      <c r="X155" s="47">
        <v>0</v>
      </c>
      <c r="Y155" s="47">
        <v>0</v>
      </c>
      <c r="Z155" s="47">
        <v>0</v>
      </c>
      <c r="AA155" s="47">
        <v>0</v>
      </c>
      <c r="AB155" s="47">
        <v>0</v>
      </c>
      <c r="AC155" s="69">
        <f t="shared" si="57"/>
        <v>0</v>
      </c>
      <c r="AD155" s="112">
        <f t="shared" si="58"/>
        <v>0</v>
      </c>
    </row>
    <row r="156" spans="1:30" s="49" customFormat="1" ht="12.75" hidden="1" x14ac:dyDescent="0.2">
      <c r="A156" s="93">
        <v>151</v>
      </c>
      <c r="B156" s="36"/>
      <c r="C156" s="141"/>
      <c r="D156" s="56"/>
      <c r="E156" s="77">
        <f t="shared" si="55"/>
        <v>0</v>
      </c>
      <c r="F156" s="78">
        <f t="shared" si="47"/>
        <v>0</v>
      </c>
      <c r="G156" s="47">
        <f t="shared" si="48"/>
        <v>0</v>
      </c>
      <c r="H156" s="47">
        <f t="shared" si="49"/>
        <v>0</v>
      </c>
      <c r="I156" s="47">
        <f t="shared" si="50"/>
        <v>0</v>
      </c>
      <c r="J156" s="47">
        <f t="shared" si="51"/>
        <v>0</v>
      </c>
      <c r="K156" s="47">
        <f t="shared" si="52"/>
        <v>0</v>
      </c>
      <c r="L156" s="47">
        <f t="shared" si="53"/>
        <v>0</v>
      </c>
      <c r="M156" s="47">
        <f t="shared" si="54"/>
        <v>0</v>
      </c>
      <c r="N156" s="78">
        <v>0</v>
      </c>
      <c r="O156" s="47">
        <v>0</v>
      </c>
      <c r="P156" s="47">
        <v>0</v>
      </c>
      <c r="Q156" s="47">
        <v>0</v>
      </c>
      <c r="R156" s="47">
        <v>0</v>
      </c>
      <c r="S156" s="129">
        <v>0</v>
      </c>
      <c r="T156" s="47">
        <v>0</v>
      </c>
      <c r="U156" s="79">
        <f t="shared" si="56"/>
        <v>0</v>
      </c>
      <c r="V156" s="47">
        <v>0</v>
      </c>
      <c r="W156" s="47">
        <f t="shared" si="46"/>
        <v>0</v>
      </c>
      <c r="X156" s="47">
        <v>0</v>
      </c>
      <c r="Y156" s="47">
        <v>0</v>
      </c>
      <c r="Z156" s="47">
        <v>0</v>
      </c>
      <c r="AA156" s="47">
        <v>0</v>
      </c>
      <c r="AB156" s="47">
        <v>0</v>
      </c>
      <c r="AC156" s="69">
        <f t="shared" si="57"/>
        <v>0</v>
      </c>
      <c r="AD156" s="112">
        <f t="shared" si="58"/>
        <v>0</v>
      </c>
    </row>
    <row r="157" spans="1:30" s="49" customFormat="1" ht="12.75" hidden="1" x14ac:dyDescent="0.2">
      <c r="A157" s="93">
        <v>152</v>
      </c>
      <c r="B157" s="36"/>
      <c r="C157" s="141"/>
      <c r="D157" s="56"/>
      <c r="E157" s="77">
        <f t="shared" si="55"/>
        <v>0</v>
      </c>
      <c r="F157" s="78">
        <f t="shared" si="47"/>
        <v>0</v>
      </c>
      <c r="G157" s="47">
        <f t="shared" si="48"/>
        <v>0</v>
      </c>
      <c r="H157" s="47">
        <f t="shared" si="49"/>
        <v>0</v>
      </c>
      <c r="I157" s="47">
        <f t="shared" si="50"/>
        <v>0</v>
      </c>
      <c r="J157" s="47">
        <f t="shared" si="51"/>
        <v>0</v>
      </c>
      <c r="K157" s="47">
        <f t="shared" si="52"/>
        <v>0</v>
      </c>
      <c r="L157" s="47">
        <f t="shared" si="53"/>
        <v>0</v>
      </c>
      <c r="M157" s="47">
        <f t="shared" si="54"/>
        <v>0</v>
      </c>
      <c r="N157" s="78">
        <v>0</v>
      </c>
      <c r="O157" s="47">
        <v>0</v>
      </c>
      <c r="P157" s="47">
        <v>0</v>
      </c>
      <c r="Q157" s="47">
        <v>0</v>
      </c>
      <c r="R157" s="47">
        <v>0</v>
      </c>
      <c r="S157" s="129">
        <v>0</v>
      </c>
      <c r="T157" s="47">
        <v>0</v>
      </c>
      <c r="U157" s="79">
        <f t="shared" si="56"/>
        <v>0</v>
      </c>
      <c r="V157" s="47">
        <v>0</v>
      </c>
      <c r="W157" s="47">
        <f t="shared" si="46"/>
        <v>0</v>
      </c>
      <c r="X157" s="47">
        <v>0</v>
      </c>
      <c r="Y157" s="47">
        <v>0</v>
      </c>
      <c r="Z157" s="47">
        <v>0</v>
      </c>
      <c r="AA157" s="47">
        <v>0</v>
      </c>
      <c r="AB157" s="47">
        <v>0</v>
      </c>
      <c r="AC157" s="69">
        <f t="shared" si="57"/>
        <v>0</v>
      </c>
      <c r="AD157" s="112">
        <f t="shared" si="58"/>
        <v>0</v>
      </c>
    </row>
    <row r="158" spans="1:30" s="49" customFormat="1" ht="12.75" hidden="1" x14ac:dyDescent="0.2">
      <c r="A158" s="93">
        <v>153</v>
      </c>
      <c r="B158" s="36"/>
      <c r="C158" s="141"/>
      <c r="D158" s="56"/>
      <c r="E158" s="77">
        <f t="shared" si="55"/>
        <v>0</v>
      </c>
      <c r="F158" s="78">
        <f t="shared" si="47"/>
        <v>0</v>
      </c>
      <c r="G158" s="47">
        <f t="shared" si="48"/>
        <v>0</v>
      </c>
      <c r="H158" s="47">
        <f t="shared" si="49"/>
        <v>0</v>
      </c>
      <c r="I158" s="47">
        <f t="shared" si="50"/>
        <v>0</v>
      </c>
      <c r="J158" s="47">
        <f t="shared" si="51"/>
        <v>0</v>
      </c>
      <c r="K158" s="47">
        <f t="shared" si="52"/>
        <v>0</v>
      </c>
      <c r="L158" s="47">
        <f t="shared" si="53"/>
        <v>0</v>
      </c>
      <c r="M158" s="47">
        <f t="shared" si="54"/>
        <v>0</v>
      </c>
      <c r="N158" s="78">
        <v>0</v>
      </c>
      <c r="O158" s="47">
        <v>0</v>
      </c>
      <c r="P158" s="47">
        <v>0</v>
      </c>
      <c r="Q158" s="47">
        <v>0</v>
      </c>
      <c r="R158" s="47">
        <v>0</v>
      </c>
      <c r="S158" s="129">
        <v>0</v>
      </c>
      <c r="T158" s="47">
        <v>0</v>
      </c>
      <c r="U158" s="79">
        <f t="shared" si="56"/>
        <v>0</v>
      </c>
      <c r="V158" s="47">
        <v>0</v>
      </c>
      <c r="W158" s="47">
        <f t="shared" si="46"/>
        <v>0</v>
      </c>
      <c r="X158" s="47">
        <v>0</v>
      </c>
      <c r="Y158" s="47">
        <v>0</v>
      </c>
      <c r="Z158" s="47">
        <v>0</v>
      </c>
      <c r="AA158" s="47">
        <v>0</v>
      </c>
      <c r="AB158" s="47">
        <v>0</v>
      </c>
      <c r="AC158" s="69">
        <f t="shared" si="57"/>
        <v>0</v>
      </c>
      <c r="AD158" s="112">
        <f t="shared" si="58"/>
        <v>0</v>
      </c>
    </row>
    <row r="159" spans="1:30" s="49" customFormat="1" ht="12.75" hidden="1" x14ac:dyDescent="0.2">
      <c r="A159" s="93">
        <v>154</v>
      </c>
      <c r="B159" s="36"/>
      <c r="C159" s="141"/>
      <c r="D159" s="56"/>
      <c r="E159" s="77">
        <f t="shared" si="55"/>
        <v>0</v>
      </c>
      <c r="F159" s="78">
        <f t="shared" si="47"/>
        <v>0</v>
      </c>
      <c r="G159" s="47">
        <f t="shared" si="48"/>
        <v>0</v>
      </c>
      <c r="H159" s="47">
        <f t="shared" si="49"/>
        <v>0</v>
      </c>
      <c r="I159" s="47">
        <f t="shared" si="50"/>
        <v>0</v>
      </c>
      <c r="J159" s="47">
        <f t="shared" si="51"/>
        <v>0</v>
      </c>
      <c r="K159" s="47">
        <f t="shared" si="52"/>
        <v>0</v>
      </c>
      <c r="L159" s="47">
        <f t="shared" si="53"/>
        <v>0</v>
      </c>
      <c r="M159" s="47">
        <f t="shared" si="54"/>
        <v>0</v>
      </c>
      <c r="N159" s="78">
        <v>0</v>
      </c>
      <c r="O159" s="47">
        <v>0</v>
      </c>
      <c r="P159" s="47">
        <v>0</v>
      </c>
      <c r="Q159" s="47">
        <v>0</v>
      </c>
      <c r="R159" s="47">
        <v>0</v>
      </c>
      <c r="S159" s="129">
        <v>0</v>
      </c>
      <c r="T159" s="47">
        <v>0</v>
      </c>
      <c r="U159" s="79">
        <f t="shared" si="56"/>
        <v>0</v>
      </c>
      <c r="V159" s="47">
        <v>0</v>
      </c>
      <c r="W159" s="47">
        <f t="shared" si="46"/>
        <v>0</v>
      </c>
      <c r="X159" s="47">
        <v>0</v>
      </c>
      <c r="Y159" s="47">
        <v>0</v>
      </c>
      <c r="Z159" s="47">
        <v>0</v>
      </c>
      <c r="AA159" s="47">
        <v>0</v>
      </c>
      <c r="AB159" s="47">
        <v>0</v>
      </c>
      <c r="AC159" s="69">
        <f t="shared" si="57"/>
        <v>0</v>
      </c>
      <c r="AD159" s="112">
        <f t="shared" si="58"/>
        <v>0</v>
      </c>
    </row>
    <row r="160" spans="1:30" s="49" customFormat="1" ht="12.75" hidden="1" x14ac:dyDescent="0.2">
      <c r="A160" s="93">
        <v>155</v>
      </c>
      <c r="B160" s="36"/>
      <c r="C160" s="141"/>
      <c r="D160" s="56"/>
      <c r="E160" s="77">
        <f t="shared" si="55"/>
        <v>0</v>
      </c>
      <c r="F160" s="78">
        <f t="shared" si="47"/>
        <v>0</v>
      </c>
      <c r="G160" s="47">
        <f t="shared" si="48"/>
        <v>0</v>
      </c>
      <c r="H160" s="47">
        <f t="shared" si="49"/>
        <v>0</v>
      </c>
      <c r="I160" s="47">
        <f t="shared" si="50"/>
        <v>0</v>
      </c>
      <c r="J160" s="47">
        <f t="shared" si="51"/>
        <v>0</v>
      </c>
      <c r="K160" s="47">
        <f t="shared" si="52"/>
        <v>0</v>
      </c>
      <c r="L160" s="47">
        <f t="shared" si="53"/>
        <v>0</v>
      </c>
      <c r="M160" s="47">
        <f t="shared" si="54"/>
        <v>0</v>
      </c>
      <c r="N160" s="78">
        <v>0</v>
      </c>
      <c r="O160" s="47">
        <v>0</v>
      </c>
      <c r="P160" s="47">
        <v>0</v>
      </c>
      <c r="Q160" s="47">
        <v>0</v>
      </c>
      <c r="R160" s="47">
        <v>0</v>
      </c>
      <c r="S160" s="129">
        <v>0</v>
      </c>
      <c r="T160" s="47">
        <v>0</v>
      </c>
      <c r="U160" s="79">
        <f t="shared" si="56"/>
        <v>0</v>
      </c>
      <c r="V160" s="47">
        <v>0</v>
      </c>
      <c r="W160" s="47">
        <f t="shared" si="46"/>
        <v>0</v>
      </c>
      <c r="X160" s="47">
        <v>0</v>
      </c>
      <c r="Y160" s="47">
        <v>0</v>
      </c>
      <c r="Z160" s="47">
        <v>0</v>
      </c>
      <c r="AA160" s="47">
        <v>0</v>
      </c>
      <c r="AB160" s="47">
        <v>0</v>
      </c>
      <c r="AC160" s="69">
        <f t="shared" si="57"/>
        <v>0</v>
      </c>
      <c r="AD160" s="112">
        <f t="shared" si="58"/>
        <v>0</v>
      </c>
    </row>
    <row r="161" spans="1:30" s="49" customFormat="1" ht="12.75" hidden="1" x14ac:dyDescent="0.2">
      <c r="A161" s="93">
        <v>156</v>
      </c>
      <c r="B161" s="36"/>
      <c r="C161" s="141"/>
      <c r="D161" s="56"/>
      <c r="E161" s="77">
        <f t="shared" si="55"/>
        <v>0</v>
      </c>
      <c r="F161" s="78">
        <f t="shared" si="47"/>
        <v>0</v>
      </c>
      <c r="G161" s="47">
        <f t="shared" si="48"/>
        <v>0</v>
      </c>
      <c r="H161" s="47">
        <f t="shared" si="49"/>
        <v>0</v>
      </c>
      <c r="I161" s="47">
        <f t="shared" si="50"/>
        <v>0</v>
      </c>
      <c r="J161" s="47">
        <f t="shared" si="51"/>
        <v>0</v>
      </c>
      <c r="K161" s="47">
        <f t="shared" si="52"/>
        <v>0</v>
      </c>
      <c r="L161" s="47">
        <f t="shared" si="53"/>
        <v>0</v>
      </c>
      <c r="M161" s="47">
        <f t="shared" si="54"/>
        <v>0</v>
      </c>
      <c r="N161" s="78">
        <v>0</v>
      </c>
      <c r="O161" s="47">
        <v>0</v>
      </c>
      <c r="P161" s="47">
        <v>0</v>
      </c>
      <c r="Q161" s="47">
        <v>0</v>
      </c>
      <c r="R161" s="47">
        <v>0</v>
      </c>
      <c r="S161" s="129">
        <v>0</v>
      </c>
      <c r="T161" s="47">
        <v>0</v>
      </c>
      <c r="U161" s="79">
        <f t="shared" si="56"/>
        <v>0</v>
      </c>
      <c r="V161" s="47">
        <v>0</v>
      </c>
      <c r="W161" s="47">
        <f t="shared" si="46"/>
        <v>0</v>
      </c>
      <c r="X161" s="47">
        <v>0</v>
      </c>
      <c r="Y161" s="47">
        <v>0</v>
      </c>
      <c r="Z161" s="47">
        <v>0</v>
      </c>
      <c r="AA161" s="47">
        <v>0</v>
      </c>
      <c r="AB161" s="47">
        <v>0</v>
      </c>
      <c r="AC161" s="69">
        <f t="shared" si="57"/>
        <v>0</v>
      </c>
      <c r="AD161" s="112">
        <f t="shared" si="58"/>
        <v>0</v>
      </c>
    </row>
    <row r="162" spans="1:30" s="49" customFormat="1" ht="12.75" hidden="1" x14ac:dyDescent="0.2">
      <c r="A162" s="93">
        <v>157</v>
      </c>
      <c r="B162" s="36"/>
      <c r="C162" s="141"/>
      <c r="D162" s="56"/>
      <c r="E162" s="77">
        <f t="shared" si="55"/>
        <v>0</v>
      </c>
      <c r="F162" s="78">
        <f t="shared" si="47"/>
        <v>0</v>
      </c>
      <c r="G162" s="47">
        <f t="shared" si="48"/>
        <v>0</v>
      </c>
      <c r="H162" s="47">
        <f t="shared" si="49"/>
        <v>0</v>
      </c>
      <c r="I162" s="47">
        <f t="shared" si="50"/>
        <v>0</v>
      </c>
      <c r="J162" s="47">
        <f t="shared" si="51"/>
        <v>0</v>
      </c>
      <c r="K162" s="47">
        <f t="shared" si="52"/>
        <v>0</v>
      </c>
      <c r="L162" s="47">
        <f t="shared" si="53"/>
        <v>0</v>
      </c>
      <c r="M162" s="47">
        <f t="shared" si="54"/>
        <v>0</v>
      </c>
      <c r="N162" s="78">
        <v>0</v>
      </c>
      <c r="O162" s="47">
        <v>0</v>
      </c>
      <c r="P162" s="47">
        <v>0</v>
      </c>
      <c r="Q162" s="47">
        <v>0</v>
      </c>
      <c r="R162" s="47">
        <v>0</v>
      </c>
      <c r="S162" s="129">
        <v>0</v>
      </c>
      <c r="T162" s="47">
        <v>0</v>
      </c>
      <c r="U162" s="79">
        <f t="shared" si="56"/>
        <v>0</v>
      </c>
      <c r="V162" s="47">
        <v>0</v>
      </c>
      <c r="W162" s="47">
        <f t="shared" si="46"/>
        <v>0</v>
      </c>
      <c r="X162" s="47">
        <v>0</v>
      </c>
      <c r="Y162" s="47">
        <v>0</v>
      </c>
      <c r="Z162" s="47">
        <v>0</v>
      </c>
      <c r="AA162" s="47">
        <v>0</v>
      </c>
      <c r="AB162" s="47">
        <v>0</v>
      </c>
      <c r="AC162" s="69">
        <f t="shared" si="57"/>
        <v>0</v>
      </c>
      <c r="AD162" s="112">
        <f t="shared" si="58"/>
        <v>0</v>
      </c>
    </row>
    <row r="163" spans="1:30" s="49" customFormat="1" ht="12.75" hidden="1" x14ac:dyDescent="0.2">
      <c r="A163" s="93">
        <v>158</v>
      </c>
      <c r="B163" s="36"/>
      <c r="C163" s="141"/>
      <c r="D163" s="56"/>
      <c r="E163" s="77">
        <f t="shared" si="55"/>
        <v>0</v>
      </c>
      <c r="F163" s="78">
        <f t="shared" si="47"/>
        <v>0</v>
      </c>
      <c r="G163" s="47">
        <f t="shared" si="48"/>
        <v>0</v>
      </c>
      <c r="H163" s="47">
        <f t="shared" si="49"/>
        <v>0</v>
      </c>
      <c r="I163" s="47">
        <f t="shared" si="50"/>
        <v>0</v>
      </c>
      <c r="J163" s="47">
        <f t="shared" si="51"/>
        <v>0</v>
      </c>
      <c r="K163" s="47">
        <f t="shared" si="52"/>
        <v>0</v>
      </c>
      <c r="L163" s="47">
        <f t="shared" si="53"/>
        <v>0</v>
      </c>
      <c r="M163" s="47">
        <f t="shared" si="54"/>
        <v>0</v>
      </c>
      <c r="N163" s="78">
        <v>0</v>
      </c>
      <c r="O163" s="47">
        <v>0</v>
      </c>
      <c r="P163" s="47">
        <v>0</v>
      </c>
      <c r="Q163" s="47">
        <v>0</v>
      </c>
      <c r="R163" s="47">
        <v>0</v>
      </c>
      <c r="S163" s="129">
        <v>0</v>
      </c>
      <c r="T163" s="47">
        <v>0</v>
      </c>
      <c r="U163" s="79">
        <f t="shared" si="56"/>
        <v>0</v>
      </c>
      <c r="V163" s="47">
        <v>0</v>
      </c>
      <c r="W163" s="47">
        <f t="shared" si="46"/>
        <v>0</v>
      </c>
      <c r="X163" s="47">
        <v>0</v>
      </c>
      <c r="Y163" s="47">
        <v>0</v>
      </c>
      <c r="Z163" s="47">
        <v>0</v>
      </c>
      <c r="AA163" s="47">
        <v>0</v>
      </c>
      <c r="AB163" s="47">
        <v>0</v>
      </c>
      <c r="AC163" s="69">
        <f t="shared" si="57"/>
        <v>0</v>
      </c>
      <c r="AD163" s="112">
        <f t="shared" si="58"/>
        <v>0</v>
      </c>
    </row>
    <row r="164" spans="1:30" s="49" customFormat="1" ht="12.75" hidden="1" x14ac:dyDescent="0.2">
      <c r="A164" s="93">
        <v>159</v>
      </c>
      <c r="B164" s="36"/>
      <c r="C164" s="141"/>
      <c r="D164" s="56"/>
      <c r="E164" s="77">
        <f t="shared" si="55"/>
        <v>0</v>
      </c>
      <c r="F164" s="78">
        <f t="shared" si="47"/>
        <v>0</v>
      </c>
      <c r="G164" s="47">
        <f t="shared" si="48"/>
        <v>0</v>
      </c>
      <c r="H164" s="47">
        <f t="shared" si="49"/>
        <v>0</v>
      </c>
      <c r="I164" s="47">
        <f t="shared" si="50"/>
        <v>0</v>
      </c>
      <c r="J164" s="47">
        <f t="shared" si="51"/>
        <v>0</v>
      </c>
      <c r="K164" s="47">
        <f t="shared" si="52"/>
        <v>0</v>
      </c>
      <c r="L164" s="47">
        <f t="shared" si="53"/>
        <v>0</v>
      </c>
      <c r="M164" s="47">
        <f t="shared" si="54"/>
        <v>0</v>
      </c>
      <c r="N164" s="78">
        <v>0</v>
      </c>
      <c r="O164" s="47">
        <v>0</v>
      </c>
      <c r="P164" s="47">
        <v>0</v>
      </c>
      <c r="Q164" s="47">
        <v>0</v>
      </c>
      <c r="R164" s="47">
        <v>0</v>
      </c>
      <c r="S164" s="129">
        <v>0</v>
      </c>
      <c r="T164" s="47">
        <v>0</v>
      </c>
      <c r="U164" s="79">
        <f t="shared" si="56"/>
        <v>0</v>
      </c>
      <c r="V164" s="47">
        <v>0</v>
      </c>
      <c r="W164" s="47">
        <f t="shared" si="46"/>
        <v>0</v>
      </c>
      <c r="X164" s="47">
        <v>0</v>
      </c>
      <c r="Y164" s="47">
        <v>0</v>
      </c>
      <c r="Z164" s="47">
        <v>0</v>
      </c>
      <c r="AA164" s="47">
        <v>0</v>
      </c>
      <c r="AB164" s="47">
        <v>0</v>
      </c>
      <c r="AC164" s="69">
        <f t="shared" si="57"/>
        <v>0</v>
      </c>
      <c r="AD164" s="112">
        <f t="shared" si="58"/>
        <v>0</v>
      </c>
    </row>
    <row r="165" spans="1:30" s="49" customFormat="1" ht="12.75" hidden="1" x14ac:dyDescent="0.2">
      <c r="A165" s="93">
        <v>160</v>
      </c>
      <c r="B165" s="36"/>
      <c r="C165" s="141"/>
      <c r="D165" s="56"/>
      <c r="E165" s="77">
        <f t="shared" si="55"/>
        <v>0</v>
      </c>
      <c r="F165" s="78">
        <f t="shared" si="47"/>
        <v>0</v>
      </c>
      <c r="G165" s="47">
        <f t="shared" si="48"/>
        <v>0</v>
      </c>
      <c r="H165" s="47">
        <f t="shared" si="49"/>
        <v>0</v>
      </c>
      <c r="I165" s="47">
        <f t="shared" si="50"/>
        <v>0</v>
      </c>
      <c r="J165" s="47">
        <f t="shared" si="51"/>
        <v>0</v>
      </c>
      <c r="K165" s="47">
        <f t="shared" si="52"/>
        <v>0</v>
      </c>
      <c r="L165" s="47">
        <f t="shared" si="53"/>
        <v>0</v>
      </c>
      <c r="M165" s="47">
        <f t="shared" si="54"/>
        <v>0</v>
      </c>
      <c r="N165" s="78">
        <v>0</v>
      </c>
      <c r="O165" s="47">
        <v>0</v>
      </c>
      <c r="P165" s="47">
        <v>0</v>
      </c>
      <c r="Q165" s="47">
        <v>0</v>
      </c>
      <c r="R165" s="47">
        <v>0</v>
      </c>
      <c r="S165" s="129">
        <v>0</v>
      </c>
      <c r="T165" s="47">
        <v>0</v>
      </c>
      <c r="U165" s="79">
        <f t="shared" si="56"/>
        <v>0</v>
      </c>
      <c r="V165" s="47">
        <v>0</v>
      </c>
      <c r="W165" s="47">
        <f t="shared" si="46"/>
        <v>0</v>
      </c>
      <c r="X165" s="47">
        <v>0</v>
      </c>
      <c r="Y165" s="47">
        <v>0</v>
      </c>
      <c r="Z165" s="47">
        <v>0</v>
      </c>
      <c r="AA165" s="47">
        <v>0</v>
      </c>
      <c r="AB165" s="47">
        <v>0</v>
      </c>
      <c r="AC165" s="69">
        <f t="shared" si="57"/>
        <v>0</v>
      </c>
      <c r="AD165" s="112">
        <f t="shared" si="58"/>
        <v>0</v>
      </c>
    </row>
    <row r="166" spans="1:30" s="49" customFormat="1" ht="12.75" hidden="1" x14ac:dyDescent="0.2">
      <c r="A166" s="93">
        <v>161</v>
      </c>
      <c r="B166" s="36"/>
      <c r="C166" s="141"/>
      <c r="D166" s="56"/>
      <c r="E166" s="77">
        <f t="shared" si="55"/>
        <v>0</v>
      </c>
      <c r="F166" s="78">
        <f t="shared" si="47"/>
        <v>0</v>
      </c>
      <c r="G166" s="47">
        <f t="shared" si="48"/>
        <v>0</v>
      </c>
      <c r="H166" s="47">
        <f t="shared" si="49"/>
        <v>0</v>
      </c>
      <c r="I166" s="47">
        <f t="shared" si="50"/>
        <v>0</v>
      </c>
      <c r="J166" s="47">
        <f t="shared" si="51"/>
        <v>0</v>
      </c>
      <c r="K166" s="47">
        <f t="shared" si="52"/>
        <v>0</v>
      </c>
      <c r="L166" s="47">
        <f t="shared" si="53"/>
        <v>0</v>
      </c>
      <c r="M166" s="47">
        <f t="shared" si="54"/>
        <v>0</v>
      </c>
      <c r="N166" s="78">
        <v>0</v>
      </c>
      <c r="O166" s="47">
        <v>0</v>
      </c>
      <c r="P166" s="47">
        <v>0</v>
      </c>
      <c r="Q166" s="47">
        <v>0</v>
      </c>
      <c r="R166" s="47">
        <v>0</v>
      </c>
      <c r="S166" s="129">
        <v>0</v>
      </c>
      <c r="T166" s="47">
        <v>0</v>
      </c>
      <c r="U166" s="79">
        <f t="shared" si="56"/>
        <v>0</v>
      </c>
      <c r="V166" s="47">
        <v>0</v>
      </c>
      <c r="W166" s="47">
        <f t="shared" si="46"/>
        <v>0</v>
      </c>
      <c r="X166" s="47">
        <v>0</v>
      </c>
      <c r="Y166" s="47">
        <v>0</v>
      </c>
      <c r="Z166" s="47">
        <v>0</v>
      </c>
      <c r="AA166" s="47">
        <v>0</v>
      </c>
      <c r="AB166" s="47">
        <v>0</v>
      </c>
      <c r="AC166" s="69">
        <f t="shared" si="57"/>
        <v>0</v>
      </c>
      <c r="AD166" s="112">
        <f t="shared" si="58"/>
        <v>0</v>
      </c>
    </row>
    <row r="167" spans="1:30" s="49" customFormat="1" ht="12.75" hidden="1" x14ac:dyDescent="0.2">
      <c r="A167" s="93">
        <v>162</v>
      </c>
      <c r="B167" s="36"/>
      <c r="C167" s="141"/>
      <c r="D167" s="56"/>
      <c r="E167" s="77">
        <f t="shared" si="55"/>
        <v>0</v>
      </c>
      <c r="F167" s="78">
        <f t="shared" si="47"/>
        <v>0</v>
      </c>
      <c r="G167" s="47">
        <f t="shared" si="48"/>
        <v>0</v>
      </c>
      <c r="H167" s="47">
        <f t="shared" si="49"/>
        <v>0</v>
      </c>
      <c r="I167" s="47">
        <f t="shared" si="50"/>
        <v>0</v>
      </c>
      <c r="J167" s="47">
        <f t="shared" si="51"/>
        <v>0</v>
      </c>
      <c r="K167" s="47">
        <f t="shared" si="52"/>
        <v>0</v>
      </c>
      <c r="L167" s="47">
        <f t="shared" si="53"/>
        <v>0</v>
      </c>
      <c r="M167" s="47">
        <f t="shared" si="54"/>
        <v>0</v>
      </c>
      <c r="N167" s="78">
        <v>0</v>
      </c>
      <c r="O167" s="47">
        <v>0</v>
      </c>
      <c r="P167" s="47">
        <v>0</v>
      </c>
      <c r="Q167" s="47">
        <v>0</v>
      </c>
      <c r="R167" s="47">
        <v>0</v>
      </c>
      <c r="S167" s="129">
        <v>0</v>
      </c>
      <c r="T167" s="47">
        <v>0</v>
      </c>
      <c r="U167" s="79">
        <f t="shared" si="56"/>
        <v>0</v>
      </c>
      <c r="V167" s="47">
        <v>0</v>
      </c>
      <c r="W167" s="47">
        <f t="shared" si="46"/>
        <v>0</v>
      </c>
      <c r="X167" s="47">
        <v>0</v>
      </c>
      <c r="Y167" s="47">
        <v>0</v>
      </c>
      <c r="Z167" s="47">
        <v>0</v>
      </c>
      <c r="AA167" s="47">
        <v>0</v>
      </c>
      <c r="AB167" s="47">
        <v>0</v>
      </c>
      <c r="AC167" s="69">
        <f t="shared" si="57"/>
        <v>0</v>
      </c>
      <c r="AD167" s="112">
        <f t="shared" si="58"/>
        <v>0</v>
      </c>
    </row>
    <row r="168" spans="1:30" s="49" customFormat="1" ht="12.75" hidden="1" x14ac:dyDescent="0.2">
      <c r="A168" s="93">
        <v>163</v>
      </c>
      <c r="B168" s="36"/>
      <c r="C168" s="141"/>
      <c r="D168" s="56"/>
      <c r="E168" s="77">
        <f t="shared" si="55"/>
        <v>0</v>
      </c>
      <c r="F168" s="78">
        <f t="shared" si="47"/>
        <v>0</v>
      </c>
      <c r="G168" s="47">
        <f t="shared" si="48"/>
        <v>0</v>
      </c>
      <c r="H168" s="47">
        <f t="shared" si="49"/>
        <v>0</v>
      </c>
      <c r="I168" s="47">
        <f t="shared" si="50"/>
        <v>0</v>
      </c>
      <c r="J168" s="47">
        <f t="shared" si="51"/>
        <v>0</v>
      </c>
      <c r="K168" s="47">
        <f t="shared" si="52"/>
        <v>0</v>
      </c>
      <c r="L168" s="47">
        <f t="shared" si="53"/>
        <v>0</v>
      </c>
      <c r="M168" s="47">
        <f t="shared" si="54"/>
        <v>0</v>
      </c>
      <c r="N168" s="78">
        <v>0</v>
      </c>
      <c r="O168" s="47">
        <v>0</v>
      </c>
      <c r="P168" s="47">
        <v>0</v>
      </c>
      <c r="Q168" s="47">
        <v>0</v>
      </c>
      <c r="R168" s="47">
        <v>0</v>
      </c>
      <c r="S168" s="129">
        <v>0</v>
      </c>
      <c r="T168" s="47">
        <v>0</v>
      </c>
      <c r="U168" s="79">
        <f t="shared" si="56"/>
        <v>0</v>
      </c>
      <c r="V168" s="47">
        <v>0</v>
      </c>
      <c r="W168" s="47">
        <f t="shared" si="46"/>
        <v>0</v>
      </c>
      <c r="X168" s="47">
        <v>0</v>
      </c>
      <c r="Y168" s="47">
        <v>0</v>
      </c>
      <c r="Z168" s="47">
        <v>0</v>
      </c>
      <c r="AA168" s="47">
        <v>0</v>
      </c>
      <c r="AB168" s="47">
        <v>0</v>
      </c>
      <c r="AC168" s="69">
        <f t="shared" si="57"/>
        <v>0</v>
      </c>
      <c r="AD168" s="112">
        <f t="shared" si="58"/>
        <v>0</v>
      </c>
    </row>
    <row r="169" spans="1:30" s="49" customFormat="1" ht="12.75" hidden="1" x14ac:dyDescent="0.2">
      <c r="A169" s="93">
        <v>164</v>
      </c>
      <c r="B169" s="36"/>
      <c r="C169" s="141"/>
      <c r="D169" s="56"/>
      <c r="E169" s="77">
        <f t="shared" si="55"/>
        <v>0</v>
      </c>
      <c r="F169" s="78">
        <f t="shared" si="47"/>
        <v>0</v>
      </c>
      <c r="G169" s="47">
        <f t="shared" si="48"/>
        <v>0</v>
      </c>
      <c r="H169" s="47">
        <f t="shared" si="49"/>
        <v>0</v>
      </c>
      <c r="I169" s="47">
        <f t="shared" si="50"/>
        <v>0</v>
      </c>
      <c r="J169" s="47">
        <f t="shared" si="51"/>
        <v>0</v>
      </c>
      <c r="K169" s="47">
        <f t="shared" si="52"/>
        <v>0</v>
      </c>
      <c r="L169" s="47">
        <f t="shared" si="53"/>
        <v>0</v>
      </c>
      <c r="M169" s="47">
        <f t="shared" si="54"/>
        <v>0</v>
      </c>
      <c r="N169" s="78">
        <v>0</v>
      </c>
      <c r="O169" s="47">
        <v>0</v>
      </c>
      <c r="P169" s="47">
        <v>0</v>
      </c>
      <c r="Q169" s="47">
        <v>0</v>
      </c>
      <c r="R169" s="47">
        <v>0</v>
      </c>
      <c r="S169" s="129">
        <v>0</v>
      </c>
      <c r="T169" s="47">
        <v>0</v>
      </c>
      <c r="U169" s="79">
        <f t="shared" si="56"/>
        <v>0</v>
      </c>
      <c r="V169" s="47">
        <v>0</v>
      </c>
      <c r="W169" s="47">
        <f t="shared" si="46"/>
        <v>0</v>
      </c>
      <c r="X169" s="47">
        <v>0</v>
      </c>
      <c r="Y169" s="47">
        <v>0</v>
      </c>
      <c r="Z169" s="47">
        <v>0</v>
      </c>
      <c r="AA169" s="47">
        <v>0</v>
      </c>
      <c r="AB169" s="47">
        <v>0</v>
      </c>
      <c r="AC169" s="69">
        <f t="shared" si="57"/>
        <v>0</v>
      </c>
      <c r="AD169" s="112">
        <f t="shared" si="58"/>
        <v>0</v>
      </c>
    </row>
    <row r="170" spans="1:30" s="49" customFormat="1" ht="12.75" hidden="1" x14ac:dyDescent="0.2">
      <c r="A170" s="93">
        <v>165</v>
      </c>
      <c r="B170" s="36"/>
      <c r="C170" s="141"/>
      <c r="D170" s="56"/>
      <c r="E170" s="77">
        <f t="shared" si="55"/>
        <v>0</v>
      </c>
      <c r="F170" s="78">
        <f t="shared" si="47"/>
        <v>0</v>
      </c>
      <c r="G170" s="47">
        <f t="shared" si="48"/>
        <v>0</v>
      </c>
      <c r="H170" s="47">
        <f t="shared" si="49"/>
        <v>0</v>
      </c>
      <c r="I170" s="47">
        <f t="shared" si="50"/>
        <v>0</v>
      </c>
      <c r="J170" s="47">
        <f t="shared" si="51"/>
        <v>0</v>
      </c>
      <c r="K170" s="47">
        <f t="shared" si="52"/>
        <v>0</v>
      </c>
      <c r="L170" s="47">
        <f t="shared" si="53"/>
        <v>0</v>
      </c>
      <c r="M170" s="47">
        <f t="shared" si="54"/>
        <v>0</v>
      </c>
      <c r="N170" s="78">
        <v>0</v>
      </c>
      <c r="O170" s="47">
        <v>0</v>
      </c>
      <c r="P170" s="47">
        <v>0</v>
      </c>
      <c r="Q170" s="47">
        <v>0</v>
      </c>
      <c r="R170" s="47">
        <v>0</v>
      </c>
      <c r="S170" s="129">
        <v>0</v>
      </c>
      <c r="T170" s="47">
        <v>0</v>
      </c>
      <c r="U170" s="79">
        <f t="shared" si="56"/>
        <v>0</v>
      </c>
      <c r="V170" s="47">
        <v>0</v>
      </c>
      <c r="W170" s="47">
        <f t="shared" si="46"/>
        <v>0</v>
      </c>
      <c r="X170" s="47">
        <v>0</v>
      </c>
      <c r="Y170" s="47">
        <v>0</v>
      </c>
      <c r="Z170" s="47">
        <v>0</v>
      </c>
      <c r="AA170" s="47">
        <v>0</v>
      </c>
      <c r="AB170" s="47">
        <v>0</v>
      </c>
      <c r="AC170" s="69">
        <f t="shared" si="57"/>
        <v>0</v>
      </c>
      <c r="AD170" s="112">
        <f t="shared" si="58"/>
        <v>0</v>
      </c>
    </row>
    <row r="171" spans="1:30" s="49" customFormat="1" ht="12.75" hidden="1" x14ac:dyDescent="0.2">
      <c r="A171" s="93">
        <v>166</v>
      </c>
      <c r="B171" s="36"/>
      <c r="C171" s="141"/>
      <c r="D171" s="56"/>
      <c r="E171" s="77">
        <f t="shared" si="55"/>
        <v>0</v>
      </c>
      <c r="F171" s="78">
        <f t="shared" si="47"/>
        <v>0</v>
      </c>
      <c r="G171" s="47">
        <f t="shared" si="48"/>
        <v>0</v>
      </c>
      <c r="H171" s="47">
        <f t="shared" si="49"/>
        <v>0</v>
      </c>
      <c r="I171" s="47">
        <f t="shared" si="50"/>
        <v>0</v>
      </c>
      <c r="J171" s="47">
        <f t="shared" si="51"/>
        <v>0</v>
      </c>
      <c r="K171" s="47">
        <f t="shared" si="52"/>
        <v>0</v>
      </c>
      <c r="L171" s="47">
        <f t="shared" si="53"/>
        <v>0</v>
      </c>
      <c r="M171" s="47">
        <f t="shared" si="54"/>
        <v>0</v>
      </c>
      <c r="N171" s="78">
        <v>0</v>
      </c>
      <c r="O171" s="47">
        <v>0</v>
      </c>
      <c r="P171" s="47">
        <v>0</v>
      </c>
      <c r="Q171" s="47">
        <v>0</v>
      </c>
      <c r="R171" s="47">
        <v>0</v>
      </c>
      <c r="S171" s="129">
        <v>0</v>
      </c>
      <c r="T171" s="47">
        <v>0</v>
      </c>
      <c r="U171" s="79">
        <f t="shared" si="56"/>
        <v>0</v>
      </c>
      <c r="V171" s="47">
        <v>0</v>
      </c>
      <c r="W171" s="47">
        <f t="shared" si="46"/>
        <v>0</v>
      </c>
      <c r="X171" s="47">
        <v>0</v>
      </c>
      <c r="Y171" s="47">
        <v>0</v>
      </c>
      <c r="Z171" s="47">
        <v>0</v>
      </c>
      <c r="AA171" s="47">
        <v>0</v>
      </c>
      <c r="AB171" s="47">
        <v>0</v>
      </c>
      <c r="AC171" s="69">
        <f t="shared" si="57"/>
        <v>0</v>
      </c>
      <c r="AD171" s="112">
        <f t="shared" si="58"/>
        <v>0</v>
      </c>
    </row>
    <row r="172" spans="1:30" s="49" customFormat="1" ht="12.75" hidden="1" x14ac:dyDescent="0.2">
      <c r="A172" s="93">
        <v>167</v>
      </c>
      <c r="B172" s="36"/>
      <c r="C172" s="141"/>
      <c r="D172" s="56"/>
      <c r="E172" s="77">
        <f t="shared" si="55"/>
        <v>0</v>
      </c>
      <c r="F172" s="78">
        <f t="shared" si="47"/>
        <v>0</v>
      </c>
      <c r="G172" s="47">
        <f t="shared" si="48"/>
        <v>0</v>
      </c>
      <c r="H172" s="47">
        <f t="shared" si="49"/>
        <v>0</v>
      </c>
      <c r="I172" s="47">
        <f t="shared" si="50"/>
        <v>0</v>
      </c>
      <c r="J172" s="47">
        <f t="shared" si="51"/>
        <v>0</v>
      </c>
      <c r="K172" s="47">
        <f t="shared" si="52"/>
        <v>0</v>
      </c>
      <c r="L172" s="47">
        <f t="shared" si="53"/>
        <v>0</v>
      </c>
      <c r="M172" s="47">
        <f t="shared" si="54"/>
        <v>0</v>
      </c>
      <c r="N172" s="78">
        <v>0</v>
      </c>
      <c r="O172" s="47">
        <v>0</v>
      </c>
      <c r="P172" s="47">
        <v>0</v>
      </c>
      <c r="Q172" s="47">
        <v>0</v>
      </c>
      <c r="R172" s="47">
        <v>0</v>
      </c>
      <c r="S172" s="129">
        <v>0</v>
      </c>
      <c r="T172" s="47">
        <v>0</v>
      </c>
      <c r="U172" s="79">
        <f t="shared" si="56"/>
        <v>0</v>
      </c>
      <c r="V172" s="47">
        <v>0</v>
      </c>
      <c r="W172" s="47">
        <f t="shared" si="46"/>
        <v>0</v>
      </c>
      <c r="X172" s="47">
        <v>0</v>
      </c>
      <c r="Y172" s="47">
        <v>0</v>
      </c>
      <c r="Z172" s="47">
        <v>0</v>
      </c>
      <c r="AA172" s="47">
        <v>0</v>
      </c>
      <c r="AB172" s="47">
        <v>0</v>
      </c>
      <c r="AC172" s="69">
        <f t="shared" si="57"/>
        <v>0</v>
      </c>
      <c r="AD172" s="112">
        <f t="shared" si="58"/>
        <v>0</v>
      </c>
    </row>
    <row r="173" spans="1:30" s="49" customFormat="1" ht="12.75" hidden="1" x14ac:dyDescent="0.2">
      <c r="A173" s="93">
        <v>168</v>
      </c>
      <c r="B173" s="36"/>
      <c r="C173" s="141"/>
      <c r="D173" s="56"/>
      <c r="E173" s="77">
        <f t="shared" si="55"/>
        <v>0</v>
      </c>
      <c r="F173" s="78">
        <f t="shared" si="47"/>
        <v>0</v>
      </c>
      <c r="G173" s="47">
        <f t="shared" si="48"/>
        <v>0</v>
      </c>
      <c r="H173" s="47">
        <f t="shared" si="49"/>
        <v>0</v>
      </c>
      <c r="I173" s="47">
        <f t="shared" si="50"/>
        <v>0</v>
      </c>
      <c r="J173" s="47">
        <f t="shared" si="51"/>
        <v>0</v>
      </c>
      <c r="K173" s="47">
        <f t="shared" si="52"/>
        <v>0</v>
      </c>
      <c r="L173" s="47">
        <f t="shared" si="53"/>
        <v>0</v>
      </c>
      <c r="M173" s="47">
        <f t="shared" si="54"/>
        <v>0</v>
      </c>
      <c r="N173" s="78">
        <v>0</v>
      </c>
      <c r="O173" s="47">
        <v>0</v>
      </c>
      <c r="P173" s="47">
        <v>0</v>
      </c>
      <c r="Q173" s="47">
        <v>0</v>
      </c>
      <c r="R173" s="47">
        <v>0</v>
      </c>
      <c r="S173" s="129">
        <v>0</v>
      </c>
      <c r="T173" s="47">
        <v>0</v>
      </c>
      <c r="U173" s="79">
        <f t="shared" si="56"/>
        <v>0</v>
      </c>
      <c r="V173" s="47">
        <v>0</v>
      </c>
      <c r="W173" s="47">
        <f t="shared" si="46"/>
        <v>0</v>
      </c>
      <c r="X173" s="47">
        <v>0</v>
      </c>
      <c r="Y173" s="47">
        <v>0</v>
      </c>
      <c r="Z173" s="47">
        <v>0</v>
      </c>
      <c r="AA173" s="47">
        <v>0</v>
      </c>
      <c r="AB173" s="47">
        <v>0</v>
      </c>
      <c r="AC173" s="69">
        <f t="shared" si="57"/>
        <v>0</v>
      </c>
      <c r="AD173" s="112">
        <f t="shared" si="58"/>
        <v>0</v>
      </c>
    </row>
    <row r="174" spans="1:30" s="49" customFormat="1" ht="12.75" hidden="1" x14ac:dyDescent="0.2">
      <c r="A174" s="93">
        <v>169</v>
      </c>
      <c r="B174" s="36"/>
      <c r="C174" s="141"/>
      <c r="D174" s="56"/>
      <c r="E174" s="77">
        <f t="shared" si="55"/>
        <v>0</v>
      </c>
      <c r="F174" s="78">
        <f t="shared" si="47"/>
        <v>0</v>
      </c>
      <c r="G174" s="47">
        <f t="shared" si="48"/>
        <v>0</v>
      </c>
      <c r="H174" s="47">
        <f t="shared" si="49"/>
        <v>0</v>
      </c>
      <c r="I174" s="47">
        <f t="shared" si="50"/>
        <v>0</v>
      </c>
      <c r="J174" s="47">
        <f t="shared" si="51"/>
        <v>0</v>
      </c>
      <c r="K174" s="47">
        <f t="shared" si="52"/>
        <v>0</v>
      </c>
      <c r="L174" s="47">
        <f t="shared" si="53"/>
        <v>0</v>
      </c>
      <c r="M174" s="47">
        <f t="shared" si="54"/>
        <v>0</v>
      </c>
      <c r="N174" s="78">
        <v>0</v>
      </c>
      <c r="O174" s="47">
        <v>0</v>
      </c>
      <c r="P174" s="47">
        <v>0</v>
      </c>
      <c r="Q174" s="47">
        <v>0</v>
      </c>
      <c r="R174" s="47">
        <v>0</v>
      </c>
      <c r="S174" s="129">
        <v>0</v>
      </c>
      <c r="T174" s="47">
        <v>0</v>
      </c>
      <c r="U174" s="79">
        <f t="shared" si="56"/>
        <v>0</v>
      </c>
      <c r="V174" s="47">
        <v>0</v>
      </c>
      <c r="W174" s="47">
        <f t="shared" si="46"/>
        <v>0</v>
      </c>
      <c r="X174" s="47">
        <v>0</v>
      </c>
      <c r="Y174" s="47">
        <v>0</v>
      </c>
      <c r="Z174" s="47">
        <v>0</v>
      </c>
      <c r="AA174" s="47">
        <v>0</v>
      </c>
      <c r="AB174" s="47">
        <v>0</v>
      </c>
      <c r="AC174" s="69">
        <f t="shared" si="57"/>
        <v>0</v>
      </c>
      <c r="AD174" s="112">
        <f t="shared" si="58"/>
        <v>0</v>
      </c>
    </row>
    <row r="175" spans="1:30" s="49" customFormat="1" ht="12.75" hidden="1" x14ac:dyDescent="0.2">
      <c r="A175" s="93">
        <v>170</v>
      </c>
      <c r="B175" s="36"/>
      <c r="C175" s="141"/>
      <c r="D175" s="56"/>
      <c r="E175" s="77">
        <f t="shared" si="55"/>
        <v>0</v>
      </c>
      <c r="F175" s="78">
        <f t="shared" si="47"/>
        <v>0</v>
      </c>
      <c r="G175" s="47">
        <f t="shared" si="48"/>
        <v>0</v>
      </c>
      <c r="H175" s="47">
        <f t="shared" si="49"/>
        <v>0</v>
      </c>
      <c r="I175" s="47">
        <f t="shared" si="50"/>
        <v>0</v>
      </c>
      <c r="J175" s="47">
        <f t="shared" si="51"/>
        <v>0</v>
      </c>
      <c r="K175" s="47">
        <f t="shared" si="52"/>
        <v>0</v>
      </c>
      <c r="L175" s="47">
        <f t="shared" si="53"/>
        <v>0</v>
      </c>
      <c r="M175" s="47">
        <f t="shared" si="54"/>
        <v>0</v>
      </c>
      <c r="N175" s="78">
        <v>0</v>
      </c>
      <c r="O175" s="47">
        <v>0</v>
      </c>
      <c r="P175" s="47">
        <v>0</v>
      </c>
      <c r="Q175" s="47">
        <v>0</v>
      </c>
      <c r="R175" s="47">
        <v>0</v>
      </c>
      <c r="S175" s="129">
        <v>0</v>
      </c>
      <c r="T175" s="47">
        <v>0</v>
      </c>
      <c r="U175" s="79">
        <f t="shared" si="56"/>
        <v>0</v>
      </c>
      <c r="V175" s="47">
        <v>0</v>
      </c>
      <c r="W175" s="47">
        <f t="shared" si="46"/>
        <v>0</v>
      </c>
      <c r="X175" s="47">
        <v>0</v>
      </c>
      <c r="Y175" s="47">
        <v>0</v>
      </c>
      <c r="Z175" s="47">
        <v>0</v>
      </c>
      <c r="AA175" s="47">
        <v>0</v>
      </c>
      <c r="AB175" s="47">
        <v>0</v>
      </c>
      <c r="AC175" s="69">
        <f t="shared" si="57"/>
        <v>0</v>
      </c>
      <c r="AD175" s="112">
        <f t="shared" si="58"/>
        <v>0</v>
      </c>
    </row>
    <row r="176" spans="1:30" s="49" customFormat="1" ht="12.75" hidden="1" x14ac:dyDescent="0.2">
      <c r="A176" s="93">
        <v>171</v>
      </c>
      <c r="B176" s="36"/>
      <c r="C176" s="141"/>
      <c r="D176" s="56"/>
      <c r="E176" s="77">
        <f t="shared" si="55"/>
        <v>0</v>
      </c>
      <c r="F176" s="78">
        <f t="shared" si="47"/>
        <v>0</v>
      </c>
      <c r="G176" s="47">
        <f t="shared" si="48"/>
        <v>0</v>
      </c>
      <c r="H176" s="47">
        <f t="shared" si="49"/>
        <v>0</v>
      </c>
      <c r="I176" s="47">
        <f t="shared" si="50"/>
        <v>0</v>
      </c>
      <c r="J176" s="47">
        <f t="shared" si="51"/>
        <v>0</v>
      </c>
      <c r="K176" s="47">
        <f t="shared" si="52"/>
        <v>0</v>
      </c>
      <c r="L176" s="47">
        <f t="shared" si="53"/>
        <v>0</v>
      </c>
      <c r="M176" s="47">
        <f t="shared" si="54"/>
        <v>0</v>
      </c>
      <c r="N176" s="78">
        <v>0</v>
      </c>
      <c r="O176" s="47">
        <v>0</v>
      </c>
      <c r="P176" s="47">
        <v>0</v>
      </c>
      <c r="Q176" s="47">
        <v>0</v>
      </c>
      <c r="R176" s="47">
        <v>0</v>
      </c>
      <c r="S176" s="129">
        <v>0</v>
      </c>
      <c r="T176" s="47">
        <v>0</v>
      </c>
      <c r="U176" s="79">
        <f t="shared" si="56"/>
        <v>0</v>
      </c>
      <c r="V176" s="47">
        <v>0</v>
      </c>
      <c r="W176" s="47">
        <f t="shared" si="46"/>
        <v>0</v>
      </c>
      <c r="X176" s="47">
        <v>0</v>
      </c>
      <c r="Y176" s="47">
        <v>0</v>
      </c>
      <c r="Z176" s="47">
        <v>0</v>
      </c>
      <c r="AA176" s="47">
        <v>0</v>
      </c>
      <c r="AB176" s="47">
        <v>0</v>
      </c>
      <c r="AC176" s="69">
        <f t="shared" si="57"/>
        <v>0</v>
      </c>
      <c r="AD176" s="112">
        <f t="shared" si="58"/>
        <v>0</v>
      </c>
    </row>
    <row r="177" spans="1:30" s="49" customFormat="1" ht="12.75" hidden="1" x14ac:dyDescent="0.2">
      <c r="A177" s="93">
        <v>172</v>
      </c>
      <c r="B177" s="36"/>
      <c r="C177" s="141"/>
      <c r="D177" s="56"/>
      <c r="E177" s="77">
        <f t="shared" si="55"/>
        <v>0</v>
      </c>
      <c r="F177" s="78">
        <f t="shared" si="47"/>
        <v>0</v>
      </c>
      <c r="G177" s="47">
        <f t="shared" si="48"/>
        <v>0</v>
      </c>
      <c r="H177" s="47">
        <f t="shared" si="49"/>
        <v>0</v>
      </c>
      <c r="I177" s="47">
        <f t="shared" si="50"/>
        <v>0</v>
      </c>
      <c r="J177" s="47">
        <f t="shared" si="51"/>
        <v>0</v>
      </c>
      <c r="K177" s="47">
        <f t="shared" si="52"/>
        <v>0</v>
      </c>
      <c r="L177" s="47">
        <f t="shared" si="53"/>
        <v>0</v>
      </c>
      <c r="M177" s="47">
        <f t="shared" si="54"/>
        <v>0</v>
      </c>
      <c r="N177" s="78">
        <v>0</v>
      </c>
      <c r="O177" s="47">
        <v>0</v>
      </c>
      <c r="P177" s="47">
        <v>0</v>
      </c>
      <c r="Q177" s="47">
        <v>0</v>
      </c>
      <c r="R177" s="47">
        <v>0</v>
      </c>
      <c r="S177" s="129">
        <v>0</v>
      </c>
      <c r="T177" s="47">
        <v>0</v>
      </c>
      <c r="U177" s="79">
        <f t="shared" si="56"/>
        <v>0</v>
      </c>
      <c r="V177" s="47">
        <v>0</v>
      </c>
      <c r="W177" s="47">
        <f t="shared" si="46"/>
        <v>0</v>
      </c>
      <c r="X177" s="47">
        <v>0</v>
      </c>
      <c r="Y177" s="47">
        <v>0</v>
      </c>
      <c r="Z177" s="47">
        <v>0</v>
      </c>
      <c r="AA177" s="47">
        <v>0</v>
      </c>
      <c r="AB177" s="47">
        <v>0</v>
      </c>
      <c r="AC177" s="69">
        <f t="shared" si="57"/>
        <v>0</v>
      </c>
      <c r="AD177" s="112">
        <f t="shared" si="58"/>
        <v>0</v>
      </c>
    </row>
    <row r="178" spans="1:30" s="49" customFormat="1" ht="12.75" hidden="1" x14ac:dyDescent="0.2">
      <c r="A178" s="93">
        <v>173</v>
      </c>
      <c r="B178" s="36"/>
      <c r="C178" s="141"/>
      <c r="D178" s="56"/>
      <c r="E178" s="77">
        <f t="shared" si="55"/>
        <v>0</v>
      </c>
      <c r="F178" s="78">
        <f t="shared" si="47"/>
        <v>0</v>
      </c>
      <c r="G178" s="47">
        <f t="shared" si="48"/>
        <v>0</v>
      </c>
      <c r="H178" s="47">
        <f t="shared" si="49"/>
        <v>0</v>
      </c>
      <c r="I178" s="47">
        <f t="shared" si="50"/>
        <v>0</v>
      </c>
      <c r="J178" s="47">
        <f t="shared" si="51"/>
        <v>0</v>
      </c>
      <c r="K178" s="47">
        <f t="shared" si="52"/>
        <v>0</v>
      </c>
      <c r="L178" s="47">
        <f t="shared" si="53"/>
        <v>0</v>
      </c>
      <c r="M178" s="47">
        <f t="shared" si="54"/>
        <v>0</v>
      </c>
      <c r="N178" s="78">
        <v>0</v>
      </c>
      <c r="O178" s="47">
        <v>0</v>
      </c>
      <c r="P178" s="47">
        <v>0</v>
      </c>
      <c r="Q178" s="47">
        <v>0</v>
      </c>
      <c r="R178" s="47">
        <v>0</v>
      </c>
      <c r="S178" s="129">
        <v>0</v>
      </c>
      <c r="T178" s="47">
        <v>0</v>
      </c>
      <c r="U178" s="79">
        <f t="shared" si="56"/>
        <v>0</v>
      </c>
      <c r="V178" s="47">
        <v>0</v>
      </c>
      <c r="W178" s="47">
        <f t="shared" si="46"/>
        <v>0</v>
      </c>
      <c r="X178" s="47">
        <v>0</v>
      </c>
      <c r="Y178" s="47">
        <v>0</v>
      </c>
      <c r="Z178" s="47">
        <v>0</v>
      </c>
      <c r="AA178" s="47">
        <v>0</v>
      </c>
      <c r="AB178" s="47">
        <v>0</v>
      </c>
      <c r="AC178" s="69">
        <f t="shared" si="57"/>
        <v>0</v>
      </c>
      <c r="AD178" s="112">
        <f t="shared" si="58"/>
        <v>0</v>
      </c>
    </row>
    <row r="179" spans="1:30" s="49" customFormat="1" ht="12.75" hidden="1" x14ac:dyDescent="0.2">
      <c r="A179" s="93">
        <v>174</v>
      </c>
      <c r="B179" s="36"/>
      <c r="C179" s="141"/>
      <c r="D179" s="56"/>
      <c r="E179" s="77">
        <f t="shared" si="55"/>
        <v>0</v>
      </c>
      <c r="F179" s="78">
        <f t="shared" si="47"/>
        <v>0</v>
      </c>
      <c r="G179" s="47">
        <f t="shared" si="48"/>
        <v>0</v>
      </c>
      <c r="H179" s="47">
        <f t="shared" si="49"/>
        <v>0</v>
      </c>
      <c r="I179" s="47">
        <f t="shared" si="50"/>
        <v>0</v>
      </c>
      <c r="J179" s="47">
        <f t="shared" si="51"/>
        <v>0</v>
      </c>
      <c r="K179" s="47">
        <f t="shared" si="52"/>
        <v>0</v>
      </c>
      <c r="L179" s="47">
        <f t="shared" si="53"/>
        <v>0</v>
      </c>
      <c r="M179" s="47">
        <f t="shared" si="54"/>
        <v>0</v>
      </c>
      <c r="N179" s="78">
        <v>0</v>
      </c>
      <c r="O179" s="47">
        <v>0</v>
      </c>
      <c r="P179" s="47">
        <v>0</v>
      </c>
      <c r="Q179" s="47">
        <v>0</v>
      </c>
      <c r="R179" s="47">
        <v>0</v>
      </c>
      <c r="S179" s="129">
        <v>0</v>
      </c>
      <c r="T179" s="47">
        <v>0</v>
      </c>
      <c r="U179" s="79">
        <f t="shared" si="56"/>
        <v>0</v>
      </c>
      <c r="V179" s="47">
        <v>0</v>
      </c>
      <c r="W179" s="47">
        <f t="shared" si="46"/>
        <v>0</v>
      </c>
      <c r="X179" s="47">
        <v>0</v>
      </c>
      <c r="Y179" s="47">
        <v>0</v>
      </c>
      <c r="Z179" s="47">
        <v>0</v>
      </c>
      <c r="AA179" s="47">
        <v>0</v>
      </c>
      <c r="AB179" s="47">
        <v>0</v>
      </c>
      <c r="AC179" s="69">
        <f t="shared" si="57"/>
        <v>0</v>
      </c>
      <c r="AD179" s="112">
        <f t="shared" si="58"/>
        <v>0</v>
      </c>
    </row>
    <row r="180" spans="1:30" s="49" customFormat="1" ht="12.75" hidden="1" x14ac:dyDescent="0.2">
      <c r="A180" s="93">
        <v>175</v>
      </c>
      <c r="B180" s="36"/>
      <c r="C180" s="141"/>
      <c r="D180" s="56"/>
      <c r="E180" s="77">
        <f t="shared" si="55"/>
        <v>0</v>
      </c>
      <c r="F180" s="78">
        <f t="shared" si="47"/>
        <v>0</v>
      </c>
      <c r="G180" s="47">
        <f t="shared" si="48"/>
        <v>0</v>
      </c>
      <c r="H180" s="47">
        <f t="shared" si="49"/>
        <v>0</v>
      </c>
      <c r="I180" s="47">
        <f t="shared" si="50"/>
        <v>0</v>
      </c>
      <c r="J180" s="47">
        <f t="shared" si="51"/>
        <v>0</v>
      </c>
      <c r="K180" s="47">
        <f t="shared" si="52"/>
        <v>0</v>
      </c>
      <c r="L180" s="47">
        <f t="shared" si="53"/>
        <v>0</v>
      </c>
      <c r="M180" s="47">
        <f t="shared" si="54"/>
        <v>0</v>
      </c>
      <c r="N180" s="78">
        <v>0</v>
      </c>
      <c r="O180" s="47">
        <v>0</v>
      </c>
      <c r="P180" s="47">
        <v>0</v>
      </c>
      <c r="Q180" s="47">
        <v>0</v>
      </c>
      <c r="R180" s="47">
        <v>0</v>
      </c>
      <c r="S180" s="129">
        <v>0</v>
      </c>
      <c r="T180" s="47">
        <v>0</v>
      </c>
      <c r="U180" s="79">
        <f t="shared" si="56"/>
        <v>0</v>
      </c>
      <c r="V180" s="47">
        <v>0</v>
      </c>
      <c r="W180" s="47">
        <f t="shared" si="46"/>
        <v>0</v>
      </c>
      <c r="X180" s="47">
        <v>0</v>
      </c>
      <c r="Y180" s="47">
        <v>0</v>
      </c>
      <c r="Z180" s="47">
        <v>0</v>
      </c>
      <c r="AA180" s="47">
        <v>0</v>
      </c>
      <c r="AB180" s="47">
        <v>0</v>
      </c>
      <c r="AC180" s="69">
        <f t="shared" si="57"/>
        <v>0</v>
      </c>
      <c r="AD180" s="112">
        <f t="shared" si="58"/>
        <v>0</v>
      </c>
    </row>
    <row r="181" spans="1:30" s="49" customFormat="1" ht="12.75" hidden="1" x14ac:dyDescent="0.2">
      <c r="A181" s="93">
        <v>176</v>
      </c>
      <c r="B181" s="36"/>
      <c r="C181" s="141"/>
      <c r="D181" s="56"/>
      <c r="E181" s="77">
        <f t="shared" si="55"/>
        <v>0</v>
      </c>
      <c r="F181" s="78">
        <f t="shared" si="47"/>
        <v>0</v>
      </c>
      <c r="G181" s="47">
        <f t="shared" si="48"/>
        <v>0</v>
      </c>
      <c r="H181" s="47">
        <f t="shared" si="49"/>
        <v>0</v>
      </c>
      <c r="I181" s="47">
        <f t="shared" si="50"/>
        <v>0</v>
      </c>
      <c r="J181" s="47">
        <f t="shared" si="51"/>
        <v>0</v>
      </c>
      <c r="K181" s="47">
        <f t="shared" si="52"/>
        <v>0</v>
      </c>
      <c r="L181" s="47">
        <f t="shared" si="53"/>
        <v>0</v>
      </c>
      <c r="M181" s="47">
        <f t="shared" si="54"/>
        <v>0</v>
      </c>
      <c r="N181" s="78">
        <v>0</v>
      </c>
      <c r="O181" s="47">
        <v>0</v>
      </c>
      <c r="P181" s="47">
        <v>0</v>
      </c>
      <c r="Q181" s="47">
        <v>0</v>
      </c>
      <c r="R181" s="47">
        <v>0</v>
      </c>
      <c r="S181" s="129">
        <v>0</v>
      </c>
      <c r="T181" s="47">
        <v>0</v>
      </c>
      <c r="U181" s="79">
        <f t="shared" si="56"/>
        <v>0</v>
      </c>
      <c r="V181" s="47">
        <v>0</v>
      </c>
      <c r="W181" s="47">
        <f t="shared" si="46"/>
        <v>0</v>
      </c>
      <c r="X181" s="47">
        <v>0</v>
      </c>
      <c r="Y181" s="47">
        <v>0</v>
      </c>
      <c r="Z181" s="47">
        <v>0</v>
      </c>
      <c r="AA181" s="47">
        <v>0</v>
      </c>
      <c r="AB181" s="47">
        <v>0</v>
      </c>
      <c r="AC181" s="69">
        <f t="shared" si="57"/>
        <v>0</v>
      </c>
      <c r="AD181" s="112">
        <f t="shared" si="58"/>
        <v>0</v>
      </c>
    </row>
    <row r="182" spans="1:30" s="49" customFormat="1" ht="12.75" hidden="1" x14ac:dyDescent="0.2">
      <c r="A182" s="93">
        <v>177</v>
      </c>
      <c r="B182" s="36"/>
      <c r="C182" s="141"/>
      <c r="D182" s="56"/>
      <c r="E182" s="77">
        <f t="shared" si="55"/>
        <v>0</v>
      </c>
      <c r="F182" s="78">
        <f t="shared" si="47"/>
        <v>0</v>
      </c>
      <c r="G182" s="47">
        <f t="shared" si="48"/>
        <v>0</v>
      </c>
      <c r="H182" s="47">
        <f t="shared" si="49"/>
        <v>0</v>
      </c>
      <c r="I182" s="47">
        <f t="shared" si="50"/>
        <v>0</v>
      </c>
      <c r="J182" s="47">
        <f t="shared" si="51"/>
        <v>0</v>
      </c>
      <c r="K182" s="47">
        <f t="shared" si="52"/>
        <v>0</v>
      </c>
      <c r="L182" s="47">
        <f t="shared" si="53"/>
        <v>0</v>
      </c>
      <c r="M182" s="47">
        <f t="shared" si="54"/>
        <v>0</v>
      </c>
      <c r="N182" s="78">
        <v>0</v>
      </c>
      <c r="O182" s="47">
        <v>0</v>
      </c>
      <c r="P182" s="47">
        <v>0</v>
      </c>
      <c r="Q182" s="47">
        <v>0</v>
      </c>
      <c r="R182" s="47">
        <v>0</v>
      </c>
      <c r="S182" s="129">
        <v>0</v>
      </c>
      <c r="T182" s="47">
        <v>0</v>
      </c>
      <c r="U182" s="79">
        <f t="shared" si="56"/>
        <v>0</v>
      </c>
      <c r="V182" s="47">
        <v>0</v>
      </c>
      <c r="W182" s="47">
        <f t="shared" si="46"/>
        <v>0</v>
      </c>
      <c r="X182" s="47">
        <v>0</v>
      </c>
      <c r="Y182" s="47">
        <v>0</v>
      </c>
      <c r="Z182" s="47">
        <v>0</v>
      </c>
      <c r="AA182" s="47">
        <v>0</v>
      </c>
      <c r="AB182" s="47">
        <v>0</v>
      </c>
      <c r="AC182" s="69">
        <f t="shared" si="57"/>
        <v>0</v>
      </c>
      <c r="AD182" s="112">
        <f t="shared" si="58"/>
        <v>0</v>
      </c>
    </row>
    <row r="183" spans="1:30" s="49" customFormat="1" ht="12.75" hidden="1" x14ac:dyDescent="0.2">
      <c r="A183" s="93">
        <v>178</v>
      </c>
      <c r="B183" s="36"/>
      <c r="C183" s="141"/>
      <c r="D183" s="56"/>
      <c r="E183" s="77">
        <f t="shared" si="55"/>
        <v>0</v>
      </c>
      <c r="F183" s="78">
        <f t="shared" si="47"/>
        <v>0</v>
      </c>
      <c r="G183" s="47">
        <f t="shared" si="48"/>
        <v>0</v>
      </c>
      <c r="H183" s="47">
        <f t="shared" si="49"/>
        <v>0</v>
      </c>
      <c r="I183" s="47">
        <f t="shared" si="50"/>
        <v>0</v>
      </c>
      <c r="J183" s="47">
        <f t="shared" si="51"/>
        <v>0</v>
      </c>
      <c r="K183" s="47">
        <f t="shared" si="52"/>
        <v>0</v>
      </c>
      <c r="L183" s="47">
        <f t="shared" si="53"/>
        <v>0</v>
      </c>
      <c r="M183" s="47">
        <f t="shared" si="54"/>
        <v>0</v>
      </c>
      <c r="N183" s="78">
        <v>0</v>
      </c>
      <c r="O183" s="47">
        <v>0</v>
      </c>
      <c r="P183" s="47">
        <v>0</v>
      </c>
      <c r="Q183" s="47">
        <v>0</v>
      </c>
      <c r="R183" s="47">
        <v>0</v>
      </c>
      <c r="S183" s="129">
        <v>0</v>
      </c>
      <c r="T183" s="47">
        <v>0</v>
      </c>
      <c r="U183" s="79">
        <f t="shared" si="56"/>
        <v>0</v>
      </c>
      <c r="V183" s="47">
        <v>0</v>
      </c>
      <c r="W183" s="47">
        <f t="shared" si="46"/>
        <v>0</v>
      </c>
      <c r="X183" s="47">
        <v>0</v>
      </c>
      <c r="Y183" s="47">
        <v>0</v>
      </c>
      <c r="Z183" s="47">
        <v>0</v>
      </c>
      <c r="AA183" s="47">
        <v>0</v>
      </c>
      <c r="AB183" s="47">
        <v>0</v>
      </c>
      <c r="AC183" s="69">
        <f t="shared" si="57"/>
        <v>0</v>
      </c>
      <c r="AD183" s="112">
        <f t="shared" si="58"/>
        <v>0</v>
      </c>
    </row>
    <row r="184" spans="1:30" s="49" customFormat="1" ht="12.75" hidden="1" x14ac:dyDescent="0.2">
      <c r="A184" s="93">
        <v>179</v>
      </c>
      <c r="B184" s="36"/>
      <c r="C184" s="141"/>
      <c r="D184" s="56"/>
      <c r="E184" s="77">
        <f t="shared" si="55"/>
        <v>0</v>
      </c>
      <c r="F184" s="78">
        <f t="shared" si="47"/>
        <v>0</v>
      </c>
      <c r="G184" s="47">
        <f t="shared" si="48"/>
        <v>0</v>
      </c>
      <c r="H184" s="47">
        <f t="shared" si="49"/>
        <v>0</v>
      </c>
      <c r="I184" s="47">
        <f t="shared" si="50"/>
        <v>0</v>
      </c>
      <c r="J184" s="47">
        <f t="shared" si="51"/>
        <v>0</v>
      </c>
      <c r="K184" s="47">
        <f t="shared" si="52"/>
        <v>0</v>
      </c>
      <c r="L184" s="47">
        <f t="shared" si="53"/>
        <v>0</v>
      </c>
      <c r="M184" s="47">
        <f t="shared" si="54"/>
        <v>0</v>
      </c>
      <c r="N184" s="78">
        <v>0</v>
      </c>
      <c r="O184" s="47">
        <v>0</v>
      </c>
      <c r="P184" s="47">
        <v>0</v>
      </c>
      <c r="Q184" s="47">
        <v>0</v>
      </c>
      <c r="R184" s="47">
        <v>0</v>
      </c>
      <c r="S184" s="129">
        <v>0</v>
      </c>
      <c r="T184" s="47">
        <v>0</v>
      </c>
      <c r="U184" s="79">
        <f t="shared" si="56"/>
        <v>0</v>
      </c>
      <c r="V184" s="47">
        <v>0</v>
      </c>
      <c r="W184" s="47">
        <f t="shared" si="46"/>
        <v>0</v>
      </c>
      <c r="X184" s="47">
        <v>0</v>
      </c>
      <c r="Y184" s="47">
        <v>0</v>
      </c>
      <c r="Z184" s="47">
        <v>0</v>
      </c>
      <c r="AA184" s="47">
        <v>0</v>
      </c>
      <c r="AB184" s="47">
        <v>0</v>
      </c>
      <c r="AC184" s="69">
        <f t="shared" si="57"/>
        <v>0</v>
      </c>
      <c r="AD184" s="112">
        <f t="shared" si="58"/>
        <v>0</v>
      </c>
    </row>
    <row r="185" spans="1:30" s="49" customFormat="1" ht="12.75" hidden="1" x14ac:dyDescent="0.2">
      <c r="A185" s="93">
        <v>180</v>
      </c>
      <c r="B185" s="36"/>
      <c r="C185" s="141"/>
      <c r="D185" s="56"/>
      <c r="E185" s="77">
        <f t="shared" si="55"/>
        <v>0</v>
      </c>
      <c r="F185" s="78">
        <f t="shared" si="47"/>
        <v>0</v>
      </c>
      <c r="G185" s="47">
        <f t="shared" si="48"/>
        <v>0</v>
      </c>
      <c r="H185" s="47">
        <f t="shared" si="49"/>
        <v>0</v>
      </c>
      <c r="I185" s="47">
        <f t="shared" si="50"/>
        <v>0</v>
      </c>
      <c r="J185" s="47">
        <f t="shared" si="51"/>
        <v>0</v>
      </c>
      <c r="K185" s="47">
        <f t="shared" si="52"/>
        <v>0</v>
      </c>
      <c r="L185" s="47">
        <f t="shared" si="53"/>
        <v>0</v>
      </c>
      <c r="M185" s="47">
        <f t="shared" si="54"/>
        <v>0</v>
      </c>
      <c r="N185" s="78">
        <v>0</v>
      </c>
      <c r="O185" s="47">
        <v>0</v>
      </c>
      <c r="P185" s="47">
        <v>0</v>
      </c>
      <c r="Q185" s="47">
        <v>0</v>
      </c>
      <c r="R185" s="47">
        <v>0</v>
      </c>
      <c r="S185" s="129">
        <v>0</v>
      </c>
      <c r="T185" s="47">
        <v>0</v>
      </c>
      <c r="U185" s="79">
        <f t="shared" si="56"/>
        <v>0</v>
      </c>
      <c r="V185" s="47">
        <v>0</v>
      </c>
      <c r="W185" s="47">
        <f t="shared" si="46"/>
        <v>0</v>
      </c>
      <c r="X185" s="47">
        <v>0</v>
      </c>
      <c r="Y185" s="47">
        <v>0</v>
      </c>
      <c r="Z185" s="47">
        <v>0</v>
      </c>
      <c r="AA185" s="47">
        <v>0</v>
      </c>
      <c r="AB185" s="47">
        <v>0</v>
      </c>
      <c r="AC185" s="69">
        <f t="shared" si="57"/>
        <v>0</v>
      </c>
      <c r="AD185" s="112">
        <f t="shared" si="58"/>
        <v>0</v>
      </c>
    </row>
    <row r="186" spans="1:30" s="49" customFormat="1" ht="12.75" hidden="1" x14ac:dyDescent="0.2">
      <c r="A186" s="93">
        <v>181</v>
      </c>
      <c r="B186" s="36"/>
      <c r="C186" s="141"/>
      <c r="D186" s="56"/>
      <c r="E186" s="77">
        <f t="shared" si="55"/>
        <v>0</v>
      </c>
      <c r="F186" s="78">
        <f t="shared" si="47"/>
        <v>0</v>
      </c>
      <c r="G186" s="47">
        <f t="shared" si="48"/>
        <v>0</v>
      </c>
      <c r="H186" s="47">
        <f t="shared" si="49"/>
        <v>0</v>
      </c>
      <c r="I186" s="47">
        <f t="shared" si="50"/>
        <v>0</v>
      </c>
      <c r="J186" s="47">
        <f t="shared" si="51"/>
        <v>0</v>
      </c>
      <c r="K186" s="47">
        <f t="shared" si="52"/>
        <v>0</v>
      </c>
      <c r="L186" s="47">
        <f t="shared" si="53"/>
        <v>0</v>
      </c>
      <c r="M186" s="47">
        <f t="shared" si="54"/>
        <v>0</v>
      </c>
      <c r="N186" s="78">
        <v>0</v>
      </c>
      <c r="O186" s="47">
        <v>0</v>
      </c>
      <c r="P186" s="47">
        <v>0</v>
      </c>
      <c r="Q186" s="47">
        <v>0</v>
      </c>
      <c r="R186" s="47">
        <v>0</v>
      </c>
      <c r="S186" s="129">
        <v>0</v>
      </c>
      <c r="T186" s="47">
        <v>0</v>
      </c>
      <c r="U186" s="79">
        <f t="shared" si="56"/>
        <v>0</v>
      </c>
      <c r="V186" s="47">
        <v>0</v>
      </c>
      <c r="W186" s="47">
        <f t="shared" si="46"/>
        <v>0</v>
      </c>
      <c r="X186" s="47">
        <v>0</v>
      </c>
      <c r="Y186" s="47">
        <v>0</v>
      </c>
      <c r="Z186" s="47">
        <v>0</v>
      </c>
      <c r="AA186" s="47">
        <v>0</v>
      </c>
      <c r="AB186" s="47">
        <v>0</v>
      </c>
      <c r="AC186" s="69">
        <f t="shared" si="57"/>
        <v>0</v>
      </c>
      <c r="AD186" s="112">
        <f t="shared" si="58"/>
        <v>0</v>
      </c>
    </row>
    <row r="187" spans="1:30" s="49" customFormat="1" ht="12.75" hidden="1" x14ac:dyDescent="0.2">
      <c r="A187" s="93">
        <v>182</v>
      </c>
      <c r="B187" s="36"/>
      <c r="C187" s="141"/>
      <c r="D187" s="56"/>
      <c r="E187" s="77">
        <f t="shared" si="55"/>
        <v>0</v>
      </c>
      <c r="F187" s="78">
        <f t="shared" si="47"/>
        <v>0</v>
      </c>
      <c r="G187" s="47">
        <f t="shared" si="48"/>
        <v>0</v>
      </c>
      <c r="H187" s="47">
        <f t="shared" si="49"/>
        <v>0</v>
      </c>
      <c r="I187" s="47">
        <f t="shared" si="50"/>
        <v>0</v>
      </c>
      <c r="J187" s="47">
        <f t="shared" si="51"/>
        <v>0</v>
      </c>
      <c r="K187" s="47">
        <f t="shared" si="52"/>
        <v>0</v>
      </c>
      <c r="L187" s="47">
        <f t="shared" si="53"/>
        <v>0</v>
      </c>
      <c r="M187" s="47">
        <f t="shared" si="54"/>
        <v>0</v>
      </c>
      <c r="N187" s="78">
        <v>0</v>
      </c>
      <c r="O187" s="47">
        <v>0</v>
      </c>
      <c r="P187" s="47">
        <v>0</v>
      </c>
      <c r="Q187" s="47">
        <v>0</v>
      </c>
      <c r="R187" s="47">
        <v>0</v>
      </c>
      <c r="S187" s="129">
        <v>0</v>
      </c>
      <c r="T187" s="47">
        <v>0</v>
      </c>
      <c r="U187" s="79">
        <f t="shared" si="56"/>
        <v>0</v>
      </c>
      <c r="V187" s="47">
        <v>0</v>
      </c>
      <c r="W187" s="47">
        <f t="shared" si="46"/>
        <v>0</v>
      </c>
      <c r="X187" s="47">
        <v>0</v>
      </c>
      <c r="Y187" s="47">
        <v>0</v>
      </c>
      <c r="Z187" s="47">
        <v>0</v>
      </c>
      <c r="AA187" s="47">
        <v>0</v>
      </c>
      <c r="AB187" s="47">
        <v>0</v>
      </c>
      <c r="AC187" s="69">
        <f t="shared" si="57"/>
        <v>0</v>
      </c>
      <c r="AD187" s="112">
        <f t="shared" si="58"/>
        <v>0</v>
      </c>
    </row>
    <row r="188" spans="1:30" s="49" customFormat="1" ht="12.75" hidden="1" x14ac:dyDescent="0.2">
      <c r="A188" s="93">
        <v>183</v>
      </c>
      <c r="B188" s="36"/>
      <c r="C188" s="141"/>
      <c r="D188" s="56"/>
      <c r="E188" s="77">
        <f t="shared" si="55"/>
        <v>0</v>
      </c>
      <c r="F188" s="78">
        <f t="shared" si="47"/>
        <v>0</v>
      </c>
      <c r="G188" s="47">
        <f t="shared" si="48"/>
        <v>0</v>
      </c>
      <c r="H188" s="47">
        <f t="shared" si="49"/>
        <v>0</v>
      </c>
      <c r="I188" s="47">
        <f t="shared" si="50"/>
        <v>0</v>
      </c>
      <c r="J188" s="47">
        <f t="shared" si="51"/>
        <v>0</v>
      </c>
      <c r="K188" s="47">
        <f t="shared" si="52"/>
        <v>0</v>
      </c>
      <c r="L188" s="47">
        <f t="shared" si="53"/>
        <v>0</v>
      </c>
      <c r="M188" s="47">
        <f t="shared" si="54"/>
        <v>0</v>
      </c>
      <c r="N188" s="78">
        <v>0</v>
      </c>
      <c r="O188" s="47">
        <v>0</v>
      </c>
      <c r="P188" s="47">
        <v>0</v>
      </c>
      <c r="Q188" s="47">
        <v>0</v>
      </c>
      <c r="R188" s="47">
        <v>0</v>
      </c>
      <c r="S188" s="129">
        <v>0</v>
      </c>
      <c r="T188" s="47">
        <v>0</v>
      </c>
      <c r="U188" s="79">
        <f t="shared" si="56"/>
        <v>0</v>
      </c>
      <c r="V188" s="47">
        <v>0</v>
      </c>
      <c r="W188" s="47">
        <f t="shared" si="46"/>
        <v>0</v>
      </c>
      <c r="X188" s="47">
        <v>0</v>
      </c>
      <c r="Y188" s="47">
        <v>0</v>
      </c>
      <c r="Z188" s="47">
        <v>0</v>
      </c>
      <c r="AA188" s="47">
        <v>0</v>
      </c>
      <c r="AB188" s="47">
        <v>0</v>
      </c>
      <c r="AC188" s="69">
        <f t="shared" si="57"/>
        <v>0</v>
      </c>
      <c r="AD188" s="112">
        <f t="shared" si="58"/>
        <v>0</v>
      </c>
    </row>
    <row r="189" spans="1:30" s="49" customFormat="1" ht="12.75" hidden="1" x14ac:dyDescent="0.2">
      <c r="A189" s="93">
        <v>184</v>
      </c>
      <c r="B189" s="36"/>
      <c r="C189" s="141"/>
      <c r="D189" s="56"/>
      <c r="E189" s="77">
        <f t="shared" si="55"/>
        <v>0</v>
      </c>
      <c r="F189" s="78">
        <f t="shared" si="47"/>
        <v>0</v>
      </c>
      <c r="G189" s="47">
        <f t="shared" si="48"/>
        <v>0</v>
      </c>
      <c r="H189" s="47">
        <f t="shared" si="49"/>
        <v>0</v>
      </c>
      <c r="I189" s="47">
        <f t="shared" si="50"/>
        <v>0</v>
      </c>
      <c r="J189" s="47">
        <f t="shared" si="51"/>
        <v>0</v>
      </c>
      <c r="K189" s="47">
        <f t="shared" si="52"/>
        <v>0</v>
      </c>
      <c r="L189" s="47">
        <f t="shared" si="53"/>
        <v>0</v>
      </c>
      <c r="M189" s="47">
        <f t="shared" si="54"/>
        <v>0</v>
      </c>
      <c r="N189" s="78">
        <v>0</v>
      </c>
      <c r="O189" s="47">
        <v>0</v>
      </c>
      <c r="P189" s="47">
        <v>0</v>
      </c>
      <c r="Q189" s="47">
        <v>0</v>
      </c>
      <c r="R189" s="47">
        <v>0</v>
      </c>
      <c r="S189" s="129">
        <v>0</v>
      </c>
      <c r="T189" s="47">
        <v>0</v>
      </c>
      <c r="U189" s="79">
        <f t="shared" si="56"/>
        <v>0</v>
      </c>
      <c r="V189" s="47">
        <v>0</v>
      </c>
      <c r="W189" s="47">
        <f t="shared" si="46"/>
        <v>0</v>
      </c>
      <c r="X189" s="47">
        <v>0</v>
      </c>
      <c r="Y189" s="47">
        <v>0</v>
      </c>
      <c r="Z189" s="47">
        <v>0</v>
      </c>
      <c r="AA189" s="47">
        <v>0</v>
      </c>
      <c r="AB189" s="47">
        <v>0</v>
      </c>
      <c r="AC189" s="69">
        <f t="shared" si="57"/>
        <v>0</v>
      </c>
      <c r="AD189" s="112">
        <f t="shared" si="58"/>
        <v>0</v>
      </c>
    </row>
    <row r="190" spans="1:30" s="49" customFormat="1" ht="12.75" hidden="1" x14ac:dyDescent="0.2">
      <c r="A190" s="93">
        <v>185</v>
      </c>
      <c r="B190" s="36"/>
      <c r="C190" s="141"/>
      <c r="D190" s="56"/>
      <c r="E190" s="77">
        <f t="shared" si="55"/>
        <v>0</v>
      </c>
      <c r="F190" s="78">
        <f t="shared" si="47"/>
        <v>0</v>
      </c>
      <c r="G190" s="47">
        <f t="shared" si="48"/>
        <v>0</v>
      </c>
      <c r="H190" s="47">
        <f t="shared" si="49"/>
        <v>0</v>
      </c>
      <c r="I190" s="47">
        <f t="shared" si="50"/>
        <v>0</v>
      </c>
      <c r="J190" s="47">
        <f t="shared" si="51"/>
        <v>0</v>
      </c>
      <c r="K190" s="47">
        <f t="shared" si="52"/>
        <v>0</v>
      </c>
      <c r="L190" s="47">
        <f t="shared" si="53"/>
        <v>0</v>
      </c>
      <c r="M190" s="47">
        <f t="shared" si="54"/>
        <v>0</v>
      </c>
      <c r="N190" s="78">
        <v>0</v>
      </c>
      <c r="O190" s="47">
        <v>0</v>
      </c>
      <c r="P190" s="47">
        <v>0</v>
      </c>
      <c r="Q190" s="47">
        <v>0</v>
      </c>
      <c r="R190" s="47">
        <v>0</v>
      </c>
      <c r="S190" s="129">
        <v>0</v>
      </c>
      <c r="T190" s="47">
        <v>0</v>
      </c>
      <c r="U190" s="79">
        <f t="shared" si="56"/>
        <v>0</v>
      </c>
      <c r="V190" s="47">
        <v>0</v>
      </c>
      <c r="W190" s="47">
        <f t="shared" si="46"/>
        <v>0</v>
      </c>
      <c r="X190" s="47">
        <v>0</v>
      </c>
      <c r="Y190" s="47">
        <v>0</v>
      </c>
      <c r="Z190" s="47">
        <v>0</v>
      </c>
      <c r="AA190" s="47">
        <v>0</v>
      </c>
      <c r="AB190" s="47">
        <v>0</v>
      </c>
      <c r="AC190" s="69">
        <f t="shared" si="57"/>
        <v>0</v>
      </c>
      <c r="AD190" s="112">
        <f t="shared" si="58"/>
        <v>0</v>
      </c>
    </row>
    <row r="191" spans="1:30" s="49" customFormat="1" ht="12.75" hidden="1" x14ac:dyDescent="0.2">
      <c r="A191" s="93">
        <v>186</v>
      </c>
      <c r="B191" s="36"/>
      <c r="C191" s="141"/>
      <c r="D191" s="56"/>
      <c r="E191" s="77">
        <f t="shared" si="55"/>
        <v>0</v>
      </c>
      <c r="F191" s="78">
        <f t="shared" si="47"/>
        <v>0</v>
      </c>
      <c r="G191" s="47">
        <f t="shared" si="48"/>
        <v>0</v>
      </c>
      <c r="H191" s="47">
        <f t="shared" si="49"/>
        <v>0</v>
      </c>
      <c r="I191" s="47">
        <f t="shared" si="50"/>
        <v>0</v>
      </c>
      <c r="J191" s="47">
        <f t="shared" si="51"/>
        <v>0</v>
      </c>
      <c r="K191" s="47">
        <f t="shared" si="52"/>
        <v>0</v>
      </c>
      <c r="L191" s="47">
        <f t="shared" si="53"/>
        <v>0</v>
      </c>
      <c r="M191" s="47">
        <f t="shared" si="54"/>
        <v>0</v>
      </c>
      <c r="N191" s="78">
        <v>0</v>
      </c>
      <c r="O191" s="47">
        <v>0</v>
      </c>
      <c r="P191" s="47">
        <v>0</v>
      </c>
      <c r="Q191" s="47">
        <v>0</v>
      </c>
      <c r="R191" s="47">
        <v>0</v>
      </c>
      <c r="S191" s="129">
        <v>0</v>
      </c>
      <c r="T191" s="47">
        <v>0</v>
      </c>
      <c r="U191" s="79">
        <f t="shared" si="56"/>
        <v>0</v>
      </c>
      <c r="V191" s="47">
        <v>0</v>
      </c>
      <c r="W191" s="47">
        <f t="shared" si="46"/>
        <v>0</v>
      </c>
      <c r="X191" s="47">
        <v>0</v>
      </c>
      <c r="Y191" s="47">
        <v>0</v>
      </c>
      <c r="Z191" s="47">
        <v>0</v>
      </c>
      <c r="AA191" s="47">
        <v>0</v>
      </c>
      <c r="AB191" s="47">
        <v>0</v>
      </c>
      <c r="AC191" s="69">
        <f t="shared" si="57"/>
        <v>0</v>
      </c>
      <c r="AD191" s="112">
        <f t="shared" si="58"/>
        <v>0</v>
      </c>
    </row>
    <row r="192" spans="1:30" s="49" customFormat="1" ht="12.75" hidden="1" x14ac:dyDescent="0.2">
      <c r="A192" s="93">
        <v>187</v>
      </c>
      <c r="B192" s="36"/>
      <c r="C192" s="141"/>
      <c r="D192" s="56"/>
      <c r="E192" s="77">
        <f t="shared" si="55"/>
        <v>0</v>
      </c>
      <c r="F192" s="78">
        <f t="shared" si="47"/>
        <v>0</v>
      </c>
      <c r="G192" s="47">
        <f t="shared" si="48"/>
        <v>0</v>
      </c>
      <c r="H192" s="47">
        <f t="shared" si="49"/>
        <v>0</v>
      </c>
      <c r="I192" s="47">
        <f t="shared" si="50"/>
        <v>0</v>
      </c>
      <c r="J192" s="47">
        <f t="shared" si="51"/>
        <v>0</v>
      </c>
      <c r="K192" s="47">
        <f t="shared" si="52"/>
        <v>0</v>
      </c>
      <c r="L192" s="47">
        <f t="shared" si="53"/>
        <v>0</v>
      </c>
      <c r="M192" s="47">
        <f t="shared" si="54"/>
        <v>0</v>
      </c>
      <c r="N192" s="78">
        <v>0</v>
      </c>
      <c r="O192" s="47">
        <v>0</v>
      </c>
      <c r="P192" s="47">
        <v>0</v>
      </c>
      <c r="Q192" s="47">
        <v>0</v>
      </c>
      <c r="R192" s="47">
        <v>0</v>
      </c>
      <c r="S192" s="129">
        <v>0</v>
      </c>
      <c r="T192" s="47">
        <v>0</v>
      </c>
      <c r="U192" s="79">
        <f t="shared" si="56"/>
        <v>0</v>
      </c>
      <c r="V192" s="47">
        <v>0</v>
      </c>
      <c r="W192" s="47">
        <f t="shared" si="46"/>
        <v>0</v>
      </c>
      <c r="X192" s="47">
        <v>0</v>
      </c>
      <c r="Y192" s="47">
        <v>0</v>
      </c>
      <c r="Z192" s="47">
        <v>0</v>
      </c>
      <c r="AA192" s="47">
        <v>0</v>
      </c>
      <c r="AB192" s="47">
        <v>0</v>
      </c>
      <c r="AC192" s="69">
        <f t="shared" si="57"/>
        <v>0</v>
      </c>
      <c r="AD192" s="112">
        <f t="shared" si="58"/>
        <v>0</v>
      </c>
    </row>
    <row r="193" spans="1:30" s="49" customFormat="1" ht="12.75" hidden="1" x14ac:dyDescent="0.2">
      <c r="A193" s="93">
        <v>188</v>
      </c>
      <c r="B193" s="36"/>
      <c r="C193" s="141"/>
      <c r="D193" s="56"/>
      <c r="E193" s="77">
        <f t="shared" si="55"/>
        <v>0</v>
      </c>
      <c r="F193" s="78">
        <f t="shared" si="47"/>
        <v>0</v>
      </c>
      <c r="G193" s="47">
        <f t="shared" si="48"/>
        <v>0</v>
      </c>
      <c r="H193" s="47">
        <f t="shared" si="49"/>
        <v>0</v>
      </c>
      <c r="I193" s="47">
        <f t="shared" si="50"/>
        <v>0</v>
      </c>
      <c r="J193" s="47">
        <f t="shared" si="51"/>
        <v>0</v>
      </c>
      <c r="K193" s="47">
        <f t="shared" si="52"/>
        <v>0</v>
      </c>
      <c r="L193" s="47">
        <f t="shared" si="53"/>
        <v>0</v>
      </c>
      <c r="M193" s="47">
        <f t="shared" si="54"/>
        <v>0</v>
      </c>
      <c r="N193" s="78">
        <v>0</v>
      </c>
      <c r="O193" s="47">
        <v>0</v>
      </c>
      <c r="P193" s="47">
        <v>0</v>
      </c>
      <c r="Q193" s="47">
        <v>0</v>
      </c>
      <c r="R193" s="47">
        <v>0</v>
      </c>
      <c r="S193" s="129">
        <v>0</v>
      </c>
      <c r="T193" s="47">
        <v>0</v>
      </c>
      <c r="U193" s="79">
        <f t="shared" si="56"/>
        <v>0</v>
      </c>
      <c r="V193" s="47">
        <v>0</v>
      </c>
      <c r="W193" s="47">
        <f t="shared" si="46"/>
        <v>0</v>
      </c>
      <c r="X193" s="47">
        <v>0</v>
      </c>
      <c r="Y193" s="47">
        <v>0</v>
      </c>
      <c r="Z193" s="47">
        <v>0</v>
      </c>
      <c r="AA193" s="47">
        <v>0</v>
      </c>
      <c r="AB193" s="47">
        <v>0</v>
      </c>
      <c r="AC193" s="69">
        <f t="shared" si="57"/>
        <v>0</v>
      </c>
      <c r="AD193" s="112">
        <f t="shared" si="58"/>
        <v>0</v>
      </c>
    </row>
    <row r="194" spans="1:30" s="49" customFormat="1" ht="12.75" hidden="1" x14ac:dyDescent="0.2">
      <c r="A194" s="93">
        <v>189</v>
      </c>
      <c r="B194" s="36"/>
      <c r="C194" s="141"/>
      <c r="D194" s="56"/>
      <c r="E194" s="77">
        <f t="shared" si="55"/>
        <v>0</v>
      </c>
      <c r="F194" s="78">
        <f t="shared" si="47"/>
        <v>0</v>
      </c>
      <c r="G194" s="47">
        <f t="shared" si="48"/>
        <v>0</v>
      </c>
      <c r="H194" s="47">
        <f t="shared" si="49"/>
        <v>0</v>
      </c>
      <c r="I194" s="47">
        <f t="shared" si="50"/>
        <v>0</v>
      </c>
      <c r="J194" s="47">
        <f t="shared" si="51"/>
        <v>0</v>
      </c>
      <c r="K194" s="47">
        <f t="shared" si="52"/>
        <v>0</v>
      </c>
      <c r="L194" s="47">
        <f t="shared" si="53"/>
        <v>0</v>
      </c>
      <c r="M194" s="47">
        <f t="shared" si="54"/>
        <v>0</v>
      </c>
      <c r="N194" s="78">
        <v>0</v>
      </c>
      <c r="O194" s="47">
        <v>0</v>
      </c>
      <c r="P194" s="47">
        <v>0</v>
      </c>
      <c r="Q194" s="47">
        <v>0</v>
      </c>
      <c r="R194" s="47">
        <v>0</v>
      </c>
      <c r="S194" s="129">
        <v>0</v>
      </c>
      <c r="T194" s="47">
        <v>0</v>
      </c>
      <c r="U194" s="79">
        <f t="shared" si="56"/>
        <v>0</v>
      </c>
      <c r="V194" s="47">
        <v>0</v>
      </c>
      <c r="W194" s="47">
        <f t="shared" si="46"/>
        <v>0</v>
      </c>
      <c r="X194" s="47">
        <v>0</v>
      </c>
      <c r="Y194" s="47">
        <v>0</v>
      </c>
      <c r="Z194" s="47">
        <v>0</v>
      </c>
      <c r="AA194" s="47">
        <v>0</v>
      </c>
      <c r="AB194" s="47">
        <v>0</v>
      </c>
      <c r="AC194" s="69">
        <f t="shared" si="57"/>
        <v>0</v>
      </c>
      <c r="AD194" s="112">
        <f t="shared" si="58"/>
        <v>0</v>
      </c>
    </row>
    <row r="195" spans="1:30" s="49" customFormat="1" ht="12.75" hidden="1" x14ac:dyDescent="0.2">
      <c r="A195" s="93">
        <v>190</v>
      </c>
      <c r="B195" s="36"/>
      <c r="C195" s="141"/>
      <c r="D195" s="56"/>
      <c r="E195" s="77">
        <f t="shared" si="55"/>
        <v>0</v>
      </c>
      <c r="F195" s="78">
        <f t="shared" si="47"/>
        <v>0</v>
      </c>
      <c r="G195" s="47">
        <f t="shared" si="48"/>
        <v>0</v>
      </c>
      <c r="H195" s="47">
        <f t="shared" si="49"/>
        <v>0</v>
      </c>
      <c r="I195" s="47">
        <f t="shared" si="50"/>
        <v>0</v>
      </c>
      <c r="J195" s="47">
        <f t="shared" si="51"/>
        <v>0</v>
      </c>
      <c r="K195" s="47">
        <f t="shared" si="52"/>
        <v>0</v>
      </c>
      <c r="L195" s="47">
        <f t="shared" si="53"/>
        <v>0</v>
      </c>
      <c r="M195" s="47">
        <f t="shared" si="54"/>
        <v>0</v>
      </c>
      <c r="N195" s="78">
        <v>0</v>
      </c>
      <c r="O195" s="47">
        <v>0</v>
      </c>
      <c r="P195" s="47">
        <v>0</v>
      </c>
      <c r="Q195" s="47">
        <v>0</v>
      </c>
      <c r="R195" s="47">
        <v>0</v>
      </c>
      <c r="S195" s="129">
        <v>0</v>
      </c>
      <c r="T195" s="47">
        <v>0</v>
      </c>
      <c r="U195" s="79">
        <f t="shared" si="56"/>
        <v>0</v>
      </c>
      <c r="V195" s="47">
        <v>0</v>
      </c>
      <c r="W195" s="47">
        <f t="shared" si="46"/>
        <v>0</v>
      </c>
      <c r="X195" s="47">
        <v>0</v>
      </c>
      <c r="Y195" s="47">
        <v>0</v>
      </c>
      <c r="Z195" s="47">
        <v>0</v>
      </c>
      <c r="AA195" s="47">
        <v>0</v>
      </c>
      <c r="AB195" s="47">
        <v>0</v>
      </c>
      <c r="AC195" s="69">
        <f t="shared" si="57"/>
        <v>0</v>
      </c>
      <c r="AD195" s="112">
        <f t="shared" si="58"/>
        <v>0</v>
      </c>
    </row>
    <row r="196" spans="1:30" s="49" customFormat="1" ht="12.75" hidden="1" x14ac:dyDescent="0.2">
      <c r="A196" s="93">
        <v>191</v>
      </c>
      <c r="B196" s="36"/>
      <c r="C196" s="141"/>
      <c r="D196" s="56"/>
      <c r="E196" s="77">
        <f t="shared" si="55"/>
        <v>0</v>
      </c>
      <c r="F196" s="78">
        <f t="shared" si="47"/>
        <v>0</v>
      </c>
      <c r="G196" s="47">
        <f t="shared" si="48"/>
        <v>0</v>
      </c>
      <c r="H196" s="47">
        <f t="shared" si="49"/>
        <v>0</v>
      </c>
      <c r="I196" s="47">
        <f t="shared" si="50"/>
        <v>0</v>
      </c>
      <c r="J196" s="47">
        <f t="shared" si="51"/>
        <v>0</v>
      </c>
      <c r="K196" s="47">
        <f t="shared" si="52"/>
        <v>0</v>
      </c>
      <c r="L196" s="47">
        <f t="shared" si="53"/>
        <v>0</v>
      </c>
      <c r="M196" s="47">
        <f t="shared" si="54"/>
        <v>0</v>
      </c>
      <c r="N196" s="78">
        <v>0</v>
      </c>
      <c r="O196" s="47">
        <v>0</v>
      </c>
      <c r="P196" s="47">
        <v>0</v>
      </c>
      <c r="Q196" s="47">
        <v>0</v>
      </c>
      <c r="R196" s="47">
        <v>0</v>
      </c>
      <c r="S196" s="129">
        <v>0</v>
      </c>
      <c r="T196" s="47">
        <v>0</v>
      </c>
      <c r="U196" s="79">
        <f t="shared" si="56"/>
        <v>0</v>
      </c>
      <c r="V196" s="47">
        <v>0</v>
      </c>
      <c r="W196" s="47">
        <f t="shared" si="46"/>
        <v>0</v>
      </c>
      <c r="X196" s="47">
        <v>0</v>
      </c>
      <c r="Y196" s="47">
        <v>0</v>
      </c>
      <c r="Z196" s="47">
        <v>0</v>
      </c>
      <c r="AA196" s="47">
        <v>0</v>
      </c>
      <c r="AB196" s="47">
        <v>0</v>
      </c>
      <c r="AC196" s="69">
        <f t="shared" si="57"/>
        <v>0</v>
      </c>
      <c r="AD196" s="112">
        <f t="shared" si="58"/>
        <v>0</v>
      </c>
    </row>
    <row r="197" spans="1:30" s="49" customFormat="1" ht="12.75" hidden="1" x14ac:dyDescent="0.2">
      <c r="A197" s="93">
        <v>192</v>
      </c>
      <c r="B197" s="36"/>
      <c r="C197" s="141"/>
      <c r="D197" s="56"/>
      <c r="E197" s="77">
        <f t="shared" si="55"/>
        <v>0</v>
      </c>
      <c r="F197" s="78">
        <f t="shared" si="47"/>
        <v>0</v>
      </c>
      <c r="G197" s="47">
        <f t="shared" si="48"/>
        <v>0</v>
      </c>
      <c r="H197" s="47">
        <f t="shared" si="49"/>
        <v>0</v>
      </c>
      <c r="I197" s="47">
        <f t="shared" si="50"/>
        <v>0</v>
      </c>
      <c r="J197" s="47">
        <f t="shared" si="51"/>
        <v>0</v>
      </c>
      <c r="K197" s="47">
        <f t="shared" si="52"/>
        <v>0</v>
      </c>
      <c r="L197" s="47">
        <f t="shared" si="53"/>
        <v>0</v>
      </c>
      <c r="M197" s="47">
        <f t="shared" si="54"/>
        <v>0</v>
      </c>
      <c r="N197" s="78">
        <v>0</v>
      </c>
      <c r="O197" s="47">
        <v>0</v>
      </c>
      <c r="P197" s="47">
        <v>0</v>
      </c>
      <c r="Q197" s="47">
        <v>0</v>
      </c>
      <c r="R197" s="47">
        <v>0</v>
      </c>
      <c r="S197" s="129">
        <v>0</v>
      </c>
      <c r="T197" s="47">
        <v>0</v>
      </c>
      <c r="U197" s="79">
        <f t="shared" si="56"/>
        <v>0</v>
      </c>
      <c r="V197" s="47">
        <v>0</v>
      </c>
      <c r="W197" s="47">
        <f t="shared" si="46"/>
        <v>0</v>
      </c>
      <c r="X197" s="47">
        <v>0</v>
      </c>
      <c r="Y197" s="47">
        <v>0</v>
      </c>
      <c r="Z197" s="47">
        <v>0</v>
      </c>
      <c r="AA197" s="47">
        <v>0</v>
      </c>
      <c r="AB197" s="47">
        <v>0</v>
      </c>
      <c r="AC197" s="69">
        <f t="shared" si="57"/>
        <v>0</v>
      </c>
      <c r="AD197" s="112">
        <f t="shared" si="58"/>
        <v>0</v>
      </c>
    </row>
    <row r="198" spans="1:30" s="49" customFormat="1" ht="12.75" hidden="1" x14ac:dyDescent="0.2">
      <c r="A198" s="93">
        <v>193</v>
      </c>
      <c r="B198" s="36"/>
      <c r="C198" s="141"/>
      <c r="D198" s="56"/>
      <c r="E198" s="77">
        <f t="shared" si="55"/>
        <v>0</v>
      </c>
      <c r="F198" s="78">
        <f t="shared" si="47"/>
        <v>0</v>
      </c>
      <c r="G198" s="47">
        <f t="shared" si="48"/>
        <v>0</v>
      </c>
      <c r="H198" s="47">
        <f t="shared" si="49"/>
        <v>0</v>
      </c>
      <c r="I198" s="47">
        <f t="shared" si="50"/>
        <v>0</v>
      </c>
      <c r="J198" s="47">
        <f t="shared" si="51"/>
        <v>0</v>
      </c>
      <c r="K198" s="47">
        <f t="shared" si="52"/>
        <v>0</v>
      </c>
      <c r="L198" s="47">
        <f t="shared" si="53"/>
        <v>0</v>
      </c>
      <c r="M198" s="47">
        <f t="shared" si="54"/>
        <v>0</v>
      </c>
      <c r="N198" s="78">
        <v>0</v>
      </c>
      <c r="O198" s="47">
        <v>0</v>
      </c>
      <c r="P198" s="47">
        <v>0</v>
      </c>
      <c r="Q198" s="47">
        <v>0</v>
      </c>
      <c r="R198" s="47">
        <v>0</v>
      </c>
      <c r="S198" s="129">
        <v>0</v>
      </c>
      <c r="T198" s="47">
        <v>0</v>
      </c>
      <c r="U198" s="79">
        <f t="shared" si="56"/>
        <v>0</v>
      </c>
      <c r="V198" s="47">
        <v>0</v>
      </c>
      <c r="W198" s="47">
        <f t="shared" si="46"/>
        <v>0</v>
      </c>
      <c r="X198" s="47">
        <v>0</v>
      </c>
      <c r="Y198" s="47">
        <v>0</v>
      </c>
      <c r="Z198" s="47">
        <v>0</v>
      </c>
      <c r="AA198" s="47">
        <v>0</v>
      </c>
      <c r="AB198" s="47">
        <v>0</v>
      </c>
      <c r="AC198" s="69">
        <f t="shared" si="57"/>
        <v>0</v>
      </c>
      <c r="AD198" s="112">
        <f t="shared" si="58"/>
        <v>0</v>
      </c>
    </row>
    <row r="199" spans="1:30" s="49" customFormat="1" ht="12.75" hidden="1" x14ac:dyDescent="0.2">
      <c r="A199" s="93">
        <v>194</v>
      </c>
      <c r="B199" s="36"/>
      <c r="C199" s="141"/>
      <c r="D199" s="56"/>
      <c r="E199" s="77">
        <f t="shared" si="55"/>
        <v>0</v>
      </c>
      <c r="F199" s="78">
        <f t="shared" si="47"/>
        <v>0</v>
      </c>
      <c r="G199" s="47">
        <f t="shared" si="48"/>
        <v>0</v>
      </c>
      <c r="H199" s="47">
        <f t="shared" si="49"/>
        <v>0</v>
      </c>
      <c r="I199" s="47">
        <f t="shared" si="50"/>
        <v>0</v>
      </c>
      <c r="J199" s="47">
        <f t="shared" si="51"/>
        <v>0</v>
      </c>
      <c r="K199" s="47">
        <f t="shared" si="52"/>
        <v>0</v>
      </c>
      <c r="L199" s="47">
        <f t="shared" si="53"/>
        <v>0</v>
      </c>
      <c r="M199" s="47">
        <f t="shared" si="54"/>
        <v>0</v>
      </c>
      <c r="N199" s="78">
        <v>0</v>
      </c>
      <c r="O199" s="47">
        <v>0</v>
      </c>
      <c r="P199" s="47">
        <v>0</v>
      </c>
      <c r="Q199" s="47">
        <v>0</v>
      </c>
      <c r="R199" s="47">
        <v>0</v>
      </c>
      <c r="S199" s="129">
        <v>0</v>
      </c>
      <c r="T199" s="47">
        <v>0</v>
      </c>
      <c r="U199" s="79">
        <f t="shared" si="56"/>
        <v>0</v>
      </c>
      <c r="V199" s="47">
        <v>0</v>
      </c>
      <c r="W199" s="47">
        <f t="shared" ref="W199:W262" si="59">450*C199</f>
        <v>0</v>
      </c>
      <c r="X199" s="47">
        <v>0</v>
      </c>
      <c r="Y199" s="47">
        <v>0</v>
      </c>
      <c r="Z199" s="47">
        <v>0</v>
      </c>
      <c r="AA199" s="47">
        <v>0</v>
      </c>
      <c r="AB199" s="47">
        <v>0</v>
      </c>
      <c r="AC199" s="69">
        <f t="shared" si="57"/>
        <v>0</v>
      </c>
      <c r="AD199" s="112">
        <f t="shared" si="58"/>
        <v>0</v>
      </c>
    </row>
    <row r="200" spans="1:30" s="49" customFormat="1" ht="12.75" hidden="1" x14ac:dyDescent="0.2">
      <c r="A200" s="93">
        <v>195</v>
      </c>
      <c r="B200" s="36"/>
      <c r="C200" s="141"/>
      <c r="D200" s="56"/>
      <c r="E200" s="77">
        <f t="shared" si="55"/>
        <v>0</v>
      </c>
      <c r="F200" s="78">
        <f t="shared" si="47"/>
        <v>0</v>
      </c>
      <c r="G200" s="47">
        <f t="shared" si="48"/>
        <v>0</v>
      </c>
      <c r="H200" s="47">
        <f t="shared" si="49"/>
        <v>0</v>
      </c>
      <c r="I200" s="47">
        <f t="shared" si="50"/>
        <v>0</v>
      </c>
      <c r="J200" s="47">
        <f t="shared" si="51"/>
        <v>0</v>
      </c>
      <c r="K200" s="47">
        <f t="shared" si="52"/>
        <v>0</v>
      </c>
      <c r="L200" s="47">
        <f t="shared" si="53"/>
        <v>0</v>
      </c>
      <c r="M200" s="47">
        <f t="shared" si="54"/>
        <v>0</v>
      </c>
      <c r="N200" s="78">
        <v>0</v>
      </c>
      <c r="O200" s="47">
        <v>0</v>
      </c>
      <c r="P200" s="47">
        <v>0</v>
      </c>
      <c r="Q200" s="47">
        <v>0</v>
      </c>
      <c r="R200" s="47">
        <v>0</v>
      </c>
      <c r="S200" s="129">
        <v>0</v>
      </c>
      <c r="T200" s="47">
        <v>0</v>
      </c>
      <c r="U200" s="79">
        <f t="shared" si="56"/>
        <v>0</v>
      </c>
      <c r="V200" s="47">
        <v>0</v>
      </c>
      <c r="W200" s="47">
        <f t="shared" si="59"/>
        <v>0</v>
      </c>
      <c r="X200" s="47">
        <v>0</v>
      </c>
      <c r="Y200" s="47">
        <v>0</v>
      </c>
      <c r="Z200" s="47">
        <v>0</v>
      </c>
      <c r="AA200" s="47">
        <v>0</v>
      </c>
      <c r="AB200" s="47">
        <v>0</v>
      </c>
      <c r="AC200" s="69">
        <f t="shared" si="57"/>
        <v>0</v>
      </c>
      <c r="AD200" s="112">
        <f t="shared" si="58"/>
        <v>0</v>
      </c>
    </row>
    <row r="201" spans="1:30" s="49" customFormat="1" ht="12.75" hidden="1" x14ac:dyDescent="0.2">
      <c r="A201" s="93">
        <v>196</v>
      </c>
      <c r="B201" s="36"/>
      <c r="C201" s="141"/>
      <c r="D201" s="56"/>
      <c r="E201" s="77">
        <f t="shared" si="55"/>
        <v>0</v>
      </c>
      <c r="F201" s="78">
        <f t="shared" si="47"/>
        <v>0</v>
      </c>
      <c r="G201" s="47">
        <f t="shared" si="48"/>
        <v>0</v>
      </c>
      <c r="H201" s="47">
        <f t="shared" si="49"/>
        <v>0</v>
      </c>
      <c r="I201" s="47">
        <f t="shared" si="50"/>
        <v>0</v>
      </c>
      <c r="J201" s="47">
        <f t="shared" si="51"/>
        <v>0</v>
      </c>
      <c r="K201" s="47">
        <f t="shared" si="52"/>
        <v>0</v>
      </c>
      <c r="L201" s="47">
        <f t="shared" si="53"/>
        <v>0</v>
      </c>
      <c r="M201" s="47">
        <f t="shared" si="54"/>
        <v>0</v>
      </c>
      <c r="N201" s="78">
        <v>0</v>
      </c>
      <c r="O201" s="47">
        <v>0</v>
      </c>
      <c r="P201" s="47">
        <v>0</v>
      </c>
      <c r="Q201" s="47">
        <v>0</v>
      </c>
      <c r="R201" s="47">
        <v>0</v>
      </c>
      <c r="S201" s="129">
        <v>0</v>
      </c>
      <c r="T201" s="47">
        <v>0</v>
      </c>
      <c r="U201" s="79">
        <f t="shared" si="56"/>
        <v>0</v>
      </c>
      <c r="V201" s="47">
        <v>0</v>
      </c>
      <c r="W201" s="47">
        <f t="shared" si="59"/>
        <v>0</v>
      </c>
      <c r="X201" s="47">
        <v>0</v>
      </c>
      <c r="Y201" s="47">
        <v>0</v>
      </c>
      <c r="Z201" s="47">
        <v>0</v>
      </c>
      <c r="AA201" s="47">
        <v>0</v>
      </c>
      <c r="AB201" s="47">
        <v>0</v>
      </c>
      <c r="AC201" s="69">
        <f t="shared" si="57"/>
        <v>0</v>
      </c>
      <c r="AD201" s="112">
        <f t="shared" si="58"/>
        <v>0</v>
      </c>
    </row>
    <row r="202" spans="1:30" s="49" customFormat="1" ht="12.75" hidden="1" x14ac:dyDescent="0.2">
      <c r="A202" s="93">
        <v>197</v>
      </c>
      <c r="B202" s="36"/>
      <c r="C202" s="141"/>
      <c r="D202" s="56"/>
      <c r="E202" s="77">
        <f t="shared" si="55"/>
        <v>0</v>
      </c>
      <c r="F202" s="78">
        <f t="shared" ref="F202:F265" si="60">(E202+J202+L202+K202+M202)*26.5%</f>
        <v>0</v>
      </c>
      <c r="G202" s="47">
        <f t="shared" ref="G202:G265" si="61">(E202+J202+L202+K202+M202)*1%</f>
        <v>0</v>
      </c>
      <c r="H202" s="47">
        <f t="shared" ref="H202:H265" si="62">(E202+J202+L202+K202+M202)*8%</f>
        <v>0</v>
      </c>
      <c r="I202" s="47">
        <f t="shared" ref="I202:I265" si="63">H202/2</f>
        <v>0</v>
      </c>
      <c r="J202" s="47">
        <f t="shared" ref="J202:J265" si="64">E202/12</f>
        <v>0</v>
      </c>
      <c r="K202" s="47">
        <f t="shared" ref="K202:K265" si="65">E202/12</f>
        <v>0</v>
      </c>
      <c r="L202" s="47">
        <f t="shared" ref="L202:L265" si="66">K202/3</f>
        <v>0</v>
      </c>
      <c r="M202" s="47">
        <f t="shared" ref="M202:M265" si="67">E202/12</f>
        <v>0</v>
      </c>
      <c r="N202" s="78">
        <v>0</v>
      </c>
      <c r="O202" s="47">
        <v>0</v>
      </c>
      <c r="P202" s="47">
        <v>0</v>
      </c>
      <c r="Q202" s="47">
        <v>0</v>
      </c>
      <c r="R202" s="47">
        <v>0</v>
      </c>
      <c r="S202" s="129">
        <v>0</v>
      </c>
      <c r="T202" s="47">
        <v>0</v>
      </c>
      <c r="U202" s="79">
        <f t="shared" si="56"/>
        <v>0</v>
      </c>
      <c r="V202" s="47">
        <v>0</v>
      </c>
      <c r="W202" s="47">
        <f t="shared" si="59"/>
        <v>0</v>
      </c>
      <c r="X202" s="47">
        <v>0</v>
      </c>
      <c r="Y202" s="47">
        <v>0</v>
      </c>
      <c r="Z202" s="47">
        <v>0</v>
      </c>
      <c r="AA202" s="47">
        <v>0</v>
      </c>
      <c r="AB202" s="47">
        <v>0</v>
      </c>
      <c r="AC202" s="69">
        <f t="shared" si="57"/>
        <v>0</v>
      </c>
      <c r="AD202" s="112">
        <f t="shared" si="58"/>
        <v>0</v>
      </c>
    </row>
    <row r="203" spans="1:30" s="49" customFormat="1" ht="12.75" hidden="1" x14ac:dyDescent="0.2">
      <c r="A203" s="93">
        <v>198</v>
      </c>
      <c r="B203" s="36"/>
      <c r="C203" s="141"/>
      <c r="D203" s="56"/>
      <c r="E203" s="77">
        <f t="shared" ref="E203:E266" si="68">C203*D203</f>
        <v>0</v>
      </c>
      <c r="F203" s="78">
        <f t="shared" si="60"/>
        <v>0</v>
      </c>
      <c r="G203" s="47">
        <f t="shared" si="61"/>
        <v>0</v>
      </c>
      <c r="H203" s="47">
        <f t="shared" si="62"/>
        <v>0</v>
      </c>
      <c r="I203" s="47">
        <f t="shared" si="63"/>
        <v>0</v>
      </c>
      <c r="J203" s="47">
        <f t="shared" si="64"/>
        <v>0</v>
      </c>
      <c r="K203" s="47">
        <f t="shared" si="65"/>
        <v>0</v>
      </c>
      <c r="L203" s="47">
        <f t="shared" si="66"/>
        <v>0</v>
      </c>
      <c r="M203" s="47">
        <f t="shared" si="67"/>
        <v>0</v>
      </c>
      <c r="N203" s="78">
        <v>0</v>
      </c>
      <c r="O203" s="47">
        <v>0</v>
      </c>
      <c r="P203" s="47">
        <v>0</v>
      </c>
      <c r="Q203" s="47">
        <v>0</v>
      </c>
      <c r="R203" s="47">
        <v>0</v>
      </c>
      <c r="S203" s="129">
        <v>0</v>
      </c>
      <c r="T203" s="47">
        <v>0</v>
      </c>
      <c r="U203" s="79">
        <f t="shared" ref="U203:U266" si="69">SUM(F203:T203)</f>
        <v>0</v>
      </c>
      <c r="V203" s="47">
        <v>0</v>
      </c>
      <c r="W203" s="47">
        <f t="shared" si="59"/>
        <v>0</v>
      </c>
      <c r="X203" s="47">
        <v>0</v>
      </c>
      <c r="Y203" s="47">
        <v>0</v>
      </c>
      <c r="Z203" s="47">
        <v>0</v>
      </c>
      <c r="AA203" s="47">
        <v>0</v>
      </c>
      <c r="AB203" s="47">
        <v>0</v>
      </c>
      <c r="AC203" s="69">
        <f t="shared" ref="AC203:AC266" si="70">SUM(V203:AB203)</f>
        <v>0</v>
      </c>
      <c r="AD203" s="112">
        <f t="shared" ref="AD203:AD266" si="71">E203+U203+AC203</f>
        <v>0</v>
      </c>
    </row>
    <row r="204" spans="1:30" s="49" customFormat="1" ht="12.75" hidden="1" x14ac:dyDescent="0.2">
      <c r="A204" s="93">
        <v>199</v>
      </c>
      <c r="B204" s="36"/>
      <c r="C204" s="141"/>
      <c r="D204" s="56"/>
      <c r="E204" s="77">
        <f t="shared" si="68"/>
        <v>0</v>
      </c>
      <c r="F204" s="78">
        <f t="shared" si="60"/>
        <v>0</v>
      </c>
      <c r="G204" s="47">
        <f t="shared" si="61"/>
        <v>0</v>
      </c>
      <c r="H204" s="47">
        <f t="shared" si="62"/>
        <v>0</v>
      </c>
      <c r="I204" s="47">
        <f t="shared" si="63"/>
        <v>0</v>
      </c>
      <c r="J204" s="47">
        <f t="shared" si="64"/>
        <v>0</v>
      </c>
      <c r="K204" s="47">
        <f t="shared" si="65"/>
        <v>0</v>
      </c>
      <c r="L204" s="47">
        <f t="shared" si="66"/>
        <v>0</v>
      </c>
      <c r="M204" s="47">
        <f t="shared" si="67"/>
        <v>0</v>
      </c>
      <c r="N204" s="78">
        <v>0</v>
      </c>
      <c r="O204" s="47">
        <v>0</v>
      </c>
      <c r="P204" s="47">
        <v>0</v>
      </c>
      <c r="Q204" s="47">
        <v>0</v>
      </c>
      <c r="R204" s="47">
        <v>0</v>
      </c>
      <c r="S204" s="129">
        <v>0</v>
      </c>
      <c r="T204" s="47">
        <v>0</v>
      </c>
      <c r="U204" s="79">
        <f t="shared" si="69"/>
        <v>0</v>
      </c>
      <c r="V204" s="47">
        <v>0</v>
      </c>
      <c r="W204" s="47">
        <f t="shared" si="59"/>
        <v>0</v>
      </c>
      <c r="X204" s="47">
        <v>0</v>
      </c>
      <c r="Y204" s="47">
        <v>0</v>
      </c>
      <c r="Z204" s="47">
        <v>0</v>
      </c>
      <c r="AA204" s="47">
        <v>0</v>
      </c>
      <c r="AB204" s="47">
        <v>0</v>
      </c>
      <c r="AC204" s="69">
        <f t="shared" si="70"/>
        <v>0</v>
      </c>
      <c r="AD204" s="112">
        <f t="shared" si="71"/>
        <v>0</v>
      </c>
    </row>
    <row r="205" spans="1:30" s="49" customFormat="1" ht="12.75" hidden="1" x14ac:dyDescent="0.2">
      <c r="A205" s="93">
        <v>200</v>
      </c>
      <c r="B205" s="36"/>
      <c r="C205" s="141"/>
      <c r="D205" s="56"/>
      <c r="E205" s="77">
        <f t="shared" si="68"/>
        <v>0</v>
      </c>
      <c r="F205" s="78">
        <f t="shared" si="60"/>
        <v>0</v>
      </c>
      <c r="G205" s="47">
        <f t="shared" si="61"/>
        <v>0</v>
      </c>
      <c r="H205" s="47">
        <f t="shared" si="62"/>
        <v>0</v>
      </c>
      <c r="I205" s="47">
        <f t="shared" si="63"/>
        <v>0</v>
      </c>
      <c r="J205" s="47">
        <f t="shared" si="64"/>
        <v>0</v>
      </c>
      <c r="K205" s="47">
        <f t="shared" si="65"/>
        <v>0</v>
      </c>
      <c r="L205" s="47">
        <f t="shared" si="66"/>
        <v>0</v>
      </c>
      <c r="M205" s="47">
        <f t="shared" si="67"/>
        <v>0</v>
      </c>
      <c r="N205" s="78">
        <v>0</v>
      </c>
      <c r="O205" s="47">
        <v>0</v>
      </c>
      <c r="P205" s="47">
        <v>0</v>
      </c>
      <c r="Q205" s="47">
        <v>0</v>
      </c>
      <c r="R205" s="47">
        <v>0</v>
      </c>
      <c r="S205" s="129">
        <v>0</v>
      </c>
      <c r="T205" s="47">
        <v>0</v>
      </c>
      <c r="U205" s="79">
        <f t="shared" si="69"/>
        <v>0</v>
      </c>
      <c r="V205" s="47">
        <v>0</v>
      </c>
      <c r="W205" s="47">
        <f t="shared" si="59"/>
        <v>0</v>
      </c>
      <c r="X205" s="47">
        <v>0</v>
      </c>
      <c r="Y205" s="47">
        <v>0</v>
      </c>
      <c r="Z205" s="47">
        <v>0</v>
      </c>
      <c r="AA205" s="47">
        <v>0</v>
      </c>
      <c r="AB205" s="47">
        <v>0</v>
      </c>
      <c r="AC205" s="69">
        <f t="shared" si="70"/>
        <v>0</v>
      </c>
      <c r="AD205" s="112">
        <f t="shared" si="71"/>
        <v>0</v>
      </c>
    </row>
    <row r="206" spans="1:30" s="49" customFormat="1" ht="12.75" hidden="1" x14ac:dyDescent="0.2">
      <c r="A206" s="93">
        <v>201</v>
      </c>
      <c r="B206" s="36"/>
      <c r="C206" s="141"/>
      <c r="D206" s="56"/>
      <c r="E206" s="77">
        <f t="shared" si="68"/>
        <v>0</v>
      </c>
      <c r="F206" s="78">
        <f t="shared" si="60"/>
        <v>0</v>
      </c>
      <c r="G206" s="47">
        <f t="shared" si="61"/>
        <v>0</v>
      </c>
      <c r="H206" s="47">
        <f t="shared" si="62"/>
        <v>0</v>
      </c>
      <c r="I206" s="47">
        <f t="shared" si="63"/>
        <v>0</v>
      </c>
      <c r="J206" s="47">
        <f t="shared" si="64"/>
        <v>0</v>
      </c>
      <c r="K206" s="47">
        <f t="shared" si="65"/>
        <v>0</v>
      </c>
      <c r="L206" s="47">
        <f t="shared" si="66"/>
        <v>0</v>
      </c>
      <c r="M206" s="47">
        <f t="shared" si="67"/>
        <v>0</v>
      </c>
      <c r="N206" s="78">
        <v>0</v>
      </c>
      <c r="O206" s="47">
        <v>0</v>
      </c>
      <c r="P206" s="47">
        <v>0</v>
      </c>
      <c r="Q206" s="47">
        <v>0</v>
      </c>
      <c r="R206" s="47">
        <v>0</v>
      </c>
      <c r="S206" s="129">
        <v>0</v>
      </c>
      <c r="T206" s="47">
        <v>0</v>
      </c>
      <c r="U206" s="79">
        <f t="shared" si="69"/>
        <v>0</v>
      </c>
      <c r="V206" s="47">
        <v>0</v>
      </c>
      <c r="W206" s="47">
        <f t="shared" si="59"/>
        <v>0</v>
      </c>
      <c r="X206" s="47">
        <v>0</v>
      </c>
      <c r="Y206" s="47">
        <v>0</v>
      </c>
      <c r="Z206" s="47">
        <v>0</v>
      </c>
      <c r="AA206" s="47">
        <v>0</v>
      </c>
      <c r="AB206" s="47">
        <v>0</v>
      </c>
      <c r="AC206" s="69">
        <f t="shared" si="70"/>
        <v>0</v>
      </c>
      <c r="AD206" s="112">
        <f t="shared" si="71"/>
        <v>0</v>
      </c>
    </row>
    <row r="207" spans="1:30" s="49" customFormat="1" ht="12.75" hidden="1" x14ac:dyDescent="0.2">
      <c r="A207" s="93">
        <v>202</v>
      </c>
      <c r="B207" s="36"/>
      <c r="C207" s="141"/>
      <c r="D207" s="56"/>
      <c r="E207" s="77">
        <f t="shared" si="68"/>
        <v>0</v>
      </c>
      <c r="F207" s="78">
        <f t="shared" si="60"/>
        <v>0</v>
      </c>
      <c r="G207" s="47">
        <f t="shared" si="61"/>
        <v>0</v>
      </c>
      <c r="H207" s="47">
        <f t="shared" si="62"/>
        <v>0</v>
      </c>
      <c r="I207" s="47">
        <f t="shared" si="63"/>
        <v>0</v>
      </c>
      <c r="J207" s="47">
        <f t="shared" si="64"/>
        <v>0</v>
      </c>
      <c r="K207" s="47">
        <f t="shared" si="65"/>
        <v>0</v>
      </c>
      <c r="L207" s="47">
        <f t="shared" si="66"/>
        <v>0</v>
      </c>
      <c r="M207" s="47">
        <f t="shared" si="67"/>
        <v>0</v>
      </c>
      <c r="N207" s="78">
        <v>0</v>
      </c>
      <c r="O207" s="47">
        <v>0</v>
      </c>
      <c r="P207" s="47">
        <v>0</v>
      </c>
      <c r="Q207" s="47">
        <v>0</v>
      </c>
      <c r="R207" s="47">
        <v>0</v>
      </c>
      <c r="S207" s="129">
        <v>0</v>
      </c>
      <c r="T207" s="47">
        <v>0</v>
      </c>
      <c r="U207" s="79">
        <f t="shared" si="69"/>
        <v>0</v>
      </c>
      <c r="V207" s="47">
        <v>0</v>
      </c>
      <c r="W207" s="47">
        <f t="shared" si="59"/>
        <v>0</v>
      </c>
      <c r="X207" s="47">
        <v>0</v>
      </c>
      <c r="Y207" s="47">
        <v>0</v>
      </c>
      <c r="Z207" s="47">
        <v>0</v>
      </c>
      <c r="AA207" s="47">
        <v>0</v>
      </c>
      <c r="AB207" s="47">
        <v>0</v>
      </c>
      <c r="AC207" s="69">
        <f t="shared" si="70"/>
        <v>0</v>
      </c>
      <c r="AD207" s="112">
        <f t="shared" si="71"/>
        <v>0</v>
      </c>
    </row>
    <row r="208" spans="1:30" s="49" customFormat="1" ht="12.75" hidden="1" x14ac:dyDescent="0.2">
      <c r="A208" s="93">
        <v>203</v>
      </c>
      <c r="B208" s="36"/>
      <c r="C208" s="141"/>
      <c r="D208" s="56"/>
      <c r="E208" s="77">
        <f t="shared" si="68"/>
        <v>0</v>
      </c>
      <c r="F208" s="78">
        <f t="shared" si="60"/>
        <v>0</v>
      </c>
      <c r="G208" s="47">
        <f t="shared" si="61"/>
        <v>0</v>
      </c>
      <c r="H208" s="47">
        <f t="shared" si="62"/>
        <v>0</v>
      </c>
      <c r="I208" s="47">
        <f t="shared" si="63"/>
        <v>0</v>
      </c>
      <c r="J208" s="47">
        <f t="shared" si="64"/>
        <v>0</v>
      </c>
      <c r="K208" s="47">
        <f t="shared" si="65"/>
        <v>0</v>
      </c>
      <c r="L208" s="47">
        <f t="shared" si="66"/>
        <v>0</v>
      </c>
      <c r="M208" s="47">
        <f t="shared" si="67"/>
        <v>0</v>
      </c>
      <c r="N208" s="78">
        <v>0</v>
      </c>
      <c r="O208" s="47">
        <v>0</v>
      </c>
      <c r="P208" s="47">
        <v>0</v>
      </c>
      <c r="Q208" s="47">
        <v>0</v>
      </c>
      <c r="R208" s="47">
        <v>0</v>
      </c>
      <c r="S208" s="129">
        <v>0</v>
      </c>
      <c r="T208" s="47">
        <v>0</v>
      </c>
      <c r="U208" s="79">
        <f t="shared" si="69"/>
        <v>0</v>
      </c>
      <c r="V208" s="47">
        <v>0</v>
      </c>
      <c r="W208" s="47">
        <f t="shared" si="59"/>
        <v>0</v>
      </c>
      <c r="X208" s="47">
        <v>0</v>
      </c>
      <c r="Y208" s="47">
        <v>0</v>
      </c>
      <c r="Z208" s="47">
        <v>0</v>
      </c>
      <c r="AA208" s="47">
        <v>0</v>
      </c>
      <c r="AB208" s="47">
        <v>0</v>
      </c>
      <c r="AC208" s="69">
        <f t="shared" si="70"/>
        <v>0</v>
      </c>
      <c r="AD208" s="112">
        <f t="shared" si="71"/>
        <v>0</v>
      </c>
    </row>
    <row r="209" spans="1:30" s="49" customFormat="1" ht="12.75" hidden="1" x14ac:dyDescent="0.2">
      <c r="A209" s="93">
        <v>204</v>
      </c>
      <c r="B209" s="36"/>
      <c r="C209" s="141"/>
      <c r="D209" s="56"/>
      <c r="E209" s="77">
        <f t="shared" si="68"/>
        <v>0</v>
      </c>
      <c r="F209" s="78">
        <f t="shared" si="60"/>
        <v>0</v>
      </c>
      <c r="G209" s="47">
        <f t="shared" si="61"/>
        <v>0</v>
      </c>
      <c r="H209" s="47">
        <f t="shared" si="62"/>
        <v>0</v>
      </c>
      <c r="I209" s="47">
        <f t="shared" si="63"/>
        <v>0</v>
      </c>
      <c r="J209" s="47">
        <f t="shared" si="64"/>
        <v>0</v>
      </c>
      <c r="K209" s="47">
        <f t="shared" si="65"/>
        <v>0</v>
      </c>
      <c r="L209" s="47">
        <f t="shared" si="66"/>
        <v>0</v>
      </c>
      <c r="M209" s="47">
        <f t="shared" si="67"/>
        <v>0</v>
      </c>
      <c r="N209" s="78">
        <v>0</v>
      </c>
      <c r="O209" s="47">
        <v>0</v>
      </c>
      <c r="P209" s="47">
        <v>0</v>
      </c>
      <c r="Q209" s="47">
        <v>0</v>
      </c>
      <c r="R209" s="47">
        <v>0</v>
      </c>
      <c r="S209" s="129">
        <v>0</v>
      </c>
      <c r="T209" s="47">
        <v>0</v>
      </c>
      <c r="U209" s="79">
        <f t="shared" si="69"/>
        <v>0</v>
      </c>
      <c r="V209" s="47">
        <v>0</v>
      </c>
      <c r="W209" s="47">
        <f t="shared" si="59"/>
        <v>0</v>
      </c>
      <c r="X209" s="47">
        <v>0</v>
      </c>
      <c r="Y209" s="47">
        <v>0</v>
      </c>
      <c r="Z209" s="47">
        <v>0</v>
      </c>
      <c r="AA209" s="47">
        <v>0</v>
      </c>
      <c r="AB209" s="47">
        <v>0</v>
      </c>
      <c r="AC209" s="69">
        <f t="shared" si="70"/>
        <v>0</v>
      </c>
      <c r="AD209" s="112">
        <f t="shared" si="71"/>
        <v>0</v>
      </c>
    </row>
    <row r="210" spans="1:30" s="49" customFormat="1" ht="12.75" hidden="1" x14ac:dyDescent="0.2">
      <c r="A210" s="93">
        <v>205</v>
      </c>
      <c r="B210" s="36"/>
      <c r="C210" s="141"/>
      <c r="D210" s="56"/>
      <c r="E210" s="77">
        <f t="shared" si="68"/>
        <v>0</v>
      </c>
      <c r="F210" s="78">
        <f t="shared" si="60"/>
        <v>0</v>
      </c>
      <c r="G210" s="47">
        <f t="shared" si="61"/>
        <v>0</v>
      </c>
      <c r="H210" s="47">
        <f t="shared" si="62"/>
        <v>0</v>
      </c>
      <c r="I210" s="47">
        <f t="shared" si="63"/>
        <v>0</v>
      </c>
      <c r="J210" s="47">
        <f t="shared" si="64"/>
        <v>0</v>
      </c>
      <c r="K210" s="47">
        <f t="shared" si="65"/>
        <v>0</v>
      </c>
      <c r="L210" s="47">
        <f t="shared" si="66"/>
        <v>0</v>
      </c>
      <c r="M210" s="47">
        <f t="shared" si="67"/>
        <v>0</v>
      </c>
      <c r="N210" s="78">
        <v>0</v>
      </c>
      <c r="O210" s="47">
        <v>0</v>
      </c>
      <c r="P210" s="47">
        <v>0</v>
      </c>
      <c r="Q210" s="47">
        <v>0</v>
      </c>
      <c r="R210" s="47">
        <v>0</v>
      </c>
      <c r="S210" s="129">
        <v>0</v>
      </c>
      <c r="T210" s="47">
        <v>0</v>
      </c>
      <c r="U210" s="79">
        <f t="shared" si="69"/>
        <v>0</v>
      </c>
      <c r="V210" s="47">
        <v>0</v>
      </c>
      <c r="W210" s="47">
        <f t="shared" si="59"/>
        <v>0</v>
      </c>
      <c r="X210" s="47">
        <v>0</v>
      </c>
      <c r="Y210" s="47">
        <v>0</v>
      </c>
      <c r="Z210" s="47">
        <v>0</v>
      </c>
      <c r="AA210" s="47">
        <v>0</v>
      </c>
      <c r="AB210" s="47">
        <v>0</v>
      </c>
      <c r="AC210" s="69">
        <f t="shared" si="70"/>
        <v>0</v>
      </c>
      <c r="AD210" s="112">
        <f t="shared" si="71"/>
        <v>0</v>
      </c>
    </row>
    <row r="211" spans="1:30" s="49" customFormat="1" ht="12.75" hidden="1" x14ac:dyDescent="0.2">
      <c r="A211" s="93">
        <v>206</v>
      </c>
      <c r="B211" s="36"/>
      <c r="C211" s="141"/>
      <c r="D211" s="56"/>
      <c r="E211" s="77">
        <f t="shared" si="68"/>
        <v>0</v>
      </c>
      <c r="F211" s="78">
        <f t="shared" si="60"/>
        <v>0</v>
      </c>
      <c r="G211" s="47">
        <f t="shared" si="61"/>
        <v>0</v>
      </c>
      <c r="H211" s="47">
        <f t="shared" si="62"/>
        <v>0</v>
      </c>
      <c r="I211" s="47">
        <f t="shared" si="63"/>
        <v>0</v>
      </c>
      <c r="J211" s="47">
        <f t="shared" si="64"/>
        <v>0</v>
      </c>
      <c r="K211" s="47">
        <f t="shared" si="65"/>
        <v>0</v>
      </c>
      <c r="L211" s="47">
        <f t="shared" si="66"/>
        <v>0</v>
      </c>
      <c r="M211" s="47">
        <f t="shared" si="67"/>
        <v>0</v>
      </c>
      <c r="N211" s="78">
        <v>0</v>
      </c>
      <c r="O211" s="47">
        <v>0</v>
      </c>
      <c r="P211" s="47">
        <v>0</v>
      </c>
      <c r="Q211" s="47">
        <v>0</v>
      </c>
      <c r="R211" s="47">
        <v>0</v>
      </c>
      <c r="S211" s="129">
        <v>0</v>
      </c>
      <c r="T211" s="47">
        <v>0</v>
      </c>
      <c r="U211" s="79">
        <f t="shared" si="69"/>
        <v>0</v>
      </c>
      <c r="V211" s="47">
        <v>0</v>
      </c>
      <c r="W211" s="47">
        <f t="shared" si="59"/>
        <v>0</v>
      </c>
      <c r="X211" s="47">
        <v>0</v>
      </c>
      <c r="Y211" s="47">
        <v>0</v>
      </c>
      <c r="Z211" s="47">
        <v>0</v>
      </c>
      <c r="AA211" s="47">
        <v>0</v>
      </c>
      <c r="AB211" s="47">
        <v>0</v>
      </c>
      <c r="AC211" s="69">
        <f t="shared" si="70"/>
        <v>0</v>
      </c>
      <c r="AD211" s="112">
        <f t="shared" si="71"/>
        <v>0</v>
      </c>
    </row>
    <row r="212" spans="1:30" s="49" customFormat="1" ht="12.75" hidden="1" x14ac:dyDescent="0.2">
      <c r="A212" s="93">
        <v>207</v>
      </c>
      <c r="B212" s="36"/>
      <c r="C212" s="141"/>
      <c r="D212" s="56"/>
      <c r="E212" s="77">
        <f t="shared" si="68"/>
        <v>0</v>
      </c>
      <c r="F212" s="78">
        <f t="shared" si="60"/>
        <v>0</v>
      </c>
      <c r="G212" s="47">
        <f t="shared" si="61"/>
        <v>0</v>
      </c>
      <c r="H212" s="47">
        <f t="shared" si="62"/>
        <v>0</v>
      </c>
      <c r="I212" s="47">
        <f t="shared" si="63"/>
        <v>0</v>
      </c>
      <c r="J212" s="47">
        <f t="shared" si="64"/>
        <v>0</v>
      </c>
      <c r="K212" s="47">
        <f t="shared" si="65"/>
        <v>0</v>
      </c>
      <c r="L212" s="47">
        <f t="shared" si="66"/>
        <v>0</v>
      </c>
      <c r="M212" s="47">
        <f t="shared" si="67"/>
        <v>0</v>
      </c>
      <c r="N212" s="78">
        <v>0</v>
      </c>
      <c r="O212" s="47">
        <v>0</v>
      </c>
      <c r="P212" s="47">
        <v>0</v>
      </c>
      <c r="Q212" s="47">
        <v>0</v>
      </c>
      <c r="R212" s="47">
        <v>0</v>
      </c>
      <c r="S212" s="129">
        <v>0</v>
      </c>
      <c r="T212" s="47">
        <v>0</v>
      </c>
      <c r="U212" s="79">
        <f t="shared" si="69"/>
        <v>0</v>
      </c>
      <c r="V212" s="47">
        <v>0</v>
      </c>
      <c r="W212" s="47">
        <f t="shared" si="59"/>
        <v>0</v>
      </c>
      <c r="X212" s="47">
        <v>0</v>
      </c>
      <c r="Y212" s="47">
        <v>0</v>
      </c>
      <c r="Z212" s="47">
        <v>0</v>
      </c>
      <c r="AA212" s="47">
        <v>0</v>
      </c>
      <c r="AB212" s="47">
        <v>0</v>
      </c>
      <c r="AC212" s="69">
        <f t="shared" si="70"/>
        <v>0</v>
      </c>
      <c r="AD212" s="112">
        <f t="shared" si="71"/>
        <v>0</v>
      </c>
    </row>
    <row r="213" spans="1:30" s="49" customFormat="1" ht="12.75" hidden="1" x14ac:dyDescent="0.2">
      <c r="A213" s="93">
        <v>208</v>
      </c>
      <c r="B213" s="36"/>
      <c r="C213" s="141"/>
      <c r="D213" s="56"/>
      <c r="E213" s="77">
        <f t="shared" si="68"/>
        <v>0</v>
      </c>
      <c r="F213" s="78">
        <f t="shared" si="60"/>
        <v>0</v>
      </c>
      <c r="G213" s="47">
        <f t="shared" si="61"/>
        <v>0</v>
      </c>
      <c r="H213" s="47">
        <f t="shared" si="62"/>
        <v>0</v>
      </c>
      <c r="I213" s="47">
        <f t="shared" si="63"/>
        <v>0</v>
      </c>
      <c r="J213" s="47">
        <f t="shared" si="64"/>
        <v>0</v>
      </c>
      <c r="K213" s="47">
        <f t="shared" si="65"/>
        <v>0</v>
      </c>
      <c r="L213" s="47">
        <f t="shared" si="66"/>
        <v>0</v>
      </c>
      <c r="M213" s="47">
        <f t="shared" si="67"/>
        <v>0</v>
      </c>
      <c r="N213" s="78">
        <v>0</v>
      </c>
      <c r="O213" s="47">
        <v>0</v>
      </c>
      <c r="P213" s="47">
        <v>0</v>
      </c>
      <c r="Q213" s="47">
        <v>0</v>
      </c>
      <c r="R213" s="47">
        <v>0</v>
      </c>
      <c r="S213" s="129">
        <v>0</v>
      </c>
      <c r="T213" s="47">
        <v>0</v>
      </c>
      <c r="U213" s="79">
        <f t="shared" si="69"/>
        <v>0</v>
      </c>
      <c r="V213" s="47">
        <v>0</v>
      </c>
      <c r="W213" s="47">
        <f t="shared" si="59"/>
        <v>0</v>
      </c>
      <c r="X213" s="47">
        <v>0</v>
      </c>
      <c r="Y213" s="47">
        <v>0</v>
      </c>
      <c r="Z213" s="47">
        <v>0</v>
      </c>
      <c r="AA213" s="47">
        <v>0</v>
      </c>
      <c r="AB213" s="47">
        <v>0</v>
      </c>
      <c r="AC213" s="69">
        <f t="shared" si="70"/>
        <v>0</v>
      </c>
      <c r="AD213" s="112">
        <f t="shared" si="71"/>
        <v>0</v>
      </c>
    </row>
    <row r="214" spans="1:30" s="49" customFormat="1" ht="12.75" hidden="1" x14ac:dyDescent="0.2">
      <c r="A214" s="93">
        <v>209</v>
      </c>
      <c r="B214" s="36"/>
      <c r="C214" s="141"/>
      <c r="D214" s="56"/>
      <c r="E214" s="77">
        <f t="shared" si="68"/>
        <v>0</v>
      </c>
      <c r="F214" s="78">
        <f t="shared" si="60"/>
        <v>0</v>
      </c>
      <c r="G214" s="47">
        <f t="shared" si="61"/>
        <v>0</v>
      </c>
      <c r="H214" s="47">
        <f t="shared" si="62"/>
        <v>0</v>
      </c>
      <c r="I214" s="47">
        <f t="shared" si="63"/>
        <v>0</v>
      </c>
      <c r="J214" s="47">
        <f t="shared" si="64"/>
        <v>0</v>
      </c>
      <c r="K214" s="47">
        <f t="shared" si="65"/>
        <v>0</v>
      </c>
      <c r="L214" s="47">
        <f t="shared" si="66"/>
        <v>0</v>
      </c>
      <c r="M214" s="47">
        <f t="shared" si="67"/>
        <v>0</v>
      </c>
      <c r="N214" s="78">
        <v>0</v>
      </c>
      <c r="O214" s="47">
        <v>0</v>
      </c>
      <c r="P214" s="47">
        <v>0</v>
      </c>
      <c r="Q214" s="47">
        <v>0</v>
      </c>
      <c r="R214" s="47">
        <v>0</v>
      </c>
      <c r="S214" s="129">
        <v>0</v>
      </c>
      <c r="T214" s="47">
        <v>0</v>
      </c>
      <c r="U214" s="79">
        <f t="shared" si="69"/>
        <v>0</v>
      </c>
      <c r="V214" s="47">
        <v>0</v>
      </c>
      <c r="W214" s="47">
        <f t="shared" si="59"/>
        <v>0</v>
      </c>
      <c r="X214" s="47">
        <v>0</v>
      </c>
      <c r="Y214" s="47">
        <v>0</v>
      </c>
      <c r="Z214" s="47">
        <v>0</v>
      </c>
      <c r="AA214" s="47">
        <v>0</v>
      </c>
      <c r="AB214" s="47">
        <v>0</v>
      </c>
      <c r="AC214" s="69">
        <f t="shared" si="70"/>
        <v>0</v>
      </c>
      <c r="AD214" s="112">
        <f t="shared" si="71"/>
        <v>0</v>
      </c>
    </row>
    <row r="215" spans="1:30" s="49" customFormat="1" ht="12.75" hidden="1" x14ac:dyDescent="0.2">
      <c r="A215" s="93">
        <v>210</v>
      </c>
      <c r="B215" s="36"/>
      <c r="C215" s="141"/>
      <c r="D215" s="56"/>
      <c r="E215" s="77">
        <f t="shared" si="68"/>
        <v>0</v>
      </c>
      <c r="F215" s="78">
        <f t="shared" si="60"/>
        <v>0</v>
      </c>
      <c r="G215" s="47">
        <f t="shared" si="61"/>
        <v>0</v>
      </c>
      <c r="H215" s="47">
        <f t="shared" si="62"/>
        <v>0</v>
      </c>
      <c r="I215" s="47">
        <f t="shared" si="63"/>
        <v>0</v>
      </c>
      <c r="J215" s="47">
        <f t="shared" si="64"/>
        <v>0</v>
      </c>
      <c r="K215" s="47">
        <f t="shared" si="65"/>
        <v>0</v>
      </c>
      <c r="L215" s="47">
        <f t="shared" si="66"/>
        <v>0</v>
      </c>
      <c r="M215" s="47">
        <f t="shared" si="67"/>
        <v>0</v>
      </c>
      <c r="N215" s="78">
        <v>0</v>
      </c>
      <c r="O215" s="47">
        <v>0</v>
      </c>
      <c r="P215" s="47">
        <v>0</v>
      </c>
      <c r="Q215" s="47">
        <v>0</v>
      </c>
      <c r="R215" s="47">
        <v>0</v>
      </c>
      <c r="S215" s="129">
        <v>0</v>
      </c>
      <c r="T215" s="47">
        <v>0</v>
      </c>
      <c r="U215" s="79">
        <f t="shared" si="69"/>
        <v>0</v>
      </c>
      <c r="V215" s="47">
        <v>0</v>
      </c>
      <c r="W215" s="47">
        <f t="shared" si="59"/>
        <v>0</v>
      </c>
      <c r="X215" s="47">
        <v>0</v>
      </c>
      <c r="Y215" s="47">
        <v>0</v>
      </c>
      <c r="Z215" s="47">
        <v>0</v>
      </c>
      <c r="AA215" s="47">
        <v>0</v>
      </c>
      <c r="AB215" s="47">
        <v>0</v>
      </c>
      <c r="AC215" s="69">
        <f t="shared" si="70"/>
        <v>0</v>
      </c>
      <c r="AD215" s="112">
        <f t="shared" si="71"/>
        <v>0</v>
      </c>
    </row>
    <row r="216" spans="1:30" s="49" customFormat="1" ht="12.75" hidden="1" x14ac:dyDescent="0.2">
      <c r="A216" s="93">
        <v>211</v>
      </c>
      <c r="B216" s="36"/>
      <c r="C216" s="141"/>
      <c r="D216" s="56"/>
      <c r="E216" s="77">
        <f t="shared" si="68"/>
        <v>0</v>
      </c>
      <c r="F216" s="78">
        <f t="shared" si="60"/>
        <v>0</v>
      </c>
      <c r="G216" s="47">
        <f t="shared" si="61"/>
        <v>0</v>
      </c>
      <c r="H216" s="47">
        <f t="shared" si="62"/>
        <v>0</v>
      </c>
      <c r="I216" s="47">
        <f t="shared" si="63"/>
        <v>0</v>
      </c>
      <c r="J216" s="47">
        <f t="shared" si="64"/>
        <v>0</v>
      </c>
      <c r="K216" s="47">
        <f t="shared" si="65"/>
        <v>0</v>
      </c>
      <c r="L216" s="47">
        <f t="shared" si="66"/>
        <v>0</v>
      </c>
      <c r="M216" s="47">
        <f t="shared" si="67"/>
        <v>0</v>
      </c>
      <c r="N216" s="78">
        <v>0</v>
      </c>
      <c r="O216" s="47">
        <v>0</v>
      </c>
      <c r="P216" s="47">
        <v>0</v>
      </c>
      <c r="Q216" s="47">
        <v>0</v>
      </c>
      <c r="R216" s="47">
        <v>0</v>
      </c>
      <c r="S216" s="129">
        <v>0</v>
      </c>
      <c r="T216" s="47">
        <v>0</v>
      </c>
      <c r="U216" s="79">
        <f t="shared" si="69"/>
        <v>0</v>
      </c>
      <c r="V216" s="47">
        <v>0</v>
      </c>
      <c r="W216" s="47">
        <f t="shared" si="59"/>
        <v>0</v>
      </c>
      <c r="X216" s="47">
        <v>0</v>
      </c>
      <c r="Y216" s="47">
        <v>0</v>
      </c>
      <c r="Z216" s="47">
        <v>0</v>
      </c>
      <c r="AA216" s="47">
        <v>0</v>
      </c>
      <c r="AB216" s="47">
        <v>0</v>
      </c>
      <c r="AC216" s="69">
        <f t="shared" si="70"/>
        <v>0</v>
      </c>
      <c r="AD216" s="112">
        <f t="shared" si="71"/>
        <v>0</v>
      </c>
    </row>
    <row r="217" spans="1:30" s="49" customFormat="1" ht="12.75" hidden="1" x14ac:dyDescent="0.2">
      <c r="A217" s="93">
        <v>212</v>
      </c>
      <c r="B217" s="36"/>
      <c r="C217" s="141"/>
      <c r="D217" s="56"/>
      <c r="E217" s="77">
        <f t="shared" si="68"/>
        <v>0</v>
      </c>
      <c r="F217" s="78">
        <f t="shared" si="60"/>
        <v>0</v>
      </c>
      <c r="G217" s="47">
        <f t="shared" si="61"/>
        <v>0</v>
      </c>
      <c r="H217" s="47">
        <f t="shared" si="62"/>
        <v>0</v>
      </c>
      <c r="I217" s="47">
        <f t="shared" si="63"/>
        <v>0</v>
      </c>
      <c r="J217" s="47">
        <f t="shared" si="64"/>
        <v>0</v>
      </c>
      <c r="K217" s="47">
        <f t="shared" si="65"/>
        <v>0</v>
      </c>
      <c r="L217" s="47">
        <f t="shared" si="66"/>
        <v>0</v>
      </c>
      <c r="M217" s="47">
        <f t="shared" si="67"/>
        <v>0</v>
      </c>
      <c r="N217" s="78">
        <v>0</v>
      </c>
      <c r="O217" s="47">
        <v>0</v>
      </c>
      <c r="P217" s="47">
        <v>0</v>
      </c>
      <c r="Q217" s="47">
        <v>0</v>
      </c>
      <c r="R217" s="47">
        <v>0</v>
      </c>
      <c r="S217" s="129">
        <v>0</v>
      </c>
      <c r="T217" s="47">
        <v>0</v>
      </c>
      <c r="U217" s="79">
        <f t="shared" si="69"/>
        <v>0</v>
      </c>
      <c r="V217" s="47">
        <v>0</v>
      </c>
      <c r="W217" s="47">
        <f t="shared" si="59"/>
        <v>0</v>
      </c>
      <c r="X217" s="47">
        <v>0</v>
      </c>
      <c r="Y217" s="47">
        <v>0</v>
      </c>
      <c r="Z217" s="47">
        <v>0</v>
      </c>
      <c r="AA217" s="47">
        <v>0</v>
      </c>
      <c r="AB217" s="47">
        <v>0</v>
      </c>
      <c r="AC217" s="69">
        <f t="shared" si="70"/>
        <v>0</v>
      </c>
      <c r="AD217" s="112">
        <f t="shared" si="71"/>
        <v>0</v>
      </c>
    </row>
    <row r="218" spans="1:30" s="49" customFormat="1" ht="12.75" hidden="1" x14ac:dyDescent="0.2">
      <c r="A218" s="93">
        <v>213</v>
      </c>
      <c r="B218" s="36"/>
      <c r="C218" s="141"/>
      <c r="D218" s="56"/>
      <c r="E218" s="77">
        <f t="shared" si="68"/>
        <v>0</v>
      </c>
      <c r="F218" s="78">
        <f t="shared" si="60"/>
        <v>0</v>
      </c>
      <c r="G218" s="47">
        <f t="shared" si="61"/>
        <v>0</v>
      </c>
      <c r="H218" s="47">
        <f t="shared" si="62"/>
        <v>0</v>
      </c>
      <c r="I218" s="47">
        <f t="shared" si="63"/>
        <v>0</v>
      </c>
      <c r="J218" s="47">
        <f t="shared" si="64"/>
        <v>0</v>
      </c>
      <c r="K218" s="47">
        <f t="shared" si="65"/>
        <v>0</v>
      </c>
      <c r="L218" s="47">
        <f t="shared" si="66"/>
        <v>0</v>
      </c>
      <c r="M218" s="47">
        <f t="shared" si="67"/>
        <v>0</v>
      </c>
      <c r="N218" s="78">
        <v>0</v>
      </c>
      <c r="O218" s="47">
        <v>0</v>
      </c>
      <c r="P218" s="47">
        <v>0</v>
      </c>
      <c r="Q218" s="47">
        <v>0</v>
      </c>
      <c r="R218" s="47">
        <v>0</v>
      </c>
      <c r="S218" s="129">
        <v>0</v>
      </c>
      <c r="T218" s="47">
        <v>0</v>
      </c>
      <c r="U218" s="79">
        <f t="shared" si="69"/>
        <v>0</v>
      </c>
      <c r="V218" s="47">
        <v>0</v>
      </c>
      <c r="W218" s="47">
        <f t="shared" si="59"/>
        <v>0</v>
      </c>
      <c r="X218" s="47">
        <v>0</v>
      </c>
      <c r="Y218" s="47">
        <v>0</v>
      </c>
      <c r="Z218" s="47">
        <v>0</v>
      </c>
      <c r="AA218" s="47">
        <v>0</v>
      </c>
      <c r="AB218" s="47">
        <v>0</v>
      </c>
      <c r="AC218" s="69">
        <f t="shared" si="70"/>
        <v>0</v>
      </c>
      <c r="AD218" s="112">
        <f t="shared" si="71"/>
        <v>0</v>
      </c>
    </row>
    <row r="219" spans="1:30" s="49" customFormat="1" ht="12.75" hidden="1" x14ac:dyDescent="0.2">
      <c r="A219" s="93">
        <v>214</v>
      </c>
      <c r="B219" s="36"/>
      <c r="C219" s="141"/>
      <c r="D219" s="56"/>
      <c r="E219" s="77">
        <f t="shared" si="68"/>
        <v>0</v>
      </c>
      <c r="F219" s="78">
        <f t="shared" si="60"/>
        <v>0</v>
      </c>
      <c r="G219" s="47">
        <f t="shared" si="61"/>
        <v>0</v>
      </c>
      <c r="H219" s="47">
        <f t="shared" si="62"/>
        <v>0</v>
      </c>
      <c r="I219" s="47">
        <f t="shared" si="63"/>
        <v>0</v>
      </c>
      <c r="J219" s="47">
        <f t="shared" si="64"/>
        <v>0</v>
      </c>
      <c r="K219" s="47">
        <f t="shared" si="65"/>
        <v>0</v>
      </c>
      <c r="L219" s="47">
        <f t="shared" si="66"/>
        <v>0</v>
      </c>
      <c r="M219" s="47">
        <f t="shared" si="67"/>
        <v>0</v>
      </c>
      <c r="N219" s="78">
        <v>0</v>
      </c>
      <c r="O219" s="47">
        <v>0</v>
      </c>
      <c r="P219" s="47">
        <v>0</v>
      </c>
      <c r="Q219" s="47">
        <v>0</v>
      </c>
      <c r="R219" s="47">
        <v>0</v>
      </c>
      <c r="S219" s="129">
        <v>0</v>
      </c>
      <c r="T219" s="47">
        <v>0</v>
      </c>
      <c r="U219" s="79">
        <f t="shared" si="69"/>
        <v>0</v>
      </c>
      <c r="V219" s="47">
        <v>0</v>
      </c>
      <c r="W219" s="47">
        <f t="shared" si="59"/>
        <v>0</v>
      </c>
      <c r="X219" s="47">
        <v>0</v>
      </c>
      <c r="Y219" s="47">
        <v>0</v>
      </c>
      <c r="Z219" s="47">
        <v>0</v>
      </c>
      <c r="AA219" s="47">
        <v>0</v>
      </c>
      <c r="AB219" s="47">
        <v>0</v>
      </c>
      <c r="AC219" s="69">
        <f t="shared" si="70"/>
        <v>0</v>
      </c>
      <c r="AD219" s="112">
        <f t="shared" si="71"/>
        <v>0</v>
      </c>
    </row>
    <row r="220" spans="1:30" s="49" customFormat="1" ht="12.75" hidden="1" x14ac:dyDescent="0.2">
      <c r="A220" s="93">
        <v>215</v>
      </c>
      <c r="B220" s="36"/>
      <c r="C220" s="141"/>
      <c r="D220" s="56"/>
      <c r="E220" s="77">
        <f t="shared" si="68"/>
        <v>0</v>
      </c>
      <c r="F220" s="78">
        <f t="shared" si="60"/>
        <v>0</v>
      </c>
      <c r="G220" s="47">
        <f t="shared" si="61"/>
        <v>0</v>
      </c>
      <c r="H220" s="47">
        <f t="shared" si="62"/>
        <v>0</v>
      </c>
      <c r="I220" s="47">
        <f t="shared" si="63"/>
        <v>0</v>
      </c>
      <c r="J220" s="47">
        <f t="shared" si="64"/>
        <v>0</v>
      </c>
      <c r="K220" s="47">
        <f t="shared" si="65"/>
        <v>0</v>
      </c>
      <c r="L220" s="47">
        <f t="shared" si="66"/>
        <v>0</v>
      </c>
      <c r="M220" s="47">
        <f t="shared" si="67"/>
        <v>0</v>
      </c>
      <c r="N220" s="78">
        <v>0</v>
      </c>
      <c r="O220" s="47">
        <v>0</v>
      </c>
      <c r="P220" s="47">
        <v>0</v>
      </c>
      <c r="Q220" s="47">
        <v>0</v>
      </c>
      <c r="R220" s="47">
        <v>0</v>
      </c>
      <c r="S220" s="129">
        <v>0</v>
      </c>
      <c r="T220" s="47">
        <v>0</v>
      </c>
      <c r="U220" s="79">
        <f t="shared" si="69"/>
        <v>0</v>
      </c>
      <c r="V220" s="47">
        <v>0</v>
      </c>
      <c r="W220" s="47">
        <f t="shared" si="59"/>
        <v>0</v>
      </c>
      <c r="X220" s="47">
        <v>0</v>
      </c>
      <c r="Y220" s="47">
        <v>0</v>
      </c>
      <c r="Z220" s="47">
        <v>0</v>
      </c>
      <c r="AA220" s="47">
        <v>0</v>
      </c>
      <c r="AB220" s="47">
        <v>0</v>
      </c>
      <c r="AC220" s="69">
        <f t="shared" si="70"/>
        <v>0</v>
      </c>
      <c r="AD220" s="112">
        <f t="shared" si="71"/>
        <v>0</v>
      </c>
    </row>
    <row r="221" spans="1:30" s="49" customFormat="1" ht="12.75" hidden="1" x14ac:dyDescent="0.2">
      <c r="A221" s="93">
        <v>216</v>
      </c>
      <c r="B221" s="36"/>
      <c r="C221" s="141"/>
      <c r="D221" s="56"/>
      <c r="E221" s="77">
        <f t="shared" si="68"/>
        <v>0</v>
      </c>
      <c r="F221" s="78">
        <f t="shared" si="60"/>
        <v>0</v>
      </c>
      <c r="G221" s="47">
        <f t="shared" si="61"/>
        <v>0</v>
      </c>
      <c r="H221" s="47">
        <f t="shared" si="62"/>
        <v>0</v>
      </c>
      <c r="I221" s="47">
        <f t="shared" si="63"/>
        <v>0</v>
      </c>
      <c r="J221" s="47">
        <f t="shared" si="64"/>
        <v>0</v>
      </c>
      <c r="K221" s="47">
        <f t="shared" si="65"/>
        <v>0</v>
      </c>
      <c r="L221" s="47">
        <f t="shared" si="66"/>
        <v>0</v>
      </c>
      <c r="M221" s="47">
        <f t="shared" si="67"/>
        <v>0</v>
      </c>
      <c r="N221" s="78">
        <v>0</v>
      </c>
      <c r="O221" s="47">
        <v>0</v>
      </c>
      <c r="P221" s="47">
        <v>0</v>
      </c>
      <c r="Q221" s="47">
        <v>0</v>
      </c>
      <c r="R221" s="47">
        <v>0</v>
      </c>
      <c r="S221" s="129">
        <v>0</v>
      </c>
      <c r="T221" s="47">
        <v>0</v>
      </c>
      <c r="U221" s="79">
        <f t="shared" si="69"/>
        <v>0</v>
      </c>
      <c r="V221" s="47">
        <v>0</v>
      </c>
      <c r="W221" s="47">
        <f t="shared" si="59"/>
        <v>0</v>
      </c>
      <c r="X221" s="47">
        <v>0</v>
      </c>
      <c r="Y221" s="47">
        <v>0</v>
      </c>
      <c r="Z221" s="47">
        <v>0</v>
      </c>
      <c r="AA221" s="47">
        <v>0</v>
      </c>
      <c r="AB221" s="47">
        <v>0</v>
      </c>
      <c r="AC221" s="69">
        <f t="shared" si="70"/>
        <v>0</v>
      </c>
      <c r="AD221" s="112">
        <f t="shared" si="71"/>
        <v>0</v>
      </c>
    </row>
    <row r="222" spans="1:30" s="49" customFormat="1" ht="12.75" hidden="1" x14ac:dyDescent="0.2">
      <c r="A222" s="93">
        <v>217</v>
      </c>
      <c r="B222" s="36"/>
      <c r="C222" s="141"/>
      <c r="D222" s="56"/>
      <c r="E222" s="77">
        <f t="shared" si="68"/>
        <v>0</v>
      </c>
      <c r="F222" s="78">
        <f t="shared" si="60"/>
        <v>0</v>
      </c>
      <c r="G222" s="47">
        <f t="shared" si="61"/>
        <v>0</v>
      </c>
      <c r="H222" s="47">
        <f t="shared" si="62"/>
        <v>0</v>
      </c>
      <c r="I222" s="47">
        <f t="shared" si="63"/>
        <v>0</v>
      </c>
      <c r="J222" s="47">
        <f t="shared" si="64"/>
        <v>0</v>
      </c>
      <c r="K222" s="47">
        <f t="shared" si="65"/>
        <v>0</v>
      </c>
      <c r="L222" s="47">
        <f t="shared" si="66"/>
        <v>0</v>
      </c>
      <c r="M222" s="47">
        <f t="shared" si="67"/>
        <v>0</v>
      </c>
      <c r="N222" s="78">
        <v>0</v>
      </c>
      <c r="O222" s="47">
        <v>0</v>
      </c>
      <c r="P222" s="47">
        <v>0</v>
      </c>
      <c r="Q222" s="47">
        <v>0</v>
      </c>
      <c r="R222" s="47">
        <v>0</v>
      </c>
      <c r="S222" s="129">
        <v>0</v>
      </c>
      <c r="T222" s="47">
        <v>0</v>
      </c>
      <c r="U222" s="79">
        <f t="shared" si="69"/>
        <v>0</v>
      </c>
      <c r="V222" s="47">
        <v>0</v>
      </c>
      <c r="W222" s="47">
        <f t="shared" si="59"/>
        <v>0</v>
      </c>
      <c r="X222" s="47">
        <v>0</v>
      </c>
      <c r="Y222" s="47">
        <v>0</v>
      </c>
      <c r="Z222" s="47">
        <v>0</v>
      </c>
      <c r="AA222" s="47">
        <v>0</v>
      </c>
      <c r="AB222" s="47">
        <v>0</v>
      </c>
      <c r="AC222" s="69">
        <f t="shared" si="70"/>
        <v>0</v>
      </c>
      <c r="AD222" s="112">
        <f t="shared" si="71"/>
        <v>0</v>
      </c>
    </row>
    <row r="223" spans="1:30" s="49" customFormat="1" ht="12.75" hidden="1" x14ac:dyDescent="0.2">
      <c r="A223" s="93">
        <v>218</v>
      </c>
      <c r="B223" s="36"/>
      <c r="C223" s="141"/>
      <c r="D223" s="56"/>
      <c r="E223" s="77">
        <f t="shared" si="68"/>
        <v>0</v>
      </c>
      <c r="F223" s="78">
        <f t="shared" si="60"/>
        <v>0</v>
      </c>
      <c r="G223" s="47">
        <f t="shared" si="61"/>
        <v>0</v>
      </c>
      <c r="H223" s="47">
        <f t="shared" si="62"/>
        <v>0</v>
      </c>
      <c r="I223" s="47">
        <f t="shared" si="63"/>
        <v>0</v>
      </c>
      <c r="J223" s="47">
        <f t="shared" si="64"/>
        <v>0</v>
      </c>
      <c r="K223" s="47">
        <f t="shared" si="65"/>
        <v>0</v>
      </c>
      <c r="L223" s="47">
        <f t="shared" si="66"/>
        <v>0</v>
      </c>
      <c r="M223" s="47">
        <f t="shared" si="67"/>
        <v>0</v>
      </c>
      <c r="N223" s="78">
        <v>0</v>
      </c>
      <c r="O223" s="47">
        <v>0</v>
      </c>
      <c r="P223" s="47">
        <v>0</v>
      </c>
      <c r="Q223" s="47">
        <v>0</v>
      </c>
      <c r="R223" s="47">
        <v>0</v>
      </c>
      <c r="S223" s="129">
        <v>0</v>
      </c>
      <c r="T223" s="47">
        <v>0</v>
      </c>
      <c r="U223" s="79">
        <f t="shared" si="69"/>
        <v>0</v>
      </c>
      <c r="V223" s="47">
        <v>0</v>
      </c>
      <c r="W223" s="47">
        <f t="shared" si="59"/>
        <v>0</v>
      </c>
      <c r="X223" s="47">
        <v>0</v>
      </c>
      <c r="Y223" s="47">
        <v>0</v>
      </c>
      <c r="Z223" s="47">
        <v>0</v>
      </c>
      <c r="AA223" s="47">
        <v>0</v>
      </c>
      <c r="AB223" s="47">
        <v>0</v>
      </c>
      <c r="AC223" s="69">
        <f t="shared" si="70"/>
        <v>0</v>
      </c>
      <c r="AD223" s="112">
        <f t="shared" si="71"/>
        <v>0</v>
      </c>
    </row>
    <row r="224" spans="1:30" s="49" customFormat="1" ht="12.75" hidden="1" x14ac:dyDescent="0.2">
      <c r="A224" s="93">
        <v>219</v>
      </c>
      <c r="B224" s="36"/>
      <c r="C224" s="141"/>
      <c r="D224" s="56"/>
      <c r="E224" s="77">
        <f t="shared" si="68"/>
        <v>0</v>
      </c>
      <c r="F224" s="78">
        <f t="shared" si="60"/>
        <v>0</v>
      </c>
      <c r="G224" s="47">
        <f t="shared" si="61"/>
        <v>0</v>
      </c>
      <c r="H224" s="47">
        <f t="shared" si="62"/>
        <v>0</v>
      </c>
      <c r="I224" s="47">
        <f t="shared" si="63"/>
        <v>0</v>
      </c>
      <c r="J224" s="47">
        <f t="shared" si="64"/>
        <v>0</v>
      </c>
      <c r="K224" s="47">
        <f t="shared" si="65"/>
        <v>0</v>
      </c>
      <c r="L224" s="47">
        <f t="shared" si="66"/>
        <v>0</v>
      </c>
      <c r="M224" s="47">
        <f t="shared" si="67"/>
        <v>0</v>
      </c>
      <c r="N224" s="78">
        <v>0</v>
      </c>
      <c r="O224" s="47">
        <v>0</v>
      </c>
      <c r="P224" s="47">
        <v>0</v>
      </c>
      <c r="Q224" s="47">
        <v>0</v>
      </c>
      <c r="R224" s="47">
        <v>0</v>
      </c>
      <c r="S224" s="129">
        <v>0</v>
      </c>
      <c r="T224" s="47">
        <v>0</v>
      </c>
      <c r="U224" s="79">
        <f t="shared" si="69"/>
        <v>0</v>
      </c>
      <c r="V224" s="47">
        <v>0</v>
      </c>
      <c r="W224" s="47">
        <f t="shared" si="59"/>
        <v>0</v>
      </c>
      <c r="X224" s="47">
        <v>0</v>
      </c>
      <c r="Y224" s="47">
        <v>0</v>
      </c>
      <c r="Z224" s="47">
        <v>0</v>
      </c>
      <c r="AA224" s="47">
        <v>0</v>
      </c>
      <c r="AB224" s="47">
        <v>0</v>
      </c>
      <c r="AC224" s="69">
        <f t="shared" si="70"/>
        <v>0</v>
      </c>
      <c r="AD224" s="112">
        <f t="shared" si="71"/>
        <v>0</v>
      </c>
    </row>
    <row r="225" spans="1:30" s="49" customFormat="1" ht="12.75" hidden="1" x14ac:dyDescent="0.2">
      <c r="A225" s="93">
        <v>220</v>
      </c>
      <c r="B225" s="36"/>
      <c r="C225" s="141"/>
      <c r="D225" s="56"/>
      <c r="E225" s="77">
        <f t="shared" si="68"/>
        <v>0</v>
      </c>
      <c r="F225" s="78">
        <f t="shared" si="60"/>
        <v>0</v>
      </c>
      <c r="G225" s="47">
        <f t="shared" si="61"/>
        <v>0</v>
      </c>
      <c r="H225" s="47">
        <f t="shared" si="62"/>
        <v>0</v>
      </c>
      <c r="I225" s="47">
        <f t="shared" si="63"/>
        <v>0</v>
      </c>
      <c r="J225" s="47">
        <f t="shared" si="64"/>
        <v>0</v>
      </c>
      <c r="K225" s="47">
        <f t="shared" si="65"/>
        <v>0</v>
      </c>
      <c r="L225" s="47">
        <f t="shared" si="66"/>
        <v>0</v>
      </c>
      <c r="M225" s="47">
        <f t="shared" si="67"/>
        <v>0</v>
      </c>
      <c r="N225" s="78">
        <v>0</v>
      </c>
      <c r="O225" s="47">
        <v>0</v>
      </c>
      <c r="P225" s="47">
        <v>0</v>
      </c>
      <c r="Q225" s="47">
        <v>0</v>
      </c>
      <c r="R225" s="47">
        <v>0</v>
      </c>
      <c r="S225" s="129">
        <v>0</v>
      </c>
      <c r="T225" s="47">
        <v>0</v>
      </c>
      <c r="U225" s="79">
        <f t="shared" si="69"/>
        <v>0</v>
      </c>
      <c r="V225" s="47">
        <v>0</v>
      </c>
      <c r="W225" s="47">
        <f t="shared" si="59"/>
        <v>0</v>
      </c>
      <c r="X225" s="47">
        <v>0</v>
      </c>
      <c r="Y225" s="47">
        <v>0</v>
      </c>
      <c r="Z225" s="47">
        <v>0</v>
      </c>
      <c r="AA225" s="47">
        <v>0</v>
      </c>
      <c r="AB225" s="47">
        <v>0</v>
      </c>
      <c r="AC225" s="69">
        <f t="shared" si="70"/>
        <v>0</v>
      </c>
      <c r="AD225" s="112">
        <f t="shared" si="71"/>
        <v>0</v>
      </c>
    </row>
    <row r="226" spans="1:30" s="49" customFormat="1" ht="12.75" hidden="1" x14ac:dyDescent="0.2">
      <c r="A226" s="93">
        <v>221</v>
      </c>
      <c r="B226" s="36"/>
      <c r="C226" s="141"/>
      <c r="D226" s="56"/>
      <c r="E226" s="77">
        <f t="shared" si="68"/>
        <v>0</v>
      </c>
      <c r="F226" s="78">
        <f t="shared" si="60"/>
        <v>0</v>
      </c>
      <c r="G226" s="47">
        <f t="shared" si="61"/>
        <v>0</v>
      </c>
      <c r="H226" s="47">
        <f t="shared" si="62"/>
        <v>0</v>
      </c>
      <c r="I226" s="47">
        <f t="shared" si="63"/>
        <v>0</v>
      </c>
      <c r="J226" s="47">
        <f t="shared" si="64"/>
        <v>0</v>
      </c>
      <c r="K226" s="47">
        <f t="shared" si="65"/>
        <v>0</v>
      </c>
      <c r="L226" s="47">
        <f t="shared" si="66"/>
        <v>0</v>
      </c>
      <c r="M226" s="47">
        <f t="shared" si="67"/>
        <v>0</v>
      </c>
      <c r="N226" s="78">
        <v>0</v>
      </c>
      <c r="O226" s="47">
        <v>0</v>
      </c>
      <c r="P226" s="47">
        <v>0</v>
      </c>
      <c r="Q226" s="47">
        <v>0</v>
      </c>
      <c r="R226" s="47">
        <v>0</v>
      </c>
      <c r="S226" s="129">
        <v>0</v>
      </c>
      <c r="T226" s="47">
        <v>0</v>
      </c>
      <c r="U226" s="79">
        <f t="shared" si="69"/>
        <v>0</v>
      </c>
      <c r="V226" s="47">
        <v>0</v>
      </c>
      <c r="W226" s="47">
        <f t="shared" si="59"/>
        <v>0</v>
      </c>
      <c r="X226" s="47">
        <v>0</v>
      </c>
      <c r="Y226" s="47">
        <v>0</v>
      </c>
      <c r="Z226" s="47">
        <v>0</v>
      </c>
      <c r="AA226" s="47">
        <v>0</v>
      </c>
      <c r="AB226" s="47">
        <v>0</v>
      </c>
      <c r="AC226" s="69">
        <f t="shared" si="70"/>
        <v>0</v>
      </c>
      <c r="AD226" s="112">
        <f t="shared" si="71"/>
        <v>0</v>
      </c>
    </row>
    <row r="227" spans="1:30" s="49" customFormat="1" ht="12.75" hidden="1" x14ac:dyDescent="0.2">
      <c r="A227" s="93">
        <v>222</v>
      </c>
      <c r="B227" s="36"/>
      <c r="C227" s="141"/>
      <c r="D227" s="56"/>
      <c r="E227" s="77">
        <f t="shared" si="68"/>
        <v>0</v>
      </c>
      <c r="F227" s="78">
        <f t="shared" si="60"/>
        <v>0</v>
      </c>
      <c r="G227" s="47">
        <f t="shared" si="61"/>
        <v>0</v>
      </c>
      <c r="H227" s="47">
        <f t="shared" si="62"/>
        <v>0</v>
      </c>
      <c r="I227" s="47">
        <f t="shared" si="63"/>
        <v>0</v>
      </c>
      <c r="J227" s="47">
        <f t="shared" si="64"/>
        <v>0</v>
      </c>
      <c r="K227" s="47">
        <f t="shared" si="65"/>
        <v>0</v>
      </c>
      <c r="L227" s="47">
        <f t="shared" si="66"/>
        <v>0</v>
      </c>
      <c r="M227" s="47">
        <f t="shared" si="67"/>
        <v>0</v>
      </c>
      <c r="N227" s="78">
        <v>0</v>
      </c>
      <c r="O227" s="47">
        <v>0</v>
      </c>
      <c r="P227" s="47">
        <v>0</v>
      </c>
      <c r="Q227" s="47">
        <v>0</v>
      </c>
      <c r="R227" s="47">
        <v>0</v>
      </c>
      <c r="S227" s="129">
        <v>0</v>
      </c>
      <c r="T227" s="47">
        <v>0</v>
      </c>
      <c r="U227" s="79">
        <f t="shared" si="69"/>
        <v>0</v>
      </c>
      <c r="V227" s="47">
        <v>0</v>
      </c>
      <c r="W227" s="47">
        <f t="shared" si="59"/>
        <v>0</v>
      </c>
      <c r="X227" s="47">
        <v>0</v>
      </c>
      <c r="Y227" s="47">
        <v>0</v>
      </c>
      <c r="Z227" s="47">
        <v>0</v>
      </c>
      <c r="AA227" s="47">
        <v>0</v>
      </c>
      <c r="AB227" s="47">
        <v>0</v>
      </c>
      <c r="AC227" s="69">
        <f t="shared" si="70"/>
        <v>0</v>
      </c>
      <c r="AD227" s="112">
        <f t="shared" si="71"/>
        <v>0</v>
      </c>
    </row>
    <row r="228" spans="1:30" s="49" customFormat="1" ht="12.75" hidden="1" x14ac:dyDescent="0.2">
      <c r="A228" s="93">
        <v>223</v>
      </c>
      <c r="B228" s="36"/>
      <c r="C228" s="141"/>
      <c r="D228" s="56"/>
      <c r="E228" s="77">
        <f t="shared" si="68"/>
        <v>0</v>
      </c>
      <c r="F228" s="78">
        <f t="shared" si="60"/>
        <v>0</v>
      </c>
      <c r="G228" s="47">
        <f t="shared" si="61"/>
        <v>0</v>
      </c>
      <c r="H228" s="47">
        <f t="shared" si="62"/>
        <v>0</v>
      </c>
      <c r="I228" s="47">
        <f t="shared" si="63"/>
        <v>0</v>
      </c>
      <c r="J228" s="47">
        <f t="shared" si="64"/>
        <v>0</v>
      </c>
      <c r="K228" s="47">
        <f t="shared" si="65"/>
        <v>0</v>
      </c>
      <c r="L228" s="47">
        <f t="shared" si="66"/>
        <v>0</v>
      </c>
      <c r="M228" s="47">
        <f t="shared" si="67"/>
        <v>0</v>
      </c>
      <c r="N228" s="78">
        <v>0</v>
      </c>
      <c r="O228" s="47">
        <v>0</v>
      </c>
      <c r="P228" s="47">
        <v>0</v>
      </c>
      <c r="Q228" s="47">
        <v>0</v>
      </c>
      <c r="R228" s="47">
        <v>0</v>
      </c>
      <c r="S228" s="129">
        <v>0</v>
      </c>
      <c r="T228" s="47">
        <v>0</v>
      </c>
      <c r="U228" s="79">
        <f t="shared" si="69"/>
        <v>0</v>
      </c>
      <c r="V228" s="47">
        <v>0</v>
      </c>
      <c r="W228" s="47">
        <f t="shared" si="59"/>
        <v>0</v>
      </c>
      <c r="X228" s="47">
        <v>0</v>
      </c>
      <c r="Y228" s="47">
        <v>0</v>
      </c>
      <c r="Z228" s="47">
        <v>0</v>
      </c>
      <c r="AA228" s="47">
        <v>0</v>
      </c>
      <c r="AB228" s="47">
        <v>0</v>
      </c>
      <c r="AC228" s="69">
        <f t="shared" si="70"/>
        <v>0</v>
      </c>
      <c r="AD228" s="112">
        <f t="shared" si="71"/>
        <v>0</v>
      </c>
    </row>
    <row r="229" spans="1:30" s="49" customFormat="1" ht="12.75" hidden="1" x14ac:dyDescent="0.2">
      <c r="A229" s="93">
        <v>224</v>
      </c>
      <c r="B229" s="36"/>
      <c r="C229" s="141"/>
      <c r="D229" s="56"/>
      <c r="E229" s="77">
        <f t="shared" si="68"/>
        <v>0</v>
      </c>
      <c r="F229" s="78">
        <f t="shared" si="60"/>
        <v>0</v>
      </c>
      <c r="G229" s="47">
        <f t="shared" si="61"/>
        <v>0</v>
      </c>
      <c r="H229" s="47">
        <f t="shared" si="62"/>
        <v>0</v>
      </c>
      <c r="I229" s="47">
        <f t="shared" si="63"/>
        <v>0</v>
      </c>
      <c r="J229" s="47">
        <f t="shared" si="64"/>
        <v>0</v>
      </c>
      <c r="K229" s="47">
        <f t="shared" si="65"/>
        <v>0</v>
      </c>
      <c r="L229" s="47">
        <f t="shared" si="66"/>
        <v>0</v>
      </c>
      <c r="M229" s="47">
        <f t="shared" si="67"/>
        <v>0</v>
      </c>
      <c r="N229" s="78">
        <v>0</v>
      </c>
      <c r="O229" s="47">
        <v>0</v>
      </c>
      <c r="P229" s="47">
        <v>0</v>
      </c>
      <c r="Q229" s="47">
        <v>0</v>
      </c>
      <c r="R229" s="47">
        <v>0</v>
      </c>
      <c r="S229" s="129">
        <v>0</v>
      </c>
      <c r="T229" s="47">
        <v>0</v>
      </c>
      <c r="U229" s="79">
        <f t="shared" si="69"/>
        <v>0</v>
      </c>
      <c r="V229" s="47">
        <v>0</v>
      </c>
      <c r="W229" s="47">
        <f t="shared" si="59"/>
        <v>0</v>
      </c>
      <c r="X229" s="47">
        <v>0</v>
      </c>
      <c r="Y229" s="47">
        <v>0</v>
      </c>
      <c r="Z229" s="47">
        <v>0</v>
      </c>
      <c r="AA229" s="47">
        <v>0</v>
      </c>
      <c r="AB229" s="47">
        <v>0</v>
      </c>
      <c r="AC229" s="69">
        <f t="shared" si="70"/>
        <v>0</v>
      </c>
      <c r="AD229" s="112">
        <f t="shared" si="71"/>
        <v>0</v>
      </c>
    </row>
    <row r="230" spans="1:30" s="49" customFormat="1" ht="12.75" hidden="1" x14ac:dyDescent="0.2">
      <c r="A230" s="93">
        <v>225</v>
      </c>
      <c r="B230" s="36"/>
      <c r="C230" s="141"/>
      <c r="D230" s="56"/>
      <c r="E230" s="77">
        <f t="shared" si="68"/>
        <v>0</v>
      </c>
      <c r="F230" s="78">
        <f t="shared" si="60"/>
        <v>0</v>
      </c>
      <c r="G230" s="47">
        <f t="shared" si="61"/>
        <v>0</v>
      </c>
      <c r="H230" s="47">
        <f t="shared" si="62"/>
        <v>0</v>
      </c>
      <c r="I230" s="47">
        <f t="shared" si="63"/>
        <v>0</v>
      </c>
      <c r="J230" s="47">
        <f t="shared" si="64"/>
        <v>0</v>
      </c>
      <c r="K230" s="47">
        <f t="shared" si="65"/>
        <v>0</v>
      </c>
      <c r="L230" s="47">
        <f t="shared" si="66"/>
        <v>0</v>
      </c>
      <c r="M230" s="47">
        <f t="shared" si="67"/>
        <v>0</v>
      </c>
      <c r="N230" s="78">
        <v>0</v>
      </c>
      <c r="O230" s="47">
        <v>0</v>
      </c>
      <c r="P230" s="47">
        <v>0</v>
      </c>
      <c r="Q230" s="47">
        <v>0</v>
      </c>
      <c r="R230" s="47">
        <v>0</v>
      </c>
      <c r="S230" s="129">
        <v>0</v>
      </c>
      <c r="T230" s="47">
        <v>0</v>
      </c>
      <c r="U230" s="79">
        <f t="shared" si="69"/>
        <v>0</v>
      </c>
      <c r="V230" s="47">
        <v>0</v>
      </c>
      <c r="W230" s="47">
        <f t="shared" si="59"/>
        <v>0</v>
      </c>
      <c r="X230" s="47">
        <v>0</v>
      </c>
      <c r="Y230" s="47">
        <v>0</v>
      </c>
      <c r="Z230" s="47">
        <v>0</v>
      </c>
      <c r="AA230" s="47">
        <v>0</v>
      </c>
      <c r="AB230" s="47">
        <v>0</v>
      </c>
      <c r="AC230" s="69">
        <f t="shared" si="70"/>
        <v>0</v>
      </c>
      <c r="AD230" s="112">
        <f t="shared" si="71"/>
        <v>0</v>
      </c>
    </row>
    <row r="231" spans="1:30" s="49" customFormat="1" ht="12.75" hidden="1" x14ac:dyDescent="0.2">
      <c r="A231" s="93">
        <v>226</v>
      </c>
      <c r="B231" s="36"/>
      <c r="C231" s="141"/>
      <c r="D231" s="56"/>
      <c r="E231" s="77">
        <f t="shared" si="68"/>
        <v>0</v>
      </c>
      <c r="F231" s="78">
        <f t="shared" si="60"/>
        <v>0</v>
      </c>
      <c r="G231" s="47">
        <f t="shared" si="61"/>
        <v>0</v>
      </c>
      <c r="H231" s="47">
        <f t="shared" si="62"/>
        <v>0</v>
      </c>
      <c r="I231" s="47">
        <f t="shared" si="63"/>
        <v>0</v>
      </c>
      <c r="J231" s="47">
        <f t="shared" si="64"/>
        <v>0</v>
      </c>
      <c r="K231" s="47">
        <f t="shared" si="65"/>
        <v>0</v>
      </c>
      <c r="L231" s="47">
        <f t="shared" si="66"/>
        <v>0</v>
      </c>
      <c r="M231" s="47">
        <f t="shared" si="67"/>
        <v>0</v>
      </c>
      <c r="N231" s="78">
        <v>0</v>
      </c>
      <c r="O231" s="47">
        <v>0</v>
      </c>
      <c r="P231" s="47">
        <v>0</v>
      </c>
      <c r="Q231" s="47">
        <v>0</v>
      </c>
      <c r="R231" s="47">
        <v>0</v>
      </c>
      <c r="S231" s="129">
        <v>0</v>
      </c>
      <c r="T231" s="47">
        <v>0</v>
      </c>
      <c r="U231" s="79">
        <f t="shared" si="69"/>
        <v>0</v>
      </c>
      <c r="V231" s="47">
        <v>0</v>
      </c>
      <c r="W231" s="47">
        <f t="shared" si="59"/>
        <v>0</v>
      </c>
      <c r="X231" s="47">
        <v>0</v>
      </c>
      <c r="Y231" s="47">
        <v>0</v>
      </c>
      <c r="Z231" s="47">
        <v>0</v>
      </c>
      <c r="AA231" s="47">
        <v>0</v>
      </c>
      <c r="AB231" s="47">
        <v>0</v>
      </c>
      <c r="AC231" s="69">
        <f t="shared" si="70"/>
        <v>0</v>
      </c>
      <c r="AD231" s="112">
        <f t="shared" si="71"/>
        <v>0</v>
      </c>
    </row>
    <row r="232" spans="1:30" s="49" customFormat="1" ht="12.75" hidden="1" x14ac:dyDescent="0.2">
      <c r="A232" s="93">
        <v>227</v>
      </c>
      <c r="B232" s="36"/>
      <c r="C232" s="141"/>
      <c r="D232" s="56"/>
      <c r="E232" s="77">
        <f t="shared" si="68"/>
        <v>0</v>
      </c>
      <c r="F232" s="78">
        <f t="shared" si="60"/>
        <v>0</v>
      </c>
      <c r="G232" s="47">
        <f t="shared" si="61"/>
        <v>0</v>
      </c>
      <c r="H232" s="47">
        <f t="shared" si="62"/>
        <v>0</v>
      </c>
      <c r="I232" s="47">
        <f t="shared" si="63"/>
        <v>0</v>
      </c>
      <c r="J232" s="47">
        <f t="shared" si="64"/>
        <v>0</v>
      </c>
      <c r="K232" s="47">
        <f t="shared" si="65"/>
        <v>0</v>
      </c>
      <c r="L232" s="47">
        <f t="shared" si="66"/>
        <v>0</v>
      </c>
      <c r="M232" s="47">
        <f t="shared" si="67"/>
        <v>0</v>
      </c>
      <c r="N232" s="78">
        <v>0</v>
      </c>
      <c r="O232" s="47">
        <v>0</v>
      </c>
      <c r="P232" s="47">
        <v>0</v>
      </c>
      <c r="Q232" s="47">
        <v>0</v>
      </c>
      <c r="R232" s="47">
        <v>0</v>
      </c>
      <c r="S232" s="129">
        <v>0</v>
      </c>
      <c r="T232" s="47">
        <v>0</v>
      </c>
      <c r="U232" s="79">
        <f t="shared" si="69"/>
        <v>0</v>
      </c>
      <c r="V232" s="47">
        <v>0</v>
      </c>
      <c r="W232" s="47">
        <f t="shared" si="59"/>
        <v>0</v>
      </c>
      <c r="X232" s="47">
        <v>0</v>
      </c>
      <c r="Y232" s="47">
        <v>0</v>
      </c>
      <c r="Z232" s="47">
        <v>0</v>
      </c>
      <c r="AA232" s="47">
        <v>0</v>
      </c>
      <c r="AB232" s="47">
        <v>0</v>
      </c>
      <c r="AC232" s="69">
        <f t="shared" si="70"/>
        <v>0</v>
      </c>
      <c r="AD232" s="112">
        <f t="shared" si="71"/>
        <v>0</v>
      </c>
    </row>
    <row r="233" spans="1:30" s="49" customFormat="1" ht="12.75" hidden="1" x14ac:dyDescent="0.2">
      <c r="A233" s="93">
        <v>228</v>
      </c>
      <c r="B233" s="36"/>
      <c r="C233" s="141"/>
      <c r="D233" s="56"/>
      <c r="E233" s="77">
        <f t="shared" si="68"/>
        <v>0</v>
      </c>
      <c r="F233" s="78">
        <f t="shared" si="60"/>
        <v>0</v>
      </c>
      <c r="G233" s="47">
        <f t="shared" si="61"/>
        <v>0</v>
      </c>
      <c r="H233" s="47">
        <f t="shared" si="62"/>
        <v>0</v>
      </c>
      <c r="I233" s="47">
        <f t="shared" si="63"/>
        <v>0</v>
      </c>
      <c r="J233" s="47">
        <f t="shared" si="64"/>
        <v>0</v>
      </c>
      <c r="K233" s="47">
        <f t="shared" si="65"/>
        <v>0</v>
      </c>
      <c r="L233" s="47">
        <f t="shared" si="66"/>
        <v>0</v>
      </c>
      <c r="M233" s="47">
        <f t="shared" si="67"/>
        <v>0</v>
      </c>
      <c r="N233" s="78">
        <v>0</v>
      </c>
      <c r="O233" s="47">
        <v>0</v>
      </c>
      <c r="P233" s="47">
        <v>0</v>
      </c>
      <c r="Q233" s="47">
        <v>0</v>
      </c>
      <c r="R233" s="47">
        <v>0</v>
      </c>
      <c r="S233" s="129">
        <v>0</v>
      </c>
      <c r="T233" s="47">
        <v>0</v>
      </c>
      <c r="U233" s="79">
        <f t="shared" si="69"/>
        <v>0</v>
      </c>
      <c r="V233" s="47">
        <v>0</v>
      </c>
      <c r="W233" s="47">
        <f t="shared" si="59"/>
        <v>0</v>
      </c>
      <c r="X233" s="47">
        <v>0</v>
      </c>
      <c r="Y233" s="47">
        <v>0</v>
      </c>
      <c r="Z233" s="47">
        <v>0</v>
      </c>
      <c r="AA233" s="47">
        <v>0</v>
      </c>
      <c r="AB233" s="47">
        <v>0</v>
      </c>
      <c r="AC233" s="69">
        <f t="shared" si="70"/>
        <v>0</v>
      </c>
      <c r="AD233" s="112">
        <f t="shared" si="71"/>
        <v>0</v>
      </c>
    </row>
    <row r="234" spans="1:30" s="49" customFormat="1" ht="12.75" hidden="1" x14ac:dyDescent="0.2">
      <c r="A234" s="93">
        <v>229</v>
      </c>
      <c r="B234" s="36"/>
      <c r="C234" s="141"/>
      <c r="D234" s="56"/>
      <c r="E234" s="77">
        <f t="shared" si="68"/>
        <v>0</v>
      </c>
      <c r="F234" s="78">
        <f t="shared" si="60"/>
        <v>0</v>
      </c>
      <c r="G234" s="47">
        <f t="shared" si="61"/>
        <v>0</v>
      </c>
      <c r="H234" s="47">
        <f t="shared" si="62"/>
        <v>0</v>
      </c>
      <c r="I234" s="47">
        <f t="shared" si="63"/>
        <v>0</v>
      </c>
      <c r="J234" s="47">
        <f t="shared" si="64"/>
        <v>0</v>
      </c>
      <c r="K234" s="47">
        <f t="shared" si="65"/>
        <v>0</v>
      </c>
      <c r="L234" s="47">
        <f t="shared" si="66"/>
        <v>0</v>
      </c>
      <c r="M234" s="47">
        <f t="shared" si="67"/>
        <v>0</v>
      </c>
      <c r="N234" s="78">
        <v>0</v>
      </c>
      <c r="O234" s="47">
        <v>0</v>
      </c>
      <c r="P234" s="47">
        <v>0</v>
      </c>
      <c r="Q234" s="47">
        <v>0</v>
      </c>
      <c r="R234" s="47">
        <v>0</v>
      </c>
      <c r="S234" s="129">
        <v>0</v>
      </c>
      <c r="T234" s="47">
        <v>0</v>
      </c>
      <c r="U234" s="79">
        <f t="shared" si="69"/>
        <v>0</v>
      </c>
      <c r="V234" s="47">
        <v>0</v>
      </c>
      <c r="W234" s="47">
        <f t="shared" si="59"/>
        <v>0</v>
      </c>
      <c r="X234" s="47">
        <v>0</v>
      </c>
      <c r="Y234" s="47">
        <v>0</v>
      </c>
      <c r="Z234" s="47">
        <v>0</v>
      </c>
      <c r="AA234" s="47">
        <v>0</v>
      </c>
      <c r="AB234" s="47">
        <v>0</v>
      </c>
      <c r="AC234" s="69">
        <f t="shared" si="70"/>
        <v>0</v>
      </c>
      <c r="AD234" s="112">
        <f t="shared" si="71"/>
        <v>0</v>
      </c>
    </row>
    <row r="235" spans="1:30" s="49" customFormat="1" ht="12.75" hidden="1" x14ac:dyDescent="0.2">
      <c r="A235" s="93">
        <v>230</v>
      </c>
      <c r="B235" s="36"/>
      <c r="C235" s="141"/>
      <c r="D235" s="56"/>
      <c r="E235" s="77">
        <f t="shared" si="68"/>
        <v>0</v>
      </c>
      <c r="F235" s="78">
        <f t="shared" si="60"/>
        <v>0</v>
      </c>
      <c r="G235" s="47">
        <f t="shared" si="61"/>
        <v>0</v>
      </c>
      <c r="H235" s="47">
        <f t="shared" si="62"/>
        <v>0</v>
      </c>
      <c r="I235" s="47">
        <f t="shared" si="63"/>
        <v>0</v>
      </c>
      <c r="J235" s="47">
        <f t="shared" si="64"/>
        <v>0</v>
      </c>
      <c r="K235" s="47">
        <f t="shared" si="65"/>
        <v>0</v>
      </c>
      <c r="L235" s="47">
        <f t="shared" si="66"/>
        <v>0</v>
      </c>
      <c r="M235" s="47">
        <f t="shared" si="67"/>
        <v>0</v>
      </c>
      <c r="N235" s="78">
        <v>0</v>
      </c>
      <c r="O235" s="47">
        <v>0</v>
      </c>
      <c r="P235" s="47">
        <v>0</v>
      </c>
      <c r="Q235" s="47">
        <v>0</v>
      </c>
      <c r="R235" s="47">
        <v>0</v>
      </c>
      <c r="S235" s="129">
        <v>0</v>
      </c>
      <c r="T235" s="47">
        <v>0</v>
      </c>
      <c r="U235" s="79">
        <f t="shared" si="69"/>
        <v>0</v>
      </c>
      <c r="V235" s="47">
        <v>0</v>
      </c>
      <c r="W235" s="47">
        <f t="shared" si="59"/>
        <v>0</v>
      </c>
      <c r="X235" s="47">
        <v>0</v>
      </c>
      <c r="Y235" s="47">
        <v>0</v>
      </c>
      <c r="Z235" s="47">
        <v>0</v>
      </c>
      <c r="AA235" s="47">
        <v>0</v>
      </c>
      <c r="AB235" s="47">
        <v>0</v>
      </c>
      <c r="AC235" s="69">
        <f t="shared" si="70"/>
        <v>0</v>
      </c>
      <c r="AD235" s="112">
        <f t="shared" si="71"/>
        <v>0</v>
      </c>
    </row>
    <row r="236" spans="1:30" s="49" customFormat="1" ht="12.75" hidden="1" x14ac:dyDescent="0.2">
      <c r="A236" s="93">
        <v>231</v>
      </c>
      <c r="B236" s="36"/>
      <c r="C236" s="141"/>
      <c r="D236" s="56"/>
      <c r="E236" s="77">
        <f t="shared" si="68"/>
        <v>0</v>
      </c>
      <c r="F236" s="78">
        <f t="shared" si="60"/>
        <v>0</v>
      </c>
      <c r="G236" s="47">
        <f t="shared" si="61"/>
        <v>0</v>
      </c>
      <c r="H236" s="47">
        <f t="shared" si="62"/>
        <v>0</v>
      </c>
      <c r="I236" s="47">
        <f t="shared" si="63"/>
        <v>0</v>
      </c>
      <c r="J236" s="47">
        <f t="shared" si="64"/>
        <v>0</v>
      </c>
      <c r="K236" s="47">
        <f t="shared" si="65"/>
        <v>0</v>
      </c>
      <c r="L236" s="47">
        <f t="shared" si="66"/>
        <v>0</v>
      </c>
      <c r="M236" s="47">
        <f t="shared" si="67"/>
        <v>0</v>
      </c>
      <c r="N236" s="78">
        <v>0</v>
      </c>
      <c r="O236" s="47">
        <v>0</v>
      </c>
      <c r="P236" s="47">
        <v>0</v>
      </c>
      <c r="Q236" s="47">
        <v>0</v>
      </c>
      <c r="R236" s="47">
        <v>0</v>
      </c>
      <c r="S236" s="129">
        <v>0</v>
      </c>
      <c r="T236" s="47">
        <v>0</v>
      </c>
      <c r="U236" s="79">
        <f t="shared" si="69"/>
        <v>0</v>
      </c>
      <c r="V236" s="47">
        <v>0</v>
      </c>
      <c r="W236" s="47">
        <f t="shared" si="59"/>
        <v>0</v>
      </c>
      <c r="X236" s="47">
        <v>0</v>
      </c>
      <c r="Y236" s="47">
        <v>0</v>
      </c>
      <c r="Z236" s="47">
        <v>0</v>
      </c>
      <c r="AA236" s="47">
        <v>0</v>
      </c>
      <c r="AB236" s="47">
        <v>0</v>
      </c>
      <c r="AC236" s="69">
        <f t="shared" si="70"/>
        <v>0</v>
      </c>
      <c r="AD236" s="112">
        <f t="shared" si="71"/>
        <v>0</v>
      </c>
    </row>
    <row r="237" spans="1:30" s="49" customFormat="1" ht="12.75" hidden="1" x14ac:dyDescent="0.2">
      <c r="A237" s="93">
        <v>232</v>
      </c>
      <c r="B237" s="36"/>
      <c r="C237" s="141"/>
      <c r="D237" s="56"/>
      <c r="E237" s="77">
        <f t="shared" si="68"/>
        <v>0</v>
      </c>
      <c r="F237" s="78">
        <f t="shared" si="60"/>
        <v>0</v>
      </c>
      <c r="G237" s="47">
        <f t="shared" si="61"/>
        <v>0</v>
      </c>
      <c r="H237" s="47">
        <f t="shared" si="62"/>
        <v>0</v>
      </c>
      <c r="I237" s="47">
        <f t="shared" si="63"/>
        <v>0</v>
      </c>
      <c r="J237" s="47">
        <f t="shared" si="64"/>
        <v>0</v>
      </c>
      <c r="K237" s="47">
        <f t="shared" si="65"/>
        <v>0</v>
      </c>
      <c r="L237" s="47">
        <f t="shared" si="66"/>
        <v>0</v>
      </c>
      <c r="M237" s="47">
        <f t="shared" si="67"/>
        <v>0</v>
      </c>
      <c r="N237" s="78">
        <v>0</v>
      </c>
      <c r="O237" s="47">
        <v>0</v>
      </c>
      <c r="P237" s="47">
        <v>0</v>
      </c>
      <c r="Q237" s="47">
        <v>0</v>
      </c>
      <c r="R237" s="47">
        <v>0</v>
      </c>
      <c r="S237" s="129">
        <v>0</v>
      </c>
      <c r="T237" s="47">
        <v>0</v>
      </c>
      <c r="U237" s="79">
        <f t="shared" si="69"/>
        <v>0</v>
      </c>
      <c r="V237" s="47">
        <v>0</v>
      </c>
      <c r="W237" s="47">
        <f t="shared" si="59"/>
        <v>0</v>
      </c>
      <c r="X237" s="47">
        <v>0</v>
      </c>
      <c r="Y237" s="47">
        <v>0</v>
      </c>
      <c r="Z237" s="47">
        <v>0</v>
      </c>
      <c r="AA237" s="47">
        <v>0</v>
      </c>
      <c r="AB237" s="47">
        <v>0</v>
      </c>
      <c r="AC237" s="69">
        <f t="shared" si="70"/>
        <v>0</v>
      </c>
      <c r="AD237" s="112">
        <f t="shared" si="71"/>
        <v>0</v>
      </c>
    </row>
    <row r="238" spans="1:30" s="49" customFormat="1" ht="12.75" hidden="1" x14ac:dyDescent="0.2">
      <c r="A238" s="93">
        <v>233</v>
      </c>
      <c r="B238" s="36"/>
      <c r="C238" s="141"/>
      <c r="D238" s="56"/>
      <c r="E238" s="77">
        <f t="shared" si="68"/>
        <v>0</v>
      </c>
      <c r="F238" s="78">
        <f t="shared" si="60"/>
        <v>0</v>
      </c>
      <c r="G238" s="47">
        <f t="shared" si="61"/>
        <v>0</v>
      </c>
      <c r="H238" s="47">
        <f t="shared" si="62"/>
        <v>0</v>
      </c>
      <c r="I238" s="47">
        <f t="shared" si="63"/>
        <v>0</v>
      </c>
      <c r="J238" s="47">
        <f t="shared" si="64"/>
        <v>0</v>
      </c>
      <c r="K238" s="47">
        <f t="shared" si="65"/>
        <v>0</v>
      </c>
      <c r="L238" s="47">
        <f t="shared" si="66"/>
        <v>0</v>
      </c>
      <c r="M238" s="47">
        <f t="shared" si="67"/>
        <v>0</v>
      </c>
      <c r="N238" s="78">
        <v>0</v>
      </c>
      <c r="O238" s="47">
        <v>0</v>
      </c>
      <c r="P238" s="47">
        <v>0</v>
      </c>
      <c r="Q238" s="47">
        <v>0</v>
      </c>
      <c r="R238" s="47">
        <v>0</v>
      </c>
      <c r="S238" s="129">
        <v>0</v>
      </c>
      <c r="T238" s="47">
        <v>0</v>
      </c>
      <c r="U238" s="79">
        <f t="shared" si="69"/>
        <v>0</v>
      </c>
      <c r="V238" s="47">
        <v>0</v>
      </c>
      <c r="W238" s="47">
        <f t="shared" si="59"/>
        <v>0</v>
      </c>
      <c r="X238" s="47">
        <v>0</v>
      </c>
      <c r="Y238" s="47">
        <v>0</v>
      </c>
      <c r="Z238" s="47">
        <v>0</v>
      </c>
      <c r="AA238" s="47">
        <v>0</v>
      </c>
      <c r="AB238" s="47">
        <v>0</v>
      </c>
      <c r="AC238" s="69">
        <f t="shared" si="70"/>
        <v>0</v>
      </c>
      <c r="AD238" s="112">
        <f t="shared" si="71"/>
        <v>0</v>
      </c>
    </row>
    <row r="239" spans="1:30" s="49" customFormat="1" ht="12.75" hidden="1" x14ac:dyDescent="0.2">
      <c r="A239" s="93">
        <v>234</v>
      </c>
      <c r="B239" s="36"/>
      <c r="C239" s="141"/>
      <c r="D239" s="56"/>
      <c r="E239" s="77">
        <f t="shared" si="68"/>
        <v>0</v>
      </c>
      <c r="F239" s="78">
        <f t="shared" si="60"/>
        <v>0</v>
      </c>
      <c r="G239" s="47">
        <f t="shared" si="61"/>
        <v>0</v>
      </c>
      <c r="H239" s="47">
        <f t="shared" si="62"/>
        <v>0</v>
      </c>
      <c r="I239" s="47">
        <f t="shared" si="63"/>
        <v>0</v>
      </c>
      <c r="J239" s="47">
        <f t="shared" si="64"/>
        <v>0</v>
      </c>
      <c r="K239" s="47">
        <f t="shared" si="65"/>
        <v>0</v>
      </c>
      <c r="L239" s="47">
        <f t="shared" si="66"/>
        <v>0</v>
      </c>
      <c r="M239" s="47">
        <f t="shared" si="67"/>
        <v>0</v>
      </c>
      <c r="N239" s="78">
        <v>0</v>
      </c>
      <c r="O239" s="47">
        <v>0</v>
      </c>
      <c r="P239" s="47">
        <v>0</v>
      </c>
      <c r="Q239" s="47">
        <v>0</v>
      </c>
      <c r="R239" s="47">
        <v>0</v>
      </c>
      <c r="S239" s="129">
        <v>0</v>
      </c>
      <c r="T239" s="47">
        <v>0</v>
      </c>
      <c r="U239" s="79">
        <f t="shared" si="69"/>
        <v>0</v>
      </c>
      <c r="V239" s="47">
        <v>0</v>
      </c>
      <c r="W239" s="47">
        <f t="shared" si="59"/>
        <v>0</v>
      </c>
      <c r="X239" s="47">
        <v>0</v>
      </c>
      <c r="Y239" s="47">
        <v>0</v>
      </c>
      <c r="Z239" s="47">
        <v>0</v>
      </c>
      <c r="AA239" s="47">
        <v>0</v>
      </c>
      <c r="AB239" s="47">
        <v>0</v>
      </c>
      <c r="AC239" s="69">
        <f t="shared" si="70"/>
        <v>0</v>
      </c>
      <c r="AD239" s="112">
        <f t="shared" si="71"/>
        <v>0</v>
      </c>
    </row>
    <row r="240" spans="1:30" s="49" customFormat="1" ht="12.75" hidden="1" x14ac:dyDescent="0.2">
      <c r="A240" s="93">
        <v>235</v>
      </c>
      <c r="B240" s="36"/>
      <c r="C240" s="141"/>
      <c r="D240" s="56"/>
      <c r="E240" s="77">
        <f t="shared" si="68"/>
        <v>0</v>
      </c>
      <c r="F240" s="78">
        <f t="shared" si="60"/>
        <v>0</v>
      </c>
      <c r="G240" s="47">
        <f t="shared" si="61"/>
        <v>0</v>
      </c>
      <c r="H240" s="47">
        <f t="shared" si="62"/>
        <v>0</v>
      </c>
      <c r="I240" s="47">
        <f t="shared" si="63"/>
        <v>0</v>
      </c>
      <c r="J240" s="47">
        <f t="shared" si="64"/>
        <v>0</v>
      </c>
      <c r="K240" s="47">
        <f t="shared" si="65"/>
        <v>0</v>
      </c>
      <c r="L240" s="47">
        <f t="shared" si="66"/>
        <v>0</v>
      </c>
      <c r="M240" s="47">
        <f t="shared" si="67"/>
        <v>0</v>
      </c>
      <c r="N240" s="78">
        <v>0</v>
      </c>
      <c r="O240" s="47">
        <v>0</v>
      </c>
      <c r="P240" s="47">
        <v>0</v>
      </c>
      <c r="Q240" s="47">
        <v>0</v>
      </c>
      <c r="R240" s="47">
        <v>0</v>
      </c>
      <c r="S240" s="129">
        <v>0</v>
      </c>
      <c r="T240" s="47">
        <v>0</v>
      </c>
      <c r="U240" s="79">
        <f t="shared" si="69"/>
        <v>0</v>
      </c>
      <c r="V240" s="47">
        <v>0</v>
      </c>
      <c r="W240" s="47">
        <f t="shared" si="59"/>
        <v>0</v>
      </c>
      <c r="X240" s="47">
        <v>0</v>
      </c>
      <c r="Y240" s="47">
        <v>0</v>
      </c>
      <c r="Z240" s="47">
        <v>0</v>
      </c>
      <c r="AA240" s="47">
        <v>0</v>
      </c>
      <c r="AB240" s="47">
        <v>0</v>
      </c>
      <c r="AC240" s="69">
        <f t="shared" si="70"/>
        <v>0</v>
      </c>
      <c r="AD240" s="112">
        <f t="shared" si="71"/>
        <v>0</v>
      </c>
    </row>
    <row r="241" spans="1:30" s="49" customFormat="1" ht="12.75" hidden="1" x14ac:dyDescent="0.2">
      <c r="A241" s="93">
        <v>236</v>
      </c>
      <c r="B241" s="36"/>
      <c r="C241" s="141"/>
      <c r="D241" s="56"/>
      <c r="E241" s="77">
        <f t="shared" si="68"/>
        <v>0</v>
      </c>
      <c r="F241" s="78">
        <f t="shared" si="60"/>
        <v>0</v>
      </c>
      <c r="G241" s="47">
        <f t="shared" si="61"/>
        <v>0</v>
      </c>
      <c r="H241" s="47">
        <f t="shared" si="62"/>
        <v>0</v>
      </c>
      <c r="I241" s="47">
        <f t="shared" si="63"/>
        <v>0</v>
      </c>
      <c r="J241" s="47">
        <f t="shared" si="64"/>
        <v>0</v>
      </c>
      <c r="K241" s="47">
        <f t="shared" si="65"/>
        <v>0</v>
      </c>
      <c r="L241" s="47">
        <f t="shared" si="66"/>
        <v>0</v>
      </c>
      <c r="M241" s="47">
        <f t="shared" si="67"/>
        <v>0</v>
      </c>
      <c r="N241" s="78">
        <v>0</v>
      </c>
      <c r="O241" s="47">
        <v>0</v>
      </c>
      <c r="P241" s="47">
        <v>0</v>
      </c>
      <c r="Q241" s="47">
        <v>0</v>
      </c>
      <c r="R241" s="47">
        <v>0</v>
      </c>
      <c r="S241" s="129">
        <v>0</v>
      </c>
      <c r="T241" s="47">
        <v>0</v>
      </c>
      <c r="U241" s="79">
        <f t="shared" si="69"/>
        <v>0</v>
      </c>
      <c r="V241" s="47">
        <v>0</v>
      </c>
      <c r="W241" s="47">
        <f t="shared" si="59"/>
        <v>0</v>
      </c>
      <c r="X241" s="47">
        <v>0</v>
      </c>
      <c r="Y241" s="47">
        <v>0</v>
      </c>
      <c r="Z241" s="47">
        <v>0</v>
      </c>
      <c r="AA241" s="47">
        <v>0</v>
      </c>
      <c r="AB241" s="47">
        <v>0</v>
      </c>
      <c r="AC241" s="69">
        <f t="shared" si="70"/>
        <v>0</v>
      </c>
      <c r="AD241" s="112">
        <f t="shared" si="71"/>
        <v>0</v>
      </c>
    </row>
    <row r="242" spans="1:30" s="49" customFormat="1" ht="12.75" hidden="1" x14ac:dyDescent="0.2">
      <c r="A242" s="93">
        <v>237</v>
      </c>
      <c r="B242" s="36"/>
      <c r="C242" s="141"/>
      <c r="D242" s="56"/>
      <c r="E242" s="77">
        <f t="shared" si="68"/>
        <v>0</v>
      </c>
      <c r="F242" s="78">
        <f t="shared" si="60"/>
        <v>0</v>
      </c>
      <c r="G242" s="47">
        <f t="shared" si="61"/>
        <v>0</v>
      </c>
      <c r="H242" s="47">
        <f t="shared" si="62"/>
        <v>0</v>
      </c>
      <c r="I242" s="47">
        <f t="shared" si="63"/>
        <v>0</v>
      </c>
      <c r="J242" s="47">
        <f t="shared" si="64"/>
        <v>0</v>
      </c>
      <c r="K242" s="47">
        <f t="shared" si="65"/>
        <v>0</v>
      </c>
      <c r="L242" s="47">
        <f t="shared" si="66"/>
        <v>0</v>
      </c>
      <c r="M242" s="47">
        <f t="shared" si="67"/>
        <v>0</v>
      </c>
      <c r="N242" s="78">
        <v>0</v>
      </c>
      <c r="O242" s="47">
        <v>0</v>
      </c>
      <c r="P242" s="47">
        <v>0</v>
      </c>
      <c r="Q242" s="47">
        <v>0</v>
      </c>
      <c r="R242" s="47">
        <v>0</v>
      </c>
      <c r="S242" s="129">
        <v>0</v>
      </c>
      <c r="T242" s="47">
        <v>0</v>
      </c>
      <c r="U242" s="79">
        <f t="shared" si="69"/>
        <v>0</v>
      </c>
      <c r="V242" s="47">
        <v>0</v>
      </c>
      <c r="W242" s="47">
        <f t="shared" si="59"/>
        <v>0</v>
      </c>
      <c r="X242" s="47">
        <v>0</v>
      </c>
      <c r="Y242" s="47">
        <v>0</v>
      </c>
      <c r="Z242" s="47">
        <v>0</v>
      </c>
      <c r="AA242" s="47">
        <v>0</v>
      </c>
      <c r="AB242" s="47">
        <v>0</v>
      </c>
      <c r="AC242" s="69">
        <f t="shared" si="70"/>
        <v>0</v>
      </c>
      <c r="AD242" s="112">
        <f t="shared" si="71"/>
        <v>0</v>
      </c>
    </row>
    <row r="243" spans="1:30" s="49" customFormat="1" ht="12.75" hidden="1" x14ac:dyDescent="0.2">
      <c r="A243" s="93">
        <v>238</v>
      </c>
      <c r="B243" s="36"/>
      <c r="C243" s="141"/>
      <c r="D243" s="56"/>
      <c r="E243" s="77">
        <f t="shared" si="68"/>
        <v>0</v>
      </c>
      <c r="F243" s="78">
        <f t="shared" si="60"/>
        <v>0</v>
      </c>
      <c r="G243" s="47">
        <f t="shared" si="61"/>
        <v>0</v>
      </c>
      <c r="H243" s="47">
        <f t="shared" si="62"/>
        <v>0</v>
      </c>
      <c r="I243" s="47">
        <f t="shared" si="63"/>
        <v>0</v>
      </c>
      <c r="J243" s="47">
        <f t="shared" si="64"/>
        <v>0</v>
      </c>
      <c r="K243" s="47">
        <f t="shared" si="65"/>
        <v>0</v>
      </c>
      <c r="L243" s="47">
        <f t="shared" si="66"/>
        <v>0</v>
      </c>
      <c r="M243" s="47">
        <f t="shared" si="67"/>
        <v>0</v>
      </c>
      <c r="N243" s="78">
        <v>0</v>
      </c>
      <c r="O243" s="47">
        <v>0</v>
      </c>
      <c r="P243" s="47">
        <v>0</v>
      </c>
      <c r="Q243" s="47">
        <v>0</v>
      </c>
      <c r="R243" s="47">
        <v>0</v>
      </c>
      <c r="S243" s="129">
        <v>0</v>
      </c>
      <c r="T243" s="47">
        <v>0</v>
      </c>
      <c r="U243" s="79">
        <f t="shared" si="69"/>
        <v>0</v>
      </c>
      <c r="V243" s="47">
        <v>0</v>
      </c>
      <c r="W243" s="47">
        <f t="shared" si="59"/>
        <v>0</v>
      </c>
      <c r="X243" s="47">
        <v>0</v>
      </c>
      <c r="Y243" s="47">
        <v>0</v>
      </c>
      <c r="Z243" s="47">
        <v>0</v>
      </c>
      <c r="AA243" s="47">
        <v>0</v>
      </c>
      <c r="AB243" s="47">
        <v>0</v>
      </c>
      <c r="AC243" s="69">
        <f t="shared" si="70"/>
        <v>0</v>
      </c>
      <c r="AD243" s="112">
        <f t="shared" si="71"/>
        <v>0</v>
      </c>
    </row>
    <row r="244" spans="1:30" s="49" customFormat="1" ht="12.75" hidden="1" x14ac:dyDescent="0.2">
      <c r="A244" s="93">
        <v>239</v>
      </c>
      <c r="B244" s="36"/>
      <c r="C244" s="141"/>
      <c r="D244" s="56"/>
      <c r="E244" s="77">
        <f t="shared" si="68"/>
        <v>0</v>
      </c>
      <c r="F244" s="78">
        <f t="shared" si="60"/>
        <v>0</v>
      </c>
      <c r="G244" s="47">
        <f t="shared" si="61"/>
        <v>0</v>
      </c>
      <c r="H244" s="47">
        <f t="shared" si="62"/>
        <v>0</v>
      </c>
      <c r="I244" s="47">
        <f t="shared" si="63"/>
        <v>0</v>
      </c>
      <c r="J244" s="47">
        <f t="shared" si="64"/>
        <v>0</v>
      </c>
      <c r="K244" s="47">
        <f t="shared" si="65"/>
        <v>0</v>
      </c>
      <c r="L244" s="47">
        <f t="shared" si="66"/>
        <v>0</v>
      </c>
      <c r="M244" s="47">
        <f t="shared" si="67"/>
        <v>0</v>
      </c>
      <c r="N244" s="78">
        <v>0</v>
      </c>
      <c r="O244" s="47">
        <v>0</v>
      </c>
      <c r="P244" s="47">
        <v>0</v>
      </c>
      <c r="Q244" s="47">
        <v>0</v>
      </c>
      <c r="R244" s="47">
        <v>0</v>
      </c>
      <c r="S244" s="129">
        <v>0</v>
      </c>
      <c r="T244" s="47">
        <v>0</v>
      </c>
      <c r="U244" s="79">
        <f t="shared" si="69"/>
        <v>0</v>
      </c>
      <c r="V244" s="47">
        <v>0</v>
      </c>
      <c r="W244" s="47">
        <f t="shared" si="59"/>
        <v>0</v>
      </c>
      <c r="X244" s="47">
        <v>0</v>
      </c>
      <c r="Y244" s="47">
        <v>0</v>
      </c>
      <c r="Z244" s="47">
        <v>0</v>
      </c>
      <c r="AA244" s="47">
        <v>0</v>
      </c>
      <c r="AB244" s="47">
        <v>0</v>
      </c>
      <c r="AC244" s="69">
        <f t="shared" si="70"/>
        <v>0</v>
      </c>
      <c r="AD244" s="112">
        <f t="shared" si="71"/>
        <v>0</v>
      </c>
    </row>
    <row r="245" spans="1:30" s="49" customFormat="1" ht="12.75" hidden="1" x14ac:dyDescent="0.2">
      <c r="A245" s="93">
        <v>240</v>
      </c>
      <c r="B245" s="36"/>
      <c r="C245" s="141"/>
      <c r="D245" s="56"/>
      <c r="E245" s="77">
        <f t="shared" si="68"/>
        <v>0</v>
      </c>
      <c r="F245" s="78">
        <f t="shared" si="60"/>
        <v>0</v>
      </c>
      <c r="G245" s="47">
        <f t="shared" si="61"/>
        <v>0</v>
      </c>
      <c r="H245" s="47">
        <f t="shared" si="62"/>
        <v>0</v>
      </c>
      <c r="I245" s="47">
        <f t="shared" si="63"/>
        <v>0</v>
      </c>
      <c r="J245" s="47">
        <f t="shared" si="64"/>
        <v>0</v>
      </c>
      <c r="K245" s="47">
        <f t="shared" si="65"/>
        <v>0</v>
      </c>
      <c r="L245" s="47">
        <f t="shared" si="66"/>
        <v>0</v>
      </c>
      <c r="M245" s="47">
        <f t="shared" si="67"/>
        <v>0</v>
      </c>
      <c r="N245" s="78">
        <v>0</v>
      </c>
      <c r="O245" s="47">
        <v>0</v>
      </c>
      <c r="P245" s="47">
        <v>0</v>
      </c>
      <c r="Q245" s="47">
        <v>0</v>
      </c>
      <c r="R245" s="47">
        <v>0</v>
      </c>
      <c r="S245" s="129">
        <v>0</v>
      </c>
      <c r="T245" s="47">
        <v>0</v>
      </c>
      <c r="U245" s="79">
        <f t="shared" si="69"/>
        <v>0</v>
      </c>
      <c r="V245" s="47">
        <v>0</v>
      </c>
      <c r="W245" s="47">
        <f t="shared" si="59"/>
        <v>0</v>
      </c>
      <c r="X245" s="47">
        <v>0</v>
      </c>
      <c r="Y245" s="47">
        <v>0</v>
      </c>
      <c r="Z245" s="47">
        <v>0</v>
      </c>
      <c r="AA245" s="47">
        <v>0</v>
      </c>
      <c r="AB245" s="47">
        <v>0</v>
      </c>
      <c r="AC245" s="69">
        <f t="shared" si="70"/>
        <v>0</v>
      </c>
      <c r="AD245" s="112">
        <f t="shared" si="71"/>
        <v>0</v>
      </c>
    </row>
    <row r="246" spans="1:30" s="49" customFormat="1" ht="12.75" hidden="1" x14ac:dyDescent="0.2">
      <c r="A246" s="93">
        <v>241</v>
      </c>
      <c r="B246" s="36"/>
      <c r="C246" s="141"/>
      <c r="D246" s="56"/>
      <c r="E246" s="77">
        <f t="shared" si="68"/>
        <v>0</v>
      </c>
      <c r="F246" s="78">
        <f t="shared" si="60"/>
        <v>0</v>
      </c>
      <c r="G246" s="47">
        <f t="shared" si="61"/>
        <v>0</v>
      </c>
      <c r="H246" s="47">
        <f t="shared" si="62"/>
        <v>0</v>
      </c>
      <c r="I246" s="47">
        <f t="shared" si="63"/>
        <v>0</v>
      </c>
      <c r="J246" s="47">
        <f t="shared" si="64"/>
        <v>0</v>
      </c>
      <c r="K246" s="47">
        <f t="shared" si="65"/>
        <v>0</v>
      </c>
      <c r="L246" s="47">
        <f t="shared" si="66"/>
        <v>0</v>
      </c>
      <c r="M246" s="47">
        <f t="shared" si="67"/>
        <v>0</v>
      </c>
      <c r="N246" s="78">
        <v>0</v>
      </c>
      <c r="O246" s="47">
        <v>0</v>
      </c>
      <c r="P246" s="47">
        <v>0</v>
      </c>
      <c r="Q246" s="47">
        <v>0</v>
      </c>
      <c r="R246" s="47">
        <v>0</v>
      </c>
      <c r="S246" s="129">
        <v>0</v>
      </c>
      <c r="T246" s="47">
        <v>0</v>
      </c>
      <c r="U246" s="79">
        <f t="shared" si="69"/>
        <v>0</v>
      </c>
      <c r="V246" s="47">
        <v>0</v>
      </c>
      <c r="W246" s="47">
        <f t="shared" si="59"/>
        <v>0</v>
      </c>
      <c r="X246" s="47">
        <v>0</v>
      </c>
      <c r="Y246" s="47">
        <v>0</v>
      </c>
      <c r="Z246" s="47">
        <v>0</v>
      </c>
      <c r="AA246" s="47">
        <v>0</v>
      </c>
      <c r="AB246" s="47">
        <v>0</v>
      </c>
      <c r="AC246" s="69">
        <f t="shared" si="70"/>
        <v>0</v>
      </c>
      <c r="AD246" s="112">
        <f t="shared" si="71"/>
        <v>0</v>
      </c>
    </row>
    <row r="247" spans="1:30" s="49" customFormat="1" ht="12.75" hidden="1" x14ac:dyDescent="0.2">
      <c r="A247" s="93">
        <v>242</v>
      </c>
      <c r="B247" s="36"/>
      <c r="C247" s="141"/>
      <c r="D247" s="56"/>
      <c r="E247" s="77">
        <f t="shared" si="68"/>
        <v>0</v>
      </c>
      <c r="F247" s="78">
        <f t="shared" si="60"/>
        <v>0</v>
      </c>
      <c r="G247" s="47">
        <f t="shared" si="61"/>
        <v>0</v>
      </c>
      <c r="H247" s="47">
        <f t="shared" si="62"/>
        <v>0</v>
      </c>
      <c r="I247" s="47">
        <f t="shared" si="63"/>
        <v>0</v>
      </c>
      <c r="J247" s="47">
        <f t="shared" si="64"/>
        <v>0</v>
      </c>
      <c r="K247" s="47">
        <f t="shared" si="65"/>
        <v>0</v>
      </c>
      <c r="L247" s="47">
        <f t="shared" si="66"/>
        <v>0</v>
      </c>
      <c r="M247" s="47">
        <f t="shared" si="67"/>
        <v>0</v>
      </c>
      <c r="N247" s="78">
        <v>0</v>
      </c>
      <c r="O247" s="47">
        <v>0</v>
      </c>
      <c r="P247" s="47">
        <v>0</v>
      </c>
      <c r="Q247" s="47">
        <v>0</v>
      </c>
      <c r="R247" s="47">
        <v>0</v>
      </c>
      <c r="S247" s="129">
        <v>0</v>
      </c>
      <c r="T247" s="47">
        <v>0</v>
      </c>
      <c r="U247" s="79">
        <f t="shared" si="69"/>
        <v>0</v>
      </c>
      <c r="V247" s="47">
        <v>0</v>
      </c>
      <c r="W247" s="47">
        <f t="shared" si="59"/>
        <v>0</v>
      </c>
      <c r="X247" s="47">
        <v>0</v>
      </c>
      <c r="Y247" s="47">
        <v>0</v>
      </c>
      <c r="Z247" s="47">
        <v>0</v>
      </c>
      <c r="AA247" s="47">
        <v>0</v>
      </c>
      <c r="AB247" s="47">
        <v>0</v>
      </c>
      <c r="AC247" s="69">
        <f t="shared" si="70"/>
        <v>0</v>
      </c>
      <c r="AD247" s="112">
        <f t="shared" si="71"/>
        <v>0</v>
      </c>
    </row>
    <row r="248" spans="1:30" s="49" customFormat="1" ht="12.75" hidden="1" x14ac:dyDescent="0.2">
      <c r="A248" s="93">
        <v>243</v>
      </c>
      <c r="B248" s="36"/>
      <c r="C248" s="141"/>
      <c r="D248" s="56"/>
      <c r="E248" s="77">
        <f t="shared" si="68"/>
        <v>0</v>
      </c>
      <c r="F248" s="78">
        <f t="shared" si="60"/>
        <v>0</v>
      </c>
      <c r="G248" s="47">
        <f t="shared" si="61"/>
        <v>0</v>
      </c>
      <c r="H248" s="47">
        <f t="shared" si="62"/>
        <v>0</v>
      </c>
      <c r="I248" s="47">
        <f t="shared" si="63"/>
        <v>0</v>
      </c>
      <c r="J248" s="47">
        <f t="shared" si="64"/>
        <v>0</v>
      </c>
      <c r="K248" s="47">
        <f t="shared" si="65"/>
        <v>0</v>
      </c>
      <c r="L248" s="47">
        <f t="shared" si="66"/>
        <v>0</v>
      </c>
      <c r="M248" s="47">
        <f t="shared" si="67"/>
        <v>0</v>
      </c>
      <c r="N248" s="78">
        <v>0</v>
      </c>
      <c r="O248" s="47">
        <v>0</v>
      </c>
      <c r="P248" s="47">
        <v>0</v>
      </c>
      <c r="Q248" s="47">
        <v>0</v>
      </c>
      <c r="R248" s="47">
        <v>0</v>
      </c>
      <c r="S248" s="129">
        <v>0</v>
      </c>
      <c r="T248" s="47">
        <v>0</v>
      </c>
      <c r="U248" s="79">
        <f t="shared" si="69"/>
        <v>0</v>
      </c>
      <c r="V248" s="47">
        <v>0</v>
      </c>
      <c r="W248" s="47">
        <f t="shared" si="59"/>
        <v>0</v>
      </c>
      <c r="X248" s="47">
        <v>0</v>
      </c>
      <c r="Y248" s="47">
        <v>0</v>
      </c>
      <c r="Z248" s="47">
        <v>0</v>
      </c>
      <c r="AA248" s="47">
        <v>0</v>
      </c>
      <c r="AB248" s="47">
        <v>0</v>
      </c>
      <c r="AC248" s="69">
        <f t="shared" si="70"/>
        <v>0</v>
      </c>
      <c r="AD248" s="112">
        <f t="shared" si="71"/>
        <v>0</v>
      </c>
    </row>
    <row r="249" spans="1:30" s="49" customFormat="1" ht="12.75" hidden="1" x14ac:dyDescent="0.2">
      <c r="A249" s="93">
        <v>244</v>
      </c>
      <c r="B249" s="36"/>
      <c r="C249" s="141"/>
      <c r="D249" s="56"/>
      <c r="E249" s="77">
        <f t="shared" si="68"/>
        <v>0</v>
      </c>
      <c r="F249" s="78">
        <f t="shared" si="60"/>
        <v>0</v>
      </c>
      <c r="G249" s="47">
        <f t="shared" si="61"/>
        <v>0</v>
      </c>
      <c r="H249" s="47">
        <f t="shared" si="62"/>
        <v>0</v>
      </c>
      <c r="I249" s="47">
        <f t="shared" si="63"/>
        <v>0</v>
      </c>
      <c r="J249" s="47">
        <f t="shared" si="64"/>
        <v>0</v>
      </c>
      <c r="K249" s="47">
        <f t="shared" si="65"/>
        <v>0</v>
      </c>
      <c r="L249" s="47">
        <f t="shared" si="66"/>
        <v>0</v>
      </c>
      <c r="M249" s="47">
        <f t="shared" si="67"/>
        <v>0</v>
      </c>
      <c r="N249" s="78">
        <v>0</v>
      </c>
      <c r="O249" s="47">
        <v>0</v>
      </c>
      <c r="P249" s="47">
        <v>0</v>
      </c>
      <c r="Q249" s="47">
        <v>0</v>
      </c>
      <c r="R249" s="47">
        <v>0</v>
      </c>
      <c r="S249" s="129">
        <v>0</v>
      </c>
      <c r="T249" s="47">
        <v>0</v>
      </c>
      <c r="U249" s="79">
        <f t="shared" si="69"/>
        <v>0</v>
      </c>
      <c r="V249" s="47">
        <v>0</v>
      </c>
      <c r="W249" s="47">
        <f t="shared" si="59"/>
        <v>0</v>
      </c>
      <c r="X249" s="47">
        <v>0</v>
      </c>
      <c r="Y249" s="47">
        <v>0</v>
      </c>
      <c r="Z249" s="47">
        <v>0</v>
      </c>
      <c r="AA249" s="47">
        <v>0</v>
      </c>
      <c r="AB249" s="47">
        <v>0</v>
      </c>
      <c r="AC249" s="69">
        <f t="shared" si="70"/>
        <v>0</v>
      </c>
      <c r="AD249" s="112">
        <f t="shared" si="71"/>
        <v>0</v>
      </c>
    </row>
    <row r="250" spans="1:30" s="49" customFormat="1" ht="12.75" hidden="1" x14ac:dyDescent="0.2">
      <c r="A250" s="93">
        <v>245</v>
      </c>
      <c r="B250" s="36"/>
      <c r="C250" s="141"/>
      <c r="D250" s="56"/>
      <c r="E250" s="77">
        <f t="shared" si="68"/>
        <v>0</v>
      </c>
      <c r="F250" s="78">
        <f t="shared" si="60"/>
        <v>0</v>
      </c>
      <c r="G250" s="47">
        <f t="shared" si="61"/>
        <v>0</v>
      </c>
      <c r="H250" s="47">
        <f t="shared" si="62"/>
        <v>0</v>
      </c>
      <c r="I250" s="47">
        <f t="shared" si="63"/>
        <v>0</v>
      </c>
      <c r="J250" s="47">
        <f t="shared" si="64"/>
        <v>0</v>
      </c>
      <c r="K250" s="47">
        <f t="shared" si="65"/>
        <v>0</v>
      </c>
      <c r="L250" s="47">
        <f t="shared" si="66"/>
        <v>0</v>
      </c>
      <c r="M250" s="47">
        <f t="shared" si="67"/>
        <v>0</v>
      </c>
      <c r="N250" s="78">
        <v>0</v>
      </c>
      <c r="O250" s="47">
        <v>0</v>
      </c>
      <c r="P250" s="47">
        <v>0</v>
      </c>
      <c r="Q250" s="47">
        <v>0</v>
      </c>
      <c r="R250" s="47">
        <v>0</v>
      </c>
      <c r="S250" s="129">
        <v>0</v>
      </c>
      <c r="T250" s="47">
        <v>0</v>
      </c>
      <c r="U250" s="79">
        <f t="shared" si="69"/>
        <v>0</v>
      </c>
      <c r="V250" s="47">
        <v>0</v>
      </c>
      <c r="W250" s="47">
        <f t="shared" si="59"/>
        <v>0</v>
      </c>
      <c r="X250" s="47">
        <v>0</v>
      </c>
      <c r="Y250" s="47">
        <v>0</v>
      </c>
      <c r="Z250" s="47">
        <v>0</v>
      </c>
      <c r="AA250" s="47">
        <v>0</v>
      </c>
      <c r="AB250" s="47">
        <v>0</v>
      </c>
      <c r="AC250" s="69">
        <f t="shared" si="70"/>
        <v>0</v>
      </c>
      <c r="AD250" s="112">
        <f t="shared" si="71"/>
        <v>0</v>
      </c>
    </row>
    <row r="251" spans="1:30" s="49" customFormat="1" ht="12.75" hidden="1" x14ac:dyDescent="0.2">
      <c r="A251" s="93">
        <v>246</v>
      </c>
      <c r="B251" s="36"/>
      <c r="C251" s="141"/>
      <c r="D251" s="56"/>
      <c r="E251" s="77">
        <f t="shared" si="68"/>
        <v>0</v>
      </c>
      <c r="F251" s="78">
        <f t="shared" si="60"/>
        <v>0</v>
      </c>
      <c r="G251" s="47">
        <f t="shared" si="61"/>
        <v>0</v>
      </c>
      <c r="H251" s="47">
        <f t="shared" si="62"/>
        <v>0</v>
      </c>
      <c r="I251" s="47">
        <f t="shared" si="63"/>
        <v>0</v>
      </c>
      <c r="J251" s="47">
        <f t="shared" si="64"/>
        <v>0</v>
      </c>
      <c r="K251" s="47">
        <f t="shared" si="65"/>
        <v>0</v>
      </c>
      <c r="L251" s="47">
        <f t="shared" si="66"/>
        <v>0</v>
      </c>
      <c r="M251" s="47">
        <f t="shared" si="67"/>
        <v>0</v>
      </c>
      <c r="N251" s="78">
        <v>0</v>
      </c>
      <c r="O251" s="47">
        <v>0</v>
      </c>
      <c r="P251" s="47">
        <v>0</v>
      </c>
      <c r="Q251" s="47">
        <v>0</v>
      </c>
      <c r="R251" s="47">
        <v>0</v>
      </c>
      <c r="S251" s="129">
        <v>0</v>
      </c>
      <c r="T251" s="47">
        <v>0</v>
      </c>
      <c r="U251" s="79">
        <f t="shared" si="69"/>
        <v>0</v>
      </c>
      <c r="V251" s="47">
        <v>0</v>
      </c>
      <c r="W251" s="47">
        <f t="shared" si="59"/>
        <v>0</v>
      </c>
      <c r="X251" s="47">
        <v>0</v>
      </c>
      <c r="Y251" s="47">
        <v>0</v>
      </c>
      <c r="Z251" s="47">
        <v>0</v>
      </c>
      <c r="AA251" s="47">
        <v>0</v>
      </c>
      <c r="AB251" s="47">
        <v>0</v>
      </c>
      <c r="AC251" s="69">
        <f t="shared" si="70"/>
        <v>0</v>
      </c>
      <c r="AD251" s="112">
        <f t="shared" si="71"/>
        <v>0</v>
      </c>
    </row>
    <row r="252" spans="1:30" s="49" customFormat="1" ht="12.75" hidden="1" x14ac:dyDescent="0.2">
      <c r="A252" s="93">
        <v>247</v>
      </c>
      <c r="B252" s="36"/>
      <c r="C252" s="141"/>
      <c r="D252" s="56"/>
      <c r="E252" s="77">
        <f t="shared" si="68"/>
        <v>0</v>
      </c>
      <c r="F252" s="78">
        <f t="shared" si="60"/>
        <v>0</v>
      </c>
      <c r="G252" s="47">
        <f t="shared" si="61"/>
        <v>0</v>
      </c>
      <c r="H252" s="47">
        <f t="shared" si="62"/>
        <v>0</v>
      </c>
      <c r="I252" s="47">
        <f t="shared" si="63"/>
        <v>0</v>
      </c>
      <c r="J252" s="47">
        <f t="shared" si="64"/>
        <v>0</v>
      </c>
      <c r="K252" s="47">
        <f t="shared" si="65"/>
        <v>0</v>
      </c>
      <c r="L252" s="47">
        <f t="shared" si="66"/>
        <v>0</v>
      </c>
      <c r="M252" s="47">
        <f t="shared" si="67"/>
        <v>0</v>
      </c>
      <c r="N252" s="78">
        <v>0</v>
      </c>
      <c r="O252" s="47">
        <v>0</v>
      </c>
      <c r="P252" s="47">
        <v>0</v>
      </c>
      <c r="Q252" s="47">
        <v>0</v>
      </c>
      <c r="R252" s="47">
        <v>0</v>
      </c>
      <c r="S252" s="129">
        <v>0</v>
      </c>
      <c r="T252" s="47">
        <v>0</v>
      </c>
      <c r="U252" s="79">
        <f t="shared" si="69"/>
        <v>0</v>
      </c>
      <c r="V252" s="47">
        <v>0</v>
      </c>
      <c r="W252" s="47">
        <f t="shared" si="59"/>
        <v>0</v>
      </c>
      <c r="X252" s="47">
        <v>0</v>
      </c>
      <c r="Y252" s="47">
        <v>0</v>
      </c>
      <c r="Z252" s="47">
        <v>0</v>
      </c>
      <c r="AA252" s="47">
        <v>0</v>
      </c>
      <c r="AB252" s="47">
        <v>0</v>
      </c>
      <c r="AC252" s="69">
        <f t="shared" si="70"/>
        <v>0</v>
      </c>
      <c r="AD252" s="112">
        <f t="shared" si="71"/>
        <v>0</v>
      </c>
    </row>
    <row r="253" spans="1:30" s="49" customFormat="1" ht="12.75" hidden="1" x14ac:dyDescent="0.2">
      <c r="A253" s="93">
        <v>248</v>
      </c>
      <c r="B253" s="36"/>
      <c r="C253" s="141"/>
      <c r="D253" s="56"/>
      <c r="E253" s="77">
        <f t="shared" si="68"/>
        <v>0</v>
      </c>
      <c r="F253" s="78">
        <f t="shared" si="60"/>
        <v>0</v>
      </c>
      <c r="G253" s="47">
        <f t="shared" si="61"/>
        <v>0</v>
      </c>
      <c r="H253" s="47">
        <f t="shared" si="62"/>
        <v>0</v>
      </c>
      <c r="I253" s="47">
        <f t="shared" si="63"/>
        <v>0</v>
      </c>
      <c r="J253" s="47">
        <f t="shared" si="64"/>
        <v>0</v>
      </c>
      <c r="K253" s="47">
        <f t="shared" si="65"/>
        <v>0</v>
      </c>
      <c r="L253" s="47">
        <f t="shared" si="66"/>
        <v>0</v>
      </c>
      <c r="M253" s="47">
        <f t="shared" si="67"/>
        <v>0</v>
      </c>
      <c r="N253" s="78">
        <v>0</v>
      </c>
      <c r="O253" s="47">
        <v>0</v>
      </c>
      <c r="P253" s="47">
        <v>0</v>
      </c>
      <c r="Q253" s="47">
        <v>0</v>
      </c>
      <c r="R253" s="47">
        <v>0</v>
      </c>
      <c r="S253" s="129">
        <v>0</v>
      </c>
      <c r="T253" s="47">
        <v>0</v>
      </c>
      <c r="U253" s="79">
        <f t="shared" si="69"/>
        <v>0</v>
      </c>
      <c r="V253" s="47">
        <v>0</v>
      </c>
      <c r="W253" s="47">
        <f t="shared" si="59"/>
        <v>0</v>
      </c>
      <c r="X253" s="47">
        <v>0</v>
      </c>
      <c r="Y253" s="47">
        <v>0</v>
      </c>
      <c r="Z253" s="47">
        <v>0</v>
      </c>
      <c r="AA253" s="47">
        <v>0</v>
      </c>
      <c r="AB253" s="47">
        <v>0</v>
      </c>
      <c r="AC253" s="69">
        <f t="shared" si="70"/>
        <v>0</v>
      </c>
      <c r="AD253" s="112">
        <f t="shared" si="71"/>
        <v>0</v>
      </c>
    </row>
    <row r="254" spans="1:30" s="49" customFormat="1" ht="12.75" hidden="1" x14ac:dyDescent="0.2">
      <c r="A254" s="93">
        <v>249</v>
      </c>
      <c r="B254" s="36"/>
      <c r="C254" s="141"/>
      <c r="D254" s="56"/>
      <c r="E254" s="77">
        <f t="shared" si="68"/>
        <v>0</v>
      </c>
      <c r="F254" s="78">
        <f t="shared" si="60"/>
        <v>0</v>
      </c>
      <c r="G254" s="47">
        <f t="shared" si="61"/>
        <v>0</v>
      </c>
      <c r="H254" s="47">
        <f t="shared" si="62"/>
        <v>0</v>
      </c>
      <c r="I254" s="47">
        <f t="shared" si="63"/>
        <v>0</v>
      </c>
      <c r="J254" s="47">
        <f t="shared" si="64"/>
        <v>0</v>
      </c>
      <c r="K254" s="47">
        <f t="shared" si="65"/>
        <v>0</v>
      </c>
      <c r="L254" s="47">
        <f t="shared" si="66"/>
        <v>0</v>
      </c>
      <c r="M254" s="47">
        <f t="shared" si="67"/>
        <v>0</v>
      </c>
      <c r="N254" s="78">
        <v>0</v>
      </c>
      <c r="O254" s="47">
        <v>0</v>
      </c>
      <c r="P254" s="47">
        <v>0</v>
      </c>
      <c r="Q254" s="47">
        <v>0</v>
      </c>
      <c r="R254" s="47">
        <v>0</v>
      </c>
      <c r="S254" s="129">
        <v>0</v>
      </c>
      <c r="T254" s="47">
        <v>0</v>
      </c>
      <c r="U254" s="79">
        <f t="shared" si="69"/>
        <v>0</v>
      </c>
      <c r="V254" s="47">
        <v>0</v>
      </c>
      <c r="W254" s="47">
        <f t="shared" si="59"/>
        <v>0</v>
      </c>
      <c r="X254" s="47">
        <v>0</v>
      </c>
      <c r="Y254" s="47">
        <v>0</v>
      </c>
      <c r="Z254" s="47">
        <v>0</v>
      </c>
      <c r="AA254" s="47">
        <v>0</v>
      </c>
      <c r="AB254" s="47">
        <v>0</v>
      </c>
      <c r="AC254" s="69">
        <f t="shared" si="70"/>
        <v>0</v>
      </c>
      <c r="AD254" s="112">
        <f t="shared" si="71"/>
        <v>0</v>
      </c>
    </row>
    <row r="255" spans="1:30" s="49" customFormat="1" ht="12.75" hidden="1" x14ac:dyDescent="0.2">
      <c r="A255" s="93">
        <v>250</v>
      </c>
      <c r="B255" s="36"/>
      <c r="C255" s="141"/>
      <c r="D255" s="56"/>
      <c r="E255" s="77">
        <f t="shared" si="68"/>
        <v>0</v>
      </c>
      <c r="F255" s="78">
        <f t="shared" si="60"/>
        <v>0</v>
      </c>
      <c r="G255" s="47">
        <f t="shared" si="61"/>
        <v>0</v>
      </c>
      <c r="H255" s="47">
        <f t="shared" si="62"/>
        <v>0</v>
      </c>
      <c r="I255" s="47">
        <f t="shared" si="63"/>
        <v>0</v>
      </c>
      <c r="J255" s="47">
        <f t="shared" si="64"/>
        <v>0</v>
      </c>
      <c r="K255" s="47">
        <f t="shared" si="65"/>
        <v>0</v>
      </c>
      <c r="L255" s="47">
        <f t="shared" si="66"/>
        <v>0</v>
      </c>
      <c r="M255" s="47">
        <f t="shared" si="67"/>
        <v>0</v>
      </c>
      <c r="N255" s="78">
        <v>0</v>
      </c>
      <c r="O255" s="47">
        <v>0</v>
      </c>
      <c r="P255" s="47">
        <v>0</v>
      </c>
      <c r="Q255" s="47">
        <v>0</v>
      </c>
      <c r="R255" s="47">
        <v>0</v>
      </c>
      <c r="S255" s="129">
        <v>0</v>
      </c>
      <c r="T255" s="47">
        <v>0</v>
      </c>
      <c r="U255" s="79">
        <f t="shared" si="69"/>
        <v>0</v>
      </c>
      <c r="V255" s="47">
        <v>0</v>
      </c>
      <c r="W255" s="47">
        <f t="shared" si="59"/>
        <v>0</v>
      </c>
      <c r="X255" s="47">
        <v>0</v>
      </c>
      <c r="Y255" s="47">
        <v>0</v>
      </c>
      <c r="Z255" s="47">
        <v>0</v>
      </c>
      <c r="AA255" s="47">
        <v>0</v>
      </c>
      <c r="AB255" s="47">
        <v>0</v>
      </c>
      <c r="AC255" s="69">
        <f t="shared" si="70"/>
        <v>0</v>
      </c>
      <c r="AD255" s="112">
        <f t="shared" si="71"/>
        <v>0</v>
      </c>
    </row>
    <row r="256" spans="1:30" s="49" customFormat="1" ht="12.75" hidden="1" x14ac:dyDescent="0.2">
      <c r="A256" s="93">
        <v>251</v>
      </c>
      <c r="B256" s="36"/>
      <c r="C256" s="141"/>
      <c r="D256" s="56"/>
      <c r="E256" s="77">
        <f t="shared" si="68"/>
        <v>0</v>
      </c>
      <c r="F256" s="78">
        <f t="shared" si="60"/>
        <v>0</v>
      </c>
      <c r="G256" s="47">
        <f t="shared" si="61"/>
        <v>0</v>
      </c>
      <c r="H256" s="47">
        <f t="shared" si="62"/>
        <v>0</v>
      </c>
      <c r="I256" s="47">
        <f t="shared" si="63"/>
        <v>0</v>
      </c>
      <c r="J256" s="47">
        <f t="shared" si="64"/>
        <v>0</v>
      </c>
      <c r="K256" s="47">
        <f t="shared" si="65"/>
        <v>0</v>
      </c>
      <c r="L256" s="47">
        <f t="shared" si="66"/>
        <v>0</v>
      </c>
      <c r="M256" s="47">
        <f t="shared" si="67"/>
        <v>0</v>
      </c>
      <c r="N256" s="78">
        <v>0</v>
      </c>
      <c r="O256" s="47">
        <v>0</v>
      </c>
      <c r="P256" s="47">
        <v>0</v>
      </c>
      <c r="Q256" s="47">
        <v>0</v>
      </c>
      <c r="R256" s="47">
        <v>0</v>
      </c>
      <c r="S256" s="129">
        <v>0</v>
      </c>
      <c r="T256" s="47">
        <v>0</v>
      </c>
      <c r="U256" s="79">
        <f t="shared" si="69"/>
        <v>0</v>
      </c>
      <c r="V256" s="47">
        <v>0</v>
      </c>
      <c r="W256" s="47">
        <f t="shared" si="59"/>
        <v>0</v>
      </c>
      <c r="X256" s="47">
        <v>0</v>
      </c>
      <c r="Y256" s="47">
        <v>0</v>
      </c>
      <c r="Z256" s="47">
        <v>0</v>
      </c>
      <c r="AA256" s="47">
        <v>0</v>
      </c>
      <c r="AB256" s="47">
        <v>0</v>
      </c>
      <c r="AC256" s="69">
        <f t="shared" si="70"/>
        <v>0</v>
      </c>
      <c r="AD256" s="112">
        <f t="shared" si="71"/>
        <v>0</v>
      </c>
    </row>
    <row r="257" spans="1:30" s="49" customFormat="1" ht="12.75" hidden="1" x14ac:dyDescent="0.2">
      <c r="A257" s="93">
        <v>252</v>
      </c>
      <c r="B257" s="36"/>
      <c r="C257" s="141"/>
      <c r="D257" s="56"/>
      <c r="E257" s="77">
        <f t="shared" si="68"/>
        <v>0</v>
      </c>
      <c r="F257" s="78">
        <f t="shared" si="60"/>
        <v>0</v>
      </c>
      <c r="G257" s="47">
        <f t="shared" si="61"/>
        <v>0</v>
      </c>
      <c r="H257" s="47">
        <f t="shared" si="62"/>
        <v>0</v>
      </c>
      <c r="I257" s="47">
        <f t="shared" si="63"/>
        <v>0</v>
      </c>
      <c r="J257" s="47">
        <f t="shared" si="64"/>
        <v>0</v>
      </c>
      <c r="K257" s="47">
        <f t="shared" si="65"/>
        <v>0</v>
      </c>
      <c r="L257" s="47">
        <f t="shared" si="66"/>
        <v>0</v>
      </c>
      <c r="M257" s="47">
        <f t="shared" si="67"/>
        <v>0</v>
      </c>
      <c r="N257" s="78">
        <v>0</v>
      </c>
      <c r="O257" s="47">
        <v>0</v>
      </c>
      <c r="P257" s="47">
        <v>0</v>
      </c>
      <c r="Q257" s="47">
        <v>0</v>
      </c>
      <c r="R257" s="47">
        <v>0</v>
      </c>
      <c r="S257" s="129">
        <v>0</v>
      </c>
      <c r="T257" s="47">
        <v>0</v>
      </c>
      <c r="U257" s="79">
        <f t="shared" si="69"/>
        <v>0</v>
      </c>
      <c r="V257" s="47">
        <v>0</v>
      </c>
      <c r="W257" s="47">
        <f t="shared" si="59"/>
        <v>0</v>
      </c>
      <c r="X257" s="47">
        <v>0</v>
      </c>
      <c r="Y257" s="47">
        <v>0</v>
      </c>
      <c r="Z257" s="47">
        <v>0</v>
      </c>
      <c r="AA257" s="47">
        <v>0</v>
      </c>
      <c r="AB257" s="47">
        <v>0</v>
      </c>
      <c r="AC257" s="69">
        <f t="shared" si="70"/>
        <v>0</v>
      </c>
      <c r="AD257" s="112">
        <f t="shared" si="71"/>
        <v>0</v>
      </c>
    </row>
    <row r="258" spans="1:30" s="49" customFormat="1" ht="12.75" hidden="1" x14ac:dyDescent="0.2">
      <c r="A258" s="93">
        <v>253</v>
      </c>
      <c r="B258" s="36"/>
      <c r="C258" s="141"/>
      <c r="D258" s="56"/>
      <c r="E258" s="77">
        <f t="shared" si="68"/>
        <v>0</v>
      </c>
      <c r="F258" s="78">
        <f t="shared" si="60"/>
        <v>0</v>
      </c>
      <c r="G258" s="47">
        <f t="shared" si="61"/>
        <v>0</v>
      </c>
      <c r="H258" s="47">
        <f t="shared" si="62"/>
        <v>0</v>
      </c>
      <c r="I258" s="47">
        <f t="shared" si="63"/>
        <v>0</v>
      </c>
      <c r="J258" s="47">
        <f t="shared" si="64"/>
        <v>0</v>
      </c>
      <c r="K258" s="47">
        <f t="shared" si="65"/>
        <v>0</v>
      </c>
      <c r="L258" s="47">
        <f t="shared" si="66"/>
        <v>0</v>
      </c>
      <c r="M258" s="47">
        <f t="shared" si="67"/>
        <v>0</v>
      </c>
      <c r="N258" s="78">
        <v>0</v>
      </c>
      <c r="O258" s="47">
        <v>0</v>
      </c>
      <c r="P258" s="47">
        <v>0</v>
      </c>
      <c r="Q258" s="47">
        <v>0</v>
      </c>
      <c r="R258" s="47">
        <v>0</v>
      </c>
      <c r="S258" s="129">
        <v>0</v>
      </c>
      <c r="T258" s="47">
        <v>0</v>
      </c>
      <c r="U258" s="79">
        <f t="shared" si="69"/>
        <v>0</v>
      </c>
      <c r="V258" s="47">
        <v>0</v>
      </c>
      <c r="W258" s="47">
        <f t="shared" si="59"/>
        <v>0</v>
      </c>
      <c r="X258" s="47">
        <v>0</v>
      </c>
      <c r="Y258" s="47">
        <v>0</v>
      </c>
      <c r="Z258" s="47">
        <v>0</v>
      </c>
      <c r="AA258" s="47">
        <v>0</v>
      </c>
      <c r="AB258" s="47">
        <v>0</v>
      </c>
      <c r="AC258" s="69">
        <f t="shared" si="70"/>
        <v>0</v>
      </c>
      <c r="AD258" s="112">
        <f t="shared" si="71"/>
        <v>0</v>
      </c>
    </row>
    <row r="259" spans="1:30" s="49" customFormat="1" ht="12.75" hidden="1" x14ac:dyDescent="0.2">
      <c r="A259" s="93">
        <v>254</v>
      </c>
      <c r="B259" s="36"/>
      <c r="C259" s="141"/>
      <c r="D259" s="56"/>
      <c r="E259" s="77">
        <f t="shared" si="68"/>
        <v>0</v>
      </c>
      <c r="F259" s="78">
        <f t="shared" si="60"/>
        <v>0</v>
      </c>
      <c r="G259" s="47">
        <f t="shared" si="61"/>
        <v>0</v>
      </c>
      <c r="H259" s="47">
        <f t="shared" si="62"/>
        <v>0</v>
      </c>
      <c r="I259" s="47">
        <f t="shared" si="63"/>
        <v>0</v>
      </c>
      <c r="J259" s="47">
        <f t="shared" si="64"/>
        <v>0</v>
      </c>
      <c r="K259" s="47">
        <f t="shared" si="65"/>
        <v>0</v>
      </c>
      <c r="L259" s="47">
        <f t="shared" si="66"/>
        <v>0</v>
      </c>
      <c r="M259" s="47">
        <f t="shared" si="67"/>
        <v>0</v>
      </c>
      <c r="N259" s="78">
        <v>0</v>
      </c>
      <c r="O259" s="47">
        <v>0</v>
      </c>
      <c r="P259" s="47">
        <v>0</v>
      </c>
      <c r="Q259" s="47">
        <v>0</v>
      </c>
      <c r="R259" s="47">
        <v>0</v>
      </c>
      <c r="S259" s="129">
        <v>0</v>
      </c>
      <c r="T259" s="47">
        <v>0</v>
      </c>
      <c r="U259" s="79">
        <f t="shared" si="69"/>
        <v>0</v>
      </c>
      <c r="V259" s="47">
        <v>0</v>
      </c>
      <c r="W259" s="47">
        <f t="shared" si="59"/>
        <v>0</v>
      </c>
      <c r="X259" s="47">
        <v>0</v>
      </c>
      <c r="Y259" s="47">
        <v>0</v>
      </c>
      <c r="Z259" s="47">
        <v>0</v>
      </c>
      <c r="AA259" s="47">
        <v>0</v>
      </c>
      <c r="AB259" s="47">
        <v>0</v>
      </c>
      <c r="AC259" s="69">
        <f t="shared" si="70"/>
        <v>0</v>
      </c>
      <c r="AD259" s="112">
        <f t="shared" si="71"/>
        <v>0</v>
      </c>
    </row>
    <row r="260" spans="1:30" s="49" customFormat="1" ht="12.75" hidden="1" x14ac:dyDescent="0.2">
      <c r="A260" s="93">
        <v>255</v>
      </c>
      <c r="B260" s="36"/>
      <c r="C260" s="141"/>
      <c r="D260" s="56"/>
      <c r="E260" s="77">
        <f t="shared" si="68"/>
        <v>0</v>
      </c>
      <c r="F260" s="78">
        <f t="shared" si="60"/>
        <v>0</v>
      </c>
      <c r="G260" s="47">
        <f t="shared" si="61"/>
        <v>0</v>
      </c>
      <c r="H260" s="47">
        <f t="shared" si="62"/>
        <v>0</v>
      </c>
      <c r="I260" s="47">
        <f t="shared" si="63"/>
        <v>0</v>
      </c>
      <c r="J260" s="47">
        <f t="shared" si="64"/>
        <v>0</v>
      </c>
      <c r="K260" s="47">
        <f t="shared" si="65"/>
        <v>0</v>
      </c>
      <c r="L260" s="47">
        <f t="shared" si="66"/>
        <v>0</v>
      </c>
      <c r="M260" s="47">
        <f t="shared" si="67"/>
        <v>0</v>
      </c>
      <c r="N260" s="78">
        <v>0</v>
      </c>
      <c r="O260" s="47">
        <v>0</v>
      </c>
      <c r="P260" s="47">
        <v>0</v>
      </c>
      <c r="Q260" s="47">
        <v>0</v>
      </c>
      <c r="R260" s="47">
        <v>0</v>
      </c>
      <c r="S260" s="129">
        <v>0</v>
      </c>
      <c r="T260" s="47">
        <v>0</v>
      </c>
      <c r="U260" s="79">
        <f t="shared" si="69"/>
        <v>0</v>
      </c>
      <c r="V260" s="47">
        <v>0</v>
      </c>
      <c r="W260" s="47">
        <f t="shared" si="59"/>
        <v>0</v>
      </c>
      <c r="X260" s="47">
        <v>0</v>
      </c>
      <c r="Y260" s="47">
        <v>0</v>
      </c>
      <c r="Z260" s="47">
        <v>0</v>
      </c>
      <c r="AA260" s="47">
        <v>0</v>
      </c>
      <c r="AB260" s="47">
        <v>0</v>
      </c>
      <c r="AC260" s="69">
        <f t="shared" si="70"/>
        <v>0</v>
      </c>
      <c r="AD260" s="112">
        <f t="shared" si="71"/>
        <v>0</v>
      </c>
    </row>
    <row r="261" spans="1:30" s="49" customFormat="1" ht="12.75" hidden="1" x14ac:dyDescent="0.2">
      <c r="A261" s="93">
        <v>256</v>
      </c>
      <c r="B261" s="36"/>
      <c r="C261" s="141"/>
      <c r="D261" s="56"/>
      <c r="E261" s="77">
        <f t="shared" si="68"/>
        <v>0</v>
      </c>
      <c r="F261" s="78">
        <f t="shared" si="60"/>
        <v>0</v>
      </c>
      <c r="G261" s="47">
        <f t="shared" si="61"/>
        <v>0</v>
      </c>
      <c r="H261" s="47">
        <f t="shared" si="62"/>
        <v>0</v>
      </c>
      <c r="I261" s="47">
        <f t="shared" si="63"/>
        <v>0</v>
      </c>
      <c r="J261" s="47">
        <f t="shared" si="64"/>
        <v>0</v>
      </c>
      <c r="K261" s="47">
        <f t="shared" si="65"/>
        <v>0</v>
      </c>
      <c r="L261" s="47">
        <f t="shared" si="66"/>
        <v>0</v>
      </c>
      <c r="M261" s="47">
        <f t="shared" si="67"/>
        <v>0</v>
      </c>
      <c r="N261" s="78">
        <v>0</v>
      </c>
      <c r="O261" s="47">
        <v>0</v>
      </c>
      <c r="P261" s="47">
        <v>0</v>
      </c>
      <c r="Q261" s="47">
        <v>0</v>
      </c>
      <c r="R261" s="47">
        <v>0</v>
      </c>
      <c r="S261" s="129">
        <v>0</v>
      </c>
      <c r="T261" s="47">
        <v>0</v>
      </c>
      <c r="U261" s="79">
        <f t="shared" si="69"/>
        <v>0</v>
      </c>
      <c r="V261" s="47">
        <v>0</v>
      </c>
      <c r="W261" s="47">
        <f t="shared" si="59"/>
        <v>0</v>
      </c>
      <c r="X261" s="47">
        <v>0</v>
      </c>
      <c r="Y261" s="47">
        <v>0</v>
      </c>
      <c r="Z261" s="47">
        <v>0</v>
      </c>
      <c r="AA261" s="47">
        <v>0</v>
      </c>
      <c r="AB261" s="47">
        <v>0</v>
      </c>
      <c r="AC261" s="69">
        <f t="shared" si="70"/>
        <v>0</v>
      </c>
      <c r="AD261" s="112">
        <f t="shared" si="71"/>
        <v>0</v>
      </c>
    </row>
    <row r="262" spans="1:30" s="49" customFormat="1" ht="12.75" hidden="1" x14ac:dyDescent="0.2">
      <c r="A262" s="93">
        <v>257</v>
      </c>
      <c r="B262" s="36"/>
      <c r="C262" s="141"/>
      <c r="D262" s="56"/>
      <c r="E262" s="77">
        <f t="shared" si="68"/>
        <v>0</v>
      </c>
      <c r="F262" s="78">
        <f t="shared" si="60"/>
        <v>0</v>
      </c>
      <c r="G262" s="47">
        <f t="shared" si="61"/>
        <v>0</v>
      </c>
      <c r="H262" s="47">
        <f t="shared" si="62"/>
        <v>0</v>
      </c>
      <c r="I262" s="47">
        <f t="shared" si="63"/>
        <v>0</v>
      </c>
      <c r="J262" s="47">
        <f t="shared" si="64"/>
        <v>0</v>
      </c>
      <c r="K262" s="47">
        <f t="shared" si="65"/>
        <v>0</v>
      </c>
      <c r="L262" s="47">
        <f t="shared" si="66"/>
        <v>0</v>
      </c>
      <c r="M262" s="47">
        <f t="shared" si="67"/>
        <v>0</v>
      </c>
      <c r="N262" s="78">
        <v>0</v>
      </c>
      <c r="O262" s="47">
        <v>0</v>
      </c>
      <c r="P262" s="47">
        <v>0</v>
      </c>
      <c r="Q262" s="47">
        <v>0</v>
      </c>
      <c r="R262" s="47">
        <v>0</v>
      </c>
      <c r="S262" s="129">
        <v>0</v>
      </c>
      <c r="T262" s="47">
        <v>0</v>
      </c>
      <c r="U262" s="79">
        <f t="shared" si="69"/>
        <v>0</v>
      </c>
      <c r="V262" s="47">
        <v>0</v>
      </c>
      <c r="W262" s="47">
        <f t="shared" si="59"/>
        <v>0</v>
      </c>
      <c r="X262" s="47">
        <v>0</v>
      </c>
      <c r="Y262" s="47">
        <v>0</v>
      </c>
      <c r="Z262" s="47">
        <v>0</v>
      </c>
      <c r="AA262" s="47">
        <v>0</v>
      </c>
      <c r="AB262" s="47">
        <v>0</v>
      </c>
      <c r="AC262" s="69">
        <f t="shared" si="70"/>
        <v>0</v>
      </c>
      <c r="AD262" s="112">
        <f t="shared" si="71"/>
        <v>0</v>
      </c>
    </row>
    <row r="263" spans="1:30" s="49" customFormat="1" ht="12.75" hidden="1" x14ac:dyDescent="0.2">
      <c r="A263" s="93">
        <v>258</v>
      </c>
      <c r="B263" s="36"/>
      <c r="C263" s="141"/>
      <c r="D263" s="56"/>
      <c r="E263" s="77">
        <f t="shared" si="68"/>
        <v>0</v>
      </c>
      <c r="F263" s="78">
        <f t="shared" si="60"/>
        <v>0</v>
      </c>
      <c r="G263" s="47">
        <f t="shared" si="61"/>
        <v>0</v>
      </c>
      <c r="H263" s="47">
        <f t="shared" si="62"/>
        <v>0</v>
      </c>
      <c r="I263" s="47">
        <f t="shared" si="63"/>
        <v>0</v>
      </c>
      <c r="J263" s="47">
        <f t="shared" si="64"/>
        <v>0</v>
      </c>
      <c r="K263" s="47">
        <f t="shared" si="65"/>
        <v>0</v>
      </c>
      <c r="L263" s="47">
        <f t="shared" si="66"/>
        <v>0</v>
      </c>
      <c r="M263" s="47">
        <f t="shared" si="67"/>
        <v>0</v>
      </c>
      <c r="N263" s="78">
        <v>0</v>
      </c>
      <c r="O263" s="47">
        <v>0</v>
      </c>
      <c r="P263" s="47">
        <v>0</v>
      </c>
      <c r="Q263" s="47">
        <v>0</v>
      </c>
      <c r="R263" s="47">
        <v>0</v>
      </c>
      <c r="S263" s="129">
        <v>0</v>
      </c>
      <c r="T263" s="47">
        <v>0</v>
      </c>
      <c r="U263" s="79">
        <f t="shared" si="69"/>
        <v>0</v>
      </c>
      <c r="V263" s="47">
        <v>0</v>
      </c>
      <c r="W263" s="47">
        <f t="shared" ref="W263:W326" si="72">450*C263</f>
        <v>0</v>
      </c>
      <c r="X263" s="47">
        <v>0</v>
      </c>
      <c r="Y263" s="47">
        <v>0</v>
      </c>
      <c r="Z263" s="47">
        <v>0</v>
      </c>
      <c r="AA263" s="47">
        <v>0</v>
      </c>
      <c r="AB263" s="47">
        <v>0</v>
      </c>
      <c r="AC263" s="69">
        <f t="shared" si="70"/>
        <v>0</v>
      </c>
      <c r="AD263" s="112">
        <f t="shared" si="71"/>
        <v>0</v>
      </c>
    </row>
    <row r="264" spans="1:30" s="49" customFormat="1" ht="12.75" hidden="1" x14ac:dyDescent="0.2">
      <c r="A264" s="93">
        <v>259</v>
      </c>
      <c r="B264" s="36"/>
      <c r="C264" s="141"/>
      <c r="D264" s="56"/>
      <c r="E264" s="77">
        <f t="shared" si="68"/>
        <v>0</v>
      </c>
      <c r="F264" s="78">
        <f t="shared" si="60"/>
        <v>0</v>
      </c>
      <c r="G264" s="47">
        <f t="shared" si="61"/>
        <v>0</v>
      </c>
      <c r="H264" s="47">
        <f t="shared" si="62"/>
        <v>0</v>
      </c>
      <c r="I264" s="47">
        <f t="shared" si="63"/>
        <v>0</v>
      </c>
      <c r="J264" s="47">
        <f t="shared" si="64"/>
        <v>0</v>
      </c>
      <c r="K264" s="47">
        <f t="shared" si="65"/>
        <v>0</v>
      </c>
      <c r="L264" s="47">
        <f t="shared" si="66"/>
        <v>0</v>
      </c>
      <c r="M264" s="47">
        <f t="shared" si="67"/>
        <v>0</v>
      </c>
      <c r="N264" s="78">
        <v>0</v>
      </c>
      <c r="O264" s="47">
        <v>0</v>
      </c>
      <c r="P264" s="47">
        <v>0</v>
      </c>
      <c r="Q264" s="47">
        <v>0</v>
      </c>
      <c r="R264" s="47">
        <v>0</v>
      </c>
      <c r="S264" s="129">
        <v>0</v>
      </c>
      <c r="T264" s="47">
        <v>0</v>
      </c>
      <c r="U264" s="79">
        <f t="shared" si="69"/>
        <v>0</v>
      </c>
      <c r="V264" s="47">
        <v>0</v>
      </c>
      <c r="W264" s="47">
        <f t="shared" si="72"/>
        <v>0</v>
      </c>
      <c r="X264" s="47">
        <v>0</v>
      </c>
      <c r="Y264" s="47">
        <v>0</v>
      </c>
      <c r="Z264" s="47">
        <v>0</v>
      </c>
      <c r="AA264" s="47">
        <v>0</v>
      </c>
      <c r="AB264" s="47">
        <v>0</v>
      </c>
      <c r="AC264" s="69">
        <f t="shared" si="70"/>
        <v>0</v>
      </c>
      <c r="AD264" s="112">
        <f t="shared" si="71"/>
        <v>0</v>
      </c>
    </row>
    <row r="265" spans="1:30" s="49" customFormat="1" ht="12.75" hidden="1" x14ac:dyDescent="0.2">
      <c r="A265" s="93">
        <v>260</v>
      </c>
      <c r="B265" s="36"/>
      <c r="C265" s="141"/>
      <c r="D265" s="56"/>
      <c r="E265" s="77">
        <f t="shared" si="68"/>
        <v>0</v>
      </c>
      <c r="F265" s="78">
        <f t="shared" si="60"/>
        <v>0</v>
      </c>
      <c r="G265" s="47">
        <f t="shared" si="61"/>
        <v>0</v>
      </c>
      <c r="H265" s="47">
        <f t="shared" si="62"/>
        <v>0</v>
      </c>
      <c r="I265" s="47">
        <f t="shared" si="63"/>
        <v>0</v>
      </c>
      <c r="J265" s="47">
        <f t="shared" si="64"/>
        <v>0</v>
      </c>
      <c r="K265" s="47">
        <f t="shared" si="65"/>
        <v>0</v>
      </c>
      <c r="L265" s="47">
        <f t="shared" si="66"/>
        <v>0</v>
      </c>
      <c r="M265" s="47">
        <f t="shared" si="67"/>
        <v>0</v>
      </c>
      <c r="N265" s="78">
        <v>0</v>
      </c>
      <c r="O265" s="47">
        <v>0</v>
      </c>
      <c r="P265" s="47">
        <v>0</v>
      </c>
      <c r="Q265" s="47">
        <v>0</v>
      </c>
      <c r="R265" s="47">
        <v>0</v>
      </c>
      <c r="S265" s="129">
        <v>0</v>
      </c>
      <c r="T265" s="47">
        <v>0</v>
      </c>
      <c r="U265" s="79">
        <f t="shared" si="69"/>
        <v>0</v>
      </c>
      <c r="V265" s="47">
        <v>0</v>
      </c>
      <c r="W265" s="47">
        <f t="shared" si="72"/>
        <v>0</v>
      </c>
      <c r="X265" s="47">
        <v>0</v>
      </c>
      <c r="Y265" s="47">
        <v>0</v>
      </c>
      <c r="Z265" s="47">
        <v>0</v>
      </c>
      <c r="AA265" s="47">
        <v>0</v>
      </c>
      <c r="AB265" s="47">
        <v>0</v>
      </c>
      <c r="AC265" s="69">
        <f t="shared" si="70"/>
        <v>0</v>
      </c>
      <c r="AD265" s="112">
        <f t="shared" si="71"/>
        <v>0</v>
      </c>
    </row>
    <row r="266" spans="1:30" s="49" customFormat="1" ht="12.75" hidden="1" x14ac:dyDescent="0.2">
      <c r="A266" s="93">
        <v>261</v>
      </c>
      <c r="B266" s="36"/>
      <c r="C266" s="141"/>
      <c r="D266" s="56"/>
      <c r="E266" s="77">
        <f t="shared" si="68"/>
        <v>0</v>
      </c>
      <c r="F266" s="78">
        <f t="shared" ref="F266:F329" si="73">(E266+J266+L266+K266+M266)*26.5%</f>
        <v>0</v>
      </c>
      <c r="G266" s="47">
        <f t="shared" ref="G266:G329" si="74">(E266+J266+L266+K266+M266)*1%</f>
        <v>0</v>
      </c>
      <c r="H266" s="47">
        <f t="shared" ref="H266:H329" si="75">(E266+J266+L266+K266+M266)*8%</f>
        <v>0</v>
      </c>
      <c r="I266" s="47">
        <f t="shared" ref="I266:I329" si="76">H266/2</f>
        <v>0</v>
      </c>
      <c r="J266" s="47">
        <f t="shared" ref="J266:J329" si="77">E266/12</f>
        <v>0</v>
      </c>
      <c r="K266" s="47">
        <f t="shared" ref="K266:K329" si="78">E266/12</f>
        <v>0</v>
      </c>
      <c r="L266" s="47">
        <f t="shared" ref="L266:L329" si="79">K266/3</f>
        <v>0</v>
      </c>
      <c r="M266" s="47">
        <f t="shared" ref="M266:M329" si="80">E266/12</f>
        <v>0</v>
      </c>
      <c r="N266" s="78">
        <v>0</v>
      </c>
      <c r="O266" s="47">
        <v>0</v>
      </c>
      <c r="P266" s="47">
        <v>0</v>
      </c>
      <c r="Q266" s="47">
        <v>0</v>
      </c>
      <c r="R266" s="47">
        <v>0</v>
      </c>
      <c r="S266" s="129">
        <v>0</v>
      </c>
      <c r="T266" s="47">
        <v>0</v>
      </c>
      <c r="U266" s="79">
        <f t="shared" si="69"/>
        <v>0</v>
      </c>
      <c r="V266" s="47">
        <v>0</v>
      </c>
      <c r="W266" s="47">
        <f t="shared" si="72"/>
        <v>0</v>
      </c>
      <c r="X266" s="47">
        <v>0</v>
      </c>
      <c r="Y266" s="47">
        <v>0</v>
      </c>
      <c r="Z266" s="47">
        <v>0</v>
      </c>
      <c r="AA266" s="47">
        <v>0</v>
      </c>
      <c r="AB266" s="47">
        <v>0</v>
      </c>
      <c r="AC266" s="69">
        <f t="shared" si="70"/>
        <v>0</v>
      </c>
      <c r="AD266" s="112">
        <f t="shared" si="71"/>
        <v>0</v>
      </c>
    </row>
    <row r="267" spans="1:30" s="49" customFormat="1" ht="12.75" hidden="1" x14ac:dyDescent="0.2">
      <c r="A267" s="93">
        <v>262</v>
      </c>
      <c r="B267" s="36"/>
      <c r="C267" s="141"/>
      <c r="D267" s="56"/>
      <c r="E267" s="77">
        <f t="shared" ref="E267:E330" si="81">C267*D267</f>
        <v>0</v>
      </c>
      <c r="F267" s="78">
        <f t="shared" si="73"/>
        <v>0</v>
      </c>
      <c r="G267" s="47">
        <f t="shared" si="74"/>
        <v>0</v>
      </c>
      <c r="H267" s="47">
        <f t="shared" si="75"/>
        <v>0</v>
      </c>
      <c r="I267" s="47">
        <f t="shared" si="76"/>
        <v>0</v>
      </c>
      <c r="J267" s="47">
        <f t="shared" si="77"/>
        <v>0</v>
      </c>
      <c r="K267" s="47">
        <f t="shared" si="78"/>
        <v>0</v>
      </c>
      <c r="L267" s="47">
        <f t="shared" si="79"/>
        <v>0</v>
      </c>
      <c r="M267" s="47">
        <f t="shared" si="80"/>
        <v>0</v>
      </c>
      <c r="N267" s="78">
        <v>0</v>
      </c>
      <c r="O267" s="47">
        <v>0</v>
      </c>
      <c r="P267" s="47">
        <v>0</v>
      </c>
      <c r="Q267" s="47">
        <v>0</v>
      </c>
      <c r="R267" s="47">
        <v>0</v>
      </c>
      <c r="S267" s="129">
        <v>0</v>
      </c>
      <c r="T267" s="47">
        <v>0</v>
      </c>
      <c r="U267" s="79">
        <f t="shared" ref="U267:U330" si="82">SUM(F267:T267)</f>
        <v>0</v>
      </c>
      <c r="V267" s="47">
        <v>0</v>
      </c>
      <c r="W267" s="47">
        <f t="shared" si="72"/>
        <v>0</v>
      </c>
      <c r="X267" s="47">
        <v>0</v>
      </c>
      <c r="Y267" s="47">
        <v>0</v>
      </c>
      <c r="Z267" s="47">
        <v>0</v>
      </c>
      <c r="AA267" s="47">
        <v>0</v>
      </c>
      <c r="AB267" s="47">
        <v>0</v>
      </c>
      <c r="AC267" s="69">
        <f t="shared" ref="AC267:AC330" si="83">SUM(V267:AB267)</f>
        <v>0</v>
      </c>
      <c r="AD267" s="112">
        <f t="shared" ref="AD267:AD330" si="84">E267+U267+AC267</f>
        <v>0</v>
      </c>
    </row>
    <row r="268" spans="1:30" s="49" customFormat="1" ht="12.75" hidden="1" x14ac:dyDescent="0.2">
      <c r="A268" s="93">
        <v>263</v>
      </c>
      <c r="B268" s="36"/>
      <c r="C268" s="141"/>
      <c r="D268" s="56"/>
      <c r="E268" s="77">
        <f t="shared" si="81"/>
        <v>0</v>
      </c>
      <c r="F268" s="78">
        <f t="shared" si="73"/>
        <v>0</v>
      </c>
      <c r="G268" s="47">
        <f t="shared" si="74"/>
        <v>0</v>
      </c>
      <c r="H268" s="47">
        <f t="shared" si="75"/>
        <v>0</v>
      </c>
      <c r="I268" s="47">
        <f t="shared" si="76"/>
        <v>0</v>
      </c>
      <c r="J268" s="47">
        <f t="shared" si="77"/>
        <v>0</v>
      </c>
      <c r="K268" s="47">
        <f t="shared" si="78"/>
        <v>0</v>
      </c>
      <c r="L268" s="47">
        <f t="shared" si="79"/>
        <v>0</v>
      </c>
      <c r="M268" s="47">
        <f t="shared" si="80"/>
        <v>0</v>
      </c>
      <c r="N268" s="78">
        <v>0</v>
      </c>
      <c r="O268" s="47">
        <v>0</v>
      </c>
      <c r="P268" s="47">
        <v>0</v>
      </c>
      <c r="Q268" s="47">
        <v>0</v>
      </c>
      <c r="R268" s="47">
        <v>0</v>
      </c>
      <c r="S268" s="129">
        <v>0</v>
      </c>
      <c r="T268" s="47">
        <v>0</v>
      </c>
      <c r="U268" s="79">
        <f t="shared" si="82"/>
        <v>0</v>
      </c>
      <c r="V268" s="47">
        <v>0</v>
      </c>
      <c r="W268" s="47">
        <f t="shared" si="72"/>
        <v>0</v>
      </c>
      <c r="X268" s="47">
        <v>0</v>
      </c>
      <c r="Y268" s="47">
        <v>0</v>
      </c>
      <c r="Z268" s="47">
        <v>0</v>
      </c>
      <c r="AA268" s="47">
        <v>0</v>
      </c>
      <c r="AB268" s="47">
        <v>0</v>
      </c>
      <c r="AC268" s="69">
        <f t="shared" si="83"/>
        <v>0</v>
      </c>
      <c r="AD268" s="112">
        <f t="shared" si="84"/>
        <v>0</v>
      </c>
    </row>
    <row r="269" spans="1:30" s="49" customFormat="1" ht="12.75" hidden="1" x14ac:dyDescent="0.2">
      <c r="A269" s="93">
        <v>264</v>
      </c>
      <c r="B269" s="36"/>
      <c r="C269" s="141"/>
      <c r="D269" s="56"/>
      <c r="E269" s="77">
        <f t="shared" si="81"/>
        <v>0</v>
      </c>
      <c r="F269" s="78">
        <f t="shared" si="73"/>
        <v>0</v>
      </c>
      <c r="G269" s="47">
        <f t="shared" si="74"/>
        <v>0</v>
      </c>
      <c r="H269" s="47">
        <f t="shared" si="75"/>
        <v>0</v>
      </c>
      <c r="I269" s="47">
        <f t="shared" si="76"/>
        <v>0</v>
      </c>
      <c r="J269" s="47">
        <f t="shared" si="77"/>
        <v>0</v>
      </c>
      <c r="K269" s="47">
        <f t="shared" si="78"/>
        <v>0</v>
      </c>
      <c r="L269" s="47">
        <f t="shared" si="79"/>
        <v>0</v>
      </c>
      <c r="M269" s="47">
        <f t="shared" si="80"/>
        <v>0</v>
      </c>
      <c r="N269" s="78">
        <v>0</v>
      </c>
      <c r="O269" s="47">
        <v>0</v>
      </c>
      <c r="P269" s="47">
        <v>0</v>
      </c>
      <c r="Q269" s="47">
        <v>0</v>
      </c>
      <c r="R269" s="47">
        <v>0</v>
      </c>
      <c r="S269" s="129">
        <v>0</v>
      </c>
      <c r="T269" s="47">
        <v>0</v>
      </c>
      <c r="U269" s="79">
        <f t="shared" si="82"/>
        <v>0</v>
      </c>
      <c r="V269" s="47">
        <v>0</v>
      </c>
      <c r="W269" s="47">
        <f t="shared" si="72"/>
        <v>0</v>
      </c>
      <c r="X269" s="47">
        <v>0</v>
      </c>
      <c r="Y269" s="47">
        <v>0</v>
      </c>
      <c r="Z269" s="47">
        <v>0</v>
      </c>
      <c r="AA269" s="47">
        <v>0</v>
      </c>
      <c r="AB269" s="47">
        <v>0</v>
      </c>
      <c r="AC269" s="69">
        <f t="shared" si="83"/>
        <v>0</v>
      </c>
      <c r="AD269" s="112">
        <f t="shared" si="84"/>
        <v>0</v>
      </c>
    </row>
    <row r="270" spans="1:30" s="49" customFormat="1" ht="12.75" hidden="1" x14ac:dyDescent="0.2">
      <c r="A270" s="93">
        <v>265</v>
      </c>
      <c r="B270" s="36"/>
      <c r="C270" s="141"/>
      <c r="D270" s="56"/>
      <c r="E270" s="77">
        <f t="shared" si="81"/>
        <v>0</v>
      </c>
      <c r="F270" s="78">
        <f t="shared" si="73"/>
        <v>0</v>
      </c>
      <c r="G270" s="47">
        <f t="shared" si="74"/>
        <v>0</v>
      </c>
      <c r="H270" s="47">
        <f t="shared" si="75"/>
        <v>0</v>
      </c>
      <c r="I270" s="47">
        <f t="shared" si="76"/>
        <v>0</v>
      </c>
      <c r="J270" s="47">
        <f t="shared" si="77"/>
        <v>0</v>
      </c>
      <c r="K270" s="47">
        <f t="shared" si="78"/>
        <v>0</v>
      </c>
      <c r="L270" s="47">
        <f t="shared" si="79"/>
        <v>0</v>
      </c>
      <c r="M270" s="47">
        <f t="shared" si="80"/>
        <v>0</v>
      </c>
      <c r="N270" s="78">
        <v>0</v>
      </c>
      <c r="O270" s="47">
        <v>0</v>
      </c>
      <c r="P270" s="47">
        <v>0</v>
      </c>
      <c r="Q270" s="47">
        <v>0</v>
      </c>
      <c r="R270" s="47">
        <v>0</v>
      </c>
      <c r="S270" s="129">
        <v>0</v>
      </c>
      <c r="T270" s="47">
        <v>0</v>
      </c>
      <c r="U270" s="79">
        <f t="shared" si="82"/>
        <v>0</v>
      </c>
      <c r="V270" s="47">
        <v>0</v>
      </c>
      <c r="W270" s="47">
        <f t="shared" si="72"/>
        <v>0</v>
      </c>
      <c r="X270" s="47">
        <v>0</v>
      </c>
      <c r="Y270" s="47">
        <v>0</v>
      </c>
      <c r="Z270" s="47">
        <v>0</v>
      </c>
      <c r="AA270" s="47">
        <v>0</v>
      </c>
      <c r="AB270" s="47">
        <v>0</v>
      </c>
      <c r="AC270" s="69">
        <f t="shared" si="83"/>
        <v>0</v>
      </c>
      <c r="AD270" s="112">
        <f t="shared" si="84"/>
        <v>0</v>
      </c>
    </row>
    <row r="271" spans="1:30" s="49" customFormat="1" ht="12.75" hidden="1" x14ac:dyDescent="0.2">
      <c r="A271" s="93">
        <v>266</v>
      </c>
      <c r="B271" s="36"/>
      <c r="C271" s="141"/>
      <c r="D271" s="56"/>
      <c r="E271" s="77">
        <f t="shared" si="81"/>
        <v>0</v>
      </c>
      <c r="F271" s="78">
        <f t="shared" si="73"/>
        <v>0</v>
      </c>
      <c r="G271" s="47">
        <f t="shared" si="74"/>
        <v>0</v>
      </c>
      <c r="H271" s="47">
        <f t="shared" si="75"/>
        <v>0</v>
      </c>
      <c r="I271" s="47">
        <f t="shared" si="76"/>
        <v>0</v>
      </c>
      <c r="J271" s="47">
        <f t="shared" si="77"/>
        <v>0</v>
      </c>
      <c r="K271" s="47">
        <f t="shared" si="78"/>
        <v>0</v>
      </c>
      <c r="L271" s="47">
        <f t="shared" si="79"/>
        <v>0</v>
      </c>
      <c r="M271" s="47">
        <f t="shared" si="80"/>
        <v>0</v>
      </c>
      <c r="N271" s="78">
        <v>0</v>
      </c>
      <c r="O271" s="47">
        <v>0</v>
      </c>
      <c r="P271" s="47">
        <v>0</v>
      </c>
      <c r="Q271" s="47">
        <v>0</v>
      </c>
      <c r="R271" s="47">
        <v>0</v>
      </c>
      <c r="S271" s="129">
        <v>0</v>
      </c>
      <c r="T271" s="47">
        <v>0</v>
      </c>
      <c r="U271" s="79">
        <f t="shared" si="82"/>
        <v>0</v>
      </c>
      <c r="V271" s="47">
        <v>0</v>
      </c>
      <c r="W271" s="47">
        <f t="shared" si="72"/>
        <v>0</v>
      </c>
      <c r="X271" s="47">
        <v>0</v>
      </c>
      <c r="Y271" s="47">
        <v>0</v>
      </c>
      <c r="Z271" s="47">
        <v>0</v>
      </c>
      <c r="AA271" s="47">
        <v>0</v>
      </c>
      <c r="AB271" s="47">
        <v>0</v>
      </c>
      <c r="AC271" s="69">
        <f t="shared" si="83"/>
        <v>0</v>
      </c>
      <c r="AD271" s="112">
        <f t="shared" si="84"/>
        <v>0</v>
      </c>
    </row>
    <row r="272" spans="1:30" s="49" customFormat="1" ht="12.75" hidden="1" x14ac:dyDescent="0.2">
      <c r="A272" s="93">
        <v>267</v>
      </c>
      <c r="B272" s="36"/>
      <c r="C272" s="141"/>
      <c r="D272" s="56"/>
      <c r="E272" s="77">
        <f t="shared" si="81"/>
        <v>0</v>
      </c>
      <c r="F272" s="78">
        <f t="shared" si="73"/>
        <v>0</v>
      </c>
      <c r="G272" s="47">
        <f t="shared" si="74"/>
        <v>0</v>
      </c>
      <c r="H272" s="47">
        <f t="shared" si="75"/>
        <v>0</v>
      </c>
      <c r="I272" s="47">
        <f t="shared" si="76"/>
        <v>0</v>
      </c>
      <c r="J272" s="47">
        <f t="shared" si="77"/>
        <v>0</v>
      </c>
      <c r="K272" s="47">
        <f t="shared" si="78"/>
        <v>0</v>
      </c>
      <c r="L272" s="47">
        <f t="shared" si="79"/>
        <v>0</v>
      </c>
      <c r="M272" s="47">
        <f t="shared" si="80"/>
        <v>0</v>
      </c>
      <c r="N272" s="78">
        <v>0</v>
      </c>
      <c r="O272" s="47">
        <v>0</v>
      </c>
      <c r="P272" s="47">
        <v>0</v>
      </c>
      <c r="Q272" s="47">
        <v>0</v>
      </c>
      <c r="R272" s="47">
        <v>0</v>
      </c>
      <c r="S272" s="129">
        <v>0</v>
      </c>
      <c r="T272" s="47">
        <v>0</v>
      </c>
      <c r="U272" s="79">
        <f t="shared" si="82"/>
        <v>0</v>
      </c>
      <c r="V272" s="47">
        <v>0</v>
      </c>
      <c r="W272" s="47">
        <f t="shared" si="72"/>
        <v>0</v>
      </c>
      <c r="X272" s="47">
        <v>0</v>
      </c>
      <c r="Y272" s="47">
        <v>0</v>
      </c>
      <c r="Z272" s="47">
        <v>0</v>
      </c>
      <c r="AA272" s="47">
        <v>0</v>
      </c>
      <c r="AB272" s="47">
        <v>0</v>
      </c>
      <c r="AC272" s="69">
        <f t="shared" si="83"/>
        <v>0</v>
      </c>
      <c r="AD272" s="112">
        <f t="shared" si="84"/>
        <v>0</v>
      </c>
    </row>
    <row r="273" spans="1:30" s="49" customFormat="1" ht="12.75" hidden="1" x14ac:dyDescent="0.2">
      <c r="A273" s="93">
        <v>268</v>
      </c>
      <c r="B273" s="36"/>
      <c r="C273" s="141"/>
      <c r="D273" s="56"/>
      <c r="E273" s="77">
        <f t="shared" si="81"/>
        <v>0</v>
      </c>
      <c r="F273" s="78">
        <f t="shared" si="73"/>
        <v>0</v>
      </c>
      <c r="G273" s="47">
        <f t="shared" si="74"/>
        <v>0</v>
      </c>
      <c r="H273" s="47">
        <f t="shared" si="75"/>
        <v>0</v>
      </c>
      <c r="I273" s="47">
        <f t="shared" si="76"/>
        <v>0</v>
      </c>
      <c r="J273" s="47">
        <f t="shared" si="77"/>
        <v>0</v>
      </c>
      <c r="K273" s="47">
        <f t="shared" si="78"/>
        <v>0</v>
      </c>
      <c r="L273" s="47">
        <f t="shared" si="79"/>
        <v>0</v>
      </c>
      <c r="M273" s="47">
        <f t="shared" si="80"/>
        <v>0</v>
      </c>
      <c r="N273" s="78">
        <v>0</v>
      </c>
      <c r="O273" s="47">
        <v>0</v>
      </c>
      <c r="P273" s="47">
        <v>0</v>
      </c>
      <c r="Q273" s="47">
        <v>0</v>
      </c>
      <c r="R273" s="47">
        <v>0</v>
      </c>
      <c r="S273" s="129">
        <v>0</v>
      </c>
      <c r="T273" s="47">
        <v>0</v>
      </c>
      <c r="U273" s="79">
        <f t="shared" si="82"/>
        <v>0</v>
      </c>
      <c r="V273" s="47">
        <v>0</v>
      </c>
      <c r="W273" s="47">
        <f t="shared" si="72"/>
        <v>0</v>
      </c>
      <c r="X273" s="47">
        <v>0</v>
      </c>
      <c r="Y273" s="47">
        <v>0</v>
      </c>
      <c r="Z273" s="47">
        <v>0</v>
      </c>
      <c r="AA273" s="47">
        <v>0</v>
      </c>
      <c r="AB273" s="47">
        <v>0</v>
      </c>
      <c r="AC273" s="69">
        <f t="shared" si="83"/>
        <v>0</v>
      </c>
      <c r="AD273" s="112">
        <f t="shared" si="84"/>
        <v>0</v>
      </c>
    </row>
    <row r="274" spans="1:30" s="49" customFormat="1" ht="12.75" hidden="1" x14ac:dyDescent="0.2">
      <c r="A274" s="93">
        <v>269</v>
      </c>
      <c r="B274" s="36"/>
      <c r="C274" s="141"/>
      <c r="D274" s="56"/>
      <c r="E274" s="77">
        <f t="shared" si="81"/>
        <v>0</v>
      </c>
      <c r="F274" s="78">
        <f t="shared" si="73"/>
        <v>0</v>
      </c>
      <c r="G274" s="47">
        <f t="shared" si="74"/>
        <v>0</v>
      </c>
      <c r="H274" s="47">
        <f t="shared" si="75"/>
        <v>0</v>
      </c>
      <c r="I274" s="47">
        <f t="shared" si="76"/>
        <v>0</v>
      </c>
      <c r="J274" s="47">
        <f t="shared" si="77"/>
        <v>0</v>
      </c>
      <c r="K274" s="47">
        <f t="shared" si="78"/>
        <v>0</v>
      </c>
      <c r="L274" s="47">
        <f t="shared" si="79"/>
        <v>0</v>
      </c>
      <c r="M274" s="47">
        <f t="shared" si="80"/>
        <v>0</v>
      </c>
      <c r="N274" s="78">
        <v>0</v>
      </c>
      <c r="O274" s="47">
        <v>0</v>
      </c>
      <c r="P274" s="47">
        <v>0</v>
      </c>
      <c r="Q274" s="47">
        <v>0</v>
      </c>
      <c r="R274" s="47">
        <v>0</v>
      </c>
      <c r="S274" s="129">
        <v>0</v>
      </c>
      <c r="T274" s="47">
        <v>0</v>
      </c>
      <c r="U274" s="79">
        <f t="shared" si="82"/>
        <v>0</v>
      </c>
      <c r="V274" s="47">
        <v>0</v>
      </c>
      <c r="W274" s="47">
        <f t="shared" si="72"/>
        <v>0</v>
      </c>
      <c r="X274" s="47">
        <v>0</v>
      </c>
      <c r="Y274" s="47">
        <v>0</v>
      </c>
      <c r="Z274" s="47">
        <v>0</v>
      </c>
      <c r="AA274" s="47">
        <v>0</v>
      </c>
      <c r="AB274" s="47">
        <v>0</v>
      </c>
      <c r="AC274" s="69">
        <f t="shared" si="83"/>
        <v>0</v>
      </c>
      <c r="AD274" s="112">
        <f t="shared" si="84"/>
        <v>0</v>
      </c>
    </row>
    <row r="275" spans="1:30" s="49" customFormat="1" ht="12.75" hidden="1" x14ac:dyDescent="0.2">
      <c r="A275" s="93">
        <v>270</v>
      </c>
      <c r="B275" s="36"/>
      <c r="C275" s="141"/>
      <c r="D275" s="56"/>
      <c r="E275" s="77">
        <f t="shared" si="81"/>
        <v>0</v>
      </c>
      <c r="F275" s="78">
        <f t="shared" si="73"/>
        <v>0</v>
      </c>
      <c r="G275" s="47">
        <f t="shared" si="74"/>
        <v>0</v>
      </c>
      <c r="H275" s="47">
        <f t="shared" si="75"/>
        <v>0</v>
      </c>
      <c r="I275" s="47">
        <f t="shared" si="76"/>
        <v>0</v>
      </c>
      <c r="J275" s="47">
        <f t="shared" si="77"/>
        <v>0</v>
      </c>
      <c r="K275" s="47">
        <f t="shared" si="78"/>
        <v>0</v>
      </c>
      <c r="L275" s="47">
        <f t="shared" si="79"/>
        <v>0</v>
      </c>
      <c r="M275" s="47">
        <f t="shared" si="80"/>
        <v>0</v>
      </c>
      <c r="N275" s="78">
        <v>0</v>
      </c>
      <c r="O275" s="47">
        <v>0</v>
      </c>
      <c r="P275" s="47">
        <v>0</v>
      </c>
      <c r="Q275" s="47">
        <v>0</v>
      </c>
      <c r="R275" s="47">
        <v>0</v>
      </c>
      <c r="S275" s="129">
        <v>0</v>
      </c>
      <c r="T275" s="47">
        <v>0</v>
      </c>
      <c r="U275" s="79">
        <f t="shared" si="82"/>
        <v>0</v>
      </c>
      <c r="V275" s="47">
        <v>0</v>
      </c>
      <c r="W275" s="47">
        <f t="shared" si="72"/>
        <v>0</v>
      </c>
      <c r="X275" s="47">
        <v>0</v>
      </c>
      <c r="Y275" s="47">
        <v>0</v>
      </c>
      <c r="Z275" s="47">
        <v>0</v>
      </c>
      <c r="AA275" s="47">
        <v>0</v>
      </c>
      <c r="AB275" s="47">
        <v>0</v>
      </c>
      <c r="AC275" s="69">
        <f t="shared" si="83"/>
        <v>0</v>
      </c>
      <c r="AD275" s="112">
        <f t="shared" si="84"/>
        <v>0</v>
      </c>
    </row>
    <row r="276" spans="1:30" s="49" customFormat="1" ht="12.75" hidden="1" x14ac:dyDescent="0.2">
      <c r="A276" s="93">
        <v>271</v>
      </c>
      <c r="B276" s="36"/>
      <c r="C276" s="141"/>
      <c r="D276" s="56"/>
      <c r="E276" s="77">
        <f t="shared" si="81"/>
        <v>0</v>
      </c>
      <c r="F276" s="78">
        <f t="shared" si="73"/>
        <v>0</v>
      </c>
      <c r="G276" s="47">
        <f t="shared" si="74"/>
        <v>0</v>
      </c>
      <c r="H276" s="47">
        <f t="shared" si="75"/>
        <v>0</v>
      </c>
      <c r="I276" s="47">
        <f t="shared" si="76"/>
        <v>0</v>
      </c>
      <c r="J276" s="47">
        <f t="shared" si="77"/>
        <v>0</v>
      </c>
      <c r="K276" s="47">
        <f t="shared" si="78"/>
        <v>0</v>
      </c>
      <c r="L276" s="47">
        <f t="shared" si="79"/>
        <v>0</v>
      </c>
      <c r="M276" s="47">
        <f t="shared" si="80"/>
        <v>0</v>
      </c>
      <c r="N276" s="78">
        <v>0</v>
      </c>
      <c r="O276" s="47">
        <v>0</v>
      </c>
      <c r="P276" s="47">
        <v>0</v>
      </c>
      <c r="Q276" s="47">
        <v>0</v>
      </c>
      <c r="R276" s="47">
        <v>0</v>
      </c>
      <c r="S276" s="129">
        <v>0</v>
      </c>
      <c r="T276" s="47">
        <v>0</v>
      </c>
      <c r="U276" s="79">
        <f t="shared" si="82"/>
        <v>0</v>
      </c>
      <c r="V276" s="47">
        <v>0</v>
      </c>
      <c r="W276" s="47">
        <f t="shared" si="72"/>
        <v>0</v>
      </c>
      <c r="X276" s="47">
        <v>0</v>
      </c>
      <c r="Y276" s="47">
        <v>0</v>
      </c>
      <c r="Z276" s="47">
        <v>0</v>
      </c>
      <c r="AA276" s="47">
        <v>0</v>
      </c>
      <c r="AB276" s="47">
        <v>0</v>
      </c>
      <c r="AC276" s="69">
        <f t="shared" si="83"/>
        <v>0</v>
      </c>
      <c r="AD276" s="112">
        <f t="shared" si="84"/>
        <v>0</v>
      </c>
    </row>
    <row r="277" spans="1:30" s="49" customFormat="1" ht="12.75" hidden="1" x14ac:dyDescent="0.2">
      <c r="A277" s="93">
        <v>272</v>
      </c>
      <c r="B277" s="36"/>
      <c r="C277" s="141"/>
      <c r="D277" s="56"/>
      <c r="E277" s="77">
        <f t="shared" si="81"/>
        <v>0</v>
      </c>
      <c r="F277" s="78">
        <f t="shared" si="73"/>
        <v>0</v>
      </c>
      <c r="G277" s="47">
        <f t="shared" si="74"/>
        <v>0</v>
      </c>
      <c r="H277" s="47">
        <f t="shared" si="75"/>
        <v>0</v>
      </c>
      <c r="I277" s="47">
        <f t="shared" si="76"/>
        <v>0</v>
      </c>
      <c r="J277" s="47">
        <f t="shared" si="77"/>
        <v>0</v>
      </c>
      <c r="K277" s="47">
        <f t="shared" si="78"/>
        <v>0</v>
      </c>
      <c r="L277" s="47">
        <f t="shared" si="79"/>
        <v>0</v>
      </c>
      <c r="M277" s="47">
        <f t="shared" si="80"/>
        <v>0</v>
      </c>
      <c r="N277" s="78">
        <v>0</v>
      </c>
      <c r="O277" s="47">
        <v>0</v>
      </c>
      <c r="P277" s="47">
        <v>0</v>
      </c>
      <c r="Q277" s="47">
        <v>0</v>
      </c>
      <c r="R277" s="47">
        <v>0</v>
      </c>
      <c r="S277" s="129">
        <v>0</v>
      </c>
      <c r="T277" s="47">
        <v>0</v>
      </c>
      <c r="U277" s="79">
        <f t="shared" si="82"/>
        <v>0</v>
      </c>
      <c r="V277" s="47">
        <v>0</v>
      </c>
      <c r="W277" s="47">
        <f t="shared" si="72"/>
        <v>0</v>
      </c>
      <c r="X277" s="47">
        <v>0</v>
      </c>
      <c r="Y277" s="47">
        <v>0</v>
      </c>
      <c r="Z277" s="47">
        <v>0</v>
      </c>
      <c r="AA277" s="47">
        <v>0</v>
      </c>
      <c r="AB277" s="47">
        <v>0</v>
      </c>
      <c r="AC277" s="69">
        <f t="shared" si="83"/>
        <v>0</v>
      </c>
      <c r="AD277" s="112">
        <f t="shared" si="84"/>
        <v>0</v>
      </c>
    </row>
    <row r="278" spans="1:30" s="49" customFormat="1" ht="12.75" hidden="1" x14ac:dyDescent="0.2">
      <c r="A278" s="93">
        <v>273</v>
      </c>
      <c r="B278" s="36"/>
      <c r="C278" s="141"/>
      <c r="D278" s="56"/>
      <c r="E278" s="77">
        <f t="shared" si="81"/>
        <v>0</v>
      </c>
      <c r="F278" s="78">
        <f t="shared" si="73"/>
        <v>0</v>
      </c>
      <c r="G278" s="47">
        <f t="shared" si="74"/>
        <v>0</v>
      </c>
      <c r="H278" s="47">
        <f t="shared" si="75"/>
        <v>0</v>
      </c>
      <c r="I278" s="47">
        <f t="shared" si="76"/>
        <v>0</v>
      </c>
      <c r="J278" s="47">
        <f t="shared" si="77"/>
        <v>0</v>
      </c>
      <c r="K278" s="47">
        <f t="shared" si="78"/>
        <v>0</v>
      </c>
      <c r="L278" s="47">
        <f t="shared" si="79"/>
        <v>0</v>
      </c>
      <c r="M278" s="47">
        <f t="shared" si="80"/>
        <v>0</v>
      </c>
      <c r="N278" s="78">
        <v>0</v>
      </c>
      <c r="O278" s="47">
        <v>0</v>
      </c>
      <c r="P278" s="47">
        <v>0</v>
      </c>
      <c r="Q278" s="47">
        <v>0</v>
      </c>
      <c r="R278" s="47">
        <v>0</v>
      </c>
      <c r="S278" s="129">
        <v>0</v>
      </c>
      <c r="T278" s="47">
        <v>0</v>
      </c>
      <c r="U278" s="79">
        <f t="shared" si="82"/>
        <v>0</v>
      </c>
      <c r="V278" s="47">
        <v>0</v>
      </c>
      <c r="W278" s="47">
        <f t="shared" si="72"/>
        <v>0</v>
      </c>
      <c r="X278" s="47">
        <v>0</v>
      </c>
      <c r="Y278" s="47">
        <v>0</v>
      </c>
      <c r="Z278" s="47">
        <v>0</v>
      </c>
      <c r="AA278" s="47">
        <v>0</v>
      </c>
      <c r="AB278" s="47">
        <v>0</v>
      </c>
      <c r="AC278" s="69">
        <f t="shared" si="83"/>
        <v>0</v>
      </c>
      <c r="AD278" s="112">
        <f t="shared" si="84"/>
        <v>0</v>
      </c>
    </row>
    <row r="279" spans="1:30" s="49" customFormat="1" ht="12.75" hidden="1" x14ac:dyDescent="0.2">
      <c r="A279" s="93">
        <v>274</v>
      </c>
      <c r="B279" s="36"/>
      <c r="C279" s="141"/>
      <c r="D279" s="56"/>
      <c r="E279" s="77">
        <f t="shared" si="81"/>
        <v>0</v>
      </c>
      <c r="F279" s="78">
        <f t="shared" si="73"/>
        <v>0</v>
      </c>
      <c r="G279" s="47">
        <f t="shared" si="74"/>
        <v>0</v>
      </c>
      <c r="H279" s="47">
        <f t="shared" si="75"/>
        <v>0</v>
      </c>
      <c r="I279" s="47">
        <f t="shared" si="76"/>
        <v>0</v>
      </c>
      <c r="J279" s="47">
        <f t="shared" si="77"/>
        <v>0</v>
      </c>
      <c r="K279" s="47">
        <f t="shared" si="78"/>
        <v>0</v>
      </c>
      <c r="L279" s="47">
        <f t="shared" si="79"/>
        <v>0</v>
      </c>
      <c r="M279" s="47">
        <f t="shared" si="80"/>
        <v>0</v>
      </c>
      <c r="N279" s="78">
        <v>0</v>
      </c>
      <c r="O279" s="47">
        <v>0</v>
      </c>
      <c r="P279" s="47">
        <v>0</v>
      </c>
      <c r="Q279" s="47">
        <v>0</v>
      </c>
      <c r="R279" s="47">
        <v>0</v>
      </c>
      <c r="S279" s="129">
        <v>0</v>
      </c>
      <c r="T279" s="47">
        <v>0</v>
      </c>
      <c r="U279" s="79">
        <f t="shared" si="82"/>
        <v>0</v>
      </c>
      <c r="V279" s="47">
        <v>0</v>
      </c>
      <c r="W279" s="47">
        <f t="shared" si="72"/>
        <v>0</v>
      </c>
      <c r="X279" s="47">
        <v>0</v>
      </c>
      <c r="Y279" s="47">
        <v>0</v>
      </c>
      <c r="Z279" s="47">
        <v>0</v>
      </c>
      <c r="AA279" s="47">
        <v>0</v>
      </c>
      <c r="AB279" s="47">
        <v>0</v>
      </c>
      <c r="AC279" s="69">
        <f t="shared" si="83"/>
        <v>0</v>
      </c>
      <c r="AD279" s="112">
        <f t="shared" si="84"/>
        <v>0</v>
      </c>
    </row>
    <row r="280" spans="1:30" s="49" customFormat="1" ht="12.75" hidden="1" x14ac:dyDescent="0.2">
      <c r="A280" s="93">
        <v>275</v>
      </c>
      <c r="B280" s="36"/>
      <c r="C280" s="141"/>
      <c r="D280" s="56"/>
      <c r="E280" s="77">
        <f t="shared" si="81"/>
        <v>0</v>
      </c>
      <c r="F280" s="78">
        <f t="shared" si="73"/>
        <v>0</v>
      </c>
      <c r="G280" s="47">
        <f t="shared" si="74"/>
        <v>0</v>
      </c>
      <c r="H280" s="47">
        <f t="shared" si="75"/>
        <v>0</v>
      </c>
      <c r="I280" s="47">
        <f t="shared" si="76"/>
        <v>0</v>
      </c>
      <c r="J280" s="47">
        <f t="shared" si="77"/>
        <v>0</v>
      </c>
      <c r="K280" s="47">
        <f t="shared" si="78"/>
        <v>0</v>
      </c>
      <c r="L280" s="47">
        <f t="shared" si="79"/>
        <v>0</v>
      </c>
      <c r="M280" s="47">
        <f t="shared" si="80"/>
        <v>0</v>
      </c>
      <c r="N280" s="78">
        <v>0</v>
      </c>
      <c r="O280" s="47">
        <v>0</v>
      </c>
      <c r="P280" s="47">
        <v>0</v>
      </c>
      <c r="Q280" s="47">
        <v>0</v>
      </c>
      <c r="R280" s="47">
        <v>0</v>
      </c>
      <c r="S280" s="129">
        <v>0</v>
      </c>
      <c r="T280" s="47">
        <v>0</v>
      </c>
      <c r="U280" s="79">
        <f t="shared" si="82"/>
        <v>0</v>
      </c>
      <c r="V280" s="47">
        <v>0</v>
      </c>
      <c r="W280" s="47">
        <f t="shared" si="72"/>
        <v>0</v>
      </c>
      <c r="X280" s="47">
        <v>0</v>
      </c>
      <c r="Y280" s="47">
        <v>0</v>
      </c>
      <c r="Z280" s="47">
        <v>0</v>
      </c>
      <c r="AA280" s="47">
        <v>0</v>
      </c>
      <c r="AB280" s="47">
        <v>0</v>
      </c>
      <c r="AC280" s="69">
        <f t="shared" si="83"/>
        <v>0</v>
      </c>
      <c r="AD280" s="112">
        <f t="shared" si="84"/>
        <v>0</v>
      </c>
    </row>
    <row r="281" spans="1:30" s="49" customFormat="1" ht="12.75" hidden="1" x14ac:dyDescent="0.2">
      <c r="A281" s="93">
        <v>276</v>
      </c>
      <c r="B281" s="36"/>
      <c r="C281" s="141"/>
      <c r="D281" s="56"/>
      <c r="E281" s="77">
        <f t="shared" si="81"/>
        <v>0</v>
      </c>
      <c r="F281" s="78">
        <f t="shared" si="73"/>
        <v>0</v>
      </c>
      <c r="G281" s="47">
        <f t="shared" si="74"/>
        <v>0</v>
      </c>
      <c r="H281" s="47">
        <f t="shared" si="75"/>
        <v>0</v>
      </c>
      <c r="I281" s="47">
        <f t="shared" si="76"/>
        <v>0</v>
      </c>
      <c r="J281" s="47">
        <f t="shared" si="77"/>
        <v>0</v>
      </c>
      <c r="K281" s="47">
        <f t="shared" si="78"/>
        <v>0</v>
      </c>
      <c r="L281" s="47">
        <f t="shared" si="79"/>
        <v>0</v>
      </c>
      <c r="M281" s="47">
        <f t="shared" si="80"/>
        <v>0</v>
      </c>
      <c r="N281" s="78">
        <v>0</v>
      </c>
      <c r="O281" s="47">
        <v>0</v>
      </c>
      <c r="P281" s="47">
        <v>0</v>
      </c>
      <c r="Q281" s="47">
        <v>0</v>
      </c>
      <c r="R281" s="47">
        <v>0</v>
      </c>
      <c r="S281" s="129">
        <v>0</v>
      </c>
      <c r="T281" s="47">
        <v>0</v>
      </c>
      <c r="U281" s="79">
        <f t="shared" si="82"/>
        <v>0</v>
      </c>
      <c r="V281" s="47">
        <v>0</v>
      </c>
      <c r="W281" s="47">
        <f t="shared" si="72"/>
        <v>0</v>
      </c>
      <c r="X281" s="47">
        <v>0</v>
      </c>
      <c r="Y281" s="47">
        <v>0</v>
      </c>
      <c r="Z281" s="47">
        <v>0</v>
      </c>
      <c r="AA281" s="47">
        <v>0</v>
      </c>
      <c r="AB281" s="47">
        <v>0</v>
      </c>
      <c r="AC281" s="69">
        <f t="shared" si="83"/>
        <v>0</v>
      </c>
      <c r="AD281" s="112">
        <f t="shared" si="84"/>
        <v>0</v>
      </c>
    </row>
    <row r="282" spans="1:30" s="49" customFormat="1" ht="12.75" hidden="1" x14ac:dyDescent="0.2">
      <c r="A282" s="93">
        <v>277</v>
      </c>
      <c r="B282" s="36"/>
      <c r="C282" s="141"/>
      <c r="D282" s="56"/>
      <c r="E282" s="77">
        <f t="shared" si="81"/>
        <v>0</v>
      </c>
      <c r="F282" s="78">
        <f t="shared" si="73"/>
        <v>0</v>
      </c>
      <c r="G282" s="47">
        <f t="shared" si="74"/>
        <v>0</v>
      </c>
      <c r="H282" s="47">
        <f t="shared" si="75"/>
        <v>0</v>
      </c>
      <c r="I282" s="47">
        <f t="shared" si="76"/>
        <v>0</v>
      </c>
      <c r="J282" s="47">
        <f t="shared" si="77"/>
        <v>0</v>
      </c>
      <c r="K282" s="47">
        <f t="shared" si="78"/>
        <v>0</v>
      </c>
      <c r="L282" s="47">
        <f t="shared" si="79"/>
        <v>0</v>
      </c>
      <c r="M282" s="47">
        <f t="shared" si="80"/>
        <v>0</v>
      </c>
      <c r="N282" s="78">
        <v>0</v>
      </c>
      <c r="O282" s="47">
        <v>0</v>
      </c>
      <c r="P282" s="47">
        <v>0</v>
      </c>
      <c r="Q282" s="47">
        <v>0</v>
      </c>
      <c r="R282" s="47">
        <v>0</v>
      </c>
      <c r="S282" s="129">
        <v>0</v>
      </c>
      <c r="T282" s="47">
        <v>0</v>
      </c>
      <c r="U282" s="79">
        <f t="shared" si="82"/>
        <v>0</v>
      </c>
      <c r="V282" s="47">
        <v>0</v>
      </c>
      <c r="W282" s="47">
        <f t="shared" si="72"/>
        <v>0</v>
      </c>
      <c r="X282" s="47">
        <v>0</v>
      </c>
      <c r="Y282" s="47">
        <v>0</v>
      </c>
      <c r="Z282" s="47">
        <v>0</v>
      </c>
      <c r="AA282" s="47">
        <v>0</v>
      </c>
      <c r="AB282" s="47">
        <v>0</v>
      </c>
      <c r="AC282" s="69">
        <f t="shared" si="83"/>
        <v>0</v>
      </c>
      <c r="AD282" s="112">
        <f t="shared" si="84"/>
        <v>0</v>
      </c>
    </row>
    <row r="283" spans="1:30" s="49" customFormat="1" ht="12.75" hidden="1" x14ac:dyDescent="0.2">
      <c r="A283" s="93">
        <v>278</v>
      </c>
      <c r="B283" s="36"/>
      <c r="C283" s="141"/>
      <c r="D283" s="56"/>
      <c r="E283" s="77">
        <f t="shared" si="81"/>
        <v>0</v>
      </c>
      <c r="F283" s="78">
        <f t="shared" si="73"/>
        <v>0</v>
      </c>
      <c r="G283" s="47">
        <f t="shared" si="74"/>
        <v>0</v>
      </c>
      <c r="H283" s="47">
        <f t="shared" si="75"/>
        <v>0</v>
      </c>
      <c r="I283" s="47">
        <f t="shared" si="76"/>
        <v>0</v>
      </c>
      <c r="J283" s="47">
        <f t="shared" si="77"/>
        <v>0</v>
      </c>
      <c r="K283" s="47">
        <f t="shared" si="78"/>
        <v>0</v>
      </c>
      <c r="L283" s="47">
        <f t="shared" si="79"/>
        <v>0</v>
      </c>
      <c r="M283" s="47">
        <f t="shared" si="80"/>
        <v>0</v>
      </c>
      <c r="N283" s="78">
        <v>0</v>
      </c>
      <c r="O283" s="47">
        <v>0</v>
      </c>
      <c r="P283" s="47">
        <v>0</v>
      </c>
      <c r="Q283" s="47">
        <v>0</v>
      </c>
      <c r="R283" s="47">
        <v>0</v>
      </c>
      <c r="S283" s="129">
        <v>0</v>
      </c>
      <c r="T283" s="47">
        <v>0</v>
      </c>
      <c r="U283" s="79">
        <f t="shared" si="82"/>
        <v>0</v>
      </c>
      <c r="V283" s="47">
        <v>0</v>
      </c>
      <c r="W283" s="47">
        <f t="shared" si="72"/>
        <v>0</v>
      </c>
      <c r="X283" s="47">
        <v>0</v>
      </c>
      <c r="Y283" s="47">
        <v>0</v>
      </c>
      <c r="Z283" s="47">
        <v>0</v>
      </c>
      <c r="AA283" s="47">
        <v>0</v>
      </c>
      <c r="AB283" s="47">
        <v>0</v>
      </c>
      <c r="AC283" s="69">
        <f t="shared" si="83"/>
        <v>0</v>
      </c>
      <c r="AD283" s="112">
        <f t="shared" si="84"/>
        <v>0</v>
      </c>
    </row>
    <row r="284" spans="1:30" s="49" customFormat="1" ht="12.75" hidden="1" x14ac:dyDescent="0.2">
      <c r="A284" s="93">
        <v>279</v>
      </c>
      <c r="B284" s="36"/>
      <c r="C284" s="141"/>
      <c r="D284" s="56"/>
      <c r="E284" s="77">
        <f t="shared" si="81"/>
        <v>0</v>
      </c>
      <c r="F284" s="78">
        <f t="shared" si="73"/>
        <v>0</v>
      </c>
      <c r="G284" s="47">
        <f t="shared" si="74"/>
        <v>0</v>
      </c>
      <c r="H284" s="47">
        <f t="shared" si="75"/>
        <v>0</v>
      </c>
      <c r="I284" s="47">
        <f t="shared" si="76"/>
        <v>0</v>
      </c>
      <c r="J284" s="47">
        <f t="shared" si="77"/>
        <v>0</v>
      </c>
      <c r="K284" s="47">
        <f t="shared" si="78"/>
        <v>0</v>
      </c>
      <c r="L284" s="47">
        <f t="shared" si="79"/>
        <v>0</v>
      </c>
      <c r="M284" s="47">
        <f t="shared" si="80"/>
        <v>0</v>
      </c>
      <c r="N284" s="78">
        <v>0</v>
      </c>
      <c r="O284" s="47">
        <v>0</v>
      </c>
      <c r="P284" s="47">
        <v>0</v>
      </c>
      <c r="Q284" s="47">
        <v>0</v>
      </c>
      <c r="R284" s="47">
        <v>0</v>
      </c>
      <c r="S284" s="129">
        <v>0</v>
      </c>
      <c r="T284" s="47">
        <v>0</v>
      </c>
      <c r="U284" s="79">
        <f t="shared" si="82"/>
        <v>0</v>
      </c>
      <c r="V284" s="47">
        <v>0</v>
      </c>
      <c r="W284" s="47">
        <f t="shared" si="72"/>
        <v>0</v>
      </c>
      <c r="X284" s="47">
        <v>0</v>
      </c>
      <c r="Y284" s="47">
        <v>0</v>
      </c>
      <c r="Z284" s="47">
        <v>0</v>
      </c>
      <c r="AA284" s="47">
        <v>0</v>
      </c>
      <c r="AB284" s="47">
        <v>0</v>
      </c>
      <c r="AC284" s="69">
        <f t="shared" si="83"/>
        <v>0</v>
      </c>
      <c r="AD284" s="112">
        <f t="shared" si="84"/>
        <v>0</v>
      </c>
    </row>
    <row r="285" spans="1:30" s="49" customFormat="1" ht="12.75" hidden="1" x14ac:dyDescent="0.2">
      <c r="A285" s="93">
        <v>280</v>
      </c>
      <c r="B285" s="36"/>
      <c r="C285" s="141"/>
      <c r="D285" s="56"/>
      <c r="E285" s="77">
        <f t="shared" si="81"/>
        <v>0</v>
      </c>
      <c r="F285" s="78">
        <f t="shared" si="73"/>
        <v>0</v>
      </c>
      <c r="G285" s="47">
        <f t="shared" si="74"/>
        <v>0</v>
      </c>
      <c r="H285" s="47">
        <f t="shared" si="75"/>
        <v>0</v>
      </c>
      <c r="I285" s="47">
        <f t="shared" si="76"/>
        <v>0</v>
      </c>
      <c r="J285" s="47">
        <f t="shared" si="77"/>
        <v>0</v>
      </c>
      <c r="K285" s="47">
        <f t="shared" si="78"/>
        <v>0</v>
      </c>
      <c r="L285" s="47">
        <f t="shared" si="79"/>
        <v>0</v>
      </c>
      <c r="M285" s="47">
        <f t="shared" si="80"/>
        <v>0</v>
      </c>
      <c r="N285" s="78">
        <v>0</v>
      </c>
      <c r="O285" s="47">
        <v>0</v>
      </c>
      <c r="P285" s="47">
        <v>0</v>
      </c>
      <c r="Q285" s="47">
        <v>0</v>
      </c>
      <c r="R285" s="47">
        <v>0</v>
      </c>
      <c r="S285" s="129">
        <v>0</v>
      </c>
      <c r="T285" s="47">
        <v>0</v>
      </c>
      <c r="U285" s="79">
        <f t="shared" si="82"/>
        <v>0</v>
      </c>
      <c r="V285" s="47">
        <v>0</v>
      </c>
      <c r="W285" s="47">
        <f t="shared" si="72"/>
        <v>0</v>
      </c>
      <c r="X285" s="47">
        <v>0</v>
      </c>
      <c r="Y285" s="47">
        <v>0</v>
      </c>
      <c r="Z285" s="47">
        <v>0</v>
      </c>
      <c r="AA285" s="47">
        <v>0</v>
      </c>
      <c r="AB285" s="47">
        <v>0</v>
      </c>
      <c r="AC285" s="69">
        <f t="shared" si="83"/>
        <v>0</v>
      </c>
      <c r="AD285" s="112">
        <f t="shared" si="84"/>
        <v>0</v>
      </c>
    </row>
    <row r="286" spans="1:30" s="49" customFormat="1" ht="12.75" hidden="1" x14ac:dyDescent="0.2">
      <c r="A286" s="93">
        <v>281</v>
      </c>
      <c r="B286" s="36"/>
      <c r="C286" s="141"/>
      <c r="D286" s="56"/>
      <c r="E286" s="77">
        <f t="shared" si="81"/>
        <v>0</v>
      </c>
      <c r="F286" s="78">
        <f t="shared" si="73"/>
        <v>0</v>
      </c>
      <c r="G286" s="47">
        <f t="shared" si="74"/>
        <v>0</v>
      </c>
      <c r="H286" s="47">
        <f t="shared" si="75"/>
        <v>0</v>
      </c>
      <c r="I286" s="47">
        <f t="shared" si="76"/>
        <v>0</v>
      </c>
      <c r="J286" s="47">
        <f t="shared" si="77"/>
        <v>0</v>
      </c>
      <c r="K286" s="47">
        <f t="shared" si="78"/>
        <v>0</v>
      </c>
      <c r="L286" s="47">
        <f t="shared" si="79"/>
        <v>0</v>
      </c>
      <c r="M286" s="47">
        <f t="shared" si="80"/>
        <v>0</v>
      </c>
      <c r="N286" s="78">
        <v>0</v>
      </c>
      <c r="O286" s="47">
        <v>0</v>
      </c>
      <c r="P286" s="47">
        <v>0</v>
      </c>
      <c r="Q286" s="47">
        <v>0</v>
      </c>
      <c r="R286" s="47">
        <v>0</v>
      </c>
      <c r="S286" s="129">
        <v>0</v>
      </c>
      <c r="T286" s="47">
        <v>0</v>
      </c>
      <c r="U286" s="79">
        <f t="shared" si="82"/>
        <v>0</v>
      </c>
      <c r="V286" s="47">
        <v>0</v>
      </c>
      <c r="W286" s="47">
        <f t="shared" si="72"/>
        <v>0</v>
      </c>
      <c r="X286" s="47">
        <v>0</v>
      </c>
      <c r="Y286" s="47">
        <v>0</v>
      </c>
      <c r="Z286" s="47">
        <v>0</v>
      </c>
      <c r="AA286" s="47">
        <v>0</v>
      </c>
      <c r="AB286" s="47">
        <v>0</v>
      </c>
      <c r="AC286" s="69">
        <f t="shared" si="83"/>
        <v>0</v>
      </c>
      <c r="AD286" s="112">
        <f t="shared" si="84"/>
        <v>0</v>
      </c>
    </row>
    <row r="287" spans="1:30" s="49" customFormat="1" ht="12.75" hidden="1" x14ac:dyDescent="0.2">
      <c r="A287" s="93">
        <v>282</v>
      </c>
      <c r="B287" s="36"/>
      <c r="C287" s="141"/>
      <c r="D287" s="56"/>
      <c r="E287" s="77">
        <f t="shared" si="81"/>
        <v>0</v>
      </c>
      <c r="F287" s="78">
        <f t="shared" si="73"/>
        <v>0</v>
      </c>
      <c r="G287" s="47">
        <f t="shared" si="74"/>
        <v>0</v>
      </c>
      <c r="H287" s="47">
        <f t="shared" si="75"/>
        <v>0</v>
      </c>
      <c r="I287" s="47">
        <f t="shared" si="76"/>
        <v>0</v>
      </c>
      <c r="J287" s="47">
        <f t="shared" si="77"/>
        <v>0</v>
      </c>
      <c r="K287" s="47">
        <f t="shared" si="78"/>
        <v>0</v>
      </c>
      <c r="L287" s="47">
        <f t="shared" si="79"/>
        <v>0</v>
      </c>
      <c r="M287" s="47">
        <f t="shared" si="80"/>
        <v>0</v>
      </c>
      <c r="N287" s="78">
        <v>0</v>
      </c>
      <c r="O287" s="47">
        <v>0</v>
      </c>
      <c r="P287" s="47">
        <v>0</v>
      </c>
      <c r="Q287" s="47">
        <v>0</v>
      </c>
      <c r="R287" s="47">
        <v>0</v>
      </c>
      <c r="S287" s="129">
        <v>0</v>
      </c>
      <c r="T287" s="47">
        <v>0</v>
      </c>
      <c r="U287" s="79">
        <f t="shared" si="82"/>
        <v>0</v>
      </c>
      <c r="V287" s="47">
        <v>0</v>
      </c>
      <c r="W287" s="47">
        <f t="shared" si="72"/>
        <v>0</v>
      </c>
      <c r="X287" s="47">
        <v>0</v>
      </c>
      <c r="Y287" s="47">
        <v>0</v>
      </c>
      <c r="Z287" s="47">
        <v>0</v>
      </c>
      <c r="AA287" s="47">
        <v>0</v>
      </c>
      <c r="AB287" s="47">
        <v>0</v>
      </c>
      <c r="AC287" s="69">
        <f t="shared" si="83"/>
        <v>0</v>
      </c>
      <c r="AD287" s="112">
        <f t="shared" si="84"/>
        <v>0</v>
      </c>
    </row>
    <row r="288" spans="1:30" s="49" customFormat="1" ht="12.75" hidden="1" x14ac:dyDescent="0.2">
      <c r="A288" s="93">
        <v>283</v>
      </c>
      <c r="B288" s="36"/>
      <c r="C288" s="141"/>
      <c r="D288" s="56"/>
      <c r="E288" s="77">
        <f t="shared" si="81"/>
        <v>0</v>
      </c>
      <c r="F288" s="78">
        <f t="shared" si="73"/>
        <v>0</v>
      </c>
      <c r="G288" s="47">
        <f t="shared" si="74"/>
        <v>0</v>
      </c>
      <c r="H288" s="47">
        <f t="shared" si="75"/>
        <v>0</v>
      </c>
      <c r="I288" s="47">
        <f t="shared" si="76"/>
        <v>0</v>
      </c>
      <c r="J288" s="47">
        <f t="shared" si="77"/>
        <v>0</v>
      </c>
      <c r="K288" s="47">
        <f t="shared" si="78"/>
        <v>0</v>
      </c>
      <c r="L288" s="47">
        <f t="shared" si="79"/>
        <v>0</v>
      </c>
      <c r="M288" s="47">
        <f t="shared" si="80"/>
        <v>0</v>
      </c>
      <c r="N288" s="78">
        <v>0</v>
      </c>
      <c r="O288" s="47">
        <v>0</v>
      </c>
      <c r="P288" s="47">
        <v>0</v>
      </c>
      <c r="Q288" s="47">
        <v>0</v>
      </c>
      <c r="R288" s="47">
        <v>0</v>
      </c>
      <c r="S288" s="129">
        <v>0</v>
      </c>
      <c r="T288" s="47">
        <v>0</v>
      </c>
      <c r="U288" s="79">
        <f t="shared" si="82"/>
        <v>0</v>
      </c>
      <c r="V288" s="47">
        <v>0</v>
      </c>
      <c r="W288" s="47">
        <f t="shared" si="72"/>
        <v>0</v>
      </c>
      <c r="X288" s="47">
        <v>0</v>
      </c>
      <c r="Y288" s="47">
        <v>0</v>
      </c>
      <c r="Z288" s="47">
        <v>0</v>
      </c>
      <c r="AA288" s="47">
        <v>0</v>
      </c>
      <c r="AB288" s="47">
        <v>0</v>
      </c>
      <c r="AC288" s="69">
        <f t="shared" si="83"/>
        <v>0</v>
      </c>
      <c r="AD288" s="112">
        <f t="shared" si="84"/>
        <v>0</v>
      </c>
    </row>
    <row r="289" spans="1:30" s="49" customFormat="1" ht="12.75" hidden="1" x14ac:dyDescent="0.2">
      <c r="A289" s="93">
        <v>284</v>
      </c>
      <c r="B289" s="36"/>
      <c r="C289" s="141"/>
      <c r="D289" s="56"/>
      <c r="E289" s="77">
        <f t="shared" si="81"/>
        <v>0</v>
      </c>
      <c r="F289" s="78">
        <f t="shared" si="73"/>
        <v>0</v>
      </c>
      <c r="G289" s="47">
        <f t="shared" si="74"/>
        <v>0</v>
      </c>
      <c r="H289" s="47">
        <f t="shared" si="75"/>
        <v>0</v>
      </c>
      <c r="I289" s="47">
        <f t="shared" si="76"/>
        <v>0</v>
      </c>
      <c r="J289" s="47">
        <f t="shared" si="77"/>
        <v>0</v>
      </c>
      <c r="K289" s="47">
        <f t="shared" si="78"/>
        <v>0</v>
      </c>
      <c r="L289" s="47">
        <f t="shared" si="79"/>
        <v>0</v>
      </c>
      <c r="M289" s="47">
        <f t="shared" si="80"/>
        <v>0</v>
      </c>
      <c r="N289" s="78">
        <v>0</v>
      </c>
      <c r="O289" s="47">
        <v>0</v>
      </c>
      <c r="P289" s="47">
        <v>0</v>
      </c>
      <c r="Q289" s="47">
        <v>0</v>
      </c>
      <c r="R289" s="47">
        <v>0</v>
      </c>
      <c r="S289" s="129">
        <v>0</v>
      </c>
      <c r="T289" s="47">
        <v>0</v>
      </c>
      <c r="U289" s="79">
        <f t="shared" si="82"/>
        <v>0</v>
      </c>
      <c r="V289" s="47">
        <v>0</v>
      </c>
      <c r="W289" s="47">
        <f t="shared" si="72"/>
        <v>0</v>
      </c>
      <c r="X289" s="47">
        <v>0</v>
      </c>
      <c r="Y289" s="47">
        <v>0</v>
      </c>
      <c r="Z289" s="47">
        <v>0</v>
      </c>
      <c r="AA289" s="47">
        <v>0</v>
      </c>
      <c r="AB289" s="47">
        <v>0</v>
      </c>
      <c r="AC289" s="69">
        <f t="shared" si="83"/>
        <v>0</v>
      </c>
      <c r="AD289" s="112">
        <f t="shared" si="84"/>
        <v>0</v>
      </c>
    </row>
    <row r="290" spans="1:30" s="49" customFormat="1" ht="12.75" hidden="1" x14ac:dyDescent="0.2">
      <c r="A290" s="93">
        <v>285</v>
      </c>
      <c r="B290" s="36"/>
      <c r="C290" s="141"/>
      <c r="D290" s="56"/>
      <c r="E290" s="77">
        <f t="shared" si="81"/>
        <v>0</v>
      </c>
      <c r="F290" s="78">
        <f t="shared" si="73"/>
        <v>0</v>
      </c>
      <c r="G290" s="47">
        <f t="shared" si="74"/>
        <v>0</v>
      </c>
      <c r="H290" s="47">
        <f t="shared" si="75"/>
        <v>0</v>
      </c>
      <c r="I290" s="47">
        <f t="shared" si="76"/>
        <v>0</v>
      </c>
      <c r="J290" s="47">
        <f t="shared" si="77"/>
        <v>0</v>
      </c>
      <c r="K290" s="47">
        <f t="shared" si="78"/>
        <v>0</v>
      </c>
      <c r="L290" s="47">
        <f t="shared" si="79"/>
        <v>0</v>
      </c>
      <c r="M290" s="47">
        <f t="shared" si="80"/>
        <v>0</v>
      </c>
      <c r="N290" s="78">
        <v>0</v>
      </c>
      <c r="O290" s="47">
        <v>0</v>
      </c>
      <c r="P290" s="47">
        <v>0</v>
      </c>
      <c r="Q290" s="47">
        <v>0</v>
      </c>
      <c r="R290" s="47">
        <v>0</v>
      </c>
      <c r="S290" s="129">
        <v>0</v>
      </c>
      <c r="T290" s="47">
        <v>0</v>
      </c>
      <c r="U290" s="79">
        <f t="shared" si="82"/>
        <v>0</v>
      </c>
      <c r="V290" s="47">
        <v>0</v>
      </c>
      <c r="W290" s="47">
        <f t="shared" si="72"/>
        <v>0</v>
      </c>
      <c r="X290" s="47">
        <v>0</v>
      </c>
      <c r="Y290" s="47">
        <v>0</v>
      </c>
      <c r="Z290" s="47">
        <v>0</v>
      </c>
      <c r="AA290" s="47">
        <v>0</v>
      </c>
      <c r="AB290" s="47">
        <v>0</v>
      </c>
      <c r="AC290" s="69">
        <f t="shared" si="83"/>
        <v>0</v>
      </c>
      <c r="AD290" s="112">
        <f t="shared" si="84"/>
        <v>0</v>
      </c>
    </row>
    <row r="291" spans="1:30" s="49" customFormat="1" ht="12.75" hidden="1" x14ac:dyDescent="0.2">
      <c r="A291" s="93">
        <v>286</v>
      </c>
      <c r="B291" s="36"/>
      <c r="C291" s="141"/>
      <c r="D291" s="56"/>
      <c r="E291" s="77">
        <f t="shared" si="81"/>
        <v>0</v>
      </c>
      <c r="F291" s="78">
        <f t="shared" si="73"/>
        <v>0</v>
      </c>
      <c r="G291" s="47">
        <f t="shared" si="74"/>
        <v>0</v>
      </c>
      <c r="H291" s="47">
        <f t="shared" si="75"/>
        <v>0</v>
      </c>
      <c r="I291" s="47">
        <f t="shared" si="76"/>
        <v>0</v>
      </c>
      <c r="J291" s="47">
        <f t="shared" si="77"/>
        <v>0</v>
      </c>
      <c r="K291" s="47">
        <f t="shared" si="78"/>
        <v>0</v>
      </c>
      <c r="L291" s="47">
        <f t="shared" si="79"/>
        <v>0</v>
      </c>
      <c r="M291" s="47">
        <f t="shared" si="80"/>
        <v>0</v>
      </c>
      <c r="N291" s="78">
        <v>0</v>
      </c>
      <c r="O291" s="47">
        <v>0</v>
      </c>
      <c r="P291" s="47">
        <v>0</v>
      </c>
      <c r="Q291" s="47">
        <v>0</v>
      </c>
      <c r="R291" s="47">
        <v>0</v>
      </c>
      <c r="S291" s="129">
        <v>0</v>
      </c>
      <c r="T291" s="47">
        <v>0</v>
      </c>
      <c r="U291" s="79">
        <f t="shared" si="82"/>
        <v>0</v>
      </c>
      <c r="V291" s="47">
        <v>0</v>
      </c>
      <c r="W291" s="47">
        <f t="shared" si="72"/>
        <v>0</v>
      </c>
      <c r="X291" s="47">
        <v>0</v>
      </c>
      <c r="Y291" s="47">
        <v>0</v>
      </c>
      <c r="Z291" s="47">
        <v>0</v>
      </c>
      <c r="AA291" s="47">
        <v>0</v>
      </c>
      <c r="AB291" s="47">
        <v>0</v>
      </c>
      <c r="AC291" s="69">
        <f t="shared" si="83"/>
        <v>0</v>
      </c>
      <c r="AD291" s="112">
        <f t="shared" si="84"/>
        <v>0</v>
      </c>
    </row>
    <row r="292" spans="1:30" s="49" customFormat="1" ht="12.75" hidden="1" x14ac:dyDescent="0.2">
      <c r="A292" s="93">
        <v>287</v>
      </c>
      <c r="B292" s="36"/>
      <c r="C292" s="141"/>
      <c r="D292" s="56"/>
      <c r="E292" s="77">
        <f t="shared" si="81"/>
        <v>0</v>
      </c>
      <c r="F292" s="78">
        <f t="shared" si="73"/>
        <v>0</v>
      </c>
      <c r="G292" s="47">
        <f t="shared" si="74"/>
        <v>0</v>
      </c>
      <c r="H292" s="47">
        <f t="shared" si="75"/>
        <v>0</v>
      </c>
      <c r="I292" s="47">
        <f t="shared" si="76"/>
        <v>0</v>
      </c>
      <c r="J292" s="47">
        <f t="shared" si="77"/>
        <v>0</v>
      </c>
      <c r="K292" s="47">
        <f t="shared" si="78"/>
        <v>0</v>
      </c>
      <c r="L292" s="47">
        <f t="shared" si="79"/>
        <v>0</v>
      </c>
      <c r="M292" s="47">
        <f t="shared" si="80"/>
        <v>0</v>
      </c>
      <c r="N292" s="78">
        <v>0</v>
      </c>
      <c r="O292" s="47">
        <v>0</v>
      </c>
      <c r="P292" s="47">
        <v>0</v>
      </c>
      <c r="Q292" s="47">
        <v>0</v>
      </c>
      <c r="R292" s="47">
        <v>0</v>
      </c>
      <c r="S292" s="129">
        <v>0</v>
      </c>
      <c r="T292" s="47">
        <v>0</v>
      </c>
      <c r="U292" s="79">
        <f t="shared" si="82"/>
        <v>0</v>
      </c>
      <c r="V292" s="47">
        <v>0</v>
      </c>
      <c r="W292" s="47">
        <f t="shared" si="72"/>
        <v>0</v>
      </c>
      <c r="X292" s="47">
        <v>0</v>
      </c>
      <c r="Y292" s="47">
        <v>0</v>
      </c>
      <c r="Z292" s="47">
        <v>0</v>
      </c>
      <c r="AA292" s="47">
        <v>0</v>
      </c>
      <c r="AB292" s="47">
        <v>0</v>
      </c>
      <c r="AC292" s="69">
        <f t="shared" si="83"/>
        <v>0</v>
      </c>
      <c r="AD292" s="112">
        <f t="shared" si="84"/>
        <v>0</v>
      </c>
    </row>
    <row r="293" spans="1:30" s="49" customFormat="1" ht="12.75" hidden="1" x14ac:dyDescent="0.2">
      <c r="A293" s="93">
        <v>288</v>
      </c>
      <c r="B293" s="36"/>
      <c r="C293" s="141"/>
      <c r="D293" s="56"/>
      <c r="E293" s="77">
        <f t="shared" si="81"/>
        <v>0</v>
      </c>
      <c r="F293" s="78">
        <f t="shared" si="73"/>
        <v>0</v>
      </c>
      <c r="G293" s="47">
        <f t="shared" si="74"/>
        <v>0</v>
      </c>
      <c r="H293" s="47">
        <f t="shared" si="75"/>
        <v>0</v>
      </c>
      <c r="I293" s="47">
        <f t="shared" si="76"/>
        <v>0</v>
      </c>
      <c r="J293" s="47">
        <f t="shared" si="77"/>
        <v>0</v>
      </c>
      <c r="K293" s="47">
        <f t="shared" si="78"/>
        <v>0</v>
      </c>
      <c r="L293" s="47">
        <f t="shared" si="79"/>
        <v>0</v>
      </c>
      <c r="M293" s="47">
        <f t="shared" si="80"/>
        <v>0</v>
      </c>
      <c r="N293" s="78">
        <v>0</v>
      </c>
      <c r="O293" s="47">
        <v>0</v>
      </c>
      <c r="P293" s="47">
        <v>0</v>
      </c>
      <c r="Q293" s="47">
        <v>0</v>
      </c>
      <c r="R293" s="47">
        <v>0</v>
      </c>
      <c r="S293" s="129">
        <v>0</v>
      </c>
      <c r="T293" s="47">
        <v>0</v>
      </c>
      <c r="U293" s="79">
        <f t="shared" si="82"/>
        <v>0</v>
      </c>
      <c r="V293" s="47">
        <v>0</v>
      </c>
      <c r="W293" s="47">
        <f t="shared" si="72"/>
        <v>0</v>
      </c>
      <c r="X293" s="47">
        <v>0</v>
      </c>
      <c r="Y293" s="47">
        <v>0</v>
      </c>
      <c r="Z293" s="47">
        <v>0</v>
      </c>
      <c r="AA293" s="47">
        <v>0</v>
      </c>
      <c r="AB293" s="47">
        <v>0</v>
      </c>
      <c r="AC293" s="69">
        <f t="shared" si="83"/>
        <v>0</v>
      </c>
      <c r="AD293" s="112">
        <f t="shared" si="84"/>
        <v>0</v>
      </c>
    </row>
    <row r="294" spans="1:30" s="49" customFormat="1" ht="12.75" hidden="1" x14ac:dyDescent="0.2">
      <c r="A294" s="93">
        <v>289</v>
      </c>
      <c r="B294" s="36"/>
      <c r="C294" s="141"/>
      <c r="D294" s="56"/>
      <c r="E294" s="77">
        <f t="shared" si="81"/>
        <v>0</v>
      </c>
      <c r="F294" s="78">
        <f t="shared" si="73"/>
        <v>0</v>
      </c>
      <c r="G294" s="47">
        <f t="shared" si="74"/>
        <v>0</v>
      </c>
      <c r="H294" s="47">
        <f t="shared" si="75"/>
        <v>0</v>
      </c>
      <c r="I294" s="47">
        <f t="shared" si="76"/>
        <v>0</v>
      </c>
      <c r="J294" s="47">
        <f t="shared" si="77"/>
        <v>0</v>
      </c>
      <c r="K294" s="47">
        <f t="shared" si="78"/>
        <v>0</v>
      </c>
      <c r="L294" s="47">
        <f t="shared" si="79"/>
        <v>0</v>
      </c>
      <c r="M294" s="47">
        <f t="shared" si="80"/>
        <v>0</v>
      </c>
      <c r="N294" s="78">
        <v>0</v>
      </c>
      <c r="O294" s="47">
        <v>0</v>
      </c>
      <c r="P294" s="47">
        <v>0</v>
      </c>
      <c r="Q294" s="47">
        <v>0</v>
      </c>
      <c r="R294" s="47">
        <v>0</v>
      </c>
      <c r="S294" s="129">
        <v>0</v>
      </c>
      <c r="T294" s="47">
        <v>0</v>
      </c>
      <c r="U294" s="79">
        <f t="shared" si="82"/>
        <v>0</v>
      </c>
      <c r="V294" s="47">
        <v>0</v>
      </c>
      <c r="W294" s="47">
        <f t="shared" si="72"/>
        <v>0</v>
      </c>
      <c r="X294" s="47">
        <v>0</v>
      </c>
      <c r="Y294" s="47">
        <v>0</v>
      </c>
      <c r="Z294" s="47">
        <v>0</v>
      </c>
      <c r="AA294" s="47">
        <v>0</v>
      </c>
      <c r="AB294" s="47">
        <v>0</v>
      </c>
      <c r="AC294" s="69">
        <f t="shared" si="83"/>
        <v>0</v>
      </c>
      <c r="AD294" s="112">
        <f t="shared" si="84"/>
        <v>0</v>
      </c>
    </row>
    <row r="295" spans="1:30" s="49" customFormat="1" ht="12.75" hidden="1" x14ac:dyDescent="0.2">
      <c r="A295" s="93">
        <v>290</v>
      </c>
      <c r="B295" s="36"/>
      <c r="C295" s="141"/>
      <c r="D295" s="56"/>
      <c r="E295" s="77">
        <f t="shared" si="81"/>
        <v>0</v>
      </c>
      <c r="F295" s="78">
        <f t="shared" si="73"/>
        <v>0</v>
      </c>
      <c r="G295" s="47">
        <f t="shared" si="74"/>
        <v>0</v>
      </c>
      <c r="H295" s="47">
        <f t="shared" si="75"/>
        <v>0</v>
      </c>
      <c r="I295" s="47">
        <f t="shared" si="76"/>
        <v>0</v>
      </c>
      <c r="J295" s="47">
        <f t="shared" si="77"/>
        <v>0</v>
      </c>
      <c r="K295" s="47">
        <f t="shared" si="78"/>
        <v>0</v>
      </c>
      <c r="L295" s="47">
        <f t="shared" si="79"/>
        <v>0</v>
      </c>
      <c r="M295" s="47">
        <f t="shared" si="80"/>
        <v>0</v>
      </c>
      <c r="N295" s="78">
        <v>0</v>
      </c>
      <c r="O295" s="47">
        <v>0</v>
      </c>
      <c r="P295" s="47">
        <v>0</v>
      </c>
      <c r="Q295" s="47">
        <v>0</v>
      </c>
      <c r="R295" s="47">
        <v>0</v>
      </c>
      <c r="S295" s="129">
        <v>0</v>
      </c>
      <c r="T295" s="47">
        <v>0</v>
      </c>
      <c r="U295" s="79">
        <f t="shared" si="82"/>
        <v>0</v>
      </c>
      <c r="V295" s="47">
        <v>0</v>
      </c>
      <c r="W295" s="47">
        <f t="shared" si="72"/>
        <v>0</v>
      </c>
      <c r="X295" s="47">
        <v>0</v>
      </c>
      <c r="Y295" s="47">
        <v>0</v>
      </c>
      <c r="Z295" s="47">
        <v>0</v>
      </c>
      <c r="AA295" s="47">
        <v>0</v>
      </c>
      <c r="AB295" s="47">
        <v>0</v>
      </c>
      <c r="AC295" s="69">
        <f t="shared" si="83"/>
        <v>0</v>
      </c>
      <c r="AD295" s="112">
        <f t="shared" si="84"/>
        <v>0</v>
      </c>
    </row>
    <row r="296" spans="1:30" s="49" customFormat="1" ht="12.75" hidden="1" x14ac:dyDescent="0.2">
      <c r="A296" s="93">
        <v>291</v>
      </c>
      <c r="B296" s="36"/>
      <c r="C296" s="141"/>
      <c r="D296" s="56"/>
      <c r="E296" s="77">
        <f t="shared" si="81"/>
        <v>0</v>
      </c>
      <c r="F296" s="78">
        <f t="shared" si="73"/>
        <v>0</v>
      </c>
      <c r="G296" s="47">
        <f t="shared" si="74"/>
        <v>0</v>
      </c>
      <c r="H296" s="47">
        <f t="shared" si="75"/>
        <v>0</v>
      </c>
      <c r="I296" s="47">
        <f t="shared" si="76"/>
        <v>0</v>
      </c>
      <c r="J296" s="47">
        <f t="shared" si="77"/>
        <v>0</v>
      </c>
      <c r="K296" s="47">
        <f t="shared" si="78"/>
        <v>0</v>
      </c>
      <c r="L296" s="47">
        <f t="shared" si="79"/>
        <v>0</v>
      </c>
      <c r="M296" s="47">
        <f t="shared" si="80"/>
        <v>0</v>
      </c>
      <c r="N296" s="78">
        <v>0</v>
      </c>
      <c r="O296" s="47">
        <v>0</v>
      </c>
      <c r="P296" s="47">
        <v>0</v>
      </c>
      <c r="Q296" s="47">
        <v>0</v>
      </c>
      <c r="R296" s="47">
        <v>0</v>
      </c>
      <c r="S296" s="129">
        <v>0</v>
      </c>
      <c r="T296" s="47">
        <v>0</v>
      </c>
      <c r="U296" s="79">
        <f t="shared" si="82"/>
        <v>0</v>
      </c>
      <c r="V296" s="47">
        <v>0</v>
      </c>
      <c r="W296" s="47">
        <f t="shared" si="72"/>
        <v>0</v>
      </c>
      <c r="X296" s="47">
        <v>0</v>
      </c>
      <c r="Y296" s="47">
        <v>0</v>
      </c>
      <c r="Z296" s="47">
        <v>0</v>
      </c>
      <c r="AA296" s="47">
        <v>0</v>
      </c>
      <c r="AB296" s="47">
        <v>0</v>
      </c>
      <c r="AC296" s="69">
        <f t="shared" si="83"/>
        <v>0</v>
      </c>
      <c r="AD296" s="112">
        <f t="shared" si="84"/>
        <v>0</v>
      </c>
    </row>
    <row r="297" spans="1:30" s="49" customFormat="1" ht="12.75" hidden="1" x14ac:dyDescent="0.2">
      <c r="A297" s="93">
        <v>292</v>
      </c>
      <c r="B297" s="36"/>
      <c r="C297" s="141"/>
      <c r="D297" s="56"/>
      <c r="E297" s="77">
        <f t="shared" si="81"/>
        <v>0</v>
      </c>
      <c r="F297" s="78">
        <f t="shared" si="73"/>
        <v>0</v>
      </c>
      <c r="G297" s="47">
        <f t="shared" si="74"/>
        <v>0</v>
      </c>
      <c r="H297" s="47">
        <f t="shared" si="75"/>
        <v>0</v>
      </c>
      <c r="I297" s="47">
        <f t="shared" si="76"/>
        <v>0</v>
      </c>
      <c r="J297" s="47">
        <f t="shared" si="77"/>
        <v>0</v>
      </c>
      <c r="K297" s="47">
        <f t="shared" si="78"/>
        <v>0</v>
      </c>
      <c r="L297" s="47">
        <f t="shared" si="79"/>
        <v>0</v>
      </c>
      <c r="M297" s="47">
        <f t="shared" si="80"/>
        <v>0</v>
      </c>
      <c r="N297" s="78">
        <v>0</v>
      </c>
      <c r="O297" s="47">
        <v>0</v>
      </c>
      <c r="P297" s="47">
        <v>0</v>
      </c>
      <c r="Q297" s="47">
        <v>0</v>
      </c>
      <c r="R297" s="47">
        <v>0</v>
      </c>
      <c r="S297" s="129">
        <v>0</v>
      </c>
      <c r="T297" s="47">
        <v>0</v>
      </c>
      <c r="U297" s="79">
        <f t="shared" si="82"/>
        <v>0</v>
      </c>
      <c r="V297" s="47">
        <v>0</v>
      </c>
      <c r="W297" s="47">
        <f t="shared" si="72"/>
        <v>0</v>
      </c>
      <c r="X297" s="47">
        <v>0</v>
      </c>
      <c r="Y297" s="47">
        <v>0</v>
      </c>
      <c r="Z297" s="47">
        <v>0</v>
      </c>
      <c r="AA297" s="47">
        <v>0</v>
      </c>
      <c r="AB297" s="47">
        <v>0</v>
      </c>
      <c r="AC297" s="69">
        <f t="shared" si="83"/>
        <v>0</v>
      </c>
      <c r="AD297" s="112">
        <f t="shared" si="84"/>
        <v>0</v>
      </c>
    </row>
    <row r="298" spans="1:30" s="49" customFormat="1" ht="12.75" hidden="1" x14ac:dyDescent="0.2">
      <c r="A298" s="93">
        <v>293</v>
      </c>
      <c r="B298" s="36"/>
      <c r="C298" s="141"/>
      <c r="D298" s="56"/>
      <c r="E298" s="77">
        <f t="shared" si="81"/>
        <v>0</v>
      </c>
      <c r="F298" s="78">
        <f t="shared" si="73"/>
        <v>0</v>
      </c>
      <c r="G298" s="47">
        <f t="shared" si="74"/>
        <v>0</v>
      </c>
      <c r="H298" s="47">
        <f t="shared" si="75"/>
        <v>0</v>
      </c>
      <c r="I298" s="47">
        <f t="shared" si="76"/>
        <v>0</v>
      </c>
      <c r="J298" s="47">
        <f t="shared" si="77"/>
        <v>0</v>
      </c>
      <c r="K298" s="47">
        <f t="shared" si="78"/>
        <v>0</v>
      </c>
      <c r="L298" s="47">
        <f t="shared" si="79"/>
        <v>0</v>
      </c>
      <c r="M298" s="47">
        <f t="shared" si="80"/>
        <v>0</v>
      </c>
      <c r="N298" s="78">
        <v>0</v>
      </c>
      <c r="O298" s="47">
        <v>0</v>
      </c>
      <c r="P298" s="47">
        <v>0</v>
      </c>
      <c r="Q298" s="47">
        <v>0</v>
      </c>
      <c r="R298" s="47">
        <v>0</v>
      </c>
      <c r="S298" s="129">
        <v>0</v>
      </c>
      <c r="T298" s="47">
        <v>0</v>
      </c>
      <c r="U298" s="79">
        <f t="shared" si="82"/>
        <v>0</v>
      </c>
      <c r="V298" s="47">
        <v>0</v>
      </c>
      <c r="W298" s="47">
        <f t="shared" si="72"/>
        <v>0</v>
      </c>
      <c r="X298" s="47">
        <v>0</v>
      </c>
      <c r="Y298" s="47">
        <v>0</v>
      </c>
      <c r="Z298" s="47">
        <v>0</v>
      </c>
      <c r="AA298" s="47">
        <v>0</v>
      </c>
      <c r="AB298" s="47">
        <v>0</v>
      </c>
      <c r="AC298" s="69">
        <f t="shared" si="83"/>
        <v>0</v>
      </c>
      <c r="AD298" s="112">
        <f t="shared" si="84"/>
        <v>0</v>
      </c>
    </row>
    <row r="299" spans="1:30" s="49" customFormat="1" ht="12.75" hidden="1" x14ac:dyDescent="0.2">
      <c r="A299" s="93">
        <v>294</v>
      </c>
      <c r="B299" s="36"/>
      <c r="C299" s="141"/>
      <c r="D299" s="56"/>
      <c r="E299" s="77">
        <f t="shared" si="81"/>
        <v>0</v>
      </c>
      <c r="F299" s="78">
        <f t="shared" si="73"/>
        <v>0</v>
      </c>
      <c r="G299" s="47">
        <f t="shared" si="74"/>
        <v>0</v>
      </c>
      <c r="H299" s="47">
        <f t="shared" si="75"/>
        <v>0</v>
      </c>
      <c r="I299" s="47">
        <f t="shared" si="76"/>
        <v>0</v>
      </c>
      <c r="J299" s="47">
        <f t="shared" si="77"/>
        <v>0</v>
      </c>
      <c r="K299" s="47">
        <f t="shared" si="78"/>
        <v>0</v>
      </c>
      <c r="L299" s="47">
        <f t="shared" si="79"/>
        <v>0</v>
      </c>
      <c r="M299" s="47">
        <f t="shared" si="80"/>
        <v>0</v>
      </c>
      <c r="N299" s="78">
        <v>0</v>
      </c>
      <c r="O299" s="47">
        <v>0</v>
      </c>
      <c r="P299" s="47">
        <v>0</v>
      </c>
      <c r="Q299" s="47">
        <v>0</v>
      </c>
      <c r="R299" s="47">
        <v>0</v>
      </c>
      <c r="S299" s="129">
        <v>0</v>
      </c>
      <c r="T299" s="47">
        <v>0</v>
      </c>
      <c r="U299" s="79">
        <f t="shared" si="82"/>
        <v>0</v>
      </c>
      <c r="V299" s="47">
        <v>0</v>
      </c>
      <c r="W299" s="47">
        <f t="shared" si="72"/>
        <v>0</v>
      </c>
      <c r="X299" s="47">
        <v>0</v>
      </c>
      <c r="Y299" s="47">
        <v>0</v>
      </c>
      <c r="Z299" s="47">
        <v>0</v>
      </c>
      <c r="AA299" s="47">
        <v>0</v>
      </c>
      <c r="AB299" s="47">
        <v>0</v>
      </c>
      <c r="AC299" s="69">
        <f t="shared" si="83"/>
        <v>0</v>
      </c>
      <c r="AD299" s="112">
        <f t="shared" si="84"/>
        <v>0</v>
      </c>
    </row>
    <row r="300" spans="1:30" s="49" customFormat="1" ht="12.75" hidden="1" x14ac:dyDescent="0.2">
      <c r="A300" s="93">
        <v>295</v>
      </c>
      <c r="B300" s="36"/>
      <c r="C300" s="141"/>
      <c r="D300" s="56"/>
      <c r="E300" s="77">
        <f t="shared" si="81"/>
        <v>0</v>
      </c>
      <c r="F300" s="78">
        <f t="shared" si="73"/>
        <v>0</v>
      </c>
      <c r="G300" s="47">
        <f t="shared" si="74"/>
        <v>0</v>
      </c>
      <c r="H300" s="47">
        <f t="shared" si="75"/>
        <v>0</v>
      </c>
      <c r="I300" s="47">
        <f t="shared" si="76"/>
        <v>0</v>
      </c>
      <c r="J300" s="47">
        <f t="shared" si="77"/>
        <v>0</v>
      </c>
      <c r="K300" s="47">
        <f t="shared" si="78"/>
        <v>0</v>
      </c>
      <c r="L300" s="47">
        <f t="shared" si="79"/>
        <v>0</v>
      </c>
      <c r="M300" s="47">
        <f t="shared" si="80"/>
        <v>0</v>
      </c>
      <c r="N300" s="78">
        <v>0</v>
      </c>
      <c r="O300" s="47">
        <v>0</v>
      </c>
      <c r="P300" s="47">
        <v>0</v>
      </c>
      <c r="Q300" s="47">
        <v>0</v>
      </c>
      <c r="R300" s="47">
        <v>0</v>
      </c>
      <c r="S300" s="129">
        <v>0</v>
      </c>
      <c r="T300" s="47">
        <v>0</v>
      </c>
      <c r="U300" s="79">
        <f t="shared" si="82"/>
        <v>0</v>
      </c>
      <c r="V300" s="47">
        <v>0</v>
      </c>
      <c r="W300" s="47">
        <f t="shared" si="72"/>
        <v>0</v>
      </c>
      <c r="X300" s="47">
        <v>0</v>
      </c>
      <c r="Y300" s="47">
        <v>0</v>
      </c>
      <c r="Z300" s="47">
        <v>0</v>
      </c>
      <c r="AA300" s="47">
        <v>0</v>
      </c>
      <c r="AB300" s="47">
        <v>0</v>
      </c>
      <c r="AC300" s="69">
        <f t="shared" si="83"/>
        <v>0</v>
      </c>
      <c r="AD300" s="112">
        <f t="shared" si="84"/>
        <v>0</v>
      </c>
    </row>
    <row r="301" spans="1:30" s="49" customFormat="1" ht="12.75" hidden="1" x14ac:dyDescent="0.2">
      <c r="A301" s="93">
        <v>296</v>
      </c>
      <c r="B301" s="36"/>
      <c r="C301" s="141"/>
      <c r="D301" s="56"/>
      <c r="E301" s="77">
        <f t="shared" si="81"/>
        <v>0</v>
      </c>
      <c r="F301" s="78">
        <f t="shared" si="73"/>
        <v>0</v>
      </c>
      <c r="G301" s="47">
        <f t="shared" si="74"/>
        <v>0</v>
      </c>
      <c r="H301" s="47">
        <f t="shared" si="75"/>
        <v>0</v>
      </c>
      <c r="I301" s="47">
        <f t="shared" si="76"/>
        <v>0</v>
      </c>
      <c r="J301" s="47">
        <f t="shared" si="77"/>
        <v>0</v>
      </c>
      <c r="K301" s="47">
        <f t="shared" si="78"/>
        <v>0</v>
      </c>
      <c r="L301" s="47">
        <f t="shared" si="79"/>
        <v>0</v>
      </c>
      <c r="M301" s="47">
        <f t="shared" si="80"/>
        <v>0</v>
      </c>
      <c r="N301" s="78">
        <v>0</v>
      </c>
      <c r="O301" s="47">
        <v>0</v>
      </c>
      <c r="P301" s="47">
        <v>0</v>
      </c>
      <c r="Q301" s="47">
        <v>0</v>
      </c>
      <c r="R301" s="47">
        <v>0</v>
      </c>
      <c r="S301" s="129">
        <v>0</v>
      </c>
      <c r="T301" s="47">
        <v>0</v>
      </c>
      <c r="U301" s="79">
        <f t="shared" si="82"/>
        <v>0</v>
      </c>
      <c r="V301" s="47">
        <v>0</v>
      </c>
      <c r="W301" s="47">
        <f t="shared" si="72"/>
        <v>0</v>
      </c>
      <c r="X301" s="47">
        <v>0</v>
      </c>
      <c r="Y301" s="47">
        <v>0</v>
      </c>
      <c r="Z301" s="47">
        <v>0</v>
      </c>
      <c r="AA301" s="47">
        <v>0</v>
      </c>
      <c r="AB301" s="47">
        <v>0</v>
      </c>
      <c r="AC301" s="69">
        <f t="shared" si="83"/>
        <v>0</v>
      </c>
      <c r="AD301" s="112">
        <f t="shared" si="84"/>
        <v>0</v>
      </c>
    </row>
    <row r="302" spans="1:30" s="49" customFormat="1" ht="12.75" hidden="1" x14ac:dyDescent="0.2">
      <c r="A302" s="93">
        <v>297</v>
      </c>
      <c r="B302" s="36"/>
      <c r="C302" s="141"/>
      <c r="D302" s="56"/>
      <c r="E302" s="77">
        <f t="shared" si="81"/>
        <v>0</v>
      </c>
      <c r="F302" s="78">
        <f t="shared" si="73"/>
        <v>0</v>
      </c>
      <c r="G302" s="47">
        <f t="shared" si="74"/>
        <v>0</v>
      </c>
      <c r="H302" s="47">
        <f t="shared" si="75"/>
        <v>0</v>
      </c>
      <c r="I302" s="47">
        <f t="shared" si="76"/>
        <v>0</v>
      </c>
      <c r="J302" s="47">
        <f t="shared" si="77"/>
        <v>0</v>
      </c>
      <c r="K302" s="47">
        <f t="shared" si="78"/>
        <v>0</v>
      </c>
      <c r="L302" s="47">
        <f t="shared" si="79"/>
        <v>0</v>
      </c>
      <c r="M302" s="47">
        <f t="shared" si="80"/>
        <v>0</v>
      </c>
      <c r="N302" s="78">
        <v>0</v>
      </c>
      <c r="O302" s="47">
        <v>0</v>
      </c>
      <c r="P302" s="47">
        <v>0</v>
      </c>
      <c r="Q302" s="47">
        <v>0</v>
      </c>
      <c r="R302" s="47">
        <v>0</v>
      </c>
      <c r="S302" s="129">
        <v>0</v>
      </c>
      <c r="T302" s="47">
        <v>0</v>
      </c>
      <c r="U302" s="79">
        <f t="shared" si="82"/>
        <v>0</v>
      </c>
      <c r="V302" s="47">
        <v>0</v>
      </c>
      <c r="W302" s="47">
        <f t="shared" si="72"/>
        <v>0</v>
      </c>
      <c r="X302" s="47">
        <v>0</v>
      </c>
      <c r="Y302" s="47">
        <v>0</v>
      </c>
      <c r="Z302" s="47">
        <v>0</v>
      </c>
      <c r="AA302" s="47">
        <v>0</v>
      </c>
      <c r="AB302" s="47">
        <v>0</v>
      </c>
      <c r="AC302" s="69">
        <f t="shared" si="83"/>
        <v>0</v>
      </c>
      <c r="AD302" s="112">
        <f t="shared" si="84"/>
        <v>0</v>
      </c>
    </row>
    <row r="303" spans="1:30" s="49" customFormat="1" ht="12.75" hidden="1" x14ac:dyDescent="0.2">
      <c r="A303" s="93">
        <v>298</v>
      </c>
      <c r="B303" s="36"/>
      <c r="C303" s="141"/>
      <c r="D303" s="56"/>
      <c r="E303" s="77">
        <f t="shared" si="81"/>
        <v>0</v>
      </c>
      <c r="F303" s="78">
        <f t="shared" si="73"/>
        <v>0</v>
      </c>
      <c r="G303" s="47">
        <f t="shared" si="74"/>
        <v>0</v>
      </c>
      <c r="H303" s="47">
        <f t="shared" si="75"/>
        <v>0</v>
      </c>
      <c r="I303" s="47">
        <f t="shared" si="76"/>
        <v>0</v>
      </c>
      <c r="J303" s="47">
        <f t="shared" si="77"/>
        <v>0</v>
      </c>
      <c r="K303" s="47">
        <f t="shared" si="78"/>
        <v>0</v>
      </c>
      <c r="L303" s="47">
        <f t="shared" si="79"/>
        <v>0</v>
      </c>
      <c r="M303" s="47">
        <f t="shared" si="80"/>
        <v>0</v>
      </c>
      <c r="N303" s="78">
        <v>0</v>
      </c>
      <c r="O303" s="47">
        <v>0</v>
      </c>
      <c r="P303" s="47">
        <v>0</v>
      </c>
      <c r="Q303" s="47">
        <v>0</v>
      </c>
      <c r="R303" s="47">
        <v>0</v>
      </c>
      <c r="S303" s="129">
        <v>0</v>
      </c>
      <c r="T303" s="47">
        <v>0</v>
      </c>
      <c r="U303" s="79">
        <f t="shared" si="82"/>
        <v>0</v>
      </c>
      <c r="V303" s="47">
        <v>0</v>
      </c>
      <c r="W303" s="47">
        <f t="shared" si="72"/>
        <v>0</v>
      </c>
      <c r="X303" s="47">
        <v>0</v>
      </c>
      <c r="Y303" s="47">
        <v>0</v>
      </c>
      <c r="Z303" s="47">
        <v>0</v>
      </c>
      <c r="AA303" s="47">
        <v>0</v>
      </c>
      <c r="AB303" s="47">
        <v>0</v>
      </c>
      <c r="AC303" s="69">
        <f t="shared" si="83"/>
        <v>0</v>
      </c>
      <c r="AD303" s="112">
        <f t="shared" si="84"/>
        <v>0</v>
      </c>
    </row>
    <row r="304" spans="1:30" s="49" customFormat="1" ht="12.75" hidden="1" x14ac:dyDescent="0.2">
      <c r="A304" s="93">
        <v>299</v>
      </c>
      <c r="B304" s="36"/>
      <c r="C304" s="141"/>
      <c r="D304" s="56"/>
      <c r="E304" s="77">
        <f t="shared" si="81"/>
        <v>0</v>
      </c>
      <c r="F304" s="78">
        <f t="shared" si="73"/>
        <v>0</v>
      </c>
      <c r="G304" s="47">
        <f t="shared" si="74"/>
        <v>0</v>
      </c>
      <c r="H304" s="47">
        <f t="shared" si="75"/>
        <v>0</v>
      </c>
      <c r="I304" s="47">
        <f t="shared" si="76"/>
        <v>0</v>
      </c>
      <c r="J304" s="47">
        <f t="shared" si="77"/>
        <v>0</v>
      </c>
      <c r="K304" s="47">
        <f t="shared" si="78"/>
        <v>0</v>
      </c>
      <c r="L304" s="47">
        <f t="shared" si="79"/>
        <v>0</v>
      </c>
      <c r="M304" s="47">
        <f t="shared" si="80"/>
        <v>0</v>
      </c>
      <c r="N304" s="78">
        <v>0</v>
      </c>
      <c r="O304" s="47">
        <v>0</v>
      </c>
      <c r="P304" s="47">
        <v>0</v>
      </c>
      <c r="Q304" s="47">
        <v>0</v>
      </c>
      <c r="R304" s="47">
        <v>0</v>
      </c>
      <c r="S304" s="129">
        <v>0</v>
      </c>
      <c r="T304" s="47">
        <v>0</v>
      </c>
      <c r="U304" s="79">
        <f t="shared" si="82"/>
        <v>0</v>
      </c>
      <c r="V304" s="47">
        <v>0</v>
      </c>
      <c r="W304" s="47">
        <f t="shared" si="72"/>
        <v>0</v>
      </c>
      <c r="X304" s="47">
        <v>0</v>
      </c>
      <c r="Y304" s="47">
        <v>0</v>
      </c>
      <c r="Z304" s="47">
        <v>0</v>
      </c>
      <c r="AA304" s="47">
        <v>0</v>
      </c>
      <c r="AB304" s="47">
        <v>0</v>
      </c>
      <c r="AC304" s="69">
        <f t="shared" si="83"/>
        <v>0</v>
      </c>
      <c r="AD304" s="112">
        <f t="shared" si="84"/>
        <v>0</v>
      </c>
    </row>
    <row r="305" spans="1:30" s="49" customFormat="1" ht="12.75" hidden="1" x14ac:dyDescent="0.2">
      <c r="A305" s="93">
        <v>300</v>
      </c>
      <c r="B305" s="36"/>
      <c r="C305" s="141"/>
      <c r="D305" s="56"/>
      <c r="E305" s="77">
        <f t="shared" si="81"/>
        <v>0</v>
      </c>
      <c r="F305" s="78">
        <f t="shared" si="73"/>
        <v>0</v>
      </c>
      <c r="G305" s="47">
        <f t="shared" si="74"/>
        <v>0</v>
      </c>
      <c r="H305" s="47">
        <f t="shared" si="75"/>
        <v>0</v>
      </c>
      <c r="I305" s="47">
        <f t="shared" si="76"/>
        <v>0</v>
      </c>
      <c r="J305" s="47">
        <f t="shared" si="77"/>
        <v>0</v>
      </c>
      <c r="K305" s="47">
        <f t="shared" si="78"/>
        <v>0</v>
      </c>
      <c r="L305" s="47">
        <f t="shared" si="79"/>
        <v>0</v>
      </c>
      <c r="M305" s="47">
        <f t="shared" si="80"/>
        <v>0</v>
      </c>
      <c r="N305" s="78">
        <v>0</v>
      </c>
      <c r="O305" s="47">
        <v>0</v>
      </c>
      <c r="P305" s="47">
        <v>0</v>
      </c>
      <c r="Q305" s="47">
        <v>0</v>
      </c>
      <c r="R305" s="47">
        <v>0</v>
      </c>
      <c r="S305" s="129">
        <v>0</v>
      </c>
      <c r="T305" s="47">
        <v>0</v>
      </c>
      <c r="U305" s="79">
        <f t="shared" si="82"/>
        <v>0</v>
      </c>
      <c r="V305" s="47">
        <v>0</v>
      </c>
      <c r="W305" s="47">
        <f t="shared" si="72"/>
        <v>0</v>
      </c>
      <c r="X305" s="47">
        <v>0</v>
      </c>
      <c r="Y305" s="47">
        <v>0</v>
      </c>
      <c r="Z305" s="47">
        <v>0</v>
      </c>
      <c r="AA305" s="47">
        <v>0</v>
      </c>
      <c r="AB305" s="47">
        <v>0</v>
      </c>
      <c r="AC305" s="69">
        <f t="shared" si="83"/>
        <v>0</v>
      </c>
      <c r="AD305" s="112">
        <f t="shared" si="84"/>
        <v>0</v>
      </c>
    </row>
    <row r="306" spans="1:30" s="49" customFormat="1" ht="12.75" hidden="1" x14ac:dyDescent="0.2">
      <c r="A306" s="93">
        <v>301</v>
      </c>
      <c r="B306" s="36"/>
      <c r="C306" s="141"/>
      <c r="D306" s="56"/>
      <c r="E306" s="77">
        <f t="shared" si="81"/>
        <v>0</v>
      </c>
      <c r="F306" s="78">
        <f t="shared" si="73"/>
        <v>0</v>
      </c>
      <c r="G306" s="47">
        <f t="shared" si="74"/>
        <v>0</v>
      </c>
      <c r="H306" s="47">
        <f t="shared" si="75"/>
        <v>0</v>
      </c>
      <c r="I306" s="47">
        <f t="shared" si="76"/>
        <v>0</v>
      </c>
      <c r="J306" s="47">
        <f t="shared" si="77"/>
        <v>0</v>
      </c>
      <c r="K306" s="47">
        <f t="shared" si="78"/>
        <v>0</v>
      </c>
      <c r="L306" s="47">
        <f t="shared" si="79"/>
        <v>0</v>
      </c>
      <c r="M306" s="47">
        <f t="shared" si="80"/>
        <v>0</v>
      </c>
      <c r="N306" s="78">
        <v>0</v>
      </c>
      <c r="O306" s="47">
        <v>0</v>
      </c>
      <c r="P306" s="47">
        <v>0</v>
      </c>
      <c r="Q306" s="47">
        <v>0</v>
      </c>
      <c r="R306" s="47">
        <v>0</v>
      </c>
      <c r="S306" s="129">
        <v>0</v>
      </c>
      <c r="T306" s="47">
        <v>0</v>
      </c>
      <c r="U306" s="79">
        <f t="shared" si="82"/>
        <v>0</v>
      </c>
      <c r="V306" s="47">
        <v>0</v>
      </c>
      <c r="W306" s="47">
        <f t="shared" si="72"/>
        <v>0</v>
      </c>
      <c r="X306" s="47">
        <v>0</v>
      </c>
      <c r="Y306" s="47">
        <v>0</v>
      </c>
      <c r="Z306" s="47">
        <v>0</v>
      </c>
      <c r="AA306" s="47">
        <v>0</v>
      </c>
      <c r="AB306" s="47">
        <v>0</v>
      </c>
      <c r="AC306" s="69">
        <f t="shared" si="83"/>
        <v>0</v>
      </c>
      <c r="AD306" s="112">
        <f t="shared" si="84"/>
        <v>0</v>
      </c>
    </row>
    <row r="307" spans="1:30" s="49" customFormat="1" ht="12.75" hidden="1" x14ac:dyDescent="0.2">
      <c r="A307" s="93">
        <v>302</v>
      </c>
      <c r="B307" s="36"/>
      <c r="C307" s="141"/>
      <c r="D307" s="56"/>
      <c r="E307" s="77">
        <f t="shared" si="81"/>
        <v>0</v>
      </c>
      <c r="F307" s="78">
        <f t="shared" si="73"/>
        <v>0</v>
      </c>
      <c r="G307" s="47">
        <f t="shared" si="74"/>
        <v>0</v>
      </c>
      <c r="H307" s="47">
        <f t="shared" si="75"/>
        <v>0</v>
      </c>
      <c r="I307" s="47">
        <f t="shared" si="76"/>
        <v>0</v>
      </c>
      <c r="J307" s="47">
        <f t="shared" si="77"/>
        <v>0</v>
      </c>
      <c r="K307" s="47">
        <f t="shared" si="78"/>
        <v>0</v>
      </c>
      <c r="L307" s="47">
        <f t="shared" si="79"/>
        <v>0</v>
      </c>
      <c r="M307" s="47">
        <f t="shared" si="80"/>
        <v>0</v>
      </c>
      <c r="N307" s="78">
        <v>0</v>
      </c>
      <c r="O307" s="47">
        <v>0</v>
      </c>
      <c r="P307" s="47">
        <v>0</v>
      </c>
      <c r="Q307" s="47">
        <v>0</v>
      </c>
      <c r="R307" s="47">
        <v>0</v>
      </c>
      <c r="S307" s="129">
        <v>0</v>
      </c>
      <c r="T307" s="47">
        <v>0</v>
      </c>
      <c r="U307" s="79">
        <f t="shared" si="82"/>
        <v>0</v>
      </c>
      <c r="V307" s="47">
        <v>0</v>
      </c>
      <c r="W307" s="47">
        <f t="shared" si="72"/>
        <v>0</v>
      </c>
      <c r="X307" s="47">
        <v>0</v>
      </c>
      <c r="Y307" s="47">
        <v>0</v>
      </c>
      <c r="Z307" s="47">
        <v>0</v>
      </c>
      <c r="AA307" s="47">
        <v>0</v>
      </c>
      <c r="AB307" s="47">
        <v>0</v>
      </c>
      <c r="AC307" s="69">
        <f t="shared" si="83"/>
        <v>0</v>
      </c>
      <c r="AD307" s="112">
        <f t="shared" si="84"/>
        <v>0</v>
      </c>
    </row>
    <row r="308" spans="1:30" s="49" customFormat="1" ht="12.75" hidden="1" x14ac:dyDescent="0.2">
      <c r="A308" s="93">
        <v>303</v>
      </c>
      <c r="B308" s="36"/>
      <c r="C308" s="141"/>
      <c r="D308" s="56"/>
      <c r="E308" s="77">
        <f t="shared" si="81"/>
        <v>0</v>
      </c>
      <c r="F308" s="78">
        <f t="shared" si="73"/>
        <v>0</v>
      </c>
      <c r="G308" s="47">
        <f t="shared" si="74"/>
        <v>0</v>
      </c>
      <c r="H308" s="47">
        <f t="shared" si="75"/>
        <v>0</v>
      </c>
      <c r="I308" s="47">
        <f t="shared" si="76"/>
        <v>0</v>
      </c>
      <c r="J308" s="47">
        <f t="shared" si="77"/>
        <v>0</v>
      </c>
      <c r="K308" s="47">
        <f t="shared" si="78"/>
        <v>0</v>
      </c>
      <c r="L308" s="47">
        <f t="shared" si="79"/>
        <v>0</v>
      </c>
      <c r="M308" s="47">
        <f t="shared" si="80"/>
        <v>0</v>
      </c>
      <c r="N308" s="78">
        <v>0</v>
      </c>
      <c r="O308" s="47">
        <v>0</v>
      </c>
      <c r="P308" s="47">
        <v>0</v>
      </c>
      <c r="Q308" s="47">
        <v>0</v>
      </c>
      <c r="R308" s="47">
        <v>0</v>
      </c>
      <c r="S308" s="129">
        <v>0</v>
      </c>
      <c r="T308" s="47">
        <v>0</v>
      </c>
      <c r="U308" s="79">
        <f t="shared" si="82"/>
        <v>0</v>
      </c>
      <c r="V308" s="47">
        <v>0</v>
      </c>
      <c r="W308" s="47">
        <f t="shared" si="72"/>
        <v>0</v>
      </c>
      <c r="X308" s="47">
        <v>0</v>
      </c>
      <c r="Y308" s="47">
        <v>0</v>
      </c>
      <c r="Z308" s="47">
        <v>0</v>
      </c>
      <c r="AA308" s="47">
        <v>0</v>
      </c>
      <c r="AB308" s="47">
        <v>0</v>
      </c>
      <c r="AC308" s="69">
        <f t="shared" si="83"/>
        <v>0</v>
      </c>
      <c r="AD308" s="112">
        <f t="shared" si="84"/>
        <v>0</v>
      </c>
    </row>
    <row r="309" spans="1:30" s="49" customFormat="1" ht="12.75" hidden="1" x14ac:dyDescent="0.2">
      <c r="A309" s="93">
        <v>304</v>
      </c>
      <c r="B309" s="36"/>
      <c r="C309" s="141"/>
      <c r="D309" s="56"/>
      <c r="E309" s="77">
        <f t="shared" si="81"/>
        <v>0</v>
      </c>
      <c r="F309" s="78">
        <f t="shared" si="73"/>
        <v>0</v>
      </c>
      <c r="G309" s="47">
        <f t="shared" si="74"/>
        <v>0</v>
      </c>
      <c r="H309" s="47">
        <f t="shared" si="75"/>
        <v>0</v>
      </c>
      <c r="I309" s="47">
        <f t="shared" si="76"/>
        <v>0</v>
      </c>
      <c r="J309" s="47">
        <f t="shared" si="77"/>
        <v>0</v>
      </c>
      <c r="K309" s="47">
        <f t="shared" si="78"/>
        <v>0</v>
      </c>
      <c r="L309" s="47">
        <f t="shared" si="79"/>
        <v>0</v>
      </c>
      <c r="M309" s="47">
        <f t="shared" si="80"/>
        <v>0</v>
      </c>
      <c r="N309" s="78">
        <v>0</v>
      </c>
      <c r="O309" s="47">
        <v>0</v>
      </c>
      <c r="P309" s="47">
        <v>0</v>
      </c>
      <c r="Q309" s="47">
        <v>0</v>
      </c>
      <c r="R309" s="47">
        <v>0</v>
      </c>
      <c r="S309" s="129">
        <v>0</v>
      </c>
      <c r="T309" s="47">
        <v>0</v>
      </c>
      <c r="U309" s="79">
        <f t="shared" si="82"/>
        <v>0</v>
      </c>
      <c r="V309" s="47">
        <v>0</v>
      </c>
      <c r="W309" s="47">
        <f t="shared" si="72"/>
        <v>0</v>
      </c>
      <c r="X309" s="47">
        <v>0</v>
      </c>
      <c r="Y309" s="47">
        <v>0</v>
      </c>
      <c r="Z309" s="47">
        <v>0</v>
      </c>
      <c r="AA309" s="47">
        <v>0</v>
      </c>
      <c r="AB309" s="47">
        <v>0</v>
      </c>
      <c r="AC309" s="69">
        <f t="shared" si="83"/>
        <v>0</v>
      </c>
      <c r="AD309" s="112">
        <f t="shared" si="84"/>
        <v>0</v>
      </c>
    </row>
    <row r="310" spans="1:30" s="49" customFormat="1" ht="12.75" hidden="1" x14ac:dyDescent="0.2">
      <c r="A310" s="93">
        <v>305</v>
      </c>
      <c r="B310" s="36"/>
      <c r="C310" s="141"/>
      <c r="D310" s="56"/>
      <c r="E310" s="77">
        <f t="shared" si="81"/>
        <v>0</v>
      </c>
      <c r="F310" s="78">
        <f t="shared" si="73"/>
        <v>0</v>
      </c>
      <c r="G310" s="47">
        <f t="shared" si="74"/>
        <v>0</v>
      </c>
      <c r="H310" s="47">
        <f t="shared" si="75"/>
        <v>0</v>
      </c>
      <c r="I310" s="47">
        <f t="shared" si="76"/>
        <v>0</v>
      </c>
      <c r="J310" s="47">
        <f t="shared" si="77"/>
        <v>0</v>
      </c>
      <c r="K310" s="47">
        <f t="shared" si="78"/>
        <v>0</v>
      </c>
      <c r="L310" s="47">
        <f t="shared" si="79"/>
        <v>0</v>
      </c>
      <c r="M310" s="47">
        <f t="shared" si="80"/>
        <v>0</v>
      </c>
      <c r="N310" s="78">
        <v>0</v>
      </c>
      <c r="O310" s="47">
        <v>0</v>
      </c>
      <c r="P310" s="47">
        <v>0</v>
      </c>
      <c r="Q310" s="47">
        <v>0</v>
      </c>
      <c r="R310" s="47">
        <v>0</v>
      </c>
      <c r="S310" s="129">
        <v>0</v>
      </c>
      <c r="T310" s="47">
        <v>0</v>
      </c>
      <c r="U310" s="79">
        <f t="shared" si="82"/>
        <v>0</v>
      </c>
      <c r="V310" s="47">
        <v>0</v>
      </c>
      <c r="W310" s="47">
        <f t="shared" si="72"/>
        <v>0</v>
      </c>
      <c r="X310" s="47">
        <v>0</v>
      </c>
      <c r="Y310" s="47">
        <v>0</v>
      </c>
      <c r="Z310" s="47">
        <v>0</v>
      </c>
      <c r="AA310" s="47">
        <v>0</v>
      </c>
      <c r="AB310" s="47">
        <v>0</v>
      </c>
      <c r="AC310" s="69">
        <f t="shared" si="83"/>
        <v>0</v>
      </c>
      <c r="AD310" s="112">
        <f t="shared" si="84"/>
        <v>0</v>
      </c>
    </row>
    <row r="311" spans="1:30" s="49" customFormat="1" ht="12.75" hidden="1" x14ac:dyDescent="0.2">
      <c r="A311" s="93">
        <v>306</v>
      </c>
      <c r="B311" s="36"/>
      <c r="C311" s="141"/>
      <c r="D311" s="56"/>
      <c r="E311" s="77">
        <f t="shared" si="81"/>
        <v>0</v>
      </c>
      <c r="F311" s="78">
        <f t="shared" si="73"/>
        <v>0</v>
      </c>
      <c r="G311" s="47">
        <f t="shared" si="74"/>
        <v>0</v>
      </c>
      <c r="H311" s="47">
        <f t="shared" si="75"/>
        <v>0</v>
      </c>
      <c r="I311" s="47">
        <f t="shared" si="76"/>
        <v>0</v>
      </c>
      <c r="J311" s="47">
        <f t="shared" si="77"/>
        <v>0</v>
      </c>
      <c r="K311" s="47">
        <f t="shared" si="78"/>
        <v>0</v>
      </c>
      <c r="L311" s="47">
        <f t="shared" si="79"/>
        <v>0</v>
      </c>
      <c r="M311" s="47">
        <f t="shared" si="80"/>
        <v>0</v>
      </c>
      <c r="N311" s="78">
        <v>0</v>
      </c>
      <c r="O311" s="47">
        <v>0</v>
      </c>
      <c r="P311" s="47">
        <v>0</v>
      </c>
      <c r="Q311" s="47">
        <v>0</v>
      </c>
      <c r="R311" s="47">
        <v>0</v>
      </c>
      <c r="S311" s="129">
        <v>0</v>
      </c>
      <c r="T311" s="47">
        <v>0</v>
      </c>
      <c r="U311" s="79">
        <f t="shared" si="82"/>
        <v>0</v>
      </c>
      <c r="V311" s="47">
        <v>0</v>
      </c>
      <c r="W311" s="47">
        <f t="shared" si="72"/>
        <v>0</v>
      </c>
      <c r="X311" s="47">
        <v>0</v>
      </c>
      <c r="Y311" s="47">
        <v>0</v>
      </c>
      <c r="Z311" s="47">
        <v>0</v>
      </c>
      <c r="AA311" s="47">
        <v>0</v>
      </c>
      <c r="AB311" s="47">
        <v>0</v>
      </c>
      <c r="AC311" s="69">
        <f t="shared" si="83"/>
        <v>0</v>
      </c>
      <c r="AD311" s="112">
        <f t="shared" si="84"/>
        <v>0</v>
      </c>
    </row>
    <row r="312" spans="1:30" s="49" customFormat="1" ht="12.75" hidden="1" x14ac:dyDescent="0.2">
      <c r="A312" s="93">
        <v>307</v>
      </c>
      <c r="B312" s="36"/>
      <c r="C312" s="141"/>
      <c r="D312" s="56"/>
      <c r="E312" s="77">
        <f t="shared" si="81"/>
        <v>0</v>
      </c>
      <c r="F312" s="78">
        <f t="shared" si="73"/>
        <v>0</v>
      </c>
      <c r="G312" s="47">
        <f t="shared" si="74"/>
        <v>0</v>
      </c>
      <c r="H312" s="47">
        <f t="shared" si="75"/>
        <v>0</v>
      </c>
      <c r="I312" s="47">
        <f t="shared" si="76"/>
        <v>0</v>
      </c>
      <c r="J312" s="47">
        <f t="shared" si="77"/>
        <v>0</v>
      </c>
      <c r="K312" s="47">
        <f t="shared" si="78"/>
        <v>0</v>
      </c>
      <c r="L312" s="47">
        <f t="shared" si="79"/>
        <v>0</v>
      </c>
      <c r="M312" s="47">
        <f t="shared" si="80"/>
        <v>0</v>
      </c>
      <c r="N312" s="78">
        <v>0</v>
      </c>
      <c r="O312" s="47">
        <v>0</v>
      </c>
      <c r="P312" s="47">
        <v>0</v>
      </c>
      <c r="Q312" s="47">
        <v>0</v>
      </c>
      <c r="R312" s="47">
        <v>0</v>
      </c>
      <c r="S312" s="129">
        <v>0</v>
      </c>
      <c r="T312" s="47">
        <v>0</v>
      </c>
      <c r="U312" s="79">
        <f t="shared" si="82"/>
        <v>0</v>
      </c>
      <c r="V312" s="47">
        <v>0</v>
      </c>
      <c r="W312" s="47">
        <f t="shared" si="72"/>
        <v>0</v>
      </c>
      <c r="X312" s="47">
        <v>0</v>
      </c>
      <c r="Y312" s="47">
        <v>0</v>
      </c>
      <c r="Z312" s="47">
        <v>0</v>
      </c>
      <c r="AA312" s="47">
        <v>0</v>
      </c>
      <c r="AB312" s="47">
        <v>0</v>
      </c>
      <c r="AC312" s="69">
        <f t="shared" si="83"/>
        <v>0</v>
      </c>
      <c r="AD312" s="112">
        <f t="shared" si="84"/>
        <v>0</v>
      </c>
    </row>
    <row r="313" spans="1:30" s="49" customFormat="1" ht="12.75" hidden="1" x14ac:dyDescent="0.2">
      <c r="A313" s="93">
        <v>308</v>
      </c>
      <c r="B313" s="36"/>
      <c r="C313" s="141"/>
      <c r="D313" s="56"/>
      <c r="E313" s="77">
        <f t="shared" si="81"/>
        <v>0</v>
      </c>
      <c r="F313" s="78">
        <f t="shared" si="73"/>
        <v>0</v>
      </c>
      <c r="G313" s="47">
        <f t="shared" si="74"/>
        <v>0</v>
      </c>
      <c r="H313" s="47">
        <f t="shared" si="75"/>
        <v>0</v>
      </c>
      <c r="I313" s="47">
        <f t="shared" si="76"/>
        <v>0</v>
      </c>
      <c r="J313" s="47">
        <f t="shared" si="77"/>
        <v>0</v>
      </c>
      <c r="K313" s="47">
        <f t="shared" si="78"/>
        <v>0</v>
      </c>
      <c r="L313" s="47">
        <f t="shared" si="79"/>
        <v>0</v>
      </c>
      <c r="M313" s="47">
        <f t="shared" si="80"/>
        <v>0</v>
      </c>
      <c r="N313" s="78">
        <v>0</v>
      </c>
      <c r="O313" s="47">
        <v>0</v>
      </c>
      <c r="P313" s="47">
        <v>0</v>
      </c>
      <c r="Q313" s="47">
        <v>0</v>
      </c>
      <c r="R313" s="47">
        <v>0</v>
      </c>
      <c r="S313" s="129">
        <v>0</v>
      </c>
      <c r="T313" s="47">
        <v>0</v>
      </c>
      <c r="U313" s="79">
        <f t="shared" si="82"/>
        <v>0</v>
      </c>
      <c r="V313" s="47">
        <v>0</v>
      </c>
      <c r="W313" s="47">
        <f t="shared" si="72"/>
        <v>0</v>
      </c>
      <c r="X313" s="47">
        <v>0</v>
      </c>
      <c r="Y313" s="47">
        <v>0</v>
      </c>
      <c r="Z313" s="47">
        <v>0</v>
      </c>
      <c r="AA313" s="47">
        <v>0</v>
      </c>
      <c r="AB313" s="47">
        <v>0</v>
      </c>
      <c r="AC313" s="69">
        <f t="shared" si="83"/>
        <v>0</v>
      </c>
      <c r="AD313" s="112">
        <f t="shared" si="84"/>
        <v>0</v>
      </c>
    </row>
    <row r="314" spans="1:30" s="49" customFormat="1" ht="12.75" hidden="1" x14ac:dyDescent="0.2">
      <c r="A314" s="93">
        <v>309</v>
      </c>
      <c r="B314" s="36"/>
      <c r="C314" s="141"/>
      <c r="D314" s="56"/>
      <c r="E314" s="77">
        <f t="shared" si="81"/>
        <v>0</v>
      </c>
      <c r="F314" s="78">
        <f t="shared" si="73"/>
        <v>0</v>
      </c>
      <c r="G314" s="47">
        <f t="shared" si="74"/>
        <v>0</v>
      </c>
      <c r="H314" s="47">
        <f t="shared" si="75"/>
        <v>0</v>
      </c>
      <c r="I314" s="47">
        <f t="shared" si="76"/>
        <v>0</v>
      </c>
      <c r="J314" s="47">
        <f t="shared" si="77"/>
        <v>0</v>
      </c>
      <c r="K314" s="47">
        <f t="shared" si="78"/>
        <v>0</v>
      </c>
      <c r="L314" s="47">
        <f t="shared" si="79"/>
        <v>0</v>
      </c>
      <c r="M314" s="47">
        <f t="shared" si="80"/>
        <v>0</v>
      </c>
      <c r="N314" s="78">
        <v>0</v>
      </c>
      <c r="O314" s="47">
        <v>0</v>
      </c>
      <c r="P314" s="47">
        <v>0</v>
      </c>
      <c r="Q314" s="47">
        <v>0</v>
      </c>
      <c r="R314" s="47">
        <v>0</v>
      </c>
      <c r="S314" s="129">
        <v>0</v>
      </c>
      <c r="T314" s="47">
        <v>0</v>
      </c>
      <c r="U314" s="79">
        <f t="shared" si="82"/>
        <v>0</v>
      </c>
      <c r="V314" s="47">
        <v>0</v>
      </c>
      <c r="W314" s="47">
        <f t="shared" si="72"/>
        <v>0</v>
      </c>
      <c r="X314" s="47">
        <v>0</v>
      </c>
      <c r="Y314" s="47">
        <v>0</v>
      </c>
      <c r="Z314" s="47">
        <v>0</v>
      </c>
      <c r="AA314" s="47">
        <v>0</v>
      </c>
      <c r="AB314" s="47">
        <v>0</v>
      </c>
      <c r="AC314" s="69">
        <f t="shared" si="83"/>
        <v>0</v>
      </c>
      <c r="AD314" s="112">
        <f t="shared" si="84"/>
        <v>0</v>
      </c>
    </row>
    <row r="315" spans="1:30" s="49" customFormat="1" ht="12.75" hidden="1" x14ac:dyDescent="0.2">
      <c r="A315" s="93">
        <v>310</v>
      </c>
      <c r="B315" s="36"/>
      <c r="C315" s="141"/>
      <c r="D315" s="56"/>
      <c r="E315" s="77">
        <f t="shared" si="81"/>
        <v>0</v>
      </c>
      <c r="F315" s="78">
        <f t="shared" si="73"/>
        <v>0</v>
      </c>
      <c r="G315" s="47">
        <f t="shared" si="74"/>
        <v>0</v>
      </c>
      <c r="H315" s="47">
        <f t="shared" si="75"/>
        <v>0</v>
      </c>
      <c r="I315" s="47">
        <f t="shared" si="76"/>
        <v>0</v>
      </c>
      <c r="J315" s="47">
        <f t="shared" si="77"/>
        <v>0</v>
      </c>
      <c r="K315" s="47">
        <f t="shared" si="78"/>
        <v>0</v>
      </c>
      <c r="L315" s="47">
        <f t="shared" si="79"/>
        <v>0</v>
      </c>
      <c r="M315" s="47">
        <f t="shared" si="80"/>
        <v>0</v>
      </c>
      <c r="N315" s="78">
        <v>0</v>
      </c>
      <c r="O315" s="47">
        <v>0</v>
      </c>
      <c r="P315" s="47">
        <v>0</v>
      </c>
      <c r="Q315" s="47">
        <v>0</v>
      </c>
      <c r="R315" s="47">
        <v>0</v>
      </c>
      <c r="S315" s="129">
        <v>0</v>
      </c>
      <c r="T315" s="47">
        <v>0</v>
      </c>
      <c r="U315" s="79">
        <f t="shared" si="82"/>
        <v>0</v>
      </c>
      <c r="V315" s="47">
        <v>0</v>
      </c>
      <c r="W315" s="47">
        <f t="shared" si="72"/>
        <v>0</v>
      </c>
      <c r="X315" s="47">
        <v>0</v>
      </c>
      <c r="Y315" s="47">
        <v>0</v>
      </c>
      <c r="Z315" s="47">
        <v>0</v>
      </c>
      <c r="AA315" s="47">
        <v>0</v>
      </c>
      <c r="AB315" s="47">
        <v>0</v>
      </c>
      <c r="AC315" s="69">
        <f t="shared" si="83"/>
        <v>0</v>
      </c>
      <c r="AD315" s="112">
        <f t="shared" si="84"/>
        <v>0</v>
      </c>
    </row>
    <row r="316" spans="1:30" s="49" customFormat="1" ht="12.75" hidden="1" x14ac:dyDescent="0.2">
      <c r="A316" s="93">
        <v>311</v>
      </c>
      <c r="B316" s="36"/>
      <c r="C316" s="141"/>
      <c r="D316" s="56"/>
      <c r="E316" s="77">
        <f t="shared" si="81"/>
        <v>0</v>
      </c>
      <c r="F316" s="78">
        <f t="shared" si="73"/>
        <v>0</v>
      </c>
      <c r="G316" s="47">
        <f t="shared" si="74"/>
        <v>0</v>
      </c>
      <c r="H316" s="47">
        <f t="shared" si="75"/>
        <v>0</v>
      </c>
      <c r="I316" s="47">
        <f t="shared" si="76"/>
        <v>0</v>
      </c>
      <c r="J316" s="47">
        <f t="shared" si="77"/>
        <v>0</v>
      </c>
      <c r="K316" s="47">
        <f t="shared" si="78"/>
        <v>0</v>
      </c>
      <c r="L316" s="47">
        <f t="shared" si="79"/>
        <v>0</v>
      </c>
      <c r="M316" s="47">
        <f t="shared" si="80"/>
        <v>0</v>
      </c>
      <c r="N316" s="78">
        <v>0</v>
      </c>
      <c r="O316" s="47">
        <v>0</v>
      </c>
      <c r="P316" s="47">
        <v>0</v>
      </c>
      <c r="Q316" s="47">
        <v>0</v>
      </c>
      <c r="R316" s="47">
        <v>0</v>
      </c>
      <c r="S316" s="129">
        <v>0</v>
      </c>
      <c r="T316" s="47">
        <v>0</v>
      </c>
      <c r="U316" s="79">
        <f t="shared" si="82"/>
        <v>0</v>
      </c>
      <c r="V316" s="47">
        <v>0</v>
      </c>
      <c r="W316" s="47">
        <f t="shared" si="72"/>
        <v>0</v>
      </c>
      <c r="X316" s="47">
        <v>0</v>
      </c>
      <c r="Y316" s="47">
        <v>0</v>
      </c>
      <c r="Z316" s="47">
        <v>0</v>
      </c>
      <c r="AA316" s="47">
        <v>0</v>
      </c>
      <c r="AB316" s="47">
        <v>0</v>
      </c>
      <c r="AC316" s="69">
        <f t="shared" si="83"/>
        <v>0</v>
      </c>
      <c r="AD316" s="112">
        <f t="shared" si="84"/>
        <v>0</v>
      </c>
    </row>
    <row r="317" spans="1:30" s="49" customFormat="1" ht="12.75" hidden="1" x14ac:dyDescent="0.2">
      <c r="A317" s="93">
        <v>312</v>
      </c>
      <c r="B317" s="36"/>
      <c r="C317" s="141"/>
      <c r="D317" s="56"/>
      <c r="E317" s="77">
        <f t="shared" si="81"/>
        <v>0</v>
      </c>
      <c r="F317" s="78">
        <f t="shared" si="73"/>
        <v>0</v>
      </c>
      <c r="G317" s="47">
        <f t="shared" si="74"/>
        <v>0</v>
      </c>
      <c r="H317" s="47">
        <f t="shared" si="75"/>
        <v>0</v>
      </c>
      <c r="I317" s="47">
        <f t="shared" si="76"/>
        <v>0</v>
      </c>
      <c r="J317" s="47">
        <f t="shared" si="77"/>
        <v>0</v>
      </c>
      <c r="K317" s="47">
        <f t="shared" si="78"/>
        <v>0</v>
      </c>
      <c r="L317" s="47">
        <f t="shared" si="79"/>
        <v>0</v>
      </c>
      <c r="M317" s="47">
        <f t="shared" si="80"/>
        <v>0</v>
      </c>
      <c r="N317" s="78">
        <v>0</v>
      </c>
      <c r="O317" s="47">
        <v>0</v>
      </c>
      <c r="P317" s="47">
        <v>0</v>
      </c>
      <c r="Q317" s="47">
        <v>0</v>
      </c>
      <c r="R317" s="47">
        <v>0</v>
      </c>
      <c r="S317" s="129">
        <v>0</v>
      </c>
      <c r="T317" s="47">
        <v>0</v>
      </c>
      <c r="U317" s="79">
        <f t="shared" si="82"/>
        <v>0</v>
      </c>
      <c r="V317" s="47">
        <v>0</v>
      </c>
      <c r="W317" s="47">
        <f t="shared" si="72"/>
        <v>0</v>
      </c>
      <c r="X317" s="47">
        <v>0</v>
      </c>
      <c r="Y317" s="47">
        <v>0</v>
      </c>
      <c r="Z317" s="47">
        <v>0</v>
      </c>
      <c r="AA317" s="47">
        <v>0</v>
      </c>
      <c r="AB317" s="47">
        <v>0</v>
      </c>
      <c r="AC317" s="69">
        <f t="shared" si="83"/>
        <v>0</v>
      </c>
      <c r="AD317" s="112">
        <f t="shared" si="84"/>
        <v>0</v>
      </c>
    </row>
    <row r="318" spans="1:30" s="49" customFormat="1" ht="12.75" hidden="1" x14ac:dyDescent="0.2">
      <c r="A318" s="93">
        <v>313</v>
      </c>
      <c r="B318" s="36"/>
      <c r="C318" s="141"/>
      <c r="D318" s="56"/>
      <c r="E318" s="77">
        <f t="shared" si="81"/>
        <v>0</v>
      </c>
      <c r="F318" s="78">
        <f t="shared" si="73"/>
        <v>0</v>
      </c>
      <c r="G318" s="47">
        <f t="shared" si="74"/>
        <v>0</v>
      </c>
      <c r="H318" s="47">
        <f t="shared" si="75"/>
        <v>0</v>
      </c>
      <c r="I318" s="47">
        <f t="shared" si="76"/>
        <v>0</v>
      </c>
      <c r="J318" s="47">
        <f t="shared" si="77"/>
        <v>0</v>
      </c>
      <c r="K318" s="47">
        <f t="shared" si="78"/>
        <v>0</v>
      </c>
      <c r="L318" s="47">
        <f t="shared" si="79"/>
        <v>0</v>
      </c>
      <c r="M318" s="47">
        <f t="shared" si="80"/>
        <v>0</v>
      </c>
      <c r="N318" s="78">
        <v>0</v>
      </c>
      <c r="O318" s="47">
        <v>0</v>
      </c>
      <c r="P318" s="47">
        <v>0</v>
      </c>
      <c r="Q318" s="47">
        <v>0</v>
      </c>
      <c r="R318" s="47">
        <v>0</v>
      </c>
      <c r="S318" s="129">
        <v>0</v>
      </c>
      <c r="T318" s="47">
        <v>0</v>
      </c>
      <c r="U318" s="79">
        <f t="shared" si="82"/>
        <v>0</v>
      </c>
      <c r="V318" s="47">
        <v>0</v>
      </c>
      <c r="W318" s="47">
        <f t="shared" si="72"/>
        <v>0</v>
      </c>
      <c r="X318" s="47">
        <v>0</v>
      </c>
      <c r="Y318" s="47">
        <v>0</v>
      </c>
      <c r="Z318" s="47">
        <v>0</v>
      </c>
      <c r="AA318" s="47">
        <v>0</v>
      </c>
      <c r="AB318" s="47">
        <v>0</v>
      </c>
      <c r="AC318" s="69">
        <f t="shared" si="83"/>
        <v>0</v>
      </c>
      <c r="AD318" s="112">
        <f t="shared" si="84"/>
        <v>0</v>
      </c>
    </row>
    <row r="319" spans="1:30" s="49" customFormat="1" ht="12.75" hidden="1" x14ac:dyDescent="0.2">
      <c r="A319" s="93">
        <v>314</v>
      </c>
      <c r="B319" s="36"/>
      <c r="C319" s="141"/>
      <c r="D319" s="56"/>
      <c r="E319" s="77">
        <f t="shared" si="81"/>
        <v>0</v>
      </c>
      <c r="F319" s="78">
        <f t="shared" si="73"/>
        <v>0</v>
      </c>
      <c r="G319" s="47">
        <f t="shared" si="74"/>
        <v>0</v>
      </c>
      <c r="H319" s="47">
        <f t="shared" si="75"/>
        <v>0</v>
      </c>
      <c r="I319" s="47">
        <f t="shared" si="76"/>
        <v>0</v>
      </c>
      <c r="J319" s="47">
        <f t="shared" si="77"/>
        <v>0</v>
      </c>
      <c r="K319" s="47">
        <f t="shared" si="78"/>
        <v>0</v>
      </c>
      <c r="L319" s="47">
        <f t="shared" si="79"/>
        <v>0</v>
      </c>
      <c r="M319" s="47">
        <f t="shared" si="80"/>
        <v>0</v>
      </c>
      <c r="N319" s="78">
        <v>0</v>
      </c>
      <c r="O319" s="47">
        <v>0</v>
      </c>
      <c r="P319" s="47">
        <v>0</v>
      </c>
      <c r="Q319" s="47">
        <v>0</v>
      </c>
      <c r="R319" s="47">
        <v>0</v>
      </c>
      <c r="S319" s="129">
        <v>0</v>
      </c>
      <c r="T319" s="47">
        <v>0</v>
      </c>
      <c r="U319" s="79">
        <f t="shared" si="82"/>
        <v>0</v>
      </c>
      <c r="V319" s="47">
        <v>0</v>
      </c>
      <c r="W319" s="47">
        <f t="shared" si="72"/>
        <v>0</v>
      </c>
      <c r="X319" s="47">
        <v>0</v>
      </c>
      <c r="Y319" s="47">
        <v>0</v>
      </c>
      <c r="Z319" s="47">
        <v>0</v>
      </c>
      <c r="AA319" s="47">
        <v>0</v>
      </c>
      <c r="AB319" s="47">
        <v>0</v>
      </c>
      <c r="AC319" s="69">
        <f t="shared" si="83"/>
        <v>0</v>
      </c>
      <c r="AD319" s="112">
        <f t="shared" si="84"/>
        <v>0</v>
      </c>
    </row>
    <row r="320" spans="1:30" s="49" customFormat="1" ht="12.75" hidden="1" x14ac:dyDescent="0.2">
      <c r="A320" s="93">
        <v>315</v>
      </c>
      <c r="B320" s="36"/>
      <c r="C320" s="141"/>
      <c r="D320" s="56"/>
      <c r="E320" s="77">
        <f t="shared" si="81"/>
        <v>0</v>
      </c>
      <c r="F320" s="78">
        <f t="shared" si="73"/>
        <v>0</v>
      </c>
      <c r="G320" s="47">
        <f t="shared" si="74"/>
        <v>0</v>
      </c>
      <c r="H320" s="47">
        <f t="shared" si="75"/>
        <v>0</v>
      </c>
      <c r="I320" s="47">
        <f t="shared" si="76"/>
        <v>0</v>
      </c>
      <c r="J320" s="47">
        <f t="shared" si="77"/>
        <v>0</v>
      </c>
      <c r="K320" s="47">
        <f t="shared" si="78"/>
        <v>0</v>
      </c>
      <c r="L320" s="47">
        <f t="shared" si="79"/>
        <v>0</v>
      </c>
      <c r="M320" s="47">
        <f t="shared" si="80"/>
        <v>0</v>
      </c>
      <c r="N320" s="78">
        <v>0</v>
      </c>
      <c r="O320" s="47">
        <v>0</v>
      </c>
      <c r="P320" s="47">
        <v>0</v>
      </c>
      <c r="Q320" s="47">
        <v>0</v>
      </c>
      <c r="R320" s="47">
        <v>0</v>
      </c>
      <c r="S320" s="129">
        <v>0</v>
      </c>
      <c r="T320" s="47">
        <v>0</v>
      </c>
      <c r="U320" s="79">
        <f t="shared" si="82"/>
        <v>0</v>
      </c>
      <c r="V320" s="47">
        <v>0</v>
      </c>
      <c r="W320" s="47">
        <f t="shared" si="72"/>
        <v>0</v>
      </c>
      <c r="X320" s="47">
        <v>0</v>
      </c>
      <c r="Y320" s="47">
        <v>0</v>
      </c>
      <c r="Z320" s="47">
        <v>0</v>
      </c>
      <c r="AA320" s="47">
        <v>0</v>
      </c>
      <c r="AB320" s="47">
        <v>0</v>
      </c>
      <c r="AC320" s="69">
        <f t="shared" si="83"/>
        <v>0</v>
      </c>
      <c r="AD320" s="112">
        <f t="shared" si="84"/>
        <v>0</v>
      </c>
    </row>
    <row r="321" spans="1:30" s="49" customFormat="1" ht="12.75" hidden="1" x14ac:dyDescent="0.2">
      <c r="A321" s="93">
        <v>316</v>
      </c>
      <c r="B321" s="36"/>
      <c r="C321" s="141"/>
      <c r="D321" s="56"/>
      <c r="E321" s="77">
        <f t="shared" si="81"/>
        <v>0</v>
      </c>
      <c r="F321" s="78">
        <f t="shared" si="73"/>
        <v>0</v>
      </c>
      <c r="G321" s="47">
        <f t="shared" si="74"/>
        <v>0</v>
      </c>
      <c r="H321" s="47">
        <f t="shared" si="75"/>
        <v>0</v>
      </c>
      <c r="I321" s="47">
        <f t="shared" si="76"/>
        <v>0</v>
      </c>
      <c r="J321" s="47">
        <f t="shared" si="77"/>
        <v>0</v>
      </c>
      <c r="K321" s="47">
        <f t="shared" si="78"/>
        <v>0</v>
      </c>
      <c r="L321" s="47">
        <f t="shared" si="79"/>
        <v>0</v>
      </c>
      <c r="M321" s="47">
        <f t="shared" si="80"/>
        <v>0</v>
      </c>
      <c r="N321" s="78">
        <v>0</v>
      </c>
      <c r="O321" s="47">
        <v>0</v>
      </c>
      <c r="P321" s="47">
        <v>0</v>
      </c>
      <c r="Q321" s="47">
        <v>0</v>
      </c>
      <c r="R321" s="47">
        <v>0</v>
      </c>
      <c r="S321" s="129">
        <v>0</v>
      </c>
      <c r="T321" s="47">
        <v>0</v>
      </c>
      <c r="U321" s="79">
        <f t="shared" si="82"/>
        <v>0</v>
      </c>
      <c r="V321" s="47">
        <v>0</v>
      </c>
      <c r="W321" s="47">
        <f t="shared" si="72"/>
        <v>0</v>
      </c>
      <c r="X321" s="47">
        <v>0</v>
      </c>
      <c r="Y321" s="47">
        <v>0</v>
      </c>
      <c r="Z321" s="47">
        <v>0</v>
      </c>
      <c r="AA321" s="47">
        <v>0</v>
      </c>
      <c r="AB321" s="47">
        <v>0</v>
      </c>
      <c r="AC321" s="69">
        <f t="shared" si="83"/>
        <v>0</v>
      </c>
      <c r="AD321" s="112">
        <f t="shared" si="84"/>
        <v>0</v>
      </c>
    </row>
    <row r="322" spans="1:30" s="49" customFormat="1" ht="12.75" hidden="1" x14ac:dyDescent="0.2">
      <c r="A322" s="93">
        <v>317</v>
      </c>
      <c r="B322" s="36"/>
      <c r="C322" s="141"/>
      <c r="D322" s="56"/>
      <c r="E322" s="77">
        <f t="shared" si="81"/>
        <v>0</v>
      </c>
      <c r="F322" s="78">
        <f t="shared" si="73"/>
        <v>0</v>
      </c>
      <c r="G322" s="47">
        <f t="shared" si="74"/>
        <v>0</v>
      </c>
      <c r="H322" s="47">
        <f t="shared" si="75"/>
        <v>0</v>
      </c>
      <c r="I322" s="47">
        <f t="shared" si="76"/>
        <v>0</v>
      </c>
      <c r="J322" s="47">
        <f t="shared" si="77"/>
        <v>0</v>
      </c>
      <c r="K322" s="47">
        <f t="shared" si="78"/>
        <v>0</v>
      </c>
      <c r="L322" s="47">
        <f t="shared" si="79"/>
        <v>0</v>
      </c>
      <c r="M322" s="47">
        <f t="shared" si="80"/>
        <v>0</v>
      </c>
      <c r="N322" s="78">
        <v>0</v>
      </c>
      <c r="O322" s="47">
        <v>0</v>
      </c>
      <c r="P322" s="47">
        <v>0</v>
      </c>
      <c r="Q322" s="47">
        <v>0</v>
      </c>
      <c r="R322" s="47">
        <v>0</v>
      </c>
      <c r="S322" s="129">
        <v>0</v>
      </c>
      <c r="T322" s="47">
        <v>0</v>
      </c>
      <c r="U322" s="79">
        <f t="shared" si="82"/>
        <v>0</v>
      </c>
      <c r="V322" s="47">
        <v>0</v>
      </c>
      <c r="W322" s="47">
        <f t="shared" si="72"/>
        <v>0</v>
      </c>
      <c r="X322" s="47">
        <v>0</v>
      </c>
      <c r="Y322" s="47">
        <v>0</v>
      </c>
      <c r="Z322" s="47">
        <v>0</v>
      </c>
      <c r="AA322" s="47">
        <v>0</v>
      </c>
      <c r="AB322" s="47">
        <v>0</v>
      </c>
      <c r="AC322" s="69">
        <f t="shared" si="83"/>
        <v>0</v>
      </c>
      <c r="AD322" s="112">
        <f t="shared" si="84"/>
        <v>0</v>
      </c>
    </row>
    <row r="323" spans="1:30" s="49" customFormat="1" ht="12.75" hidden="1" x14ac:dyDescent="0.2">
      <c r="A323" s="93">
        <v>318</v>
      </c>
      <c r="B323" s="36"/>
      <c r="C323" s="141"/>
      <c r="D323" s="56"/>
      <c r="E323" s="77">
        <f t="shared" si="81"/>
        <v>0</v>
      </c>
      <c r="F323" s="78">
        <f t="shared" si="73"/>
        <v>0</v>
      </c>
      <c r="G323" s="47">
        <f t="shared" si="74"/>
        <v>0</v>
      </c>
      <c r="H323" s="47">
        <f t="shared" si="75"/>
        <v>0</v>
      </c>
      <c r="I323" s="47">
        <f t="shared" si="76"/>
        <v>0</v>
      </c>
      <c r="J323" s="47">
        <f t="shared" si="77"/>
        <v>0</v>
      </c>
      <c r="K323" s="47">
        <f t="shared" si="78"/>
        <v>0</v>
      </c>
      <c r="L323" s="47">
        <f t="shared" si="79"/>
        <v>0</v>
      </c>
      <c r="M323" s="47">
        <f t="shared" si="80"/>
        <v>0</v>
      </c>
      <c r="N323" s="78">
        <v>0</v>
      </c>
      <c r="O323" s="47">
        <v>0</v>
      </c>
      <c r="P323" s="47">
        <v>0</v>
      </c>
      <c r="Q323" s="47">
        <v>0</v>
      </c>
      <c r="R323" s="47">
        <v>0</v>
      </c>
      <c r="S323" s="129">
        <v>0</v>
      </c>
      <c r="T323" s="47">
        <v>0</v>
      </c>
      <c r="U323" s="79">
        <f t="shared" si="82"/>
        <v>0</v>
      </c>
      <c r="V323" s="47">
        <v>0</v>
      </c>
      <c r="W323" s="47">
        <f t="shared" si="72"/>
        <v>0</v>
      </c>
      <c r="X323" s="47">
        <v>0</v>
      </c>
      <c r="Y323" s="47">
        <v>0</v>
      </c>
      <c r="Z323" s="47">
        <v>0</v>
      </c>
      <c r="AA323" s="47">
        <v>0</v>
      </c>
      <c r="AB323" s="47">
        <v>0</v>
      </c>
      <c r="AC323" s="69">
        <f t="shared" si="83"/>
        <v>0</v>
      </c>
      <c r="AD323" s="112">
        <f t="shared" si="84"/>
        <v>0</v>
      </c>
    </row>
    <row r="324" spans="1:30" s="49" customFormat="1" ht="12.75" hidden="1" x14ac:dyDescent="0.2">
      <c r="A324" s="93">
        <v>319</v>
      </c>
      <c r="B324" s="36"/>
      <c r="C324" s="141"/>
      <c r="D324" s="56"/>
      <c r="E324" s="77">
        <f t="shared" si="81"/>
        <v>0</v>
      </c>
      <c r="F324" s="78">
        <f t="shared" si="73"/>
        <v>0</v>
      </c>
      <c r="G324" s="47">
        <f t="shared" si="74"/>
        <v>0</v>
      </c>
      <c r="H324" s="47">
        <f t="shared" si="75"/>
        <v>0</v>
      </c>
      <c r="I324" s="47">
        <f t="shared" si="76"/>
        <v>0</v>
      </c>
      <c r="J324" s="47">
        <f t="shared" si="77"/>
        <v>0</v>
      </c>
      <c r="K324" s="47">
        <f t="shared" si="78"/>
        <v>0</v>
      </c>
      <c r="L324" s="47">
        <f t="shared" si="79"/>
        <v>0</v>
      </c>
      <c r="M324" s="47">
        <f t="shared" si="80"/>
        <v>0</v>
      </c>
      <c r="N324" s="78">
        <v>0</v>
      </c>
      <c r="O324" s="47">
        <v>0</v>
      </c>
      <c r="P324" s="47">
        <v>0</v>
      </c>
      <c r="Q324" s="47">
        <v>0</v>
      </c>
      <c r="R324" s="47">
        <v>0</v>
      </c>
      <c r="S324" s="129">
        <v>0</v>
      </c>
      <c r="T324" s="47">
        <v>0</v>
      </c>
      <c r="U324" s="79">
        <f t="shared" si="82"/>
        <v>0</v>
      </c>
      <c r="V324" s="47">
        <v>0</v>
      </c>
      <c r="W324" s="47">
        <f t="shared" si="72"/>
        <v>0</v>
      </c>
      <c r="X324" s="47">
        <v>0</v>
      </c>
      <c r="Y324" s="47">
        <v>0</v>
      </c>
      <c r="Z324" s="47">
        <v>0</v>
      </c>
      <c r="AA324" s="47">
        <v>0</v>
      </c>
      <c r="AB324" s="47">
        <v>0</v>
      </c>
      <c r="AC324" s="69">
        <f t="shared" si="83"/>
        <v>0</v>
      </c>
      <c r="AD324" s="112">
        <f t="shared" si="84"/>
        <v>0</v>
      </c>
    </row>
    <row r="325" spans="1:30" s="49" customFormat="1" ht="12.75" hidden="1" x14ac:dyDescent="0.2">
      <c r="A325" s="93">
        <v>320</v>
      </c>
      <c r="B325" s="36"/>
      <c r="C325" s="141"/>
      <c r="D325" s="56"/>
      <c r="E325" s="77">
        <f t="shared" si="81"/>
        <v>0</v>
      </c>
      <c r="F325" s="78">
        <f t="shared" si="73"/>
        <v>0</v>
      </c>
      <c r="G325" s="47">
        <f t="shared" si="74"/>
        <v>0</v>
      </c>
      <c r="H325" s="47">
        <f t="shared" si="75"/>
        <v>0</v>
      </c>
      <c r="I325" s="47">
        <f t="shared" si="76"/>
        <v>0</v>
      </c>
      <c r="J325" s="47">
        <f t="shared" si="77"/>
        <v>0</v>
      </c>
      <c r="K325" s="47">
        <f t="shared" si="78"/>
        <v>0</v>
      </c>
      <c r="L325" s="47">
        <f t="shared" si="79"/>
        <v>0</v>
      </c>
      <c r="M325" s="47">
        <f t="shared" si="80"/>
        <v>0</v>
      </c>
      <c r="N325" s="78">
        <v>0</v>
      </c>
      <c r="O325" s="47">
        <v>0</v>
      </c>
      <c r="P325" s="47">
        <v>0</v>
      </c>
      <c r="Q325" s="47">
        <v>0</v>
      </c>
      <c r="R325" s="47">
        <v>0</v>
      </c>
      <c r="S325" s="129">
        <v>0</v>
      </c>
      <c r="T325" s="47">
        <v>0</v>
      </c>
      <c r="U325" s="79">
        <f t="shared" si="82"/>
        <v>0</v>
      </c>
      <c r="V325" s="47">
        <v>0</v>
      </c>
      <c r="W325" s="47">
        <f t="shared" si="72"/>
        <v>0</v>
      </c>
      <c r="X325" s="47">
        <v>0</v>
      </c>
      <c r="Y325" s="47">
        <v>0</v>
      </c>
      <c r="Z325" s="47">
        <v>0</v>
      </c>
      <c r="AA325" s="47">
        <v>0</v>
      </c>
      <c r="AB325" s="47">
        <v>0</v>
      </c>
      <c r="AC325" s="69">
        <f t="shared" si="83"/>
        <v>0</v>
      </c>
      <c r="AD325" s="112">
        <f t="shared" si="84"/>
        <v>0</v>
      </c>
    </row>
    <row r="326" spans="1:30" s="49" customFormat="1" ht="12.75" hidden="1" x14ac:dyDescent="0.2">
      <c r="A326" s="93">
        <v>321</v>
      </c>
      <c r="B326" s="36"/>
      <c r="C326" s="141"/>
      <c r="D326" s="56"/>
      <c r="E326" s="77">
        <f t="shared" si="81"/>
        <v>0</v>
      </c>
      <c r="F326" s="78">
        <f t="shared" si="73"/>
        <v>0</v>
      </c>
      <c r="G326" s="47">
        <f t="shared" si="74"/>
        <v>0</v>
      </c>
      <c r="H326" s="47">
        <f t="shared" si="75"/>
        <v>0</v>
      </c>
      <c r="I326" s="47">
        <f t="shared" si="76"/>
        <v>0</v>
      </c>
      <c r="J326" s="47">
        <f t="shared" si="77"/>
        <v>0</v>
      </c>
      <c r="K326" s="47">
        <f t="shared" si="78"/>
        <v>0</v>
      </c>
      <c r="L326" s="47">
        <f t="shared" si="79"/>
        <v>0</v>
      </c>
      <c r="M326" s="47">
        <f t="shared" si="80"/>
        <v>0</v>
      </c>
      <c r="N326" s="78">
        <v>0</v>
      </c>
      <c r="O326" s="47">
        <v>0</v>
      </c>
      <c r="P326" s="47">
        <v>0</v>
      </c>
      <c r="Q326" s="47">
        <v>0</v>
      </c>
      <c r="R326" s="47">
        <v>0</v>
      </c>
      <c r="S326" s="129">
        <v>0</v>
      </c>
      <c r="T326" s="47">
        <v>0</v>
      </c>
      <c r="U326" s="79">
        <f t="shared" si="82"/>
        <v>0</v>
      </c>
      <c r="V326" s="47">
        <v>0</v>
      </c>
      <c r="W326" s="47">
        <f t="shared" si="72"/>
        <v>0</v>
      </c>
      <c r="X326" s="47">
        <v>0</v>
      </c>
      <c r="Y326" s="47">
        <v>0</v>
      </c>
      <c r="Z326" s="47">
        <v>0</v>
      </c>
      <c r="AA326" s="47">
        <v>0</v>
      </c>
      <c r="AB326" s="47">
        <v>0</v>
      </c>
      <c r="AC326" s="69">
        <f t="shared" si="83"/>
        <v>0</v>
      </c>
      <c r="AD326" s="112">
        <f t="shared" si="84"/>
        <v>0</v>
      </c>
    </row>
    <row r="327" spans="1:30" s="49" customFormat="1" ht="12.75" hidden="1" x14ac:dyDescent="0.2">
      <c r="A327" s="93">
        <v>322</v>
      </c>
      <c r="B327" s="36"/>
      <c r="C327" s="141"/>
      <c r="D327" s="56"/>
      <c r="E327" s="77">
        <f t="shared" si="81"/>
        <v>0</v>
      </c>
      <c r="F327" s="78">
        <f t="shared" si="73"/>
        <v>0</v>
      </c>
      <c r="G327" s="47">
        <f t="shared" si="74"/>
        <v>0</v>
      </c>
      <c r="H327" s="47">
        <f t="shared" si="75"/>
        <v>0</v>
      </c>
      <c r="I327" s="47">
        <f t="shared" si="76"/>
        <v>0</v>
      </c>
      <c r="J327" s="47">
        <f t="shared" si="77"/>
        <v>0</v>
      </c>
      <c r="K327" s="47">
        <f t="shared" si="78"/>
        <v>0</v>
      </c>
      <c r="L327" s="47">
        <f t="shared" si="79"/>
        <v>0</v>
      </c>
      <c r="M327" s="47">
        <f t="shared" si="80"/>
        <v>0</v>
      </c>
      <c r="N327" s="78">
        <v>0</v>
      </c>
      <c r="O327" s="47">
        <v>0</v>
      </c>
      <c r="P327" s="47">
        <v>0</v>
      </c>
      <c r="Q327" s="47">
        <v>0</v>
      </c>
      <c r="R327" s="47">
        <v>0</v>
      </c>
      <c r="S327" s="129">
        <v>0</v>
      </c>
      <c r="T327" s="47">
        <v>0</v>
      </c>
      <c r="U327" s="79">
        <f t="shared" si="82"/>
        <v>0</v>
      </c>
      <c r="V327" s="47">
        <v>0</v>
      </c>
      <c r="W327" s="47">
        <f t="shared" ref="W327:W390" si="85">450*C327</f>
        <v>0</v>
      </c>
      <c r="X327" s="47">
        <v>0</v>
      </c>
      <c r="Y327" s="47">
        <v>0</v>
      </c>
      <c r="Z327" s="47">
        <v>0</v>
      </c>
      <c r="AA327" s="47">
        <v>0</v>
      </c>
      <c r="AB327" s="47">
        <v>0</v>
      </c>
      <c r="AC327" s="69">
        <f t="shared" si="83"/>
        <v>0</v>
      </c>
      <c r="AD327" s="112">
        <f t="shared" si="84"/>
        <v>0</v>
      </c>
    </row>
    <row r="328" spans="1:30" s="49" customFormat="1" ht="12.75" hidden="1" x14ac:dyDescent="0.2">
      <c r="A328" s="93">
        <v>323</v>
      </c>
      <c r="B328" s="36"/>
      <c r="C328" s="141"/>
      <c r="D328" s="56"/>
      <c r="E328" s="77">
        <f t="shared" si="81"/>
        <v>0</v>
      </c>
      <c r="F328" s="78">
        <f t="shared" si="73"/>
        <v>0</v>
      </c>
      <c r="G328" s="47">
        <f t="shared" si="74"/>
        <v>0</v>
      </c>
      <c r="H328" s="47">
        <f t="shared" si="75"/>
        <v>0</v>
      </c>
      <c r="I328" s="47">
        <f t="shared" si="76"/>
        <v>0</v>
      </c>
      <c r="J328" s="47">
        <f t="shared" si="77"/>
        <v>0</v>
      </c>
      <c r="K328" s="47">
        <f t="shared" si="78"/>
        <v>0</v>
      </c>
      <c r="L328" s="47">
        <f t="shared" si="79"/>
        <v>0</v>
      </c>
      <c r="M328" s="47">
        <f t="shared" si="80"/>
        <v>0</v>
      </c>
      <c r="N328" s="78">
        <v>0</v>
      </c>
      <c r="O328" s="47">
        <v>0</v>
      </c>
      <c r="P328" s="47">
        <v>0</v>
      </c>
      <c r="Q328" s="47">
        <v>0</v>
      </c>
      <c r="R328" s="47">
        <v>0</v>
      </c>
      <c r="S328" s="129">
        <v>0</v>
      </c>
      <c r="T328" s="47">
        <v>0</v>
      </c>
      <c r="U328" s="79">
        <f t="shared" si="82"/>
        <v>0</v>
      </c>
      <c r="V328" s="47">
        <v>0</v>
      </c>
      <c r="W328" s="47">
        <f t="shared" si="85"/>
        <v>0</v>
      </c>
      <c r="X328" s="47">
        <v>0</v>
      </c>
      <c r="Y328" s="47">
        <v>0</v>
      </c>
      <c r="Z328" s="47">
        <v>0</v>
      </c>
      <c r="AA328" s="47">
        <v>0</v>
      </c>
      <c r="AB328" s="47">
        <v>0</v>
      </c>
      <c r="AC328" s="69">
        <f t="shared" si="83"/>
        <v>0</v>
      </c>
      <c r="AD328" s="112">
        <f t="shared" si="84"/>
        <v>0</v>
      </c>
    </row>
    <row r="329" spans="1:30" s="49" customFormat="1" ht="12.75" hidden="1" x14ac:dyDescent="0.2">
      <c r="A329" s="93">
        <v>324</v>
      </c>
      <c r="B329" s="36"/>
      <c r="C329" s="141"/>
      <c r="D329" s="56"/>
      <c r="E329" s="77">
        <f t="shared" si="81"/>
        <v>0</v>
      </c>
      <c r="F329" s="78">
        <f t="shared" si="73"/>
        <v>0</v>
      </c>
      <c r="G329" s="47">
        <f t="shared" si="74"/>
        <v>0</v>
      </c>
      <c r="H329" s="47">
        <f t="shared" si="75"/>
        <v>0</v>
      </c>
      <c r="I329" s="47">
        <f t="shared" si="76"/>
        <v>0</v>
      </c>
      <c r="J329" s="47">
        <f t="shared" si="77"/>
        <v>0</v>
      </c>
      <c r="K329" s="47">
        <f t="shared" si="78"/>
        <v>0</v>
      </c>
      <c r="L329" s="47">
        <f t="shared" si="79"/>
        <v>0</v>
      </c>
      <c r="M329" s="47">
        <f t="shared" si="80"/>
        <v>0</v>
      </c>
      <c r="N329" s="78">
        <v>0</v>
      </c>
      <c r="O329" s="47">
        <v>0</v>
      </c>
      <c r="P329" s="47">
        <v>0</v>
      </c>
      <c r="Q329" s="47">
        <v>0</v>
      </c>
      <c r="R329" s="47">
        <v>0</v>
      </c>
      <c r="S329" s="129">
        <v>0</v>
      </c>
      <c r="T329" s="47">
        <v>0</v>
      </c>
      <c r="U329" s="79">
        <f t="shared" si="82"/>
        <v>0</v>
      </c>
      <c r="V329" s="47">
        <v>0</v>
      </c>
      <c r="W329" s="47">
        <f t="shared" si="85"/>
        <v>0</v>
      </c>
      <c r="X329" s="47">
        <v>0</v>
      </c>
      <c r="Y329" s="47">
        <v>0</v>
      </c>
      <c r="Z329" s="47">
        <v>0</v>
      </c>
      <c r="AA329" s="47">
        <v>0</v>
      </c>
      <c r="AB329" s="47">
        <v>0</v>
      </c>
      <c r="AC329" s="69">
        <f t="shared" si="83"/>
        <v>0</v>
      </c>
      <c r="AD329" s="112">
        <f t="shared" si="84"/>
        <v>0</v>
      </c>
    </row>
    <row r="330" spans="1:30" s="49" customFormat="1" ht="12.75" hidden="1" x14ac:dyDescent="0.2">
      <c r="A330" s="93">
        <v>325</v>
      </c>
      <c r="B330" s="36"/>
      <c r="C330" s="141"/>
      <c r="D330" s="56"/>
      <c r="E330" s="77">
        <f t="shared" si="81"/>
        <v>0</v>
      </c>
      <c r="F330" s="78">
        <f t="shared" ref="F330:F393" si="86">(E330+J330+L330+K330+M330)*26.5%</f>
        <v>0</v>
      </c>
      <c r="G330" s="47">
        <f t="shared" ref="G330:G393" si="87">(E330+J330+L330+K330+M330)*1%</f>
        <v>0</v>
      </c>
      <c r="H330" s="47">
        <f t="shared" ref="H330:H393" si="88">(E330+J330+L330+K330+M330)*8%</f>
        <v>0</v>
      </c>
      <c r="I330" s="47">
        <f t="shared" ref="I330:I393" si="89">H330/2</f>
        <v>0</v>
      </c>
      <c r="J330" s="47">
        <f t="shared" ref="J330:J393" si="90">E330/12</f>
        <v>0</v>
      </c>
      <c r="K330" s="47">
        <f t="shared" ref="K330:K393" si="91">E330/12</f>
        <v>0</v>
      </c>
      <c r="L330" s="47">
        <f t="shared" ref="L330:L393" si="92">K330/3</f>
        <v>0</v>
      </c>
      <c r="M330" s="47">
        <f t="shared" ref="M330:M393" si="93">E330/12</f>
        <v>0</v>
      </c>
      <c r="N330" s="78">
        <v>0</v>
      </c>
      <c r="O330" s="47">
        <v>0</v>
      </c>
      <c r="P330" s="47">
        <v>0</v>
      </c>
      <c r="Q330" s="47">
        <v>0</v>
      </c>
      <c r="R330" s="47">
        <v>0</v>
      </c>
      <c r="S330" s="129">
        <v>0</v>
      </c>
      <c r="T330" s="47">
        <v>0</v>
      </c>
      <c r="U330" s="79">
        <f t="shared" si="82"/>
        <v>0</v>
      </c>
      <c r="V330" s="47">
        <v>0</v>
      </c>
      <c r="W330" s="47">
        <f t="shared" si="85"/>
        <v>0</v>
      </c>
      <c r="X330" s="47">
        <v>0</v>
      </c>
      <c r="Y330" s="47">
        <v>0</v>
      </c>
      <c r="Z330" s="47">
        <v>0</v>
      </c>
      <c r="AA330" s="47">
        <v>0</v>
      </c>
      <c r="AB330" s="47">
        <v>0</v>
      </c>
      <c r="AC330" s="69">
        <f t="shared" si="83"/>
        <v>0</v>
      </c>
      <c r="AD330" s="112">
        <f t="shared" si="84"/>
        <v>0</v>
      </c>
    </row>
    <row r="331" spans="1:30" s="49" customFormat="1" ht="12.75" hidden="1" x14ac:dyDescent="0.2">
      <c r="A331" s="93">
        <v>326</v>
      </c>
      <c r="B331" s="36"/>
      <c r="C331" s="141"/>
      <c r="D331" s="56"/>
      <c r="E331" s="77">
        <f t="shared" ref="E331:E394" si="94">C331*D331</f>
        <v>0</v>
      </c>
      <c r="F331" s="78">
        <f t="shared" si="86"/>
        <v>0</v>
      </c>
      <c r="G331" s="47">
        <f t="shared" si="87"/>
        <v>0</v>
      </c>
      <c r="H331" s="47">
        <f t="shared" si="88"/>
        <v>0</v>
      </c>
      <c r="I331" s="47">
        <f t="shared" si="89"/>
        <v>0</v>
      </c>
      <c r="J331" s="47">
        <f t="shared" si="90"/>
        <v>0</v>
      </c>
      <c r="K331" s="47">
        <f t="shared" si="91"/>
        <v>0</v>
      </c>
      <c r="L331" s="47">
        <f t="shared" si="92"/>
        <v>0</v>
      </c>
      <c r="M331" s="47">
        <f t="shared" si="93"/>
        <v>0</v>
      </c>
      <c r="N331" s="78">
        <v>0</v>
      </c>
      <c r="O331" s="47">
        <v>0</v>
      </c>
      <c r="P331" s="47">
        <v>0</v>
      </c>
      <c r="Q331" s="47">
        <v>0</v>
      </c>
      <c r="R331" s="47">
        <v>0</v>
      </c>
      <c r="S331" s="129">
        <v>0</v>
      </c>
      <c r="T331" s="47">
        <v>0</v>
      </c>
      <c r="U331" s="79">
        <f t="shared" ref="U331:U394" si="95">SUM(F331:T331)</f>
        <v>0</v>
      </c>
      <c r="V331" s="47">
        <v>0</v>
      </c>
      <c r="W331" s="47">
        <f t="shared" si="85"/>
        <v>0</v>
      </c>
      <c r="X331" s="47">
        <v>0</v>
      </c>
      <c r="Y331" s="47">
        <v>0</v>
      </c>
      <c r="Z331" s="47">
        <v>0</v>
      </c>
      <c r="AA331" s="47">
        <v>0</v>
      </c>
      <c r="AB331" s="47">
        <v>0</v>
      </c>
      <c r="AC331" s="69">
        <f t="shared" ref="AC331:AC394" si="96">SUM(V331:AB331)</f>
        <v>0</v>
      </c>
      <c r="AD331" s="112">
        <f t="shared" ref="AD331:AD394" si="97">E331+U331+AC331</f>
        <v>0</v>
      </c>
    </row>
    <row r="332" spans="1:30" s="49" customFormat="1" ht="12.75" hidden="1" x14ac:dyDescent="0.2">
      <c r="A332" s="93">
        <v>327</v>
      </c>
      <c r="B332" s="36"/>
      <c r="C332" s="141"/>
      <c r="D332" s="56"/>
      <c r="E332" s="77">
        <f t="shared" si="94"/>
        <v>0</v>
      </c>
      <c r="F332" s="78">
        <f t="shared" si="86"/>
        <v>0</v>
      </c>
      <c r="G332" s="47">
        <f t="shared" si="87"/>
        <v>0</v>
      </c>
      <c r="H332" s="47">
        <f t="shared" si="88"/>
        <v>0</v>
      </c>
      <c r="I332" s="47">
        <f t="shared" si="89"/>
        <v>0</v>
      </c>
      <c r="J332" s="47">
        <f t="shared" si="90"/>
        <v>0</v>
      </c>
      <c r="K332" s="47">
        <f t="shared" si="91"/>
        <v>0</v>
      </c>
      <c r="L332" s="47">
        <f t="shared" si="92"/>
        <v>0</v>
      </c>
      <c r="M332" s="47">
        <f t="shared" si="93"/>
        <v>0</v>
      </c>
      <c r="N332" s="78">
        <v>0</v>
      </c>
      <c r="O332" s="47">
        <v>0</v>
      </c>
      <c r="P332" s="47">
        <v>0</v>
      </c>
      <c r="Q332" s="47">
        <v>0</v>
      </c>
      <c r="R332" s="47">
        <v>0</v>
      </c>
      <c r="S332" s="129">
        <v>0</v>
      </c>
      <c r="T332" s="47">
        <v>0</v>
      </c>
      <c r="U332" s="79">
        <f t="shared" si="95"/>
        <v>0</v>
      </c>
      <c r="V332" s="47">
        <v>0</v>
      </c>
      <c r="W332" s="47">
        <f t="shared" si="85"/>
        <v>0</v>
      </c>
      <c r="X332" s="47">
        <v>0</v>
      </c>
      <c r="Y332" s="47">
        <v>0</v>
      </c>
      <c r="Z332" s="47">
        <v>0</v>
      </c>
      <c r="AA332" s="47">
        <v>0</v>
      </c>
      <c r="AB332" s="47">
        <v>0</v>
      </c>
      <c r="AC332" s="69">
        <f t="shared" si="96"/>
        <v>0</v>
      </c>
      <c r="AD332" s="112">
        <f t="shared" si="97"/>
        <v>0</v>
      </c>
    </row>
    <row r="333" spans="1:30" s="49" customFormat="1" ht="12.75" hidden="1" x14ac:dyDescent="0.2">
      <c r="A333" s="93">
        <v>328</v>
      </c>
      <c r="B333" s="36"/>
      <c r="C333" s="141"/>
      <c r="D333" s="56"/>
      <c r="E333" s="77">
        <f t="shared" si="94"/>
        <v>0</v>
      </c>
      <c r="F333" s="78">
        <f t="shared" si="86"/>
        <v>0</v>
      </c>
      <c r="G333" s="47">
        <f t="shared" si="87"/>
        <v>0</v>
      </c>
      <c r="H333" s="47">
        <f t="shared" si="88"/>
        <v>0</v>
      </c>
      <c r="I333" s="47">
        <f t="shared" si="89"/>
        <v>0</v>
      </c>
      <c r="J333" s="47">
        <f t="shared" si="90"/>
        <v>0</v>
      </c>
      <c r="K333" s="47">
        <f t="shared" si="91"/>
        <v>0</v>
      </c>
      <c r="L333" s="47">
        <f t="shared" si="92"/>
        <v>0</v>
      </c>
      <c r="M333" s="47">
        <f t="shared" si="93"/>
        <v>0</v>
      </c>
      <c r="N333" s="78">
        <v>0</v>
      </c>
      <c r="O333" s="47">
        <v>0</v>
      </c>
      <c r="P333" s="47">
        <v>0</v>
      </c>
      <c r="Q333" s="47">
        <v>0</v>
      </c>
      <c r="R333" s="47">
        <v>0</v>
      </c>
      <c r="S333" s="129">
        <v>0</v>
      </c>
      <c r="T333" s="47">
        <v>0</v>
      </c>
      <c r="U333" s="79">
        <f t="shared" si="95"/>
        <v>0</v>
      </c>
      <c r="V333" s="47">
        <v>0</v>
      </c>
      <c r="W333" s="47">
        <f t="shared" si="85"/>
        <v>0</v>
      </c>
      <c r="X333" s="47">
        <v>0</v>
      </c>
      <c r="Y333" s="47">
        <v>0</v>
      </c>
      <c r="Z333" s="47">
        <v>0</v>
      </c>
      <c r="AA333" s="47">
        <v>0</v>
      </c>
      <c r="AB333" s="47">
        <v>0</v>
      </c>
      <c r="AC333" s="69">
        <f t="shared" si="96"/>
        <v>0</v>
      </c>
      <c r="AD333" s="112">
        <f t="shared" si="97"/>
        <v>0</v>
      </c>
    </row>
    <row r="334" spans="1:30" s="49" customFormat="1" ht="12.75" hidden="1" x14ac:dyDescent="0.2">
      <c r="A334" s="93">
        <v>329</v>
      </c>
      <c r="B334" s="36"/>
      <c r="C334" s="141"/>
      <c r="D334" s="56"/>
      <c r="E334" s="77">
        <f t="shared" si="94"/>
        <v>0</v>
      </c>
      <c r="F334" s="78">
        <f t="shared" si="86"/>
        <v>0</v>
      </c>
      <c r="G334" s="47">
        <f t="shared" si="87"/>
        <v>0</v>
      </c>
      <c r="H334" s="47">
        <f t="shared" si="88"/>
        <v>0</v>
      </c>
      <c r="I334" s="47">
        <f t="shared" si="89"/>
        <v>0</v>
      </c>
      <c r="J334" s="47">
        <f t="shared" si="90"/>
        <v>0</v>
      </c>
      <c r="K334" s="47">
        <f t="shared" si="91"/>
        <v>0</v>
      </c>
      <c r="L334" s="47">
        <f t="shared" si="92"/>
        <v>0</v>
      </c>
      <c r="M334" s="47">
        <f t="shared" si="93"/>
        <v>0</v>
      </c>
      <c r="N334" s="78">
        <v>0</v>
      </c>
      <c r="O334" s="47">
        <v>0</v>
      </c>
      <c r="P334" s="47">
        <v>0</v>
      </c>
      <c r="Q334" s="47">
        <v>0</v>
      </c>
      <c r="R334" s="47">
        <v>0</v>
      </c>
      <c r="S334" s="129">
        <v>0</v>
      </c>
      <c r="T334" s="47">
        <v>0</v>
      </c>
      <c r="U334" s="79">
        <f t="shared" si="95"/>
        <v>0</v>
      </c>
      <c r="V334" s="47">
        <v>0</v>
      </c>
      <c r="W334" s="47">
        <f t="shared" si="85"/>
        <v>0</v>
      </c>
      <c r="X334" s="47">
        <v>0</v>
      </c>
      <c r="Y334" s="47">
        <v>0</v>
      </c>
      <c r="Z334" s="47">
        <v>0</v>
      </c>
      <c r="AA334" s="47">
        <v>0</v>
      </c>
      <c r="AB334" s="47">
        <v>0</v>
      </c>
      <c r="AC334" s="69">
        <f t="shared" si="96"/>
        <v>0</v>
      </c>
      <c r="AD334" s="112">
        <f t="shared" si="97"/>
        <v>0</v>
      </c>
    </row>
    <row r="335" spans="1:30" s="49" customFormat="1" ht="12.75" hidden="1" x14ac:dyDescent="0.2">
      <c r="A335" s="93">
        <v>330</v>
      </c>
      <c r="B335" s="36"/>
      <c r="C335" s="141"/>
      <c r="D335" s="56"/>
      <c r="E335" s="77">
        <f t="shared" si="94"/>
        <v>0</v>
      </c>
      <c r="F335" s="78">
        <f t="shared" si="86"/>
        <v>0</v>
      </c>
      <c r="G335" s="47">
        <f t="shared" si="87"/>
        <v>0</v>
      </c>
      <c r="H335" s="47">
        <f t="shared" si="88"/>
        <v>0</v>
      </c>
      <c r="I335" s="47">
        <f t="shared" si="89"/>
        <v>0</v>
      </c>
      <c r="J335" s="47">
        <f t="shared" si="90"/>
        <v>0</v>
      </c>
      <c r="K335" s="47">
        <f t="shared" si="91"/>
        <v>0</v>
      </c>
      <c r="L335" s="47">
        <f t="shared" si="92"/>
        <v>0</v>
      </c>
      <c r="M335" s="47">
        <f t="shared" si="93"/>
        <v>0</v>
      </c>
      <c r="N335" s="78">
        <v>0</v>
      </c>
      <c r="O335" s="47">
        <v>0</v>
      </c>
      <c r="P335" s="47">
        <v>0</v>
      </c>
      <c r="Q335" s="47">
        <v>0</v>
      </c>
      <c r="R335" s="47">
        <v>0</v>
      </c>
      <c r="S335" s="129">
        <v>0</v>
      </c>
      <c r="T335" s="47">
        <v>0</v>
      </c>
      <c r="U335" s="79">
        <f t="shared" si="95"/>
        <v>0</v>
      </c>
      <c r="V335" s="47">
        <v>0</v>
      </c>
      <c r="W335" s="47">
        <f t="shared" si="85"/>
        <v>0</v>
      </c>
      <c r="X335" s="47">
        <v>0</v>
      </c>
      <c r="Y335" s="47">
        <v>0</v>
      </c>
      <c r="Z335" s="47">
        <v>0</v>
      </c>
      <c r="AA335" s="47">
        <v>0</v>
      </c>
      <c r="AB335" s="47">
        <v>0</v>
      </c>
      <c r="AC335" s="69">
        <f t="shared" si="96"/>
        <v>0</v>
      </c>
      <c r="AD335" s="112">
        <f t="shared" si="97"/>
        <v>0</v>
      </c>
    </row>
    <row r="336" spans="1:30" s="49" customFormat="1" ht="12.75" hidden="1" x14ac:dyDescent="0.2">
      <c r="A336" s="93">
        <v>331</v>
      </c>
      <c r="B336" s="36"/>
      <c r="C336" s="141"/>
      <c r="D336" s="56"/>
      <c r="E336" s="77">
        <f t="shared" si="94"/>
        <v>0</v>
      </c>
      <c r="F336" s="78">
        <f t="shared" si="86"/>
        <v>0</v>
      </c>
      <c r="G336" s="47">
        <f t="shared" si="87"/>
        <v>0</v>
      </c>
      <c r="H336" s="47">
        <f t="shared" si="88"/>
        <v>0</v>
      </c>
      <c r="I336" s="47">
        <f t="shared" si="89"/>
        <v>0</v>
      </c>
      <c r="J336" s="47">
        <f t="shared" si="90"/>
        <v>0</v>
      </c>
      <c r="K336" s="47">
        <f t="shared" si="91"/>
        <v>0</v>
      </c>
      <c r="L336" s="47">
        <f t="shared" si="92"/>
        <v>0</v>
      </c>
      <c r="M336" s="47">
        <f t="shared" si="93"/>
        <v>0</v>
      </c>
      <c r="N336" s="78">
        <v>0</v>
      </c>
      <c r="O336" s="47">
        <v>0</v>
      </c>
      <c r="P336" s="47">
        <v>0</v>
      </c>
      <c r="Q336" s="47">
        <v>0</v>
      </c>
      <c r="R336" s="47">
        <v>0</v>
      </c>
      <c r="S336" s="129">
        <v>0</v>
      </c>
      <c r="T336" s="47">
        <v>0</v>
      </c>
      <c r="U336" s="79">
        <f t="shared" si="95"/>
        <v>0</v>
      </c>
      <c r="V336" s="47">
        <v>0</v>
      </c>
      <c r="W336" s="47">
        <f t="shared" si="85"/>
        <v>0</v>
      </c>
      <c r="X336" s="47">
        <v>0</v>
      </c>
      <c r="Y336" s="47">
        <v>0</v>
      </c>
      <c r="Z336" s="47">
        <v>0</v>
      </c>
      <c r="AA336" s="47">
        <v>0</v>
      </c>
      <c r="AB336" s="47">
        <v>0</v>
      </c>
      <c r="AC336" s="69">
        <f t="shared" si="96"/>
        <v>0</v>
      </c>
      <c r="AD336" s="112">
        <f t="shared" si="97"/>
        <v>0</v>
      </c>
    </row>
    <row r="337" spans="1:30" s="49" customFormat="1" ht="12.75" hidden="1" x14ac:dyDescent="0.2">
      <c r="A337" s="93">
        <v>332</v>
      </c>
      <c r="B337" s="36"/>
      <c r="C337" s="141"/>
      <c r="D337" s="56"/>
      <c r="E337" s="77">
        <f t="shared" si="94"/>
        <v>0</v>
      </c>
      <c r="F337" s="78">
        <f t="shared" si="86"/>
        <v>0</v>
      </c>
      <c r="G337" s="47">
        <f t="shared" si="87"/>
        <v>0</v>
      </c>
      <c r="H337" s="47">
        <f t="shared" si="88"/>
        <v>0</v>
      </c>
      <c r="I337" s="47">
        <f t="shared" si="89"/>
        <v>0</v>
      </c>
      <c r="J337" s="47">
        <f t="shared" si="90"/>
        <v>0</v>
      </c>
      <c r="K337" s="47">
        <f t="shared" si="91"/>
        <v>0</v>
      </c>
      <c r="L337" s="47">
        <f t="shared" si="92"/>
        <v>0</v>
      </c>
      <c r="M337" s="47">
        <f t="shared" si="93"/>
        <v>0</v>
      </c>
      <c r="N337" s="78">
        <v>0</v>
      </c>
      <c r="O337" s="47">
        <v>0</v>
      </c>
      <c r="P337" s="47">
        <v>0</v>
      </c>
      <c r="Q337" s="47">
        <v>0</v>
      </c>
      <c r="R337" s="47">
        <v>0</v>
      </c>
      <c r="S337" s="129">
        <v>0</v>
      </c>
      <c r="T337" s="47">
        <v>0</v>
      </c>
      <c r="U337" s="79">
        <f t="shared" si="95"/>
        <v>0</v>
      </c>
      <c r="V337" s="47">
        <v>0</v>
      </c>
      <c r="W337" s="47">
        <f t="shared" si="85"/>
        <v>0</v>
      </c>
      <c r="X337" s="47">
        <v>0</v>
      </c>
      <c r="Y337" s="47">
        <v>0</v>
      </c>
      <c r="Z337" s="47">
        <v>0</v>
      </c>
      <c r="AA337" s="47">
        <v>0</v>
      </c>
      <c r="AB337" s="47">
        <v>0</v>
      </c>
      <c r="AC337" s="69">
        <f t="shared" si="96"/>
        <v>0</v>
      </c>
      <c r="AD337" s="112">
        <f t="shared" si="97"/>
        <v>0</v>
      </c>
    </row>
    <row r="338" spans="1:30" s="49" customFormat="1" ht="12.75" hidden="1" x14ac:dyDescent="0.2">
      <c r="A338" s="93">
        <v>333</v>
      </c>
      <c r="B338" s="36"/>
      <c r="C338" s="141"/>
      <c r="D338" s="56"/>
      <c r="E338" s="77">
        <f t="shared" si="94"/>
        <v>0</v>
      </c>
      <c r="F338" s="78">
        <f t="shared" si="86"/>
        <v>0</v>
      </c>
      <c r="G338" s="47">
        <f t="shared" si="87"/>
        <v>0</v>
      </c>
      <c r="H338" s="47">
        <f t="shared" si="88"/>
        <v>0</v>
      </c>
      <c r="I338" s="47">
        <f t="shared" si="89"/>
        <v>0</v>
      </c>
      <c r="J338" s="47">
        <f t="shared" si="90"/>
        <v>0</v>
      </c>
      <c r="K338" s="47">
        <f t="shared" si="91"/>
        <v>0</v>
      </c>
      <c r="L338" s="47">
        <f t="shared" si="92"/>
        <v>0</v>
      </c>
      <c r="M338" s="47">
        <f t="shared" si="93"/>
        <v>0</v>
      </c>
      <c r="N338" s="78">
        <v>0</v>
      </c>
      <c r="O338" s="47">
        <v>0</v>
      </c>
      <c r="P338" s="47">
        <v>0</v>
      </c>
      <c r="Q338" s="47">
        <v>0</v>
      </c>
      <c r="R338" s="47">
        <v>0</v>
      </c>
      <c r="S338" s="129">
        <v>0</v>
      </c>
      <c r="T338" s="47">
        <v>0</v>
      </c>
      <c r="U338" s="79">
        <f t="shared" si="95"/>
        <v>0</v>
      </c>
      <c r="V338" s="47">
        <v>0</v>
      </c>
      <c r="W338" s="47">
        <f t="shared" si="85"/>
        <v>0</v>
      </c>
      <c r="X338" s="47">
        <v>0</v>
      </c>
      <c r="Y338" s="47">
        <v>0</v>
      </c>
      <c r="Z338" s="47">
        <v>0</v>
      </c>
      <c r="AA338" s="47">
        <v>0</v>
      </c>
      <c r="AB338" s="47">
        <v>0</v>
      </c>
      <c r="AC338" s="69">
        <f t="shared" si="96"/>
        <v>0</v>
      </c>
      <c r="AD338" s="112">
        <f t="shared" si="97"/>
        <v>0</v>
      </c>
    </row>
    <row r="339" spans="1:30" s="49" customFormat="1" ht="12.75" hidden="1" x14ac:dyDescent="0.2">
      <c r="A339" s="93">
        <v>334</v>
      </c>
      <c r="B339" s="36"/>
      <c r="C339" s="141"/>
      <c r="D339" s="56"/>
      <c r="E339" s="77">
        <f t="shared" si="94"/>
        <v>0</v>
      </c>
      <c r="F339" s="78">
        <f t="shared" si="86"/>
        <v>0</v>
      </c>
      <c r="G339" s="47">
        <f t="shared" si="87"/>
        <v>0</v>
      </c>
      <c r="H339" s="47">
        <f t="shared" si="88"/>
        <v>0</v>
      </c>
      <c r="I339" s="47">
        <f t="shared" si="89"/>
        <v>0</v>
      </c>
      <c r="J339" s="47">
        <f t="shared" si="90"/>
        <v>0</v>
      </c>
      <c r="K339" s="47">
        <f t="shared" si="91"/>
        <v>0</v>
      </c>
      <c r="L339" s="47">
        <f t="shared" si="92"/>
        <v>0</v>
      </c>
      <c r="M339" s="47">
        <f t="shared" si="93"/>
        <v>0</v>
      </c>
      <c r="N339" s="78">
        <v>0</v>
      </c>
      <c r="O339" s="47">
        <v>0</v>
      </c>
      <c r="P339" s="47">
        <v>0</v>
      </c>
      <c r="Q339" s="47">
        <v>0</v>
      </c>
      <c r="R339" s="47">
        <v>0</v>
      </c>
      <c r="S339" s="129">
        <v>0</v>
      </c>
      <c r="T339" s="47">
        <v>0</v>
      </c>
      <c r="U339" s="79">
        <f t="shared" si="95"/>
        <v>0</v>
      </c>
      <c r="V339" s="47">
        <v>0</v>
      </c>
      <c r="W339" s="47">
        <f t="shared" si="85"/>
        <v>0</v>
      </c>
      <c r="X339" s="47">
        <v>0</v>
      </c>
      <c r="Y339" s="47">
        <v>0</v>
      </c>
      <c r="Z339" s="47">
        <v>0</v>
      </c>
      <c r="AA339" s="47">
        <v>0</v>
      </c>
      <c r="AB339" s="47">
        <v>0</v>
      </c>
      <c r="AC339" s="69">
        <f t="shared" si="96"/>
        <v>0</v>
      </c>
      <c r="AD339" s="112">
        <f t="shared" si="97"/>
        <v>0</v>
      </c>
    </row>
    <row r="340" spans="1:30" s="49" customFormat="1" ht="12.75" hidden="1" x14ac:dyDescent="0.2">
      <c r="A340" s="93">
        <v>335</v>
      </c>
      <c r="B340" s="36"/>
      <c r="C340" s="141"/>
      <c r="D340" s="56"/>
      <c r="E340" s="77">
        <f t="shared" si="94"/>
        <v>0</v>
      </c>
      <c r="F340" s="78">
        <f t="shared" si="86"/>
        <v>0</v>
      </c>
      <c r="G340" s="47">
        <f t="shared" si="87"/>
        <v>0</v>
      </c>
      <c r="H340" s="47">
        <f t="shared" si="88"/>
        <v>0</v>
      </c>
      <c r="I340" s="47">
        <f t="shared" si="89"/>
        <v>0</v>
      </c>
      <c r="J340" s="47">
        <f t="shared" si="90"/>
        <v>0</v>
      </c>
      <c r="K340" s="47">
        <f t="shared" si="91"/>
        <v>0</v>
      </c>
      <c r="L340" s="47">
        <f t="shared" si="92"/>
        <v>0</v>
      </c>
      <c r="M340" s="47">
        <f t="shared" si="93"/>
        <v>0</v>
      </c>
      <c r="N340" s="78">
        <v>0</v>
      </c>
      <c r="O340" s="47">
        <v>0</v>
      </c>
      <c r="P340" s="47">
        <v>0</v>
      </c>
      <c r="Q340" s="47">
        <v>0</v>
      </c>
      <c r="R340" s="47">
        <v>0</v>
      </c>
      <c r="S340" s="129">
        <v>0</v>
      </c>
      <c r="T340" s="47">
        <v>0</v>
      </c>
      <c r="U340" s="79">
        <f t="shared" si="95"/>
        <v>0</v>
      </c>
      <c r="V340" s="47">
        <v>0</v>
      </c>
      <c r="W340" s="47">
        <f t="shared" si="85"/>
        <v>0</v>
      </c>
      <c r="X340" s="47">
        <v>0</v>
      </c>
      <c r="Y340" s="47">
        <v>0</v>
      </c>
      <c r="Z340" s="47">
        <v>0</v>
      </c>
      <c r="AA340" s="47">
        <v>0</v>
      </c>
      <c r="AB340" s="47">
        <v>0</v>
      </c>
      <c r="AC340" s="69">
        <f t="shared" si="96"/>
        <v>0</v>
      </c>
      <c r="AD340" s="112">
        <f t="shared" si="97"/>
        <v>0</v>
      </c>
    </row>
    <row r="341" spans="1:30" s="49" customFormat="1" ht="12.75" hidden="1" x14ac:dyDescent="0.2">
      <c r="A341" s="93">
        <v>336</v>
      </c>
      <c r="B341" s="36"/>
      <c r="C341" s="141"/>
      <c r="D341" s="56"/>
      <c r="E341" s="77">
        <f t="shared" si="94"/>
        <v>0</v>
      </c>
      <c r="F341" s="78">
        <f t="shared" si="86"/>
        <v>0</v>
      </c>
      <c r="G341" s="47">
        <f t="shared" si="87"/>
        <v>0</v>
      </c>
      <c r="H341" s="47">
        <f t="shared" si="88"/>
        <v>0</v>
      </c>
      <c r="I341" s="47">
        <f t="shared" si="89"/>
        <v>0</v>
      </c>
      <c r="J341" s="47">
        <f t="shared" si="90"/>
        <v>0</v>
      </c>
      <c r="K341" s="47">
        <f t="shared" si="91"/>
        <v>0</v>
      </c>
      <c r="L341" s="47">
        <f t="shared" si="92"/>
        <v>0</v>
      </c>
      <c r="M341" s="47">
        <f t="shared" si="93"/>
        <v>0</v>
      </c>
      <c r="N341" s="78">
        <v>0</v>
      </c>
      <c r="O341" s="47">
        <v>0</v>
      </c>
      <c r="P341" s="47">
        <v>0</v>
      </c>
      <c r="Q341" s="47">
        <v>0</v>
      </c>
      <c r="R341" s="47">
        <v>0</v>
      </c>
      <c r="S341" s="129">
        <v>0</v>
      </c>
      <c r="T341" s="47">
        <v>0</v>
      </c>
      <c r="U341" s="79">
        <f t="shared" si="95"/>
        <v>0</v>
      </c>
      <c r="V341" s="47">
        <v>0</v>
      </c>
      <c r="W341" s="47">
        <f t="shared" si="85"/>
        <v>0</v>
      </c>
      <c r="X341" s="47">
        <v>0</v>
      </c>
      <c r="Y341" s="47">
        <v>0</v>
      </c>
      <c r="Z341" s="47">
        <v>0</v>
      </c>
      <c r="AA341" s="47">
        <v>0</v>
      </c>
      <c r="AB341" s="47">
        <v>0</v>
      </c>
      <c r="AC341" s="69">
        <f t="shared" si="96"/>
        <v>0</v>
      </c>
      <c r="AD341" s="112">
        <f t="shared" si="97"/>
        <v>0</v>
      </c>
    </row>
    <row r="342" spans="1:30" s="49" customFormat="1" ht="12.75" hidden="1" x14ac:dyDescent="0.2">
      <c r="A342" s="93">
        <v>337</v>
      </c>
      <c r="B342" s="36"/>
      <c r="C342" s="141"/>
      <c r="D342" s="56"/>
      <c r="E342" s="77">
        <f t="shared" si="94"/>
        <v>0</v>
      </c>
      <c r="F342" s="78">
        <f t="shared" si="86"/>
        <v>0</v>
      </c>
      <c r="G342" s="47">
        <f t="shared" si="87"/>
        <v>0</v>
      </c>
      <c r="H342" s="47">
        <f t="shared" si="88"/>
        <v>0</v>
      </c>
      <c r="I342" s="47">
        <f t="shared" si="89"/>
        <v>0</v>
      </c>
      <c r="J342" s="47">
        <f t="shared" si="90"/>
        <v>0</v>
      </c>
      <c r="K342" s="47">
        <f t="shared" si="91"/>
        <v>0</v>
      </c>
      <c r="L342" s="47">
        <f t="shared" si="92"/>
        <v>0</v>
      </c>
      <c r="M342" s="47">
        <f t="shared" si="93"/>
        <v>0</v>
      </c>
      <c r="N342" s="78">
        <v>0</v>
      </c>
      <c r="O342" s="47">
        <v>0</v>
      </c>
      <c r="P342" s="47">
        <v>0</v>
      </c>
      <c r="Q342" s="47">
        <v>0</v>
      </c>
      <c r="R342" s="47">
        <v>0</v>
      </c>
      <c r="S342" s="129">
        <v>0</v>
      </c>
      <c r="T342" s="47">
        <v>0</v>
      </c>
      <c r="U342" s="79">
        <f t="shared" si="95"/>
        <v>0</v>
      </c>
      <c r="V342" s="47">
        <v>0</v>
      </c>
      <c r="W342" s="47">
        <f t="shared" si="85"/>
        <v>0</v>
      </c>
      <c r="X342" s="47">
        <v>0</v>
      </c>
      <c r="Y342" s="47">
        <v>0</v>
      </c>
      <c r="Z342" s="47">
        <v>0</v>
      </c>
      <c r="AA342" s="47">
        <v>0</v>
      </c>
      <c r="AB342" s="47">
        <v>0</v>
      </c>
      <c r="AC342" s="69">
        <f t="shared" si="96"/>
        <v>0</v>
      </c>
      <c r="AD342" s="112">
        <f t="shared" si="97"/>
        <v>0</v>
      </c>
    </row>
    <row r="343" spans="1:30" s="49" customFormat="1" ht="12.75" hidden="1" x14ac:dyDescent="0.2">
      <c r="A343" s="93">
        <v>338</v>
      </c>
      <c r="B343" s="36"/>
      <c r="C343" s="141"/>
      <c r="D343" s="56"/>
      <c r="E343" s="77">
        <f t="shared" si="94"/>
        <v>0</v>
      </c>
      <c r="F343" s="78">
        <f t="shared" si="86"/>
        <v>0</v>
      </c>
      <c r="G343" s="47">
        <f t="shared" si="87"/>
        <v>0</v>
      </c>
      <c r="H343" s="47">
        <f t="shared" si="88"/>
        <v>0</v>
      </c>
      <c r="I343" s="47">
        <f t="shared" si="89"/>
        <v>0</v>
      </c>
      <c r="J343" s="47">
        <f t="shared" si="90"/>
        <v>0</v>
      </c>
      <c r="K343" s="47">
        <f t="shared" si="91"/>
        <v>0</v>
      </c>
      <c r="L343" s="47">
        <f t="shared" si="92"/>
        <v>0</v>
      </c>
      <c r="M343" s="47">
        <f t="shared" si="93"/>
        <v>0</v>
      </c>
      <c r="N343" s="78">
        <v>0</v>
      </c>
      <c r="O343" s="47">
        <v>0</v>
      </c>
      <c r="P343" s="47">
        <v>0</v>
      </c>
      <c r="Q343" s="47">
        <v>0</v>
      </c>
      <c r="R343" s="47">
        <v>0</v>
      </c>
      <c r="S343" s="129">
        <v>0</v>
      </c>
      <c r="T343" s="47">
        <v>0</v>
      </c>
      <c r="U343" s="79">
        <f t="shared" si="95"/>
        <v>0</v>
      </c>
      <c r="V343" s="47">
        <v>0</v>
      </c>
      <c r="W343" s="47">
        <f t="shared" si="85"/>
        <v>0</v>
      </c>
      <c r="X343" s="47">
        <v>0</v>
      </c>
      <c r="Y343" s="47">
        <v>0</v>
      </c>
      <c r="Z343" s="47">
        <v>0</v>
      </c>
      <c r="AA343" s="47">
        <v>0</v>
      </c>
      <c r="AB343" s="47">
        <v>0</v>
      </c>
      <c r="AC343" s="69">
        <f t="shared" si="96"/>
        <v>0</v>
      </c>
      <c r="AD343" s="112">
        <f t="shared" si="97"/>
        <v>0</v>
      </c>
    </row>
    <row r="344" spans="1:30" s="49" customFormat="1" ht="12.75" hidden="1" x14ac:dyDescent="0.2">
      <c r="A344" s="93">
        <v>339</v>
      </c>
      <c r="B344" s="36"/>
      <c r="C344" s="141"/>
      <c r="D344" s="56"/>
      <c r="E344" s="77">
        <f t="shared" si="94"/>
        <v>0</v>
      </c>
      <c r="F344" s="78">
        <f t="shared" si="86"/>
        <v>0</v>
      </c>
      <c r="G344" s="47">
        <f t="shared" si="87"/>
        <v>0</v>
      </c>
      <c r="H344" s="47">
        <f t="shared" si="88"/>
        <v>0</v>
      </c>
      <c r="I344" s="47">
        <f t="shared" si="89"/>
        <v>0</v>
      </c>
      <c r="J344" s="47">
        <f t="shared" si="90"/>
        <v>0</v>
      </c>
      <c r="K344" s="47">
        <f t="shared" si="91"/>
        <v>0</v>
      </c>
      <c r="L344" s="47">
        <f t="shared" si="92"/>
        <v>0</v>
      </c>
      <c r="M344" s="47">
        <f t="shared" si="93"/>
        <v>0</v>
      </c>
      <c r="N344" s="78">
        <v>0</v>
      </c>
      <c r="O344" s="47">
        <v>0</v>
      </c>
      <c r="P344" s="47">
        <v>0</v>
      </c>
      <c r="Q344" s="47">
        <v>0</v>
      </c>
      <c r="R344" s="47">
        <v>0</v>
      </c>
      <c r="S344" s="129">
        <v>0</v>
      </c>
      <c r="T344" s="47">
        <v>0</v>
      </c>
      <c r="U344" s="79">
        <f t="shared" si="95"/>
        <v>0</v>
      </c>
      <c r="V344" s="47">
        <v>0</v>
      </c>
      <c r="W344" s="47">
        <f t="shared" si="85"/>
        <v>0</v>
      </c>
      <c r="X344" s="47">
        <v>0</v>
      </c>
      <c r="Y344" s="47">
        <v>0</v>
      </c>
      <c r="Z344" s="47">
        <v>0</v>
      </c>
      <c r="AA344" s="47">
        <v>0</v>
      </c>
      <c r="AB344" s="47">
        <v>0</v>
      </c>
      <c r="AC344" s="69">
        <f t="shared" si="96"/>
        <v>0</v>
      </c>
      <c r="AD344" s="112">
        <f t="shared" si="97"/>
        <v>0</v>
      </c>
    </row>
    <row r="345" spans="1:30" s="49" customFormat="1" ht="12.75" hidden="1" x14ac:dyDescent="0.2">
      <c r="A345" s="93">
        <v>340</v>
      </c>
      <c r="B345" s="36"/>
      <c r="C345" s="141"/>
      <c r="D345" s="56"/>
      <c r="E345" s="77">
        <f t="shared" si="94"/>
        <v>0</v>
      </c>
      <c r="F345" s="78">
        <f t="shared" si="86"/>
        <v>0</v>
      </c>
      <c r="G345" s="47">
        <f t="shared" si="87"/>
        <v>0</v>
      </c>
      <c r="H345" s="47">
        <f t="shared" si="88"/>
        <v>0</v>
      </c>
      <c r="I345" s="47">
        <f t="shared" si="89"/>
        <v>0</v>
      </c>
      <c r="J345" s="47">
        <f t="shared" si="90"/>
        <v>0</v>
      </c>
      <c r="K345" s="47">
        <f t="shared" si="91"/>
        <v>0</v>
      </c>
      <c r="L345" s="47">
        <f t="shared" si="92"/>
        <v>0</v>
      </c>
      <c r="M345" s="47">
        <f t="shared" si="93"/>
        <v>0</v>
      </c>
      <c r="N345" s="78">
        <v>0</v>
      </c>
      <c r="O345" s="47">
        <v>0</v>
      </c>
      <c r="P345" s="47">
        <v>0</v>
      </c>
      <c r="Q345" s="47">
        <v>0</v>
      </c>
      <c r="R345" s="47">
        <v>0</v>
      </c>
      <c r="S345" s="129">
        <v>0</v>
      </c>
      <c r="T345" s="47">
        <v>0</v>
      </c>
      <c r="U345" s="79">
        <f t="shared" si="95"/>
        <v>0</v>
      </c>
      <c r="V345" s="47">
        <v>0</v>
      </c>
      <c r="W345" s="47">
        <f t="shared" si="85"/>
        <v>0</v>
      </c>
      <c r="X345" s="47">
        <v>0</v>
      </c>
      <c r="Y345" s="47">
        <v>0</v>
      </c>
      <c r="Z345" s="47">
        <v>0</v>
      </c>
      <c r="AA345" s="47">
        <v>0</v>
      </c>
      <c r="AB345" s="47">
        <v>0</v>
      </c>
      <c r="AC345" s="69">
        <f t="shared" si="96"/>
        <v>0</v>
      </c>
      <c r="AD345" s="112">
        <f t="shared" si="97"/>
        <v>0</v>
      </c>
    </row>
    <row r="346" spans="1:30" s="49" customFormat="1" ht="12.75" hidden="1" x14ac:dyDescent="0.2">
      <c r="A346" s="93">
        <v>341</v>
      </c>
      <c r="B346" s="36"/>
      <c r="C346" s="141"/>
      <c r="D346" s="56"/>
      <c r="E346" s="77">
        <f t="shared" si="94"/>
        <v>0</v>
      </c>
      <c r="F346" s="78">
        <f t="shared" si="86"/>
        <v>0</v>
      </c>
      <c r="G346" s="47">
        <f t="shared" si="87"/>
        <v>0</v>
      </c>
      <c r="H346" s="47">
        <f t="shared" si="88"/>
        <v>0</v>
      </c>
      <c r="I346" s="47">
        <f t="shared" si="89"/>
        <v>0</v>
      </c>
      <c r="J346" s="47">
        <f t="shared" si="90"/>
        <v>0</v>
      </c>
      <c r="K346" s="47">
        <f t="shared" si="91"/>
        <v>0</v>
      </c>
      <c r="L346" s="47">
        <f t="shared" si="92"/>
        <v>0</v>
      </c>
      <c r="M346" s="47">
        <f t="shared" si="93"/>
        <v>0</v>
      </c>
      <c r="N346" s="78">
        <v>0</v>
      </c>
      <c r="O346" s="47">
        <v>0</v>
      </c>
      <c r="P346" s="47">
        <v>0</v>
      </c>
      <c r="Q346" s="47">
        <v>0</v>
      </c>
      <c r="R346" s="47">
        <v>0</v>
      </c>
      <c r="S346" s="129">
        <v>0</v>
      </c>
      <c r="T346" s="47">
        <v>0</v>
      </c>
      <c r="U346" s="79">
        <f t="shared" si="95"/>
        <v>0</v>
      </c>
      <c r="V346" s="47">
        <v>0</v>
      </c>
      <c r="W346" s="47">
        <f t="shared" si="85"/>
        <v>0</v>
      </c>
      <c r="X346" s="47">
        <v>0</v>
      </c>
      <c r="Y346" s="47">
        <v>0</v>
      </c>
      <c r="Z346" s="47">
        <v>0</v>
      </c>
      <c r="AA346" s="47">
        <v>0</v>
      </c>
      <c r="AB346" s="47">
        <v>0</v>
      </c>
      <c r="AC346" s="69">
        <f t="shared" si="96"/>
        <v>0</v>
      </c>
      <c r="AD346" s="112">
        <f t="shared" si="97"/>
        <v>0</v>
      </c>
    </row>
    <row r="347" spans="1:30" s="49" customFormat="1" ht="12.75" hidden="1" x14ac:dyDescent="0.2">
      <c r="A347" s="93">
        <v>342</v>
      </c>
      <c r="B347" s="36"/>
      <c r="C347" s="141"/>
      <c r="D347" s="56"/>
      <c r="E347" s="77">
        <f t="shared" si="94"/>
        <v>0</v>
      </c>
      <c r="F347" s="78">
        <f t="shared" si="86"/>
        <v>0</v>
      </c>
      <c r="G347" s="47">
        <f t="shared" si="87"/>
        <v>0</v>
      </c>
      <c r="H347" s="47">
        <f t="shared" si="88"/>
        <v>0</v>
      </c>
      <c r="I347" s="47">
        <f t="shared" si="89"/>
        <v>0</v>
      </c>
      <c r="J347" s="47">
        <f t="shared" si="90"/>
        <v>0</v>
      </c>
      <c r="K347" s="47">
        <f t="shared" si="91"/>
        <v>0</v>
      </c>
      <c r="L347" s="47">
        <f t="shared" si="92"/>
        <v>0</v>
      </c>
      <c r="M347" s="47">
        <f t="shared" si="93"/>
        <v>0</v>
      </c>
      <c r="N347" s="78">
        <v>0</v>
      </c>
      <c r="O347" s="47">
        <v>0</v>
      </c>
      <c r="P347" s="47">
        <v>0</v>
      </c>
      <c r="Q347" s="47">
        <v>0</v>
      </c>
      <c r="R347" s="47">
        <v>0</v>
      </c>
      <c r="S347" s="129">
        <v>0</v>
      </c>
      <c r="T347" s="47">
        <v>0</v>
      </c>
      <c r="U347" s="79">
        <f t="shared" si="95"/>
        <v>0</v>
      </c>
      <c r="V347" s="47">
        <v>0</v>
      </c>
      <c r="W347" s="47">
        <f t="shared" si="85"/>
        <v>0</v>
      </c>
      <c r="X347" s="47">
        <v>0</v>
      </c>
      <c r="Y347" s="47">
        <v>0</v>
      </c>
      <c r="Z347" s="47">
        <v>0</v>
      </c>
      <c r="AA347" s="47">
        <v>0</v>
      </c>
      <c r="AB347" s="47">
        <v>0</v>
      </c>
      <c r="AC347" s="69">
        <f t="shared" si="96"/>
        <v>0</v>
      </c>
      <c r="AD347" s="112">
        <f t="shared" si="97"/>
        <v>0</v>
      </c>
    </row>
    <row r="348" spans="1:30" s="49" customFormat="1" ht="12.75" hidden="1" x14ac:dyDescent="0.2">
      <c r="A348" s="93">
        <v>343</v>
      </c>
      <c r="B348" s="36"/>
      <c r="C348" s="141"/>
      <c r="D348" s="56"/>
      <c r="E348" s="77">
        <f t="shared" si="94"/>
        <v>0</v>
      </c>
      <c r="F348" s="78">
        <f t="shared" si="86"/>
        <v>0</v>
      </c>
      <c r="G348" s="47">
        <f t="shared" si="87"/>
        <v>0</v>
      </c>
      <c r="H348" s="47">
        <f t="shared" si="88"/>
        <v>0</v>
      </c>
      <c r="I348" s="47">
        <f t="shared" si="89"/>
        <v>0</v>
      </c>
      <c r="J348" s="47">
        <f t="shared" si="90"/>
        <v>0</v>
      </c>
      <c r="K348" s="47">
        <f t="shared" si="91"/>
        <v>0</v>
      </c>
      <c r="L348" s="47">
        <f t="shared" si="92"/>
        <v>0</v>
      </c>
      <c r="M348" s="47">
        <f t="shared" si="93"/>
        <v>0</v>
      </c>
      <c r="N348" s="78">
        <v>0</v>
      </c>
      <c r="O348" s="47">
        <v>0</v>
      </c>
      <c r="P348" s="47">
        <v>0</v>
      </c>
      <c r="Q348" s="47">
        <v>0</v>
      </c>
      <c r="R348" s="47">
        <v>0</v>
      </c>
      <c r="S348" s="129">
        <v>0</v>
      </c>
      <c r="T348" s="47">
        <v>0</v>
      </c>
      <c r="U348" s="79">
        <f t="shared" si="95"/>
        <v>0</v>
      </c>
      <c r="V348" s="47">
        <v>0</v>
      </c>
      <c r="W348" s="47">
        <f t="shared" si="85"/>
        <v>0</v>
      </c>
      <c r="X348" s="47">
        <v>0</v>
      </c>
      <c r="Y348" s="47">
        <v>0</v>
      </c>
      <c r="Z348" s="47">
        <v>0</v>
      </c>
      <c r="AA348" s="47">
        <v>0</v>
      </c>
      <c r="AB348" s="47">
        <v>0</v>
      </c>
      <c r="AC348" s="69">
        <f t="shared" si="96"/>
        <v>0</v>
      </c>
      <c r="AD348" s="112">
        <f t="shared" si="97"/>
        <v>0</v>
      </c>
    </row>
    <row r="349" spans="1:30" s="49" customFormat="1" ht="12.75" hidden="1" x14ac:dyDescent="0.2">
      <c r="A349" s="93">
        <v>344</v>
      </c>
      <c r="B349" s="36"/>
      <c r="C349" s="141"/>
      <c r="D349" s="56"/>
      <c r="E349" s="77">
        <f t="shared" si="94"/>
        <v>0</v>
      </c>
      <c r="F349" s="78">
        <f t="shared" si="86"/>
        <v>0</v>
      </c>
      <c r="G349" s="47">
        <f t="shared" si="87"/>
        <v>0</v>
      </c>
      <c r="H349" s="47">
        <f t="shared" si="88"/>
        <v>0</v>
      </c>
      <c r="I349" s="47">
        <f t="shared" si="89"/>
        <v>0</v>
      </c>
      <c r="J349" s="47">
        <f t="shared" si="90"/>
        <v>0</v>
      </c>
      <c r="K349" s="47">
        <f t="shared" si="91"/>
        <v>0</v>
      </c>
      <c r="L349" s="47">
        <f t="shared" si="92"/>
        <v>0</v>
      </c>
      <c r="M349" s="47">
        <f t="shared" si="93"/>
        <v>0</v>
      </c>
      <c r="N349" s="78">
        <v>0</v>
      </c>
      <c r="O349" s="47">
        <v>0</v>
      </c>
      <c r="P349" s="47">
        <v>0</v>
      </c>
      <c r="Q349" s="47">
        <v>0</v>
      </c>
      <c r="R349" s="47">
        <v>0</v>
      </c>
      <c r="S349" s="129">
        <v>0</v>
      </c>
      <c r="T349" s="47">
        <v>0</v>
      </c>
      <c r="U349" s="79">
        <f t="shared" si="95"/>
        <v>0</v>
      </c>
      <c r="V349" s="47">
        <v>0</v>
      </c>
      <c r="W349" s="47">
        <f t="shared" si="85"/>
        <v>0</v>
      </c>
      <c r="X349" s="47">
        <v>0</v>
      </c>
      <c r="Y349" s="47">
        <v>0</v>
      </c>
      <c r="Z349" s="47">
        <v>0</v>
      </c>
      <c r="AA349" s="47">
        <v>0</v>
      </c>
      <c r="AB349" s="47">
        <v>0</v>
      </c>
      <c r="AC349" s="69">
        <f t="shared" si="96"/>
        <v>0</v>
      </c>
      <c r="AD349" s="112">
        <f t="shared" si="97"/>
        <v>0</v>
      </c>
    </row>
    <row r="350" spans="1:30" s="49" customFormat="1" ht="12.75" hidden="1" x14ac:dyDescent="0.2">
      <c r="A350" s="93">
        <v>345</v>
      </c>
      <c r="B350" s="36"/>
      <c r="C350" s="141"/>
      <c r="D350" s="56"/>
      <c r="E350" s="77">
        <f t="shared" si="94"/>
        <v>0</v>
      </c>
      <c r="F350" s="78">
        <f t="shared" si="86"/>
        <v>0</v>
      </c>
      <c r="G350" s="47">
        <f t="shared" si="87"/>
        <v>0</v>
      </c>
      <c r="H350" s="47">
        <f t="shared" si="88"/>
        <v>0</v>
      </c>
      <c r="I350" s="47">
        <f t="shared" si="89"/>
        <v>0</v>
      </c>
      <c r="J350" s="47">
        <f t="shared" si="90"/>
        <v>0</v>
      </c>
      <c r="K350" s="47">
        <f t="shared" si="91"/>
        <v>0</v>
      </c>
      <c r="L350" s="47">
        <f t="shared" si="92"/>
        <v>0</v>
      </c>
      <c r="M350" s="47">
        <f t="shared" si="93"/>
        <v>0</v>
      </c>
      <c r="N350" s="78">
        <v>0</v>
      </c>
      <c r="O350" s="47">
        <v>0</v>
      </c>
      <c r="P350" s="47">
        <v>0</v>
      </c>
      <c r="Q350" s="47">
        <v>0</v>
      </c>
      <c r="R350" s="47">
        <v>0</v>
      </c>
      <c r="S350" s="129">
        <v>0</v>
      </c>
      <c r="T350" s="47">
        <v>0</v>
      </c>
      <c r="U350" s="79">
        <f t="shared" si="95"/>
        <v>0</v>
      </c>
      <c r="V350" s="47">
        <v>0</v>
      </c>
      <c r="W350" s="47">
        <f t="shared" si="85"/>
        <v>0</v>
      </c>
      <c r="X350" s="47">
        <v>0</v>
      </c>
      <c r="Y350" s="47">
        <v>0</v>
      </c>
      <c r="Z350" s="47">
        <v>0</v>
      </c>
      <c r="AA350" s="47">
        <v>0</v>
      </c>
      <c r="AB350" s="47">
        <v>0</v>
      </c>
      <c r="AC350" s="69">
        <f t="shared" si="96"/>
        <v>0</v>
      </c>
      <c r="AD350" s="112">
        <f t="shared" si="97"/>
        <v>0</v>
      </c>
    </row>
    <row r="351" spans="1:30" s="49" customFormat="1" ht="12.75" hidden="1" x14ac:dyDescent="0.2">
      <c r="A351" s="93">
        <v>346</v>
      </c>
      <c r="B351" s="36"/>
      <c r="C351" s="141"/>
      <c r="D351" s="56"/>
      <c r="E351" s="77">
        <f t="shared" si="94"/>
        <v>0</v>
      </c>
      <c r="F351" s="78">
        <f t="shared" si="86"/>
        <v>0</v>
      </c>
      <c r="G351" s="47">
        <f t="shared" si="87"/>
        <v>0</v>
      </c>
      <c r="H351" s="47">
        <f t="shared" si="88"/>
        <v>0</v>
      </c>
      <c r="I351" s="47">
        <f t="shared" si="89"/>
        <v>0</v>
      </c>
      <c r="J351" s="47">
        <f t="shared" si="90"/>
        <v>0</v>
      </c>
      <c r="K351" s="47">
        <f t="shared" si="91"/>
        <v>0</v>
      </c>
      <c r="L351" s="47">
        <f t="shared" si="92"/>
        <v>0</v>
      </c>
      <c r="M351" s="47">
        <f t="shared" si="93"/>
        <v>0</v>
      </c>
      <c r="N351" s="78">
        <v>0</v>
      </c>
      <c r="O351" s="47">
        <v>0</v>
      </c>
      <c r="P351" s="47">
        <v>0</v>
      </c>
      <c r="Q351" s="47">
        <v>0</v>
      </c>
      <c r="R351" s="47">
        <v>0</v>
      </c>
      <c r="S351" s="129">
        <v>0</v>
      </c>
      <c r="T351" s="47">
        <v>0</v>
      </c>
      <c r="U351" s="79">
        <f t="shared" si="95"/>
        <v>0</v>
      </c>
      <c r="V351" s="47">
        <v>0</v>
      </c>
      <c r="W351" s="47">
        <f t="shared" si="85"/>
        <v>0</v>
      </c>
      <c r="X351" s="47">
        <v>0</v>
      </c>
      <c r="Y351" s="47">
        <v>0</v>
      </c>
      <c r="Z351" s="47">
        <v>0</v>
      </c>
      <c r="AA351" s="47">
        <v>0</v>
      </c>
      <c r="AB351" s="47">
        <v>0</v>
      </c>
      <c r="AC351" s="69">
        <f t="shared" si="96"/>
        <v>0</v>
      </c>
      <c r="AD351" s="112">
        <f t="shared" si="97"/>
        <v>0</v>
      </c>
    </row>
    <row r="352" spans="1:30" s="49" customFormat="1" ht="12.75" hidden="1" x14ac:dyDescent="0.2">
      <c r="A352" s="93">
        <v>347</v>
      </c>
      <c r="B352" s="36"/>
      <c r="C352" s="141"/>
      <c r="D352" s="56"/>
      <c r="E352" s="77">
        <f t="shared" si="94"/>
        <v>0</v>
      </c>
      <c r="F352" s="78">
        <f t="shared" si="86"/>
        <v>0</v>
      </c>
      <c r="G352" s="47">
        <f t="shared" si="87"/>
        <v>0</v>
      </c>
      <c r="H352" s="47">
        <f t="shared" si="88"/>
        <v>0</v>
      </c>
      <c r="I352" s="47">
        <f t="shared" si="89"/>
        <v>0</v>
      </c>
      <c r="J352" s="47">
        <f t="shared" si="90"/>
        <v>0</v>
      </c>
      <c r="K352" s="47">
        <f t="shared" si="91"/>
        <v>0</v>
      </c>
      <c r="L352" s="47">
        <f t="shared" si="92"/>
        <v>0</v>
      </c>
      <c r="M352" s="47">
        <f t="shared" si="93"/>
        <v>0</v>
      </c>
      <c r="N352" s="78">
        <v>0</v>
      </c>
      <c r="O352" s="47">
        <v>0</v>
      </c>
      <c r="P352" s="47">
        <v>0</v>
      </c>
      <c r="Q352" s="47">
        <v>0</v>
      </c>
      <c r="R352" s="47">
        <v>0</v>
      </c>
      <c r="S352" s="129">
        <v>0</v>
      </c>
      <c r="T352" s="47">
        <v>0</v>
      </c>
      <c r="U352" s="79">
        <f t="shared" si="95"/>
        <v>0</v>
      </c>
      <c r="V352" s="47">
        <v>0</v>
      </c>
      <c r="W352" s="47">
        <f t="shared" si="85"/>
        <v>0</v>
      </c>
      <c r="X352" s="47">
        <v>0</v>
      </c>
      <c r="Y352" s="47">
        <v>0</v>
      </c>
      <c r="Z352" s="47">
        <v>0</v>
      </c>
      <c r="AA352" s="47">
        <v>0</v>
      </c>
      <c r="AB352" s="47">
        <v>0</v>
      </c>
      <c r="AC352" s="69">
        <f t="shared" si="96"/>
        <v>0</v>
      </c>
      <c r="AD352" s="112">
        <f t="shared" si="97"/>
        <v>0</v>
      </c>
    </row>
    <row r="353" spans="1:30" s="49" customFormat="1" ht="12.75" hidden="1" x14ac:dyDescent="0.2">
      <c r="A353" s="93">
        <v>348</v>
      </c>
      <c r="B353" s="36"/>
      <c r="C353" s="141"/>
      <c r="D353" s="56"/>
      <c r="E353" s="77">
        <f t="shared" si="94"/>
        <v>0</v>
      </c>
      <c r="F353" s="78">
        <f t="shared" si="86"/>
        <v>0</v>
      </c>
      <c r="G353" s="47">
        <f t="shared" si="87"/>
        <v>0</v>
      </c>
      <c r="H353" s="47">
        <f t="shared" si="88"/>
        <v>0</v>
      </c>
      <c r="I353" s="47">
        <f t="shared" si="89"/>
        <v>0</v>
      </c>
      <c r="J353" s="47">
        <f t="shared" si="90"/>
        <v>0</v>
      </c>
      <c r="K353" s="47">
        <f t="shared" si="91"/>
        <v>0</v>
      </c>
      <c r="L353" s="47">
        <f t="shared" si="92"/>
        <v>0</v>
      </c>
      <c r="M353" s="47">
        <f t="shared" si="93"/>
        <v>0</v>
      </c>
      <c r="N353" s="78">
        <v>0</v>
      </c>
      <c r="O353" s="47">
        <v>0</v>
      </c>
      <c r="P353" s="47">
        <v>0</v>
      </c>
      <c r="Q353" s="47">
        <v>0</v>
      </c>
      <c r="R353" s="47">
        <v>0</v>
      </c>
      <c r="S353" s="129">
        <v>0</v>
      </c>
      <c r="T353" s="47">
        <v>0</v>
      </c>
      <c r="U353" s="79">
        <f t="shared" si="95"/>
        <v>0</v>
      </c>
      <c r="V353" s="47">
        <v>0</v>
      </c>
      <c r="W353" s="47">
        <f t="shared" si="85"/>
        <v>0</v>
      </c>
      <c r="X353" s="47">
        <v>0</v>
      </c>
      <c r="Y353" s="47">
        <v>0</v>
      </c>
      <c r="Z353" s="47">
        <v>0</v>
      </c>
      <c r="AA353" s="47">
        <v>0</v>
      </c>
      <c r="AB353" s="47">
        <v>0</v>
      </c>
      <c r="AC353" s="69">
        <f t="shared" si="96"/>
        <v>0</v>
      </c>
      <c r="AD353" s="112">
        <f t="shared" si="97"/>
        <v>0</v>
      </c>
    </row>
    <row r="354" spans="1:30" s="49" customFormat="1" ht="12.75" hidden="1" x14ac:dyDescent="0.2">
      <c r="A354" s="93">
        <v>349</v>
      </c>
      <c r="B354" s="36"/>
      <c r="C354" s="141"/>
      <c r="D354" s="56"/>
      <c r="E354" s="77">
        <f t="shared" si="94"/>
        <v>0</v>
      </c>
      <c r="F354" s="78">
        <f t="shared" si="86"/>
        <v>0</v>
      </c>
      <c r="G354" s="47">
        <f t="shared" si="87"/>
        <v>0</v>
      </c>
      <c r="H354" s="47">
        <f t="shared" si="88"/>
        <v>0</v>
      </c>
      <c r="I354" s="47">
        <f t="shared" si="89"/>
        <v>0</v>
      </c>
      <c r="J354" s="47">
        <f t="shared" si="90"/>
        <v>0</v>
      </c>
      <c r="K354" s="47">
        <f t="shared" si="91"/>
        <v>0</v>
      </c>
      <c r="L354" s="47">
        <f t="shared" si="92"/>
        <v>0</v>
      </c>
      <c r="M354" s="47">
        <f t="shared" si="93"/>
        <v>0</v>
      </c>
      <c r="N354" s="78">
        <v>0</v>
      </c>
      <c r="O354" s="47">
        <v>0</v>
      </c>
      <c r="P354" s="47">
        <v>0</v>
      </c>
      <c r="Q354" s="47">
        <v>0</v>
      </c>
      <c r="R354" s="47">
        <v>0</v>
      </c>
      <c r="S354" s="129">
        <v>0</v>
      </c>
      <c r="T354" s="47">
        <v>0</v>
      </c>
      <c r="U354" s="79">
        <f t="shared" si="95"/>
        <v>0</v>
      </c>
      <c r="V354" s="47">
        <v>0</v>
      </c>
      <c r="W354" s="47">
        <f t="shared" si="85"/>
        <v>0</v>
      </c>
      <c r="X354" s="47">
        <v>0</v>
      </c>
      <c r="Y354" s="47">
        <v>0</v>
      </c>
      <c r="Z354" s="47">
        <v>0</v>
      </c>
      <c r="AA354" s="47">
        <v>0</v>
      </c>
      <c r="AB354" s="47">
        <v>0</v>
      </c>
      <c r="AC354" s="69">
        <f t="shared" si="96"/>
        <v>0</v>
      </c>
      <c r="AD354" s="112">
        <f t="shared" si="97"/>
        <v>0</v>
      </c>
    </row>
    <row r="355" spans="1:30" s="49" customFormat="1" ht="12.75" hidden="1" x14ac:dyDescent="0.2">
      <c r="A355" s="93">
        <v>350</v>
      </c>
      <c r="B355" s="36"/>
      <c r="C355" s="141"/>
      <c r="D355" s="56"/>
      <c r="E355" s="77">
        <f t="shared" si="94"/>
        <v>0</v>
      </c>
      <c r="F355" s="78">
        <f t="shared" si="86"/>
        <v>0</v>
      </c>
      <c r="G355" s="47">
        <f t="shared" si="87"/>
        <v>0</v>
      </c>
      <c r="H355" s="47">
        <f t="shared" si="88"/>
        <v>0</v>
      </c>
      <c r="I355" s="47">
        <f t="shared" si="89"/>
        <v>0</v>
      </c>
      <c r="J355" s="47">
        <f t="shared" si="90"/>
        <v>0</v>
      </c>
      <c r="K355" s="47">
        <f t="shared" si="91"/>
        <v>0</v>
      </c>
      <c r="L355" s="47">
        <f t="shared" si="92"/>
        <v>0</v>
      </c>
      <c r="M355" s="47">
        <f t="shared" si="93"/>
        <v>0</v>
      </c>
      <c r="N355" s="78">
        <v>0</v>
      </c>
      <c r="O355" s="47">
        <v>0</v>
      </c>
      <c r="P355" s="47">
        <v>0</v>
      </c>
      <c r="Q355" s="47">
        <v>0</v>
      </c>
      <c r="R355" s="47">
        <v>0</v>
      </c>
      <c r="S355" s="129">
        <v>0</v>
      </c>
      <c r="T355" s="47">
        <v>0</v>
      </c>
      <c r="U355" s="79">
        <f t="shared" si="95"/>
        <v>0</v>
      </c>
      <c r="V355" s="47">
        <v>0</v>
      </c>
      <c r="W355" s="47">
        <f t="shared" si="85"/>
        <v>0</v>
      </c>
      <c r="X355" s="47">
        <v>0</v>
      </c>
      <c r="Y355" s="47">
        <v>0</v>
      </c>
      <c r="Z355" s="47">
        <v>0</v>
      </c>
      <c r="AA355" s="47">
        <v>0</v>
      </c>
      <c r="AB355" s="47">
        <v>0</v>
      </c>
      <c r="AC355" s="69">
        <f t="shared" si="96"/>
        <v>0</v>
      </c>
      <c r="AD355" s="112">
        <f t="shared" si="97"/>
        <v>0</v>
      </c>
    </row>
    <row r="356" spans="1:30" s="49" customFormat="1" ht="12.75" hidden="1" x14ac:dyDescent="0.2">
      <c r="A356" s="93">
        <v>351</v>
      </c>
      <c r="B356" s="36"/>
      <c r="C356" s="141"/>
      <c r="D356" s="56"/>
      <c r="E356" s="77">
        <f t="shared" si="94"/>
        <v>0</v>
      </c>
      <c r="F356" s="78">
        <f t="shared" si="86"/>
        <v>0</v>
      </c>
      <c r="G356" s="47">
        <f t="shared" si="87"/>
        <v>0</v>
      </c>
      <c r="H356" s="47">
        <f t="shared" si="88"/>
        <v>0</v>
      </c>
      <c r="I356" s="47">
        <f t="shared" si="89"/>
        <v>0</v>
      </c>
      <c r="J356" s="47">
        <f t="shared" si="90"/>
        <v>0</v>
      </c>
      <c r="K356" s="47">
        <f t="shared" si="91"/>
        <v>0</v>
      </c>
      <c r="L356" s="47">
        <f t="shared" si="92"/>
        <v>0</v>
      </c>
      <c r="M356" s="47">
        <f t="shared" si="93"/>
        <v>0</v>
      </c>
      <c r="N356" s="78">
        <v>0</v>
      </c>
      <c r="O356" s="47">
        <v>0</v>
      </c>
      <c r="P356" s="47">
        <v>0</v>
      </c>
      <c r="Q356" s="47">
        <v>0</v>
      </c>
      <c r="R356" s="47">
        <v>0</v>
      </c>
      <c r="S356" s="129">
        <v>0</v>
      </c>
      <c r="T356" s="47">
        <v>0</v>
      </c>
      <c r="U356" s="79">
        <f t="shared" si="95"/>
        <v>0</v>
      </c>
      <c r="V356" s="47">
        <v>0</v>
      </c>
      <c r="W356" s="47">
        <f t="shared" si="85"/>
        <v>0</v>
      </c>
      <c r="X356" s="47">
        <v>0</v>
      </c>
      <c r="Y356" s="47">
        <v>0</v>
      </c>
      <c r="Z356" s="47">
        <v>0</v>
      </c>
      <c r="AA356" s="47">
        <v>0</v>
      </c>
      <c r="AB356" s="47">
        <v>0</v>
      </c>
      <c r="AC356" s="69">
        <f t="shared" si="96"/>
        <v>0</v>
      </c>
      <c r="AD356" s="112">
        <f t="shared" si="97"/>
        <v>0</v>
      </c>
    </row>
    <row r="357" spans="1:30" s="49" customFormat="1" ht="12.75" hidden="1" x14ac:dyDescent="0.2">
      <c r="A357" s="93">
        <v>352</v>
      </c>
      <c r="B357" s="36"/>
      <c r="C357" s="141"/>
      <c r="D357" s="56"/>
      <c r="E357" s="77">
        <f t="shared" si="94"/>
        <v>0</v>
      </c>
      <c r="F357" s="78">
        <f t="shared" si="86"/>
        <v>0</v>
      </c>
      <c r="G357" s="47">
        <f t="shared" si="87"/>
        <v>0</v>
      </c>
      <c r="H357" s="47">
        <f t="shared" si="88"/>
        <v>0</v>
      </c>
      <c r="I357" s="47">
        <f t="shared" si="89"/>
        <v>0</v>
      </c>
      <c r="J357" s="47">
        <f t="shared" si="90"/>
        <v>0</v>
      </c>
      <c r="K357" s="47">
        <f t="shared" si="91"/>
        <v>0</v>
      </c>
      <c r="L357" s="47">
        <f t="shared" si="92"/>
        <v>0</v>
      </c>
      <c r="M357" s="47">
        <f t="shared" si="93"/>
        <v>0</v>
      </c>
      <c r="N357" s="78">
        <v>0</v>
      </c>
      <c r="O357" s="47">
        <v>0</v>
      </c>
      <c r="P357" s="47">
        <v>0</v>
      </c>
      <c r="Q357" s="47">
        <v>0</v>
      </c>
      <c r="R357" s="47">
        <v>0</v>
      </c>
      <c r="S357" s="129">
        <v>0</v>
      </c>
      <c r="T357" s="47">
        <v>0</v>
      </c>
      <c r="U357" s="79">
        <f t="shared" si="95"/>
        <v>0</v>
      </c>
      <c r="V357" s="47">
        <v>0</v>
      </c>
      <c r="W357" s="47">
        <f t="shared" si="85"/>
        <v>0</v>
      </c>
      <c r="X357" s="47">
        <v>0</v>
      </c>
      <c r="Y357" s="47">
        <v>0</v>
      </c>
      <c r="Z357" s="47">
        <v>0</v>
      </c>
      <c r="AA357" s="47">
        <v>0</v>
      </c>
      <c r="AB357" s="47">
        <v>0</v>
      </c>
      <c r="AC357" s="69">
        <f t="shared" si="96"/>
        <v>0</v>
      </c>
      <c r="AD357" s="112">
        <f t="shared" si="97"/>
        <v>0</v>
      </c>
    </row>
    <row r="358" spans="1:30" s="49" customFormat="1" ht="12.75" hidden="1" x14ac:dyDescent="0.2">
      <c r="A358" s="93">
        <v>353</v>
      </c>
      <c r="B358" s="36"/>
      <c r="C358" s="141"/>
      <c r="D358" s="56"/>
      <c r="E358" s="77">
        <f t="shared" si="94"/>
        <v>0</v>
      </c>
      <c r="F358" s="78">
        <f t="shared" si="86"/>
        <v>0</v>
      </c>
      <c r="G358" s="47">
        <f t="shared" si="87"/>
        <v>0</v>
      </c>
      <c r="H358" s="47">
        <f t="shared" si="88"/>
        <v>0</v>
      </c>
      <c r="I358" s="47">
        <f t="shared" si="89"/>
        <v>0</v>
      </c>
      <c r="J358" s="47">
        <f t="shared" si="90"/>
        <v>0</v>
      </c>
      <c r="K358" s="47">
        <f t="shared" si="91"/>
        <v>0</v>
      </c>
      <c r="L358" s="47">
        <f t="shared" si="92"/>
        <v>0</v>
      </c>
      <c r="M358" s="47">
        <f t="shared" si="93"/>
        <v>0</v>
      </c>
      <c r="N358" s="78">
        <v>0</v>
      </c>
      <c r="O358" s="47">
        <v>0</v>
      </c>
      <c r="P358" s="47">
        <v>0</v>
      </c>
      <c r="Q358" s="47">
        <v>0</v>
      </c>
      <c r="R358" s="47">
        <v>0</v>
      </c>
      <c r="S358" s="129">
        <v>0</v>
      </c>
      <c r="T358" s="47">
        <v>0</v>
      </c>
      <c r="U358" s="79">
        <f t="shared" si="95"/>
        <v>0</v>
      </c>
      <c r="V358" s="47">
        <v>0</v>
      </c>
      <c r="W358" s="47">
        <f t="shared" si="85"/>
        <v>0</v>
      </c>
      <c r="X358" s="47">
        <v>0</v>
      </c>
      <c r="Y358" s="47">
        <v>0</v>
      </c>
      <c r="Z358" s="47">
        <v>0</v>
      </c>
      <c r="AA358" s="47">
        <v>0</v>
      </c>
      <c r="AB358" s="47">
        <v>0</v>
      </c>
      <c r="AC358" s="69">
        <f t="shared" si="96"/>
        <v>0</v>
      </c>
      <c r="AD358" s="112">
        <f t="shared" si="97"/>
        <v>0</v>
      </c>
    </row>
    <row r="359" spans="1:30" s="49" customFormat="1" ht="12.75" hidden="1" x14ac:dyDescent="0.2">
      <c r="A359" s="93">
        <v>354</v>
      </c>
      <c r="B359" s="36"/>
      <c r="C359" s="141"/>
      <c r="D359" s="56"/>
      <c r="E359" s="77">
        <f t="shared" si="94"/>
        <v>0</v>
      </c>
      <c r="F359" s="78">
        <f t="shared" si="86"/>
        <v>0</v>
      </c>
      <c r="G359" s="47">
        <f t="shared" si="87"/>
        <v>0</v>
      </c>
      <c r="H359" s="47">
        <f t="shared" si="88"/>
        <v>0</v>
      </c>
      <c r="I359" s="47">
        <f t="shared" si="89"/>
        <v>0</v>
      </c>
      <c r="J359" s="47">
        <f t="shared" si="90"/>
        <v>0</v>
      </c>
      <c r="K359" s="47">
        <f t="shared" si="91"/>
        <v>0</v>
      </c>
      <c r="L359" s="47">
        <f t="shared" si="92"/>
        <v>0</v>
      </c>
      <c r="M359" s="47">
        <f t="shared" si="93"/>
        <v>0</v>
      </c>
      <c r="N359" s="78">
        <v>0</v>
      </c>
      <c r="O359" s="47">
        <v>0</v>
      </c>
      <c r="P359" s="47">
        <v>0</v>
      </c>
      <c r="Q359" s="47">
        <v>0</v>
      </c>
      <c r="R359" s="47">
        <v>0</v>
      </c>
      <c r="S359" s="129">
        <v>0</v>
      </c>
      <c r="T359" s="47">
        <v>0</v>
      </c>
      <c r="U359" s="79">
        <f t="shared" si="95"/>
        <v>0</v>
      </c>
      <c r="V359" s="47">
        <v>0</v>
      </c>
      <c r="W359" s="47">
        <f t="shared" si="85"/>
        <v>0</v>
      </c>
      <c r="X359" s="47">
        <v>0</v>
      </c>
      <c r="Y359" s="47">
        <v>0</v>
      </c>
      <c r="Z359" s="47">
        <v>0</v>
      </c>
      <c r="AA359" s="47">
        <v>0</v>
      </c>
      <c r="AB359" s="47">
        <v>0</v>
      </c>
      <c r="AC359" s="69">
        <f t="shared" si="96"/>
        <v>0</v>
      </c>
      <c r="AD359" s="112">
        <f t="shared" si="97"/>
        <v>0</v>
      </c>
    </row>
    <row r="360" spans="1:30" s="49" customFormat="1" ht="12.75" hidden="1" x14ac:dyDescent="0.2">
      <c r="A360" s="93">
        <v>355</v>
      </c>
      <c r="B360" s="36"/>
      <c r="C360" s="141"/>
      <c r="D360" s="56"/>
      <c r="E360" s="77">
        <f t="shared" si="94"/>
        <v>0</v>
      </c>
      <c r="F360" s="78">
        <f t="shared" si="86"/>
        <v>0</v>
      </c>
      <c r="G360" s="47">
        <f t="shared" si="87"/>
        <v>0</v>
      </c>
      <c r="H360" s="47">
        <f t="shared" si="88"/>
        <v>0</v>
      </c>
      <c r="I360" s="47">
        <f t="shared" si="89"/>
        <v>0</v>
      </c>
      <c r="J360" s="47">
        <f t="shared" si="90"/>
        <v>0</v>
      </c>
      <c r="K360" s="47">
        <f t="shared" si="91"/>
        <v>0</v>
      </c>
      <c r="L360" s="47">
        <f t="shared" si="92"/>
        <v>0</v>
      </c>
      <c r="M360" s="47">
        <f t="shared" si="93"/>
        <v>0</v>
      </c>
      <c r="N360" s="78">
        <v>0</v>
      </c>
      <c r="O360" s="47">
        <v>0</v>
      </c>
      <c r="P360" s="47">
        <v>0</v>
      </c>
      <c r="Q360" s="47">
        <v>0</v>
      </c>
      <c r="R360" s="47">
        <v>0</v>
      </c>
      <c r="S360" s="129">
        <v>0</v>
      </c>
      <c r="T360" s="47">
        <v>0</v>
      </c>
      <c r="U360" s="79">
        <f t="shared" si="95"/>
        <v>0</v>
      </c>
      <c r="V360" s="47">
        <v>0</v>
      </c>
      <c r="W360" s="47">
        <f t="shared" si="85"/>
        <v>0</v>
      </c>
      <c r="X360" s="47">
        <v>0</v>
      </c>
      <c r="Y360" s="47">
        <v>0</v>
      </c>
      <c r="Z360" s="47">
        <v>0</v>
      </c>
      <c r="AA360" s="47">
        <v>0</v>
      </c>
      <c r="AB360" s="47">
        <v>0</v>
      </c>
      <c r="AC360" s="69">
        <f t="shared" si="96"/>
        <v>0</v>
      </c>
      <c r="AD360" s="112">
        <f t="shared" si="97"/>
        <v>0</v>
      </c>
    </row>
    <row r="361" spans="1:30" s="49" customFormat="1" ht="12.75" hidden="1" x14ac:dyDescent="0.2">
      <c r="A361" s="93">
        <v>356</v>
      </c>
      <c r="B361" s="36"/>
      <c r="C361" s="141"/>
      <c r="D361" s="56"/>
      <c r="E361" s="77">
        <f t="shared" si="94"/>
        <v>0</v>
      </c>
      <c r="F361" s="78">
        <f t="shared" si="86"/>
        <v>0</v>
      </c>
      <c r="G361" s="47">
        <f t="shared" si="87"/>
        <v>0</v>
      </c>
      <c r="H361" s="47">
        <f t="shared" si="88"/>
        <v>0</v>
      </c>
      <c r="I361" s="47">
        <f t="shared" si="89"/>
        <v>0</v>
      </c>
      <c r="J361" s="47">
        <f t="shared" si="90"/>
        <v>0</v>
      </c>
      <c r="K361" s="47">
        <f t="shared" si="91"/>
        <v>0</v>
      </c>
      <c r="L361" s="47">
        <f t="shared" si="92"/>
        <v>0</v>
      </c>
      <c r="M361" s="47">
        <f t="shared" si="93"/>
        <v>0</v>
      </c>
      <c r="N361" s="78">
        <v>0</v>
      </c>
      <c r="O361" s="47">
        <v>0</v>
      </c>
      <c r="P361" s="47">
        <v>0</v>
      </c>
      <c r="Q361" s="47">
        <v>0</v>
      </c>
      <c r="R361" s="47">
        <v>0</v>
      </c>
      <c r="S361" s="129">
        <v>0</v>
      </c>
      <c r="T361" s="47">
        <v>0</v>
      </c>
      <c r="U361" s="79">
        <f t="shared" si="95"/>
        <v>0</v>
      </c>
      <c r="V361" s="47">
        <v>0</v>
      </c>
      <c r="W361" s="47">
        <f t="shared" si="85"/>
        <v>0</v>
      </c>
      <c r="X361" s="47">
        <v>0</v>
      </c>
      <c r="Y361" s="47">
        <v>0</v>
      </c>
      <c r="Z361" s="47">
        <v>0</v>
      </c>
      <c r="AA361" s="47">
        <v>0</v>
      </c>
      <c r="AB361" s="47">
        <v>0</v>
      </c>
      <c r="AC361" s="69">
        <f t="shared" si="96"/>
        <v>0</v>
      </c>
      <c r="AD361" s="112">
        <f t="shared" si="97"/>
        <v>0</v>
      </c>
    </row>
    <row r="362" spans="1:30" s="49" customFormat="1" ht="12.75" hidden="1" x14ac:dyDescent="0.2">
      <c r="A362" s="93">
        <v>357</v>
      </c>
      <c r="B362" s="36"/>
      <c r="C362" s="141"/>
      <c r="D362" s="56"/>
      <c r="E362" s="77">
        <f t="shared" si="94"/>
        <v>0</v>
      </c>
      <c r="F362" s="78">
        <f t="shared" si="86"/>
        <v>0</v>
      </c>
      <c r="G362" s="47">
        <f t="shared" si="87"/>
        <v>0</v>
      </c>
      <c r="H362" s="47">
        <f t="shared" si="88"/>
        <v>0</v>
      </c>
      <c r="I362" s="47">
        <f t="shared" si="89"/>
        <v>0</v>
      </c>
      <c r="J362" s="47">
        <f t="shared" si="90"/>
        <v>0</v>
      </c>
      <c r="K362" s="47">
        <f t="shared" si="91"/>
        <v>0</v>
      </c>
      <c r="L362" s="47">
        <f t="shared" si="92"/>
        <v>0</v>
      </c>
      <c r="M362" s="47">
        <f t="shared" si="93"/>
        <v>0</v>
      </c>
      <c r="N362" s="78">
        <v>0</v>
      </c>
      <c r="O362" s="47">
        <v>0</v>
      </c>
      <c r="P362" s="47">
        <v>0</v>
      </c>
      <c r="Q362" s="47">
        <v>0</v>
      </c>
      <c r="R362" s="47">
        <v>0</v>
      </c>
      <c r="S362" s="129">
        <v>0</v>
      </c>
      <c r="T362" s="47">
        <v>0</v>
      </c>
      <c r="U362" s="79">
        <f t="shared" si="95"/>
        <v>0</v>
      </c>
      <c r="V362" s="47">
        <v>0</v>
      </c>
      <c r="W362" s="47">
        <f t="shared" si="85"/>
        <v>0</v>
      </c>
      <c r="X362" s="47">
        <v>0</v>
      </c>
      <c r="Y362" s="47">
        <v>0</v>
      </c>
      <c r="Z362" s="47">
        <v>0</v>
      </c>
      <c r="AA362" s="47">
        <v>0</v>
      </c>
      <c r="AB362" s="47">
        <v>0</v>
      </c>
      <c r="AC362" s="69">
        <f t="shared" si="96"/>
        <v>0</v>
      </c>
      <c r="AD362" s="112">
        <f t="shared" si="97"/>
        <v>0</v>
      </c>
    </row>
    <row r="363" spans="1:30" s="49" customFormat="1" ht="12.75" hidden="1" x14ac:dyDescent="0.2">
      <c r="A363" s="93">
        <v>358</v>
      </c>
      <c r="B363" s="36"/>
      <c r="C363" s="141"/>
      <c r="D363" s="56"/>
      <c r="E363" s="77">
        <f t="shared" si="94"/>
        <v>0</v>
      </c>
      <c r="F363" s="78">
        <f t="shared" si="86"/>
        <v>0</v>
      </c>
      <c r="G363" s="47">
        <f t="shared" si="87"/>
        <v>0</v>
      </c>
      <c r="H363" s="47">
        <f t="shared" si="88"/>
        <v>0</v>
      </c>
      <c r="I363" s="47">
        <f t="shared" si="89"/>
        <v>0</v>
      </c>
      <c r="J363" s="47">
        <f t="shared" si="90"/>
        <v>0</v>
      </c>
      <c r="K363" s="47">
        <f t="shared" si="91"/>
        <v>0</v>
      </c>
      <c r="L363" s="47">
        <f t="shared" si="92"/>
        <v>0</v>
      </c>
      <c r="M363" s="47">
        <f t="shared" si="93"/>
        <v>0</v>
      </c>
      <c r="N363" s="78">
        <v>0</v>
      </c>
      <c r="O363" s="47">
        <v>0</v>
      </c>
      <c r="P363" s="47">
        <v>0</v>
      </c>
      <c r="Q363" s="47">
        <v>0</v>
      </c>
      <c r="R363" s="47">
        <v>0</v>
      </c>
      <c r="S363" s="129">
        <v>0</v>
      </c>
      <c r="T363" s="47">
        <v>0</v>
      </c>
      <c r="U363" s="79">
        <f t="shared" si="95"/>
        <v>0</v>
      </c>
      <c r="V363" s="47">
        <v>0</v>
      </c>
      <c r="W363" s="47">
        <f t="shared" si="85"/>
        <v>0</v>
      </c>
      <c r="X363" s="47">
        <v>0</v>
      </c>
      <c r="Y363" s="47">
        <v>0</v>
      </c>
      <c r="Z363" s="47">
        <v>0</v>
      </c>
      <c r="AA363" s="47">
        <v>0</v>
      </c>
      <c r="AB363" s="47">
        <v>0</v>
      </c>
      <c r="AC363" s="69">
        <f t="shared" si="96"/>
        <v>0</v>
      </c>
      <c r="AD363" s="112">
        <f t="shared" si="97"/>
        <v>0</v>
      </c>
    </row>
    <row r="364" spans="1:30" s="49" customFormat="1" ht="12.75" hidden="1" x14ac:dyDescent="0.2">
      <c r="A364" s="93">
        <v>359</v>
      </c>
      <c r="B364" s="36"/>
      <c r="C364" s="141"/>
      <c r="D364" s="56"/>
      <c r="E364" s="77">
        <f t="shared" si="94"/>
        <v>0</v>
      </c>
      <c r="F364" s="78">
        <f t="shared" si="86"/>
        <v>0</v>
      </c>
      <c r="G364" s="47">
        <f t="shared" si="87"/>
        <v>0</v>
      </c>
      <c r="H364" s="47">
        <f t="shared" si="88"/>
        <v>0</v>
      </c>
      <c r="I364" s="47">
        <f t="shared" si="89"/>
        <v>0</v>
      </c>
      <c r="J364" s="47">
        <f t="shared" si="90"/>
        <v>0</v>
      </c>
      <c r="K364" s="47">
        <f t="shared" si="91"/>
        <v>0</v>
      </c>
      <c r="L364" s="47">
        <f t="shared" si="92"/>
        <v>0</v>
      </c>
      <c r="M364" s="47">
        <f t="shared" si="93"/>
        <v>0</v>
      </c>
      <c r="N364" s="78">
        <v>0</v>
      </c>
      <c r="O364" s="47">
        <v>0</v>
      </c>
      <c r="P364" s="47">
        <v>0</v>
      </c>
      <c r="Q364" s="47">
        <v>0</v>
      </c>
      <c r="R364" s="47">
        <v>0</v>
      </c>
      <c r="S364" s="129">
        <v>0</v>
      </c>
      <c r="T364" s="47">
        <v>0</v>
      </c>
      <c r="U364" s="79">
        <f t="shared" si="95"/>
        <v>0</v>
      </c>
      <c r="V364" s="47">
        <v>0</v>
      </c>
      <c r="W364" s="47">
        <f t="shared" si="85"/>
        <v>0</v>
      </c>
      <c r="X364" s="47">
        <v>0</v>
      </c>
      <c r="Y364" s="47">
        <v>0</v>
      </c>
      <c r="Z364" s="47">
        <v>0</v>
      </c>
      <c r="AA364" s="47">
        <v>0</v>
      </c>
      <c r="AB364" s="47">
        <v>0</v>
      </c>
      <c r="AC364" s="69">
        <f t="shared" si="96"/>
        <v>0</v>
      </c>
      <c r="AD364" s="112">
        <f t="shared" si="97"/>
        <v>0</v>
      </c>
    </row>
    <row r="365" spans="1:30" s="49" customFormat="1" ht="12.75" hidden="1" x14ac:dyDescent="0.2">
      <c r="A365" s="93">
        <v>360</v>
      </c>
      <c r="B365" s="36"/>
      <c r="C365" s="141"/>
      <c r="D365" s="56"/>
      <c r="E365" s="77">
        <f t="shared" si="94"/>
        <v>0</v>
      </c>
      <c r="F365" s="78">
        <f t="shared" si="86"/>
        <v>0</v>
      </c>
      <c r="G365" s="47">
        <f t="shared" si="87"/>
        <v>0</v>
      </c>
      <c r="H365" s="47">
        <f t="shared" si="88"/>
        <v>0</v>
      </c>
      <c r="I365" s="47">
        <f t="shared" si="89"/>
        <v>0</v>
      </c>
      <c r="J365" s="47">
        <f t="shared" si="90"/>
        <v>0</v>
      </c>
      <c r="K365" s="47">
        <f t="shared" si="91"/>
        <v>0</v>
      </c>
      <c r="L365" s="47">
        <f t="shared" si="92"/>
        <v>0</v>
      </c>
      <c r="M365" s="47">
        <f t="shared" si="93"/>
        <v>0</v>
      </c>
      <c r="N365" s="78">
        <v>0</v>
      </c>
      <c r="O365" s="47">
        <v>0</v>
      </c>
      <c r="P365" s="47">
        <v>0</v>
      </c>
      <c r="Q365" s="47">
        <v>0</v>
      </c>
      <c r="R365" s="47">
        <v>0</v>
      </c>
      <c r="S365" s="129">
        <v>0</v>
      </c>
      <c r="T365" s="47">
        <v>0</v>
      </c>
      <c r="U365" s="79">
        <f t="shared" si="95"/>
        <v>0</v>
      </c>
      <c r="V365" s="47">
        <v>0</v>
      </c>
      <c r="W365" s="47">
        <f t="shared" si="85"/>
        <v>0</v>
      </c>
      <c r="X365" s="47">
        <v>0</v>
      </c>
      <c r="Y365" s="47">
        <v>0</v>
      </c>
      <c r="Z365" s="47">
        <v>0</v>
      </c>
      <c r="AA365" s="47">
        <v>0</v>
      </c>
      <c r="AB365" s="47">
        <v>0</v>
      </c>
      <c r="AC365" s="69">
        <f t="shared" si="96"/>
        <v>0</v>
      </c>
      <c r="AD365" s="112">
        <f t="shared" si="97"/>
        <v>0</v>
      </c>
    </row>
    <row r="366" spans="1:30" s="49" customFormat="1" ht="12.75" hidden="1" x14ac:dyDescent="0.2">
      <c r="A366" s="93">
        <v>361</v>
      </c>
      <c r="B366" s="36"/>
      <c r="C366" s="141"/>
      <c r="D366" s="56"/>
      <c r="E366" s="77">
        <f t="shared" si="94"/>
        <v>0</v>
      </c>
      <c r="F366" s="78">
        <f t="shared" si="86"/>
        <v>0</v>
      </c>
      <c r="G366" s="47">
        <f t="shared" si="87"/>
        <v>0</v>
      </c>
      <c r="H366" s="47">
        <f t="shared" si="88"/>
        <v>0</v>
      </c>
      <c r="I366" s="47">
        <f t="shared" si="89"/>
        <v>0</v>
      </c>
      <c r="J366" s="47">
        <f t="shared" si="90"/>
        <v>0</v>
      </c>
      <c r="K366" s="47">
        <f t="shared" si="91"/>
        <v>0</v>
      </c>
      <c r="L366" s="47">
        <f t="shared" si="92"/>
        <v>0</v>
      </c>
      <c r="M366" s="47">
        <f t="shared" si="93"/>
        <v>0</v>
      </c>
      <c r="N366" s="78">
        <v>0</v>
      </c>
      <c r="O366" s="47">
        <v>0</v>
      </c>
      <c r="P366" s="47">
        <v>0</v>
      </c>
      <c r="Q366" s="47">
        <v>0</v>
      </c>
      <c r="R366" s="47">
        <v>0</v>
      </c>
      <c r="S366" s="129">
        <v>0</v>
      </c>
      <c r="T366" s="47">
        <v>0</v>
      </c>
      <c r="U366" s="79">
        <f t="shared" si="95"/>
        <v>0</v>
      </c>
      <c r="V366" s="47">
        <v>0</v>
      </c>
      <c r="W366" s="47">
        <f t="shared" si="85"/>
        <v>0</v>
      </c>
      <c r="X366" s="47">
        <v>0</v>
      </c>
      <c r="Y366" s="47">
        <v>0</v>
      </c>
      <c r="Z366" s="47">
        <v>0</v>
      </c>
      <c r="AA366" s="47">
        <v>0</v>
      </c>
      <c r="AB366" s="47">
        <v>0</v>
      </c>
      <c r="AC366" s="69">
        <f t="shared" si="96"/>
        <v>0</v>
      </c>
      <c r="AD366" s="112">
        <f t="shared" si="97"/>
        <v>0</v>
      </c>
    </row>
    <row r="367" spans="1:30" s="49" customFormat="1" ht="12.75" hidden="1" x14ac:dyDescent="0.2">
      <c r="A367" s="93">
        <v>362</v>
      </c>
      <c r="B367" s="36"/>
      <c r="C367" s="141"/>
      <c r="D367" s="56"/>
      <c r="E367" s="77">
        <f t="shared" si="94"/>
        <v>0</v>
      </c>
      <c r="F367" s="78">
        <f t="shared" si="86"/>
        <v>0</v>
      </c>
      <c r="G367" s="47">
        <f t="shared" si="87"/>
        <v>0</v>
      </c>
      <c r="H367" s="47">
        <f t="shared" si="88"/>
        <v>0</v>
      </c>
      <c r="I367" s="47">
        <f t="shared" si="89"/>
        <v>0</v>
      </c>
      <c r="J367" s="47">
        <f t="shared" si="90"/>
        <v>0</v>
      </c>
      <c r="K367" s="47">
        <f t="shared" si="91"/>
        <v>0</v>
      </c>
      <c r="L367" s="47">
        <f t="shared" si="92"/>
        <v>0</v>
      </c>
      <c r="M367" s="47">
        <f t="shared" si="93"/>
        <v>0</v>
      </c>
      <c r="N367" s="78">
        <v>0</v>
      </c>
      <c r="O367" s="47">
        <v>0</v>
      </c>
      <c r="P367" s="47">
        <v>0</v>
      </c>
      <c r="Q367" s="47">
        <v>0</v>
      </c>
      <c r="R367" s="47">
        <v>0</v>
      </c>
      <c r="S367" s="129">
        <v>0</v>
      </c>
      <c r="T367" s="47">
        <v>0</v>
      </c>
      <c r="U367" s="79">
        <f t="shared" si="95"/>
        <v>0</v>
      </c>
      <c r="V367" s="47">
        <v>0</v>
      </c>
      <c r="W367" s="47">
        <f t="shared" si="85"/>
        <v>0</v>
      </c>
      <c r="X367" s="47">
        <v>0</v>
      </c>
      <c r="Y367" s="47">
        <v>0</v>
      </c>
      <c r="Z367" s="47">
        <v>0</v>
      </c>
      <c r="AA367" s="47">
        <v>0</v>
      </c>
      <c r="AB367" s="47">
        <v>0</v>
      </c>
      <c r="AC367" s="69">
        <f t="shared" si="96"/>
        <v>0</v>
      </c>
      <c r="AD367" s="112">
        <f t="shared" si="97"/>
        <v>0</v>
      </c>
    </row>
    <row r="368" spans="1:30" s="49" customFormat="1" ht="12.75" hidden="1" x14ac:dyDescent="0.2">
      <c r="A368" s="93">
        <v>363</v>
      </c>
      <c r="B368" s="36"/>
      <c r="C368" s="141"/>
      <c r="D368" s="56"/>
      <c r="E368" s="77">
        <f t="shared" si="94"/>
        <v>0</v>
      </c>
      <c r="F368" s="78">
        <f t="shared" si="86"/>
        <v>0</v>
      </c>
      <c r="G368" s="47">
        <f t="shared" si="87"/>
        <v>0</v>
      </c>
      <c r="H368" s="47">
        <f t="shared" si="88"/>
        <v>0</v>
      </c>
      <c r="I368" s="47">
        <f t="shared" si="89"/>
        <v>0</v>
      </c>
      <c r="J368" s="47">
        <f t="shared" si="90"/>
        <v>0</v>
      </c>
      <c r="K368" s="47">
        <f t="shared" si="91"/>
        <v>0</v>
      </c>
      <c r="L368" s="47">
        <f t="shared" si="92"/>
        <v>0</v>
      </c>
      <c r="M368" s="47">
        <f t="shared" si="93"/>
        <v>0</v>
      </c>
      <c r="N368" s="78">
        <v>0</v>
      </c>
      <c r="O368" s="47">
        <v>0</v>
      </c>
      <c r="P368" s="47">
        <v>0</v>
      </c>
      <c r="Q368" s="47">
        <v>0</v>
      </c>
      <c r="R368" s="47">
        <v>0</v>
      </c>
      <c r="S368" s="129">
        <v>0</v>
      </c>
      <c r="T368" s="47">
        <v>0</v>
      </c>
      <c r="U368" s="79">
        <f t="shared" si="95"/>
        <v>0</v>
      </c>
      <c r="V368" s="47">
        <v>0</v>
      </c>
      <c r="W368" s="47">
        <f t="shared" si="85"/>
        <v>0</v>
      </c>
      <c r="X368" s="47">
        <v>0</v>
      </c>
      <c r="Y368" s="47">
        <v>0</v>
      </c>
      <c r="Z368" s="47">
        <v>0</v>
      </c>
      <c r="AA368" s="47">
        <v>0</v>
      </c>
      <c r="AB368" s="47">
        <v>0</v>
      </c>
      <c r="AC368" s="69">
        <f t="shared" si="96"/>
        <v>0</v>
      </c>
      <c r="AD368" s="112">
        <f t="shared" si="97"/>
        <v>0</v>
      </c>
    </row>
    <row r="369" spans="1:30" s="49" customFormat="1" ht="12.75" hidden="1" x14ac:dyDescent="0.2">
      <c r="A369" s="93">
        <v>364</v>
      </c>
      <c r="B369" s="36"/>
      <c r="C369" s="141"/>
      <c r="D369" s="56"/>
      <c r="E369" s="77">
        <f t="shared" si="94"/>
        <v>0</v>
      </c>
      <c r="F369" s="78">
        <f t="shared" si="86"/>
        <v>0</v>
      </c>
      <c r="G369" s="47">
        <f t="shared" si="87"/>
        <v>0</v>
      </c>
      <c r="H369" s="47">
        <f t="shared" si="88"/>
        <v>0</v>
      </c>
      <c r="I369" s="47">
        <f t="shared" si="89"/>
        <v>0</v>
      </c>
      <c r="J369" s="47">
        <f t="shared" si="90"/>
        <v>0</v>
      </c>
      <c r="K369" s="47">
        <f t="shared" si="91"/>
        <v>0</v>
      </c>
      <c r="L369" s="47">
        <f t="shared" si="92"/>
        <v>0</v>
      </c>
      <c r="M369" s="47">
        <f t="shared" si="93"/>
        <v>0</v>
      </c>
      <c r="N369" s="78">
        <v>0</v>
      </c>
      <c r="O369" s="47">
        <v>0</v>
      </c>
      <c r="P369" s="47">
        <v>0</v>
      </c>
      <c r="Q369" s="47">
        <v>0</v>
      </c>
      <c r="R369" s="47">
        <v>0</v>
      </c>
      <c r="S369" s="129">
        <v>0</v>
      </c>
      <c r="T369" s="47">
        <v>0</v>
      </c>
      <c r="U369" s="79">
        <f t="shared" si="95"/>
        <v>0</v>
      </c>
      <c r="V369" s="47">
        <v>0</v>
      </c>
      <c r="W369" s="47">
        <f t="shared" si="85"/>
        <v>0</v>
      </c>
      <c r="X369" s="47">
        <v>0</v>
      </c>
      <c r="Y369" s="47">
        <v>0</v>
      </c>
      <c r="Z369" s="47">
        <v>0</v>
      </c>
      <c r="AA369" s="47">
        <v>0</v>
      </c>
      <c r="AB369" s="47">
        <v>0</v>
      </c>
      <c r="AC369" s="69">
        <f t="shared" si="96"/>
        <v>0</v>
      </c>
      <c r="AD369" s="112">
        <f t="shared" si="97"/>
        <v>0</v>
      </c>
    </row>
    <row r="370" spans="1:30" s="49" customFormat="1" ht="12.75" hidden="1" x14ac:dyDescent="0.2">
      <c r="A370" s="93">
        <v>365</v>
      </c>
      <c r="B370" s="36"/>
      <c r="C370" s="141"/>
      <c r="D370" s="56"/>
      <c r="E370" s="77">
        <f t="shared" si="94"/>
        <v>0</v>
      </c>
      <c r="F370" s="78">
        <f t="shared" si="86"/>
        <v>0</v>
      </c>
      <c r="G370" s="47">
        <f t="shared" si="87"/>
        <v>0</v>
      </c>
      <c r="H370" s="47">
        <f t="shared" si="88"/>
        <v>0</v>
      </c>
      <c r="I370" s="47">
        <f t="shared" si="89"/>
        <v>0</v>
      </c>
      <c r="J370" s="47">
        <f t="shared" si="90"/>
        <v>0</v>
      </c>
      <c r="K370" s="47">
        <f t="shared" si="91"/>
        <v>0</v>
      </c>
      <c r="L370" s="47">
        <f t="shared" si="92"/>
        <v>0</v>
      </c>
      <c r="M370" s="47">
        <f t="shared" si="93"/>
        <v>0</v>
      </c>
      <c r="N370" s="78">
        <v>0</v>
      </c>
      <c r="O370" s="47">
        <v>0</v>
      </c>
      <c r="P370" s="47">
        <v>0</v>
      </c>
      <c r="Q370" s="47">
        <v>0</v>
      </c>
      <c r="R370" s="47">
        <v>0</v>
      </c>
      <c r="S370" s="129">
        <v>0</v>
      </c>
      <c r="T370" s="47">
        <v>0</v>
      </c>
      <c r="U370" s="79">
        <f t="shared" si="95"/>
        <v>0</v>
      </c>
      <c r="V370" s="47">
        <v>0</v>
      </c>
      <c r="W370" s="47">
        <f t="shared" si="85"/>
        <v>0</v>
      </c>
      <c r="X370" s="47">
        <v>0</v>
      </c>
      <c r="Y370" s="47">
        <v>0</v>
      </c>
      <c r="Z370" s="47">
        <v>0</v>
      </c>
      <c r="AA370" s="47">
        <v>0</v>
      </c>
      <c r="AB370" s="47">
        <v>0</v>
      </c>
      <c r="AC370" s="69">
        <f t="shared" si="96"/>
        <v>0</v>
      </c>
      <c r="AD370" s="112">
        <f t="shared" si="97"/>
        <v>0</v>
      </c>
    </row>
    <row r="371" spans="1:30" s="49" customFormat="1" ht="12.75" hidden="1" x14ac:dyDescent="0.2">
      <c r="A371" s="93">
        <v>366</v>
      </c>
      <c r="B371" s="36"/>
      <c r="C371" s="141"/>
      <c r="D371" s="56"/>
      <c r="E371" s="77">
        <f t="shared" si="94"/>
        <v>0</v>
      </c>
      <c r="F371" s="78">
        <f t="shared" si="86"/>
        <v>0</v>
      </c>
      <c r="G371" s="47">
        <f t="shared" si="87"/>
        <v>0</v>
      </c>
      <c r="H371" s="47">
        <f t="shared" si="88"/>
        <v>0</v>
      </c>
      <c r="I371" s="47">
        <f t="shared" si="89"/>
        <v>0</v>
      </c>
      <c r="J371" s="47">
        <f t="shared" si="90"/>
        <v>0</v>
      </c>
      <c r="K371" s="47">
        <f t="shared" si="91"/>
        <v>0</v>
      </c>
      <c r="L371" s="47">
        <f t="shared" si="92"/>
        <v>0</v>
      </c>
      <c r="M371" s="47">
        <f t="shared" si="93"/>
        <v>0</v>
      </c>
      <c r="N371" s="78">
        <v>0</v>
      </c>
      <c r="O371" s="47">
        <v>0</v>
      </c>
      <c r="P371" s="47">
        <v>0</v>
      </c>
      <c r="Q371" s="47">
        <v>0</v>
      </c>
      <c r="R371" s="47">
        <v>0</v>
      </c>
      <c r="S371" s="129">
        <v>0</v>
      </c>
      <c r="T371" s="47">
        <v>0</v>
      </c>
      <c r="U371" s="79">
        <f t="shared" si="95"/>
        <v>0</v>
      </c>
      <c r="V371" s="47">
        <v>0</v>
      </c>
      <c r="W371" s="47">
        <f t="shared" si="85"/>
        <v>0</v>
      </c>
      <c r="X371" s="47">
        <v>0</v>
      </c>
      <c r="Y371" s="47">
        <v>0</v>
      </c>
      <c r="Z371" s="47">
        <v>0</v>
      </c>
      <c r="AA371" s="47">
        <v>0</v>
      </c>
      <c r="AB371" s="47">
        <v>0</v>
      </c>
      <c r="AC371" s="69">
        <f t="shared" si="96"/>
        <v>0</v>
      </c>
      <c r="AD371" s="112">
        <f t="shared" si="97"/>
        <v>0</v>
      </c>
    </row>
    <row r="372" spans="1:30" s="49" customFormat="1" ht="12.75" hidden="1" x14ac:dyDescent="0.2">
      <c r="A372" s="93">
        <v>367</v>
      </c>
      <c r="B372" s="36"/>
      <c r="C372" s="141"/>
      <c r="D372" s="56"/>
      <c r="E372" s="77">
        <f t="shared" si="94"/>
        <v>0</v>
      </c>
      <c r="F372" s="78">
        <f t="shared" si="86"/>
        <v>0</v>
      </c>
      <c r="G372" s="47">
        <f t="shared" si="87"/>
        <v>0</v>
      </c>
      <c r="H372" s="47">
        <f t="shared" si="88"/>
        <v>0</v>
      </c>
      <c r="I372" s="47">
        <f t="shared" si="89"/>
        <v>0</v>
      </c>
      <c r="J372" s="47">
        <f t="shared" si="90"/>
        <v>0</v>
      </c>
      <c r="K372" s="47">
        <f t="shared" si="91"/>
        <v>0</v>
      </c>
      <c r="L372" s="47">
        <f t="shared" si="92"/>
        <v>0</v>
      </c>
      <c r="M372" s="47">
        <f t="shared" si="93"/>
        <v>0</v>
      </c>
      <c r="N372" s="78">
        <v>0</v>
      </c>
      <c r="O372" s="47">
        <v>0</v>
      </c>
      <c r="P372" s="47">
        <v>0</v>
      </c>
      <c r="Q372" s="47">
        <v>0</v>
      </c>
      <c r="R372" s="47">
        <v>0</v>
      </c>
      <c r="S372" s="129">
        <v>0</v>
      </c>
      <c r="T372" s="47">
        <v>0</v>
      </c>
      <c r="U372" s="79">
        <f t="shared" si="95"/>
        <v>0</v>
      </c>
      <c r="V372" s="47">
        <v>0</v>
      </c>
      <c r="W372" s="47">
        <f t="shared" si="85"/>
        <v>0</v>
      </c>
      <c r="X372" s="47">
        <v>0</v>
      </c>
      <c r="Y372" s="47">
        <v>0</v>
      </c>
      <c r="Z372" s="47">
        <v>0</v>
      </c>
      <c r="AA372" s="47">
        <v>0</v>
      </c>
      <c r="AB372" s="47">
        <v>0</v>
      </c>
      <c r="AC372" s="69">
        <f t="shared" si="96"/>
        <v>0</v>
      </c>
      <c r="AD372" s="112">
        <f t="shared" si="97"/>
        <v>0</v>
      </c>
    </row>
    <row r="373" spans="1:30" s="49" customFormat="1" ht="12.75" hidden="1" x14ac:dyDescent="0.2">
      <c r="A373" s="93">
        <v>368</v>
      </c>
      <c r="B373" s="36"/>
      <c r="C373" s="141"/>
      <c r="D373" s="56"/>
      <c r="E373" s="77">
        <f t="shared" si="94"/>
        <v>0</v>
      </c>
      <c r="F373" s="78">
        <f t="shared" si="86"/>
        <v>0</v>
      </c>
      <c r="G373" s="47">
        <f t="shared" si="87"/>
        <v>0</v>
      </c>
      <c r="H373" s="47">
        <f t="shared" si="88"/>
        <v>0</v>
      </c>
      <c r="I373" s="47">
        <f t="shared" si="89"/>
        <v>0</v>
      </c>
      <c r="J373" s="47">
        <f t="shared" si="90"/>
        <v>0</v>
      </c>
      <c r="K373" s="47">
        <f t="shared" si="91"/>
        <v>0</v>
      </c>
      <c r="L373" s="47">
        <f t="shared" si="92"/>
        <v>0</v>
      </c>
      <c r="M373" s="47">
        <f t="shared" si="93"/>
        <v>0</v>
      </c>
      <c r="N373" s="78">
        <v>0</v>
      </c>
      <c r="O373" s="47">
        <v>0</v>
      </c>
      <c r="P373" s="47">
        <v>0</v>
      </c>
      <c r="Q373" s="47">
        <v>0</v>
      </c>
      <c r="R373" s="47">
        <v>0</v>
      </c>
      <c r="S373" s="129">
        <v>0</v>
      </c>
      <c r="T373" s="47">
        <v>0</v>
      </c>
      <c r="U373" s="79">
        <f t="shared" si="95"/>
        <v>0</v>
      </c>
      <c r="V373" s="47">
        <v>0</v>
      </c>
      <c r="W373" s="47">
        <f t="shared" si="85"/>
        <v>0</v>
      </c>
      <c r="X373" s="47">
        <v>0</v>
      </c>
      <c r="Y373" s="47">
        <v>0</v>
      </c>
      <c r="Z373" s="47">
        <v>0</v>
      </c>
      <c r="AA373" s="47">
        <v>0</v>
      </c>
      <c r="AB373" s="47">
        <v>0</v>
      </c>
      <c r="AC373" s="69">
        <f t="shared" si="96"/>
        <v>0</v>
      </c>
      <c r="AD373" s="112">
        <f t="shared" si="97"/>
        <v>0</v>
      </c>
    </row>
    <row r="374" spans="1:30" s="49" customFormat="1" ht="12.75" hidden="1" x14ac:dyDescent="0.2">
      <c r="A374" s="93">
        <v>369</v>
      </c>
      <c r="B374" s="36"/>
      <c r="C374" s="141"/>
      <c r="D374" s="56"/>
      <c r="E374" s="77">
        <f t="shared" si="94"/>
        <v>0</v>
      </c>
      <c r="F374" s="78">
        <f t="shared" si="86"/>
        <v>0</v>
      </c>
      <c r="G374" s="47">
        <f t="shared" si="87"/>
        <v>0</v>
      </c>
      <c r="H374" s="47">
        <f t="shared" si="88"/>
        <v>0</v>
      </c>
      <c r="I374" s="47">
        <f t="shared" si="89"/>
        <v>0</v>
      </c>
      <c r="J374" s="47">
        <f t="shared" si="90"/>
        <v>0</v>
      </c>
      <c r="K374" s="47">
        <f t="shared" si="91"/>
        <v>0</v>
      </c>
      <c r="L374" s="47">
        <f t="shared" si="92"/>
        <v>0</v>
      </c>
      <c r="M374" s="47">
        <f t="shared" si="93"/>
        <v>0</v>
      </c>
      <c r="N374" s="78">
        <v>0</v>
      </c>
      <c r="O374" s="47">
        <v>0</v>
      </c>
      <c r="P374" s="47">
        <v>0</v>
      </c>
      <c r="Q374" s="47">
        <v>0</v>
      </c>
      <c r="R374" s="47">
        <v>0</v>
      </c>
      <c r="S374" s="129">
        <v>0</v>
      </c>
      <c r="T374" s="47">
        <v>0</v>
      </c>
      <c r="U374" s="79">
        <f t="shared" si="95"/>
        <v>0</v>
      </c>
      <c r="V374" s="47">
        <v>0</v>
      </c>
      <c r="W374" s="47">
        <f t="shared" si="85"/>
        <v>0</v>
      </c>
      <c r="X374" s="47">
        <v>0</v>
      </c>
      <c r="Y374" s="47">
        <v>0</v>
      </c>
      <c r="Z374" s="47">
        <v>0</v>
      </c>
      <c r="AA374" s="47">
        <v>0</v>
      </c>
      <c r="AB374" s="47">
        <v>0</v>
      </c>
      <c r="AC374" s="69">
        <f t="shared" si="96"/>
        <v>0</v>
      </c>
      <c r="AD374" s="112">
        <f t="shared" si="97"/>
        <v>0</v>
      </c>
    </row>
    <row r="375" spans="1:30" s="49" customFormat="1" ht="12.75" hidden="1" x14ac:dyDescent="0.2">
      <c r="A375" s="93">
        <v>370</v>
      </c>
      <c r="B375" s="36"/>
      <c r="C375" s="141"/>
      <c r="D375" s="56"/>
      <c r="E375" s="77">
        <f t="shared" si="94"/>
        <v>0</v>
      </c>
      <c r="F375" s="78">
        <f t="shared" si="86"/>
        <v>0</v>
      </c>
      <c r="G375" s="47">
        <f t="shared" si="87"/>
        <v>0</v>
      </c>
      <c r="H375" s="47">
        <f t="shared" si="88"/>
        <v>0</v>
      </c>
      <c r="I375" s="47">
        <f t="shared" si="89"/>
        <v>0</v>
      </c>
      <c r="J375" s="47">
        <f t="shared" si="90"/>
        <v>0</v>
      </c>
      <c r="K375" s="47">
        <f t="shared" si="91"/>
        <v>0</v>
      </c>
      <c r="L375" s="47">
        <f t="shared" si="92"/>
        <v>0</v>
      </c>
      <c r="M375" s="47">
        <f t="shared" si="93"/>
        <v>0</v>
      </c>
      <c r="N375" s="78">
        <v>0</v>
      </c>
      <c r="O375" s="47">
        <v>0</v>
      </c>
      <c r="P375" s="47">
        <v>0</v>
      </c>
      <c r="Q375" s="47">
        <v>0</v>
      </c>
      <c r="R375" s="47">
        <v>0</v>
      </c>
      <c r="S375" s="129">
        <v>0</v>
      </c>
      <c r="T375" s="47">
        <v>0</v>
      </c>
      <c r="U375" s="79">
        <f t="shared" si="95"/>
        <v>0</v>
      </c>
      <c r="V375" s="47">
        <v>0</v>
      </c>
      <c r="W375" s="47">
        <f t="shared" si="85"/>
        <v>0</v>
      </c>
      <c r="X375" s="47">
        <v>0</v>
      </c>
      <c r="Y375" s="47">
        <v>0</v>
      </c>
      <c r="Z375" s="47">
        <v>0</v>
      </c>
      <c r="AA375" s="47">
        <v>0</v>
      </c>
      <c r="AB375" s="47">
        <v>0</v>
      </c>
      <c r="AC375" s="69">
        <f t="shared" si="96"/>
        <v>0</v>
      </c>
      <c r="AD375" s="112">
        <f t="shared" si="97"/>
        <v>0</v>
      </c>
    </row>
    <row r="376" spans="1:30" s="49" customFormat="1" ht="12.75" hidden="1" x14ac:dyDescent="0.2">
      <c r="A376" s="93">
        <v>371</v>
      </c>
      <c r="B376" s="36"/>
      <c r="C376" s="141"/>
      <c r="D376" s="56"/>
      <c r="E376" s="77">
        <f t="shared" si="94"/>
        <v>0</v>
      </c>
      <c r="F376" s="78">
        <f t="shared" si="86"/>
        <v>0</v>
      </c>
      <c r="G376" s="47">
        <f t="shared" si="87"/>
        <v>0</v>
      </c>
      <c r="H376" s="47">
        <f t="shared" si="88"/>
        <v>0</v>
      </c>
      <c r="I376" s="47">
        <f t="shared" si="89"/>
        <v>0</v>
      </c>
      <c r="J376" s="47">
        <f t="shared" si="90"/>
        <v>0</v>
      </c>
      <c r="K376" s="47">
        <f t="shared" si="91"/>
        <v>0</v>
      </c>
      <c r="L376" s="47">
        <f t="shared" si="92"/>
        <v>0</v>
      </c>
      <c r="M376" s="47">
        <f t="shared" si="93"/>
        <v>0</v>
      </c>
      <c r="N376" s="78">
        <v>0</v>
      </c>
      <c r="O376" s="47">
        <v>0</v>
      </c>
      <c r="P376" s="47">
        <v>0</v>
      </c>
      <c r="Q376" s="47">
        <v>0</v>
      </c>
      <c r="R376" s="47">
        <v>0</v>
      </c>
      <c r="S376" s="129">
        <v>0</v>
      </c>
      <c r="T376" s="47">
        <v>0</v>
      </c>
      <c r="U376" s="79">
        <f t="shared" si="95"/>
        <v>0</v>
      </c>
      <c r="V376" s="47">
        <v>0</v>
      </c>
      <c r="W376" s="47">
        <f t="shared" si="85"/>
        <v>0</v>
      </c>
      <c r="X376" s="47">
        <v>0</v>
      </c>
      <c r="Y376" s="47">
        <v>0</v>
      </c>
      <c r="Z376" s="47">
        <v>0</v>
      </c>
      <c r="AA376" s="47">
        <v>0</v>
      </c>
      <c r="AB376" s="47">
        <v>0</v>
      </c>
      <c r="AC376" s="69">
        <f t="shared" si="96"/>
        <v>0</v>
      </c>
      <c r="AD376" s="112">
        <f t="shared" si="97"/>
        <v>0</v>
      </c>
    </row>
    <row r="377" spans="1:30" s="49" customFormat="1" ht="12.75" hidden="1" x14ac:dyDescent="0.2">
      <c r="A377" s="93">
        <v>372</v>
      </c>
      <c r="B377" s="36"/>
      <c r="C377" s="141"/>
      <c r="D377" s="56"/>
      <c r="E377" s="77">
        <f t="shared" si="94"/>
        <v>0</v>
      </c>
      <c r="F377" s="78">
        <f t="shared" si="86"/>
        <v>0</v>
      </c>
      <c r="G377" s="47">
        <f t="shared" si="87"/>
        <v>0</v>
      </c>
      <c r="H377" s="47">
        <f t="shared" si="88"/>
        <v>0</v>
      </c>
      <c r="I377" s="47">
        <f t="shared" si="89"/>
        <v>0</v>
      </c>
      <c r="J377" s="47">
        <f t="shared" si="90"/>
        <v>0</v>
      </c>
      <c r="K377" s="47">
        <f t="shared" si="91"/>
        <v>0</v>
      </c>
      <c r="L377" s="47">
        <f t="shared" si="92"/>
        <v>0</v>
      </c>
      <c r="M377" s="47">
        <f t="shared" si="93"/>
        <v>0</v>
      </c>
      <c r="N377" s="78">
        <v>0</v>
      </c>
      <c r="O377" s="47">
        <v>0</v>
      </c>
      <c r="P377" s="47">
        <v>0</v>
      </c>
      <c r="Q377" s="47">
        <v>0</v>
      </c>
      <c r="R377" s="47">
        <v>0</v>
      </c>
      <c r="S377" s="129">
        <v>0</v>
      </c>
      <c r="T377" s="47">
        <v>0</v>
      </c>
      <c r="U377" s="79">
        <f t="shared" si="95"/>
        <v>0</v>
      </c>
      <c r="V377" s="47">
        <v>0</v>
      </c>
      <c r="W377" s="47">
        <f t="shared" si="85"/>
        <v>0</v>
      </c>
      <c r="X377" s="47">
        <v>0</v>
      </c>
      <c r="Y377" s="47">
        <v>0</v>
      </c>
      <c r="Z377" s="47">
        <v>0</v>
      </c>
      <c r="AA377" s="47">
        <v>0</v>
      </c>
      <c r="AB377" s="47">
        <v>0</v>
      </c>
      <c r="AC377" s="69">
        <f t="shared" si="96"/>
        <v>0</v>
      </c>
      <c r="AD377" s="112">
        <f t="shared" si="97"/>
        <v>0</v>
      </c>
    </row>
    <row r="378" spans="1:30" s="49" customFormat="1" ht="12.75" hidden="1" x14ac:dyDescent="0.2">
      <c r="A378" s="93">
        <v>373</v>
      </c>
      <c r="B378" s="36"/>
      <c r="C378" s="141"/>
      <c r="D378" s="56"/>
      <c r="E378" s="77">
        <f t="shared" si="94"/>
        <v>0</v>
      </c>
      <c r="F378" s="78">
        <f t="shared" si="86"/>
        <v>0</v>
      </c>
      <c r="G378" s="47">
        <f t="shared" si="87"/>
        <v>0</v>
      </c>
      <c r="H378" s="47">
        <f t="shared" si="88"/>
        <v>0</v>
      </c>
      <c r="I378" s="47">
        <f t="shared" si="89"/>
        <v>0</v>
      </c>
      <c r="J378" s="47">
        <f t="shared" si="90"/>
        <v>0</v>
      </c>
      <c r="K378" s="47">
        <f t="shared" si="91"/>
        <v>0</v>
      </c>
      <c r="L378" s="47">
        <f t="shared" si="92"/>
        <v>0</v>
      </c>
      <c r="M378" s="47">
        <f t="shared" si="93"/>
        <v>0</v>
      </c>
      <c r="N378" s="78">
        <v>0</v>
      </c>
      <c r="O378" s="47">
        <v>0</v>
      </c>
      <c r="P378" s="47">
        <v>0</v>
      </c>
      <c r="Q378" s="47">
        <v>0</v>
      </c>
      <c r="R378" s="47">
        <v>0</v>
      </c>
      <c r="S378" s="129">
        <v>0</v>
      </c>
      <c r="T378" s="47">
        <v>0</v>
      </c>
      <c r="U378" s="79">
        <f t="shared" si="95"/>
        <v>0</v>
      </c>
      <c r="V378" s="47">
        <v>0</v>
      </c>
      <c r="W378" s="47">
        <f t="shared" si="85"/>
        <v>0</v>
      </c>
      <c r="X378" s="47">
        <v>0</v>
      </c>
      <c r="Y378" s="47">
        <v>0</v>
      </c>
      <c r="Z378" s="47">
        <v>0</v>
      </c>
      <c r="AA378" s="47">
        <v>0</v>
      </c>
      <c r="AB378" s="47">
        <v>0</v>
      </c>
      <c r="AC378" s="69">
        <f t="shared" si="96"/>
        <v>0</v>
      </c>
      <c r="AD378" s="112">
        <f t="shared" si="97"/>
        <v>0</v>
      </c>
    </row>
    <row r="379" spans="1:30" s="49" customFormat="1" ht="12.75" hidden="1" x14ac:dyDescent="0.2">
      <c r="A379" s="93">
        <v>374</v>
      </c>
      <c r="B379" s="36"/>
      <c r="C379" s="141"/>
      <c r="D379" s="56"/>
      <c r="E379" s="77">
        <f t="shared" si="94"/>
        <v>0</v>
      </c>
      <c r="F379" s="78">
        <f t="shared" si="86"/>
        <v>0</v>
      </c>
      <c r="G379" s="47">
        <f t="shared" si="87"/>
        <v>0</v>
      </c>
      <c r="H379" s="47">
        <f t="shared" si="88"/>
        <v>0</v>
      </c>
      <c r="I379" s="47">
        <f t="shared" si="89"/>
        <v>0</v>
      </c>
      <c r="J379" s="47">
        <f t="shared" si="90"/>
        <v>0</v>
      </c>
      <c r="K379" s="47">
        <f t="shared" si="91"/>
        <v>0</v>
      </c>
      <c r="L379" s="47">
        <f t="shared" si="92"/>
        <v>0</v>
      </c>
      <c r="M379" s="47">
        <f t="shared" si="93"/>
        <v>0</v>
      </c>
      <c r="N379" s="78">
        <v>0</v>
      </c>
      <c r="O379" s="47">
        <v>0</v>
      </c>
      <c r="P379" s="47">
        <v>0</v>
      </c>
      <c r="Q379" s="47">
        <v>0</v>
      </c>
      <c r="R379" s="47">
        <v>0</v>
      </c>
      <c r="S379" s="129">
        <v>0</v>
      </c>
      <c r="T379" s="47">
        <v>0</v>
      </c>
      <c r="U379" s="79">
        <f t="shared" si="95"/>
        <v>0</v>
      </c>
      <c r="V379" s="47">
        <v>0</v>
      </c>
      <c r="W379" s="47">
        <f t="shared" si="85"/>
        <v>0</v>
      </c>
      <c r="X379" s="47">
        <v>0</v>
      </c>
      <c r="Y379" s="47">
        <v>0</v>
      </c>
      <c r="Z379" s="47">
        <v>0</v>
      </c>
      <c r="AA379" s="47">
        <v>0</v>
      </c>
      <c r="AB379" s="47">
        <v>0</v>
      </c>
      <c r="AC379" s="69">
        <f t="shared" si="96"/>
        <v>0</v>
      </c>
      <c r="AD379" s="112">
        <f t="shared" si="97"/>
        <v>0</v>
      </c>
    </row>
    <row r="380" spans="1:30" s="49" customFormat="1" ht="12.75" hidden="1" x14ac:dyDescent="0.2">
      <c r="A380" s="93">
        <v>375</v>
      </c>
      <c r="B380" s="36"/>
      <c r="C380" s="141"/>
      <c r="D380" s="56"/>
      <c r="E380" s="77">
        <f t="shared" si="94"/>
        <v>0</v>
      </c>
      <c r="F380" s="78">
        <f t="shared" si="86"/>
        <v>0</v>
      </c>
      <c r="G380" s="47">
        <f t="shared" si="87"/>
        <v>0</v>
      </c>
      <c r="H380" s="47">
        <f t="shared" si="88"/>
        <v>0</v>
      </c>
      <c r="I380" s="47">
        <f t="shared" si="89"/>
        <v>0</v>
      </c>
      <c r="J380" s="47">
        <f t="shared" si="90"/>
        <v>0</v>
      </c>
      <c r="K380" s="47">
        <f t="shared" si="91"/>
        <v>0</v>
      </c>
      <c r="L380" s="47">
        <f t="shared" si="92"/>
        <v>0</v>
      </c>
      <c r="M380" s="47">
        <f t="shared" si="93"/>
        <v>0</v>
      </c>
      <c r="N380" s="78">
        <v>0</v>
      </c>
      <c r="O380" s="47">
        <v>0</v>
      </c>
      <c r="P380" s="47">
        <v>0</v>
      </c>
      <c r="Q380" s="47">
        <v>0</v>
      </c>
      <c r="R380" s="47">
        <v>0</v>
      </c>
      <c r="S380" s="129">
        <v>0</v>
      </c>
      <c r="T380" s="47">
        <v>0</v>
      </c>
      <c r="U380" s="79">
        <f t="shared" si="95"/>
        <v>0</v>
      </c>
      <c r="V380" s="47">
        <v>0</v>
      </c>
      <c r="W380" s="47">
        <f t="shared" si="85"/>
        <v>0</v>
      </c>
      <c r="X380" s="47">
        <v>0</v>
      </c>
      <c r="Y380" s="47">
        <v>0</v>
      </c>
      <c r="Z380" s="47">
        <v>0</v>
      </c>
      <c r="AA380" s="47">
        <v>0</v>
      </c>
      <c r="AB380" s="47">
        <v>0</v>
      </c>
      <c r="AC380" s="69">
        <f t="shared" si="96"/>
        <v>0</v>
      </c>
      <c r="AD380" s="112">
        <f t="shared" si="97"/>
        <v>0</v>
      </c>
    </row>
    <row r="381" spans="1:30" s="49" customFormat="1" ht="12.75" hidden="1" x14ac:dyDescent="0.2">
      <c r="A381" s="93">
        <v>376</v>
      </c>
      <c r="B381" s="36"/>
      <c r="C381" s="141"/>
      <c r="D381" s="56"/>
      <c r="E381" s="77">
        <f t="shared" si="94"/>
        <v>0</v>
      </c>
      <c r="F381" s="78">
        <f t="shared" si="86"/>
        <v>0</v>
      </c>
      <c r="G381" s="47">
        <f t="shared" si="87"/>
        <v>0</v>
      </c>
      <c r="H381" s="47">
        <f t="shared" si="88"/>
        <v>0</v>
      </c>
      <c r="I381" s="47">
        <f t="shared" si="89"/>
        <v>0</v>
      </c>
      <c r="J381" s="47">
        <f t="shared" si="90"/>
        <v>0</v>
      </c>
      <c r="K381" s="47">
        <f t="shared" si="91"/>
        <v>0</v>
      </c>
      <c r="L381" s="47">
        <f t="shared" si="92"/>
        <v>0</v>
      </c>
      <c r="M381" s="47">
        <f t="shared" si="93"/>
        <v>0</v>
      </c>
      <c r="N381" s="78">
        <v>0</v>
      </c>
      <c r="O381" s="47">
        <v>0</v>
      </c>
      <c r="P381" s="47">
        <v>0</v>
      </c>
      <c r="Q381" s="47">
        <v>0</v>
      </c>
      <c r="R381" s="47">
        <v>0</v>
      </c>
      <c r="S381" s="129">
        <v>0</v>
      </c>
      <c r="T381" s="47">
        <v>0</v>
      </c>
      <c r="U381" s="79">
        <f t="shared" si="95"/>
        <v>0</v>
      </c>
      <c r="V381" s="47">
        <v>0</v>
      </c>
      <c r="W381" s="47">
        <f t="shared" si="85"/>
        <v>0</v>
      </c>
      <c r="X381" s="47">
        <v>0</v>
      </c>
      <c r="Y381" s="47">
        <v>0</v>
      </c>
      <c r="Z381" s="47">
        <v>0</v>
      </c>
      <c r="AA381" s="47">
        <v>0</v>
      </c>
      <c r="AB381" s="47">
        <v>0</v>
      </c>
      <c r="AC381" s="69">
        <f t="shared" si="96"/>
        <v>0</v>
      </c>
      <c r="AD381" s="112">
        <f t="shared" si="97"/>
        <v>0</v>
      </c>
    </row>
    <row r="382" spans="1:30" s="49" customFormat="1" ht="12.75" hidden="1" x14ac:dyDescent="0.2">
      <c r="A382" s="93">
        <v>377</v>
      </c>
      <c r="B382" s="36"/>
      <c r="C382" s="141"/>
      <c r="D382" s="56"/>
      <c r="E382" s="77">
        <f t="shared" si="94"/>
        <v>0</v>
      </c>
      <c r="F382" s="78">
        <f t="shared" si="86"/>
        <v>0</v>
      </c>
      <c r="G382" s="47">
        <f t="shared" si="87"/>
        <v>0</v>
      </c>
      <c r="H382" s="47">
        <f t="shared" si="88"/>
        <v>0</v>
      </c>
      <c r="I382" s="47">
        <f t="shared" si="89"/>
        <v>0</v>
      </c>
      <c r="J382" s="47">
        <f t="shared" si="90"/>
        <v>0</v>
      </c>
      <c r="K382" s="47">
        <f t="shared" si="91"/>
        <v>0</v>
      </c>
      <c r="L382" s="47">
        <f t="shared" si="92"/>
        <v>0</v>
      </c>
      <c r="M382" s="47">
        <f t="shared" si="93"/>
        <v>0</v>
      </c>
      <c r="N382" s="78">
        <v>0</v>
      </c>
      <c r="O382" s="47">
        <v>0</v>
      </c>
      <c r="P382" s="47">
        <v>0</v>
      </c>
      <c r="Q382" s="47">
        <v>0</v>
      </c>
      <c r="R382" s="47">
        <v>0</v>
      </c>
      <c r="S382" s="129">
        <v>0</v>
      </c>
      <c r="T382" s="47">
        <v>0</v>
      </c>
      <c r="U382" s="79">
        <f t="shared" si="95"/>
        <v>0</v>
      </c>
      <c r="V382" s="47">
        <v>0</v>
      </c>
      <c r="W382" s="47">
        <f t="shared" si="85"/>
        <v>0</v>
      </c>
      <c r="X382" s="47">
        <v>0</v>
      </c>
      <c r="Y382" s="47">
        <v>0</v>
      </c>
      <c r="Z382" s="47">
        <v>0</v>
      </c>
      <c r="AA382" s="47">
        <v>0</v>
      </c>
      <c r="AB382" s="47">
        <v>0</v>
      </c>
      <c r="AC382" s="69">
        <f t="shared" si="96"/>
        <v>0</v>
      </c>
      <c r="AD382" s="112">
        <f t="shared" si="97"/>
        <v>0</v>
      </c>
    </row>
    <row r="383" spans="1:30" s="49" customFormat="1" ht="12.75" hidden="1" x14ac:dyDescent="0.2">
      <c r="A383" s="93">
        <v>378</v>
      </c>
      <c r="B383" s="36"/>
      <c r="C383" s="141"/>
      <c r="D383" s="56"/>
      <c r="E383" s="77">
        <f t="shared" si="94"/>
        <v>0</v>
      </c>
      <c r="F383" s="78">
        <f t="shared" si="86"/>
        <v>0</v>
      </c>
      <c r="G383" s="47">
        <f t="shared" si="87"/>
        <v>0</v>
      </c>
      <c r="H383" s="47">
        <f t="shared" si="88"/>
        <v>0</v>
      </c>
      <c r="I383" s="47">
        <f t="shared" si="89"/>
        <v>0</v>
      </c>
      <c r="J383" s="47">
        <f t="shared" si="90"/>
        <v>0</v>
      </c>
      <c r="K383" s="47">
        <f t="shared" si="91"/>
        <v>0</v>
      </c>
      <c r="L383" s="47">
        <f t="shared" si="92"/>
        <v>0</v>
      </c>
      <c r="M383" s="47">
        <f t="shared" si="93"/>
        <v>0</v>
      </c>
      <c r="N383" s="78">
        <v>0</v>
      </c>
      <c r="O383" s="47">
        <v>0</v>
      </c>
      <c r="P383" s="47">
        <v>0</v>
      </c>
      <c r="Q383" s="47">
        <v>0</v>
      </c>
      <c r="R383" s="47">
        <v>0</v>
      </c>
      <c r="S383" s="129">
        <v>0</v>
      </c>
      <c r="T383" s="47">
        <v>0</v>
      </c>
      <c r="U383" s="79">
        <f t="shared" si="95"/>
        <v>0</v>
      </c>
      <c r="V383" s="47">
        <v>0</v>
      </c>
      <c r="W383" s="47">
        <f t="shared" si="85"/>
        <v>0</v>
      </c>
      <c r="X383" s="47">
        <v>0</v>
      </c>
      <c r="Y383" s="47">
        <v>0</v>
      </c>
      <c r="Z383" s="47">
        <v>0</v>
      </c>
      <c r="AA383" s="47">
        <v>0</v>
      </c>
      <c r="AB383" s="47">
        <v>0</v>
      </c>
      <c r="AC383" s="69">
        <f t="shared" si="96"/>
        <v>0</v>
      </c>
      <c r="AD383" s="112">
        <f t="shared" si="97"/>
        <v>0</v>
      </c>
    </row>
    <row r="384" spans="1:30" s="49" customFormat="1" ht="12.75" hidden="1" x14ac:dyDescent="0.2">
      <c r="A384" s="93">
        <v>379</v>
      </c>
      <c r="B384" s="36"/>
      <c r="C384" s="141"/>
      <c r="D384" s="56"/>
      <c r="E384" s="77">
        <f t="shared" si="94"/>
        <v>0</v>
      </c>
      <c r="F384" s="78">
        <f t="shared" si="86"/>
        <v>0</v>
      </c>
      <c r="G384" s="47">
        <f t="shared" si="87"/>
        <v>0</v>
      </c>
      <c r="H384" s="47">
        <f t="shared" si="88"/>
        <v>0</v>
      </c>
      <c r="I384" s="47">
        <f t="shared" si="89"/>
        <v>0</v>
      </c>
      <c r="J384" s="47">
        <f t="shared" si="90"/>
        <v>0</v>
      </c>
      <c r="K384" s="47">
        <f t="shared" si="91"/>
        <v>0</v>
      </c>
      <c r="L384" s="47">
        <f t="shared" si="92"/>
        <v>0</v>
      </c>
      <c r="M384" s="47">
        <f t="shared" si="93"/>
        <v>0</v>
      </c>
      <c r="N384" s="78">
        <v>0</v>
      </c>
      <c r="O384" s="47">
        <v>0</v>
      </c>
      <c r="P384" s="47">
        <v>0</v>
      </c>
      <c r="Q384" s="47">
        <v>0</v>
      </c>
      <c r="R384" s="47">
        <v>0</v>
      </c>
      <c r="S384" s="129">
        <v>0</v>
      </c>
      <c r="T384" s="47">
        <v>0</v>
      </c>
      <c r="U384" s="79">
        <f t="shared" si="95"/>
        <v>0</v>
      </c>
      <c r="V384" s="47">
        <v>0</v>
      </c>
      <c r="W384" s="47">
        <f t="shared" si="85"/>
        <v>0</v>
      </c>
      <c r="X384" s="47">
        <v>0</v>
      </c>
      <c r="Y384" s="47">
        <v>0</v>
      </c>
      <c r="Z384" s="47">
        <v>0</v>
      </c>
      <c r="AA384" s="47">
        <v>0</v>
      </c>
      <c r="AB384" s="47">
        <v>0</v>
      </c>
      <c r="AC384" s="69">
        <f t="shared" si="96"/>
        <v>0</v>
      </c>
      <c r="AD384" s="112">
        <f t="shared" si="97"/>
        <v>0</v>
      </c>
    </row>
    <row r="385" spans="1:30" s="49" customFormat="1" ht="12.75" hidden="1" x14ac:dyDescent="0.2">
      <c r="A385" s="93">
        <v>380</v>
      </c>
      <c r="B385" s="36"/>
      <c r="C385" s="141"/>
      <c r="D385" s="56"/>
      <c r="E385" s="77">
        <f t="shared" si="94"/>
        <v>0</v>
      </c>
      <c r="F385" s="78">
        <f t="shared" si="86"/>
        <v>0</v>
      </c>
      <c r="G385" s="47">
        <f t="shared" si="87"/>
        <v>0</v>
      </c>
      <c r="H385" s="47">
        <f t="shared" si="88"/>
        <v>0</v>
      </c>
      <c r="I385" s="47">
        <f t="shared" si="89"/>
        <v>0</v>
      </c>
      <c r="J385" s="47">
        <f t="shared" si="90"/>
        <v>0</v>
      </c>
      <c r="K385" s="47">
        <f t="shared" si="91"/>
        <v>0</v>
      </c>
      <c r="L385" s="47">
        <f t="shared" si="92"/>
        <v>0</v>
      </c>
      <c r="M385" s="47">
        <f t="shared" si="93"/>
        <v>0</v>
      </c>
      <c r="N385" s="78">
        <v>0</v>
      </c>
      <c r="O385" s="47">
        <v>0</v>
      </c>
      <c r="P385" s="47">
        <v>0</v>
      </c>
      <c r="Q385" s="47">
        <v>0</v>
      </c>
      <c r="R385" s="47">
        <v>0</v>
      </c>
      <c r="S385" s="129">
        <v>0</v>
      </c>
      <c r="T385" s="47">
        <v>0</v>
      </c>
      <c r="U385" s="79">
        <f t="shared" si="95"/>
        <v>0</v>
      </c>
      <c r="V385" s="47">
        <v>0</v>
      </c>
      <c r="W385" s="47">
        <f t="shared" si="85"/>
        <v>0</v>
      </c>
      <c r="X385" s="47">
        <v>0</v>
      </c>
      <c r="Y385" s="47">
        <v>0</v>
      </c>
      <c r="Z385" s="47">
        <v>0</v>
      </c>
      <c r="AA385" s="47">
        <v>0</v>
      </c>
      <c r="AB385" s="47">
        <v>0</v>
      </c>
      <c r="AC385" s="69">
        <f t="shared" si="96"/>
        <v>0</v>
      </c>
      <c r="AD385" s="112">
        <f t="shared" si="97"/>
        <v>0</v>
      </c>
    </row>
    <row r="386" spans="1:30" s="49" customFormat="1" ht="12.75" hidden="1" x14ac:dyDescent="0.2">
      <c r="A386" s="93">
        <v>381</v>
      </c>
      <c r="B386" s="36"/>
      <c r="C386" s="141"/>
      <c r="D386" s="56"/>
      <c r="E386" s="77">
        <f t="shared" si="94"/>
        <v>0</v>
      </c>
      <c r="F386" s="78">
        <f t="shared" si="86"/>
        <v>0</v>
      </c>
      <c r="G386" s="47">
        <f t="shared" si="87"/>
        <v>0</v>
      </c>
      <c r="H386" s="47">
        <f t="shared" si="88"/>
        <v>0</v>
      </c>
      <c r="I386" s="47">
        <f t="shared" si="89"/>
        <v>0</v>
      </c>
      <c r="J386" s="47">
        <f t="shared" si="90"/>
        <v>0</v>
      </c>
      <c r="K386" s="47">
        <f t="shared" si="91"/>
        <v>0</v>
      </c>
      <c r="L386" s="47">
        <f t="shared" si="92"/>
        <v>0</v>
      </c>
      <c r="M386" s="47">
        <f t="shared" si="93"/>
        <v>0</v>
      </c>
      <c r="N386" s="78">
        <v>0</v>
      </c>
      <c r="O386" s="47">
        <v>0</v>
      </c>
      <c r="P386" s="47">
        <v>0</v>
      </c>
      <c r="Q386" s="47">
        <v>0</v>
      </c>
      <c r="R386" s="47">
        <v>0</v>
      </c>
      <c r="S386" s="129">
        <v>0</v>
      </c>
      <c r="T386" s="47">
        <v>0</v>
      </c>
      <c r="U386" s="79">
        <f t="shared" si="95"/>
        <v>0</v>
      </c>
      <c r="V386" s="47">
        <v>0</v>
      </c>
      <c r="W386" s="47">
        <f t="shared" si="85"/>
        <v>0</v>
      </c>
      <c r="X386" s="47">
        <v>0</v>
      </c>
      <c r="Y386" s="47">
        <v>0</v>
      </c>
      <c r="Z386" s="47">
        <v>0</v>
      </c>
      <c r="AA386" s="47">
        <v>0</v>
      </c>
      <c r="AB386" s="47">
        <v>0</v>
      </c>
      <c r="AC386" s="69">
        <f t="shared" si="96"/>
        <v>0</v>
      </c>
      <c r="AD386" s="112">
        <f t="shared" si="97"/>
        <v>0</v>
      </c>
    </row>
    <row r="387" spans="1:30" s="49" customFormat="1" ht="12.75" hidden="1" x14ac:dyDescent="0.2">
      <c r="A387" s="93">
        <v>382</v>
      </c>
      <c r="B387" s="36"/>
      <c r="C387" s="141"/>
      <c r="D387" s="56"/>
      <c r="E387" s="77">
        <f t="shared" si="94"/>
        <v>0</v>
      </c>
      <c r="F387" s="78">
        <f t="shared" si="86"/>
        <v>0</v>
      </c>
      <c r="G387" s="47">
        <f t="shared" si="87"/>
        <v>0</v>
      </c>
      <c r="H387" s="47">
        <f t="shared" si="88"/>
        <v>0</v>
      </c>
      <c r="I387" s="47">
        <f t="shared" si="89"/>
        <v>0</v>
      </c>
      <c r="J387" s="47">
        <f t="shared" si="90"/>
        <v>0</v>
      </c>
      <c r="K387" s="47">
        <f t="shared" si="91"/>
        <v>0</v>
      </c>
      <c r="L387" s="47">
        <f t="shared" si="92"/>
        <v>0</v>
      </c>
      <c r="M387" s="47">
        <f t="shared" si="93"/>
        <v>0</v>
      </c>
      <c r="N387" s="78">
        <v>0</v>
      </c>
      <c r="O387" s="47">
        <v>0</v>
      </c>
      <c r="P387" s="47">
        <v>0</v>
      </c>
      <c r="Q387" s="47">
        <v>0</v>
      </c>
      <c r="R387" s="47">
        <v>0</v>
      </c>
      <c r="S387" s="129">
        <v>0</v>
      </c>
      <c r="T387" s="47">
        <v>0</v>
      </c>
      <c r="U387" s="79">
        <f t="shared" si="95"/>
        <v>0</v>
      </c>
      <c r="V387" s="47">
        <v>0</v>
      </c>
      <c r="W387" s="47">
        <f t="shared" si="85"/>
        <v>0</v>
      </c>
      <c r="X387" s="47">
        <v>0</v>
      </c>
      <c r="Y387" s="47">
        <v>0</v>
      </c>
      <c r="Z387" s="47">
        <v>0</v>
      </c>
      <c r="AA387" s="47">
        <v>0</v>
      </c>
      <c r="AB387" s="47">
        <v>0</v>
      </c>
      <c r="AC387" s="69">
        <f t="shared" si="96"/>
        <v>0</v>
      </c>
      <c r="AD387" s="112">
        <f t="shared" si="97"/>
        <v>0</v>
      </c>
    </row>
    <row r="388" spans="1:30" s="49" customFormat="1" ht="12.75" hidden="1" x14ac:dyDescent="0.2">
      <c r="A388" s="93">
        <v>383</v>
      </c>
      <c r="B388" s="36"/>
      <c r="C388" s="141"/>
      <c r="D388" s="56"/>
      <c r="E388" s="77">
        <f t="shared" si="94"/>
        <v>0</v>
      </c>
      <c r="F388" s="78">
        <f t="shared" si="86"/>
        <v>0</v>
      </c>
      <c r="G388" s="47">
        <f t="shared" si="87"/>
        <v>0</v>
      </c>
      <c r="H388" s="47">
        <f t="shared" si="88"/>
        <v>0</v>
      </c>
      <c r="I388" s="47">
        <f t="shared" si="89"/>
        <v>0</v>
      </c>
      <c r="J388" s="47">
        <f t="shared" si="90"/>
        <v>0</v>
      </c>
      <c r="K388" s="47">
        <f t="shared" si="91"/>
        <v>0</v>
      </c>
      <c r="L388" s="47">
        <f t="shared" si="92"/>
        <v>0</v>
      </c>
      <c r="M388" s="47">
        <f t="shared" si="93"/>
        <v>0</v>
      </c>
      <c r="N388" s="78">
        <v>0</v>
      </c>
      <c r="O388" s="47">
        <v>0</v>
      </c>
      <c r="P388" s="47">
        <v>0</v>
      </c>
      <c r="Q388" s="47">
        <v>0</v>
      </c>
      <c r="R388" s="47">
        <v>0</v>
      </c>
      <c r="S388" s="129">
        <v>0</v>
      </c>
      <c r="T388" s="47">
        <v>0</v>
      </c>
      <c r="U388" s="79">
        <f t="shared" si="95"/>
        <v>0</v>
      </c>
      <c r="V388" s="47">
        <v>0</v>
      </c>
      <c r="W388" s="47">
        <f t="shared" si="85"/>
        <v>0</v>
      </c>
      <c r="X388" s="47">
        <v>0</v>
      </c>
      <c r="Y388" s="47">
        <v>0</v>
      </c>
      <c r="Z388" s="47">
        <v>0</v>
      </c>
      <c r="AA388" s="47">
        <v>0</v>
      </c>
      <c r="AB388" s="47">
        <v>0</v>
      </c>
      <c r="AC388" s="69">
        <f t="shared" si="96"/>
        <v>0</v>
      </c>
      <c r="AD388" s="112">
        <f t="shared" si="97"/>
        <v>0</v>
      </c>
    </row>
    <row r="389" spans="1:30" s="49" customFormat="1" ht="12.75" hidden="1" x14ac:dyDescent="0.2">
      <c r="A389" s="93">
        <v>384</v>
      </c>
      <c r="B389" s="36"/>
      <c r="C389" s="141"/>
      <c r="D389" s="56"/>
      <c r="E389" s="77">
        <f t="shared" si="94"/>
        <v>0</v>
      </c>
      <c r="F389" s="78">
        <f t="shared" si="86"/>
        <v>0</v>
      </c>
      <c r="G389" s="47">
        <f t="shared" si="87"/>
        <v>0</v>
      </c>
      <c r="H389" s="47">
        <f t="shared" si="88"/>
        <v>0</v>
      </c>
      <c r="I389" s="47">
        <f t="shared" si="89"/>
        <v>0</v>
      </c>
      <c r="J389" s="47">
        <f t="shared" si="90"/>
        <v>0</v>
      </c>
      <c r="K389" s="47">
        <f t="shared" si="91"/>
        <v>0</v>
      </c>
      <c r="L389" s="47">
        <f t="shared" si="92"/>
        <v>0</v>
      </c>
      <c r="M389" s="47">
        <f t="shared" si="93"/>
        <v>0</v>
      </c>
      <c r="N389" s="78">
        <v>0</v>
      </c>
      <c r="O389" s="47">
        <v>0</v>
      </c>
      <c r="P389" s="47">
        <v>0</v>
      </c>
      <c r="Q389" s="47">
        <v>0</v>
      </c>
      <c r="R389" s="47">
        <v>0</v>
      </c>
      <c r="S389" s="129">
        <v>0</v>
      </c>
      <c r="T389" s="47">
        <v>0</v>
      </c>
      <c r="U389" s="79">
        <f t="shared" si="95"/>
        <v>0</v>
      </c>
      <c r="V389" s="47">
        <v>0</v>
      </c>
      <c r="W389" s="47">
        <f t="shared" si="85"/>
        <v>0</v>
      </c>
      <c r="X389" s="47">
        <v>0</v>
      </c>
      <c r="Y389" s="47">
        <v>0</v>
      </c>
      <c r="Z389" s="47">
        <v>0</v>
      </c>
      <c r="AA389" s="47">
        <v>0</v>
      </c>
      <c r="AB389" s="47">
        <v>0</v>
      </c>
      <c r="AC389" s="69">
        <f t="shared" si="96"/>
        <v>0</v>
      </c>
      <c r="AD389" s="112">
        <f t="shared" si="97"/>
        <v>0</v>
      </c>
    </row>
    <row r="390" spans="1:30" s="49" customFormat="1" ht="12.75" hidden="1" x14ac:dyDescent="0.2">
      <c r="A390" s="93">
        <v>385</v>
      </c>
      <c r="B390" s="36"/>
      <c r="C390" s="141"/>
      <c r="D390" s="56"/>
      <c r="E390" s="77">
        <f t="shared" si="94"/>
        <v>0</v>
      </c>
      <c r="F390" s="78">
        <f t="shared" si="86"/>
        <v>0</v>
      </c>
      <c r="G390" s="47">
        <f t="shared" si="87"/>
        <v>0</v>
      </c>
      <c r="H390" s="47">
        <f t="shared" si="88"/>
        <v>0</v>
      </c>
      <c r="I390" s="47">
        <f t="shared" si="89"/>
        <v>0</v>
      </c>
      <c r="J390" s="47">
        <f t="shared" si="90"/>
        <v>0</v>
      </c>
      <c r="K390" s="47">
        <f t="shared" si="91"/>
        <v>0</v>
      </c>
      <c r="L390" s="47">
        <f t="shared" si="92"/>
        <v>0</v>
      </c>
      <c r="M390" s="47">
        <f t="shared" si="93"/>
        <v>0</v>
      </c>
      <c r="N390" s="78">
        <v>0</v>
      </c>
      <c r="O390" s="47">
        <v>0</v>
      </c>
      <c r="P390" s="47">
        <v>0</v>
      </c>
      <c r="Q390" s="47">
        <v>0</v>
      </c>
      <c r="R390" s="47">
        <v>0</v>
      </c>
      <c r="S390" s="129">
        <v>0</v>
      </c>
      <c r="T390" s="47">
        <v>0</v>
      </c>
      <c r="U390" s="79">
        <f t="shared" si="95"/>
        <v>0</v>
      </c>
      <c r="V390" s="47">
        <v>0</v>
      </c>
      <c r="W390" s="47">
        <f t="shared" si="85"/>
        <v>0</v>
      </c>
      <c r="X390" s="47">
        <v>0</v>
      </c>
      <c r="Y390" s="47">
        <v>0</v>
      </c>
      <c r="Z390" s="47">
        <v>0</v>
      </c>
      <c r="AA390" s="47">
        <v>0</v>
      </c>
      <c r="AB390" s="47">
        <v>0</v>
      </c>
      <c r="AC390" s="69">
        <f t="shared" si="96"/>
        <v>0</v>
      </c>
      <c r="AD390" s="112">
        <f t="shared" si="97"/>
        <v>0</v>
      </c>
    </row>
    <row r="391" spans="1:30" s="49" customFormat="1" ht="12.75" hidden="1" x14ac:dyDescent="0.2">
      <c r="A391" s="93">
        <v>386</v>
      </c>
      <c r="B391" s="36"/>
      <c r="C391" s="141"/>
      <c r="D391" s="56"/>
      <c r="E391" s="77">
        <f t="shared" si="94"/>
        <v>0</v>
      </c>
      <c r="F391" s="78">
        <f t="shared" si="86"/>
        <v>0</v>
      </c>
      <c r="G391" s="47">
        <f t="shared" si="87"/>
        <v>0</v>
      </c>
      <c r="H391" s="47">
        <f t="shared" si="88"/>
        <v>0</v>
      </c>
      <c r="I391" s="47">
        <f t="shared" si="89"/>
        <v>0</v>
      </c>
      <c r="J391" s="47">
        <f t="shared" si="90"/>
        <v>0</v>
      </c>
      <c r="K391" s="47">
        <f t="shared" si="91"/>
        <v>0</v>
      </c>
      <c r="L391" s="47">
        <f t="shared" si="92"/>
        <v>0</v>
      </c>
      <c r="M391" s="47">
        <f t="shared" si="93"/>
        <v>0</v>
      </c>
      <c r="N391" s="78">
        <v>0</v>
      </c>
      <c r="O391" s="47">
        <v>0</v>
      </c>
      <c r="P391" s="47">
        <v>0</v>
      </c>
      <c r="Q391" s="47">
        <v>0</v>
      </c>
      <c r="R391" s="47">
        <v>0</v>
      </c>
      <c r="S391" s="129">
        <v>0</v>
      </c>
      <c r="T391" s="47">
        <v>0</v>
      </c>
      <c r="U391" s="79">
        <f t="shared" si="95"/>
        <v>0</v>
      </c>
      <c r="V391" s="47">
        <v>0</v>
      </c>
      <c r="W391" s="47">
        <f t="shared" ref="W391:W454" si="98">450*C391</f>
        <v>0</v>
      </c>
      <c r="X391" s="47">
        <v>0</v>
      </c>
      <c r="Y391" s="47">
        <v>0</v>
      </c>
      <c r="Z391" s="47">
        <v>0</v>
      </c>
      <c r="AA391" s="47">
        <v>0</v>
      </c>
      <c r="AB391" s="47">
        <v>0</v>
      </c>
      <c r="AC391" s="69">
        <f t="shared" si="96"/>
        <v>0</v>
      </c>
      <c r="AD391" s="112">
        <f t="shared" si="97"/>
        <v>0</v>
      </c>
    </row>
    <row r="392" spans="1:30" s="49" customFormat="1" ht="12.75" hidden="1" x14ac:dyDescent="0.2">
      <c r="A392" s="93">
        <v>387</v>
      </c>
      <c r="B392" s="36"/>
      <c r="C392" s="141"/>
      <c r="D392" s="56"/>
      <c r="E392" s="77">
        <f t="shared" si="94"/>
        <v>0</v>
      </c>
      <c r="F392" s="78">
        <f t="shared" si="86"/>
        <v>0</v>
      </c>
      <c r="G392" s="47">
        <f t="shared" si="87"/>
        <v>0</v>
      </c>
      <c r="H392" s="47">
        <f t="shared" si="88"/>
        <v>0</v>
      </c>
      <c r="I392" s="47">
        <f t="shared" si="89"/>
        <v>0</v>
      </c>
      <c r="J392" s="47">
        <f t="shared" si="90"/>
        <v>0</v>
      </c>
      <c r="K392" s="47">
        <f t="shared" si="91"/>
        <v>0</v>
      </c>
      <c r="L392" s="47">
        <f t="shared" si="92"/>
        <v>0</v>
      </c>
      <c r="M392" s="47">
        <f t="shared" si="93"/>
        <v>0</v>
      </c>
      <c r="N392" s="78">
        <v>0</v>
      </c>
      <c r="O392" s="47">
        <v>0</v>
      </c>
      <c r="P392" s="47">
        <v>0</v>
      </c>
      <c r="Q392" s="47">
        <v>0</v>
      </c>
      <c r="R392" s="47">
        <v>0</v>
      </c>
      <c r="S392" s="129">
        <v>0</v>
      </c>
      <c r="T392" s="47">
        <v>0</v>
      </c>
      <c r="U392" s="79">
        <f t="shared" si="95"/>
        <v>0</v>
      </c>
      <c r="V392" s="47">
        <v>0</v>
      </c>
      <c r="W392" s="47">
        <f t="shared" si="98"/>
        <v>0</v>
      </c>
      <c r="X392" s="47">
        <v>0</v>
      </c>
      <c r="Y392" s="47">
        <v>0</v>
      </c>
      <c r="Z392" s="47">
        <v>0</v>
      </c>
      <c r="AA392" s="47">
        <v>0</v>
      </c>
      <c r="AB392" s="47">
        <v>0</v>
      </c>
      <c r="AC392" s="69">
        <f t="shared" si="96"/>
        <v>0</v>
      </c>
      <c r="AD392" s="112">
        <f t="shared" si="97"/>
        <v>0</v>
      </c>
    </row>
    <row r="393" spans="1:30" s="49" customFormat="1" ht="12.75" hidden="1" x14ac:dyDescent="0.2">
      <c r="A393" s="93">
        <v>388</v>
      </c>
      <c r="B393" s="36"/>
      <c r="C393" s="141"/>
      <c r="D393" s="56"/>
      <c r="E393" s="77">
        <f t="shared" si="94"/>
        <v>0</v>
      </c>
      <c r="F393" s="78">
        <f t="shared" si="86"/>
        <v>0</v>
      </c>
      <c r="G393" s="47">
        <f t="shared" si="87"/>
        <v>0</v>
      </c>
      <c r="H393" s="47">
        <f t="shared" si="88"/>
        <v>0</v>
      </c>
      <c r="I393" s="47">
        <f t="shared" si="89"/>
        <v>0</v>
      </c>
      <c r="J393" s="47">
        <f t="shared" si="90"/>
        <v>0</v>
      </c>
      <c r="K393" s="47">
        <f t="shared" si="91"/>
        <v>0</v>
      </c>
      <c r="L393" s="47">
        <f t="shared" si="92"/>
        <v>0</v>
      </c>
      <c r="M393" s="47">
        <f t="shared" si="93"/>
        <v>0</v>
      </c>
      <c r="N393" s="78">
        <v>0</v>
      </c>
      <c r="O393" s="47">
        <v>0</v>
      </c>
      <c r="P393" s="47">
        <v>0</v>
      </c>
      <c r="Q393" s="47">
        <v>0</v>
      </c>
      <c r="R393" s="47">
        <v>0</v>
      </c>
      <c r="S393" s="129">
        <v>0</v>
      </c>
      <c r="T393" s="47">
        <v>0</v>
      </c>
      <c r="U393" s="79">
        <f t="shared" si="95"/>
        <v>0</v>
      </c>
      <c r="V393" s="47">
        <v>0</v>
      </c>
      <c r="W393" s="47">
        <f t="shared" si="98"/>
        <v>0</v>
      </c>
      <c r="X393" s="47">
        <v>0</v>
      </c>
      <c r="Y393" s="47">
        <v>0</v>
      </c>
      <c r="Z393" s="47">
        <v>0</v>
      </c>
      <c r="AA393" s="47">
        <v>0</v>
      </c>
      <c r="AB393" s="47">
        <v>0</v>
      </c>
      <c r="AC393" s="69">
        <f t="shared" si="96"/>
        <v>0</v>
      </c>
      <c r="AD393" s="112">
        <f t="shared" si="97"/>
        <v>0</v>
      </c>
    </row>
    <row r="394" spans="1:30" s="49" customFormat="1" ht="12.75" hidden="1" x14ac:dyDescent="0.2">
      <c r="A394" s="93">
        <v>389</v>
      </c>
      <c r="B394" s="36"/>
      <c r="C394" s="141"/>
      <c r="D394" s="56"/>
      <c r="E394" s="77">
        <f t="shared" si="94"/>
        <v>0</v>
      </c>
      <c r="F394" s="78">
        <f t="shared" ref="F394:F457" si="99">(E394+J394+L394+K394+M394)*26.5%</f>
        <v>0</v>
      </c>
      <c r="G394" s="47">
        <f t="shared" ref="G394:G457" si="100">(E394+J394+L394+K394+M394)*1%</f>
        <v>0</v>
      </c>
      <c r="H394" s="47">
        <f t="shared" ref="H394:H457" si="101">(E394+J394+L394+K394+M394)*8%</f>
        <v>0</v>
      </c>
      <c r="I394" s="47">
        <f t="shared" ref="I394:I457" si="102">H394/2</f>
        <v>0</v>
      </c>
      <c r="J394" s="47">
        <f t="shared" ref="J394:J457" si="103">E394/12</f>
        <v>0</v>
      </c>
      <c r="K394" s="47">
        <f t="shared" ref="K394:K457" si="104">E394/12</f>
        <v>0</v>
      </c>
      <c r="L394" s="47">
        <f t="shared" ref="L394:L457" si="105">K394/3</f>
        <v>0</v>
      </c>
      <c r="M394" s="47">
        <f t="shared" ref="M394:M457" si="106">E394/12</f>
        <v>0</v>
      </c>
      <c r="N394" s="78">
        <v>0</v>
      </c>
      <c r="O394" s="47">
        <v>0</v>
      </c>
      <c r="P394" s="47">
        <v>0</v>
      </c>
      <c r="Q394" s="47">
        <v>0</v>
      </c>
      <c r="R394" s="47">
        <v>0</v>
      </c>
      <c r="S394" s="129">
        <v>0</v>
      </c>
      <c r="T394" s="47">
        <v>0</v>
      </c>
      <c r="U394" s="79">
        <f t="shared" si="95"/>
        <v>0</v>
      </c>
      <c r="V394" s="47">
        <v>0</v>
      </c>
      <c r="W394" s="47">
        <f t="shared" si="98"/>
        <v>0</v>
      </c>
      <c r="X394" s="47">
        <v>0</v>
      </c>
      <c r="Y394" s="47">
        <v>0</v>
      </c>
      <c r="Z394" s="47">
        <v>0</v>
      </c>
      <c r="AA394" s="47">
        <v>0</v>
      </c>
      <c r="AB394" s="47">
        <v>0</v>
      </c>
      <c r="AC394" s="69">
        <f t="shared" si="96"/>
        <v>0</v>
      </c>
      <c r="AD394" s="112">
        <f t="shared" si="97"/>
        <v>0</v>
      </c>
    </row>
    <row r="395" spans="1:30" s="49" customFormat="1" ht="12.75" hidden="1" x14ac:dyDescent="0.2">
      <c r="A395" s="93">
        <v>390</v>
      </c>
      <c r="B395" s="36"/>
      <c r="C395" s="141"/>
      <c r="D395" s="56"/>
      <c r="E395" s="77">
        <f t="shared" ref="E395:E458" si="107">C395*D395</f>
        <v>0</v>
      </c>
      <c r="F395" s="78">
        <f t="shared" si="99"/>
        <v>0</v>
      </c>
      <c r="G395" s="47">
        <f t="shared" si="100"/>
        <v>0</v>
      </c>
      <c r="H395" s="47">
        <f t="shared" si="101"/>
        <v>0</v>
      </c>
      <c r="I395" s="47">
        <f t="shared" si="102"/>
        <v>0</v>
      </c>
      <c r="J395" s="47">
        <f t="shared" si="103"/>
        <v>0</v>
      </c>
      <c r="K395" s="47">
        <f t="shared" si="104"/>
        <v>0</v>
      </c>
      <c r="L395" s="47">
        <f t="shared" si="105"/>
        <v>0</v>
      </c>
      <c r="M395" s="47">
        <f t="shared" si="106"/>
        <v>0</v>
      </c>
      <c r="N395" s="78">
        <v>0</v>
      </c>
      <c r="O395" s="47">
        <v>0</v>
      </c>
      <c r="P395" s="47">
        <v>0</v>
      </c>
      <c r="Q395" s="47">
        <v>0</v>
      </c>
      <c r="R395" s="47">
        <v>0</v>
      </c>
      <c r="S395" s="129">
        <v>0</v>
      </c>
      <c r="T395" s="47">
        <v>0</v>
      </c>
      <c r="U395" s="79">
        <f t="shared" ref="U395:U458" si="108">SUM(F395:T395)</f>
        <v>0</v>
      </c>
      <c r="V395" s="47">
        <v>0</v>
      </c>
      <c r="W395" s="47">
        <f t="shared" si="98"/>
        <v>0</v>
      </c>
      <c r="X395" s="47">
        <v>0</v>
      </c>
      <c r="Y395" s="47">
        <v>0</v>
      </c>
      <c r="Z395" s="47">
        <v>0</v>
      </c>
      <c r="AA395" s="47">
        <v>0</v>
      </c>
      <c r="AB395" s="47">
        <v>0</v>
      </c>
      <c r="AC395" s="69">
        <f t="shared" ref="AC395:AC458" si="109">SUM(V395:AB395)</f>
        <v>0</v>
      </c>
      <c r="AD395" s="112">
        <f t="shared" ref="AD395:AD458" si="110">E395+U395+AC395</f>
        <v>0</v>
      </c>
    </row>
    <row r="396" spans="1:30" s="49" customFormat="1" ht="12.75" hidden="1" x14ac:dyDescent="0.2">
      <c r="A396" s="93">
        <v>391</v>
      </c>
      <c r="B396" s="36"/>
      <c r="C396" s="141"/>
      <c r="D396" s="56"/>
      <c r="E396" s="77">
        <f t="shared" si="107"/>
        <v>0</v>
      </c>
      <c r="F396" s="78">
        <f t="shared" si="99"/>
        <v>0</v>
      </c>
      <c r="G396" s="47">
        <f t="shared" si="100"/>
        <v>0</v>
      </c>
      <c r="H396" s="47">
        <f t="shared" si="101"/>
        <v>0</v>
      </c>
      <c r="I396" s="47">
        <f t="shared" si="102"/>
        <v>0</v>
      </c>
      <c r="J396" s="47">
        <f t="shared" si="103"/>
        <v>0</v>
      </c>
      <c r="K396" s="47">
        <f t="shared" si="104"/>
        <v>0</v>
      </c>
      <c r="L396" s="47">
        <f t="shared" si="105"/>
        <v>0</v>
      </c>
      <c r="M396" s="47">
        <f t="shared" si="106"/>
        <v>0</v>
      </c>
      <c r="N396" s="78">
        <v>0</v>
      </c>
      <c r="O396" s="47">
        <v>0</v>
      </c>
      <c r="P396" s="47">
        <v>0</v>
      </c>
      <c r="Q396" s="47">
        <v>0</v>
      </c>
      <c r="R396" s="47">
        <v>0</v>
      </c>
      <c r="S396" s="129">
        <v>0</v>
      </c>
      <c r="T396" s="47">
        <v>0</v>
      </c>
      <c r="U396" s="79">
        <f t="shared" si="108"/>
        <v>0</v>
      </c>
      <c r="V396" s="47">
        <v>0</v>
      </c>
      <c r="W396" s="47">
        <f t="shared" si="98"/>
        <v>0</v>
      </c>
      <c r="X396" s="47">
        <v>0</v>
      </c>
      <c r="Y396" s="47">
        <v>0</v>
      </c>
      <c r="Z396" s="47">
        <v>0</v>
      </c>
      <c r="AA396" s="47">
        <v>0</v>
      </c>
      <c r="AB396" s="47">
        <v>0</v>
      </c>
      <c r="AC396" s="69">
        <f t="shared" si="109"/>
        <v>0</v>
      </c>
      <c r="AD396" s="112">
        <f t="shared" si="110"/>
        <v>0</v>
      </c>
    </row>
    <row r="397" spans="1:30" s="49" customFormat="1" ht="12.75" hidden="1" x14ac:dyDescent="0.2">
      <c r="A397" s="93">
        <v>392</v>
      </c>
      <c r="B397" s="36"/>
      <c r="C397" s="141"/>
      <c r="D397" s="56"/>
      <c r="E397" s="77">
        <f t="shared" si="107"/>
        <v>0</v>
      </c>
      <c r="F397" s="78">
        <f t="shared" si="99"/>
        <v>0</v>
      </c>
      <c r="G397" s="47">
        <f t="shared" si="100"/>
        <v>0</v>
      </c>
      <c r="H397" s="47">
        <f t="shared" si="101"/>
        <v>0</v>
      </c>
      <c r="I397" s="47">
        <f t="shared" si="102"/>
        <v>0</v>
      </c>
      <c r="J397" s="47">
        <f t="shared" si="103"/>
        <v>0</v>
      </c>
      <c r="K397" s="47">
        <f t="shared" si="104"/>
        <v>0</v>
      </c>
      <c r="L397" s="47">
        <f t="shared" si="105"/>
        <v>0</v>
      </c>
      <c r="M397" s="47">
        <f t="shared" si="106"/>
        <v>0</v>
      </c>
      <c r="N397" s="78">
        <v>0</v>
      </c>
      <c r="O397" s="47">
        <v>0</v>
      </c>
      <c r="P397" s="47">
        <v>0</v>
      </c>
      <c r="Q397" s="47">
        <v>0</v>
      </c>
      <c r="R397" s="47">
        <v>0</v>
      </c>
      <c r="S397" s="129">
        <v>0</v>
      </c>
      <c r="T397" s="47">
        <v>0</v>
      </c>
      <c r="U397" s="79">
        <f t="shared" si="108"/>
        <v>0</v>
      </c>
      <c r="V397" s="47">
        <v>0</v>
      </c>
      <c r="W397" s="47">
        <f t="shared" si="98"/>
        <v>0</v>
      </c>
      <c r="X397" s="47">
        <v>0</v>
      </c>
      <c r="Y397" s="47">
        <v>0</v>
      </c>
      <c r="Z397" s="47">
        <v>0</v>
      </c>
      <c r="AA397" s="47">
        <v>0</v>
      </c>
      <c r="AB397" s="47">
        <v>0</v>
      </c>
      <c r="AC397" s="69">
        <f t="shared" si="109"/>
        <v>0</v>
      </c>
      <c r="AD397" s="112">
        <f t="shared" si="110"/>
        <v>0</v>
      </c>
    </row>
    <row r="398" spans="1:30" s="49" customFormat="1" ht="12.75" hidden="1" x14ac:dyDescent="0.2">
      <c r="A398" s="93">
        <v>393</v>
      </c>
      <c r="B398" s="36"/>
      <c r="C398" s="141"/>
      <c r="D398" s="56"/>
      <c r="E398" s="77">
        <f t="shared" si="107"/>
        <v>0</v>
      </c>
      <c r="F398" s="78">
        <f t="shared" si="99"/>
        <v>0</v>
      </c>
      <c r="G398" s="47">
        <f t="shared" si="100"/>
        <v>0</v>
      </c>
      <c r="H398" s="47">
        <f t="shared" si="101"/>
        <v>0</v>
      </c>
      <c r="I398" s="47">
        <f t="shared" si="102"/>
        <v>0</v>
      </c>
      <c r="J398" s="47">
        <f t="shared" si="103"/>
        <v>0</v>
      </c>
      <c r="K398" s="47">
        <f t="shared" si="104"/>
        <v>0</v>
      </c>
      <c r="L398" s="47">
        <f t="shared" si="105"/>
        <v>0</v>
      </c>
      <c r="M398" s="47">
        <f t="shared" si="106"/>
        <v>0</v>
      </c>
      <c r="N398" s="78">
        <v>0</v>
      </c>
      <c r="O398" s="47">
        <v>0</v>
      </c>
      <c r="P398" s="47">
        <v>0</v>
      </c>
      <c r="Q398" s="47">
        <v>0</v>
      </c>
      <c r="R398" s="47">
        <v>0</v>
      </c>
      <c r="S398" s="129">
        <v>0</v>
      </c>
      <c r="T398" s="47">
        <v>0</v>
      </c>
      <c r="U398" s="79">
        <f t="shared" si="108"/>
        <v>0</v>
      </c>
      <c r="V398" s="47">
        <v>0</v>
      </c>
      <c r="W398" s="47">
        <f t="shared" si="98"/>
        <v>0</v>
      </c>
      <c r="X398" s="47">
        <v>0</v>
      </c>
      <c r="Y398" s="47">
        <v>0</v>
      </c>
      <c r="Z398" s="47">
        <v>0</v>
      </c>
      <c r="AA398" s="47">
        <v>0</v>
      </c>
      <c r="AB398" s="47">
        <v>0</v>
      </c>
      <c r="AC398" s="69">
        <f t="shared" si="109"/>
        <v>0</v>
      </c>
      <c r="AD398" s="112">
        <f t="shared" si="110"/>
        <v>0</v>
      </c>
    </row>
    <row r="399" spans="1:30" s="49" customFormat="1" ht="12.75" hidden="1" x14ac:dyDescent="0.2">
      <c r="A399" s="93">
        <v>394</v>
      </c>
      <c r="B399" s="36"/>
      <c r="C399" s="141"/>
      <c r="D399" s="56"/>
      <c r="E399" s="77">
        <f t="shared" si="107"/>
        <v>0</v>
      </c>
      <c r="F399" s="78">
        <f t="shared" si="99"/>
        <v>0</v>
      </c>
      <c r="G399" s="47">
        <f t="shared" si="100"/>
        <v>0</v>
      </c>
      <c r="H399" s="47">
        <f t="shared" si="101"/>
        <v>0</v>
      </c>
      <c r="I399" s="47">
        <f t="shared" si="102"/>
        <v>0</v>
      </c>
      <c r="J399" s="47">
        <f t="shared" si="103"/>
        <v>0</v>
      </c>
      <c r="K399" s="47">
        <f t="shared" si="104"/>
        <v>0</v>
      </c>
      <c r="L399" s="47">
        <f t="shared" si="105"/>
        <v>0</v>
      </c>
      <c r="M399" s="47">
        <f t="shared" si="106"/>
        <v>0</v>
      </c>
      <c r="N399" s="78">
        <v>0</v>
      </c>
      <c r="O399" s="47">
        <v>0</v>
      </c>
      <c r="P399" s="47">
        <v>0</v>
      </c>
      <c r="Q399" s="47">
        <v>0</v>
      </c>
      <c r="R399" s="47">
        <v>0</v>
      </c>
      <c r="S399" s="129">
        <v>0</v>
      </c>
      <c r="T399" s="47">
        <v>0</v>
      </c>
      <c r="U399" s="79">
        <f t="shared" si="108"/>
        <v>0</v>
      </c>
      <c r="V399" s="47">
        <v>0</v>
      </c>
      <c r="W399" s="47">
        <f t="shared" si="98"/>
        <v>0</v>
      </c>
      <c r="X399" s="47">
        <v>0</v>
      </c>
      <c r="Y399" s="47">
        <v>0</v>
      </c>
      <c r="Z399" s="47">
        <v>0</v>
      </c>
      <c r="AA399" s="47">
        <v>0</v>
      </c>
      <c r="AB399" s="47">
        <v>0</v>
      </c>
      <c r="AC399" s="69">
        <f t="shared" si="109"/>
        <v>0</v>
      </c>
      <c r="AD399" s="112">
        <f t="shared" si="110"/>
        <v>0</v>
      </c>
    </row>
    <row r="400" spans="1:30" s="49" customFormat="1" ht="12.75" hidden="1" x14ac:dyDescent="0.2">
      <c r="A400" s="93">
        <v>395</v>
      </c>
      <c r="B400" s="36"/>
      <c r="C400" s="141"/>
      <c r="D400" s="56"/>
      <c r="E400" s="77">
        <f t="shared" si="107"/>
        <v>0</v>
      </c>
      <c r="F400" s="78">
        <f t="shared" si="99"/>
        <v>0</v>
      </c>
      <c r="G400" s="47">
        <f t="shared" si="100"/>
        <v>0</v>
      </c>
      <c r="H400" s="47">
        <f t="shared" si="101"/>
        <v>0</v>
      </c>
      <c r="I400" s="47">
        <f t="shared" si="102"/>
        <v>0</v>
      </c>
      <c r="J400" s="47">
        <f t="shared" si="103"/>
        <v>0</v>
      </c>
      <c r="K400" s="47">
        <f t="shared" si="104"/>
        <v>0</v>
      </c>
      <c r="L400" s="47">
        <f t="shared" si="105"/>
        <v>0</v>
      </c>
      <c r="M400" s="47">
        <f t="shared" si="106"/>
        <v>0</v>
      </c>
      <c r="N400" s="78">
        <v>0</v>
      </c>
      <c r="O400" s="47">
        <v>0</v>
      </c>
      <c r="P400" s="47">
        <v>0</v>
      </c>
      <c r="Q400" s="47">
        <v>0</v>
      </c>
      <c r="R400" s="47">
        <v>0</v>
      </c>
      <c r="S400" s="129">
        <v>0</v>
      </c>
      <c r="T400" s="47">
        <v>0</v>
      </c>
      <c r="U400" s="79">
        <f t="shared" si="108"/>
        <v>0</v>
      </c>
      <c r="V400" s="47">
        <v>0</v>
      </c>
      <c r="W400" s="47">
        <f t="shared" si="98"/>
        <v>0</v>
      </c>
      <c r="X400" s="47">
        <v>0</v>
      </c>
      <c r="Y400" s="47">
        <v>0</v>
      </c>
      <c r="Z400" s="47">
        <v>0</v>
      </c>
      <c r="AA400" s="47">
        <v>0</v>
      </c>
      <c r="AB400" s="47">
        <v>0</v>
      </c>
      <c r="AC400" s="69">
        <f t="shared" si="109"/>
        <v>0</v>
      </c>
      <c r="AD400" s="112">
        <f t="shared" si="110"/>
        <v>0</v>
      </c>
    </row>
    <row r="401" spans="1:30" s="49" customFormat="1" ht="12.75" hidden="1" x14ac:dyDescent="0.2">
      <c r="A401" s="93">
        <v>396</v>
      </c>
      <c r="B401" s="36"/>
      <c r="C401" s="141"/>
      <c r="D401" s="56"/>
      <c r="E401" s="77">
        <f t="shared" si="107"/>
        <v>0</v>
      </c>
      <c r="F401" s="78">
        <f t="shared" si="99"/>
        <v>0</v>
      </c>
      <c r="G401" s="47">
        <f t="shared" si="100"/>
        <v>0</v>
      </c>
      <c r="H401" s="47">
        <f t="shared" si="101"/>
        <v>0</v>
      </c>
      <c r="I401" s="47">
        <f t="shared" si="102"/>
        <v>0</v>
      </c>
      <c r="J401" s="47">
        <f t="shared" si="103"/>
        <v>0</v>
      </c>
      <c r="K401" s="47">
        <f t="shared" si="104"/>
        <v>0</v>
      </c>
      <c r="L401" s="47">
        <f t="shared" si="105"/>
        <v>0</v>
      </c>
      <c r="M401" s="47">
        <f t="shared" si="106"/>
        <v>0</v>
      </c>
      <c r="N401" s="78">
        <v>0</v>
      </c>
      <c r="O401" s="47">
        <v>0</v>
      </c>
      <c r="P401" s="47">
        <v>0</v>
      </c>
      <c r="Q401" s="47">
        <v>0</v>
      </c>
      <c r="R401" s="47">
        <v>0</v>
      </c>
      <c r="S401" s="129">
        <v>0</v>
      </c>
      <c r="T401" s="47">
        <v>0</v>
      </c>
      <c r="U401" s="79">
        <f t="shared" si="108"/>
        <v>0</v>
      </c>
      <c r="V401" s="47">
        <v>0</v>
      </c>
      <c r="W401" s="47">
        <f t="shared" si="98"/>
        <v>0</v>
      </c>
      <c r="X401" s="47">
        <v>0</v>
      </c>
      <c r="Y401" s="47">
        <v>0</v>
      </c>
      <c r="Z401" s="47">
        <v>0</v>
      </c>
      <c r="AA401" s="47">
        <v>0</v>
      </c>
      <c r="AB401" s="47">
        <v>0</v>
      </c>
      <c r="AC401" s="69">
        <f t="shared" si="109"/>
        <v>0</v>
      </c>
      <c r="AD401" s="112">
        <f t="shared" si="110"/>
        <v>0</v>
      </c>
    </row>
    <row r="402" spans="1:30" s="49" customFormat="1" ht="12.75" hidden="1" x14ac:dyDescent="0.2">
      <c r="A402" s="93">
        <v>397</v>
      </c>
      <c r="B402" s="36"/>
      <c r="C402" s="141"/>
      <c r="D402" s="56"/>
      <c r="E402" s="77">
        <f t="shared" si="107"/>
        <v>0</v>
      </c>
      <c r="F402" s="78">
        <f t="shared" si="99"/>
        <v>0</v>
      </c>
      <c r="G402" s="47">
        <f t="shared" si="100"/>
        <v>0</v>
      </c>
      <c r="H402" s="47">
        <f t="shared" si="101"/>
        <v>0</v>
      </c>
      <c r="I402" s="47">
        <f t="shared" si="102"/>
        <v>0</v>
      </c>
      <c r="J402" s="47">
        <f t="shared" si="103"/>
        <v>0</v>
      </c>
      <c r="K402" s="47">
        <f t="shared" si="104"/>
        <v>0</v>
      </c>
      <c r="L402" s="47">
        <f t="shared" si="105"/>
        <v>0</v>
      </c>
      <c r="M402" s="47">
        <f t="shared" si="106"/>
        <v>0</v>
      </c>
      <c r="N402" s="78">
        <v>0</v>
      </c>
      <c r="O402" s="47">
        <v>0</v>
      </c>
      <c r="P402" s="47">
        <v>0</v>
      </c>
      <c r="Q402" s="47">
        <v>0</v>
      </c>
      <c r="R402" s="47">
        <v>0</v>
      </c>
      <c r="S402" s="129">
        <v>0</v>
      </c>
      <c r="T402" s="47">
        <v>0</v>
      </c>
      <c r="U402" s="79">
        <f t="shared" si="108"/>
        <v>0</v>
      </c>
      <c r="V402" s="47">
        <v>0</v>
      </c>
      <c r="W402" s="47">
        <f t="shared" si="98"/>
        <v>0</v>
      </c>
      <c r="X402" s="47">
        <v>0</v>
      </c>
      <c r="Y402" s="47">
        <v>0</v>
      </c>
      <c r="Z402" s="47">
        <v>0</v>
      </c>
      <c r="AA402" s="47">
        <v>0</v>
      </c>
      <c r="AB402" s="47">
        <v>0</v>
      </c>
      <c r="AC402" s="69">
        <f t="shared" si="109"/>
        <v>0</v>
      </c>
      <c r="AD402" s="112">
        <f t="shared" si="110"/>
        <v>0</v>
      </c>
    </row>
    <row r="403" spans="1:30" s="49" customFormat="1" ht="12.75" hidden="1" x14ac:dyDescent="0.2">
      <c r="A403" s="93">
        <v>398</v>
      </c>
      <c r="B403" s="36"/>
      <c r="C403" s="141"/>
      <c r="D403" s="56"/>
      <c r="E403" s="77">
        <f t="shared" si="107"/>
        <v>0</v>
      </c>
      <c r="F403" s="78">
        <f t="shared" si="99"/>
        <v>0</v>
      </c>
      <c r="G403" s="47">
        <f t="shared" si="100"/>
        <v>0</v>
      </c>
      <c r="H403" s="47">
        <f t="shared" si="101"/>
        <v>0</v>
      </c>
      <c r="I403" s="47">
        <f t="shared" si="102"/>
        <v>0</v>
      </c>
      <c r="J403" s="47">
        <f t="shared" si="103"/>
        <v>0</v>
      </c>
      <c r="K403" s="47">
        <f t="shared" si="104"/>
        <v>0</v>
      </c>
      <c r="L403" s="47">
        <f t="shared" si="105"/>
        <v>0</v>
      </c>
      <c r="M403" s="47">
        <f t="shared" si="106"/>
        <v>0</v>
      </c>
      <c r="N403" s="78">
        <v>0</v>
      </c>
      <c r="O403" s="47">
        <v>0</v>
      </c>
      <c r="P403" s="47">
        <v>0</v>
      </c>
      <c r="Q403" s="47">
        <v>0</v>
      </c>
      <c r="R403" s="47">
        <v>0</v>
      </c>
      <c r="S403" s="129">
        <v>0</v>
      </c>
      <c r="T403" s="47">
        <v>0</v>
      </c>
      <c r="U403" s="79">
        <f t="shared" si="108"/>
        <v>0</v>
      </c>
      <c r="V403" s="47">
        <v>0</v>
      </c>
      <c r="W403" s="47">
        <f t="shared" si="98"/>
        <v>0</v>
      </c>
      <c r="X403" s="47">
        <v>0</v>
      </c>
      <c r="Y403" s="47">
        <v>0</v>
      </c>
      <c r="Z403" s="47">
        <v>0</v>
      </c>
      <c r="AA403" s="47">
        <v>0</v>
      </c>
      <c r="AB403" s="47">
        <v>0</v>
      </c>
      <c r="AC403" s="69">
        <f t="shared" si="109"/>
        <v>0</v>
      </c>
      <c r="AD403" s="112">
        <f t="shared" si="110"/>
        <v>0</v>
      </c>
    </row>
    <row r="404" spans="1:30" s="49" customFormat="1" ht="12.75" hidden="1" x14ac:dyDescent="0.2">
      <c r="A404" s="93">
        <v>399</v>
      </c>
      <c r="B404" s="36"/>
      <c r="C404" s="141"/>
      <c r="D404" s="56"/>
      <c r="E404" s="77">
        <f t="shared" si="107"/>
        <v>0</v>
      </c>
      <c r="F404" s="78">
        <f t="shared" si="99"/>
        <v>0</v>
      </c>
      <c r="G404" s="47">
        <f t="shared" si="100"/>
        <v>0</v>
      </c>
      <c r="H404" s="47">
        <f t="shared" si="101"/>
        <v>0</v>
      </c>
      <c r="I404" s="47">
        <f t="shared" si="102"/>
        <v>0</v>
      </c>
      <c r="J404" s="47">
        <f t="shared" si="103"/>
        <v>0</v>
      </c>
      <c r="K404" s="47">
        <f t="shared" si="104"/>
        <v>0</v>
      </c>
      <c r="L404" s="47">
        <f t="shared" si="105"/>
        <v>0</v>
      </c>
      <c r="M404" s="47">
        <f t="shared" si="106"/>
        <v>0</v>
      </c>
      <c r="N404" s="78">
        <v>0</v>
      </c>
      <c r="O404" s="47">
        <v>0</v>
      </c>
      <c r="P404" s="47">
        <v>0</v>
      </c>
      <c r="Q404" s="47">
        <v>0</v>
      </c>
      <c r="R404" s="47">
        <v>0</v>
      </c>
      <c r="S404" s="129">
        <v>0</v>
      </c>
      <c r="T404" s="47">
        <v>0</v>
      </c>
      <c r="U404" s="79">
        <f t="shared" si="108"/>
        <v>0</v>
      </c>
      <c r="V404" s="47">
        <v>0</v>
      </c>
      <c r="W404" s="47">
        <f t="shared" si="98"/>
        <v>0</v>
      </c>
      <c r="X404" s="47">
        <v>0</v>
      </c>
      <c r="Y404" s="47">
        <v>0</v>
      </c>
      <c r="Z404" s="47">
        <v>0</v>
      </c>
      <c r="AA404" s="47">
        <v>0</v>
      </c>
      <c r="AB404" s="47">
        <v>0</v>
      </c>
      <c r="AC404" s="69">
        <f t="shared" si="109"/>
        <v>0</v>
      </c>
      <c r="AD404" s="112">
        <f t="shared" si="110"/>
        <v>0</v>
      </c>
    </row>
    <row r="405" spans="1:30" s="49" customFormat="1" ht="12.75" hidden="1" x14ac:dyDescent="0.2">
      <c r="A405" s="93">
        <v>400</v>
      </c>
      <c r="B405" s="36"/>
      <c r="C405" s="141"/>
      <c r="D405" s="56"/>
      <c r="E405" s="77">
        <f t="shared" si="107"/>
        <v>0</v>
      </c>
      <c r="F405" s="78">
        <f t="shared" si="99"/>
        <v>0</v>
      </c>
      <c r="G405" s="47">
        <f t="shared" si="100"/>
        <v>0</v>
      </c>
      <c r="H405" s="47">
        <f t="shared" si="101"/>
        <v>0</v>
      </c>
      <c r="I405" s="47">
        <f t="shared" si="102"/>
        <v>0</v>
      </c>
      <c r="J405" s="47">
        <f t="shared" si="103"/>
        <v>0</v>
      </c>
      <c r="K405" s="47">
        <f t="shared" si="104"/>
        <v>0</v>
      </c>
      <c r="L405" s="47">
        <f t="shared" si="105"/>
        <v>0</v>
      </c>
      <c r="M405" s="47">
        <f t="shared" si="106"/>
        <v>0</v>
      </c>
      <c r="N405" s="78">
        <v>0</v>
      </c>
      <c r="O405" s="47">
        <v>0</v>
      </c>
      <c r="P405" s="47">
        <v>0</v>
      </c>
      <c r="Q405" s="47">
        <v>0</v>
      </c>
      <c r="R405" s="47">
        <v>0</v>
      </c>
      <c r="S405" s="129">
        <v>0</v>
      </c>
      <c r="T405" s="47">
        <v>0</v>
      </c>
      <c r="U405" s="79">
        <f t="shared" si="108"/>
        <v>0</v>
      </c>
      <c r="V405" s="47">
        <v>0</v>
      </c>
      <c r="W405" s="47">
        <f t="shared" si="98"/>
        <v>0</v>
      </c>
      <c r="X405" s="47">
        <v>0</v>
      </c>
      <c r="Y405" s="47">
        <v>0</v>
      </c>
      <c r="Z405" s="47">
        <v>0</v>
      </c>
      <c r="AA405" s="47">
        <v>0</v>
      </c>
      <c r="AB405" s="47">
        <v>0</v>
      </c>
      <c r="AC405" s="69">
        <f t="shared" si="109"/>
        <v>0</v>
      </c>
      <c r="AD405" s="112">
        <f t="shared" si="110"/>
        <v>0</v>
      </c>
    </row>
    <row r="406" spans="1:30" s="49" customFormat="1" ht="12.75" hidden="1" x14ac:dyDescent="0.2">
      <c r="A406" s="93">
        <v>401</v>
      </c>
      <c r="B406" s="36"/>
      <c r="C406" s="141"/>
      <c r="D406" s="56"/>
      <c r="E406" s="77">
        <f t="shared" si="107"/>
        <v>0</v>
      </c>
      <c r="F406" s="78">
        <f t="shared" si="99"/>
        <v>0</v>
      </c>
      <c r="G406" s="47">
        <f t="shared" si="100"/>
        <v>0</v>
      </c>
      <c r="H406" s="47">
        <f t="shared" si="101"/>
        <v>0</v>
      </c>
      <c r="I406" s="47">
        <f t="shared" si="102"/>
        <v>0</v>
      </c>
      <c r="J406" s="47">
        <f t="shared" si="103"/>
        <v>0</v>
      </c>
      <c r="K406" s="47">
        <f t="shared" si="104"/>
        <v>0</v>
      </c>
      <c r="L406" s="47">
        <f t="shared" si="105"/>
        <v>0</v>
      </c>
      <c r="M406" s="47">
        <f t="shared" si="106"/>
        <v>0</v>
      </c>
      <c r="N406" s="78">
        <v>0</v>
      </c>
      <c r="O406" s="47">
        <v>0</v>
      </c>
      <c r="P406" s="47">
        <v>0</v>
      </c>
      <c r="Q406" s="47">
        <v>0</v>
      </c>
      <c r="R406" s="47">
        <v>0</v>
      </c>
      <c r="S406" s="129">
        <v>0</v>
      </c>
      <c r="T406" s="47">
        <v>0</v>
      </c>
      <c r="U406" s="79">
        <f t="shared" si="108"/>
        <v>0</v>
      </c>
      <c r="V406" s="47">
        <v>0</v>
      </c>
      <c r="W406" s="47">
        <f t="shared" si="98"/>
        <v>0</v>
      </c>
      <c r="X406" s="47">
        <v>0</v>
      </c>
      <c r="Y406" s="47">
        <v>0</v>
      </c>
      <c r="Z406" s="47">
        <v>0</v>
      </c>
      <c r="AA406" s="47">
        <v>0</v>
      </c>
      <c r="AB406" s="47">
        <v>0</v>
      </c>
      <c r="AC406" s="69">
        <f t="shared" si="109"/>
        <v>0</v>
      </c>
      <c r="AD406" s="112">
        <f t="shared" si="110"/>
        <v>0</v>
      </c>
    </row>
    <row r="407" spans="1:30" s="49" customFormat="1" ht="12.75" hidden="1" x14ac:dyDescent="0.2">
      <c r="A407" s="93">
        <v>402</v>
      </c>
      <c r="B407" s="36"/>
      <c r="C407" s="141"/>
      <c r="D407" s="56"/>
      <c r="E407" s="77">
        <f t="shared" si="107"/>
        <v>0</v>
      </c>
      <c r="F407" s="78">
        <f t="shared" si="99"/>
        <v>0</v>
      </c>
      <c r="G407" s="47">
        <f t="shared" si="100"/>
        <v>0</v>
      </c>
      <c r="H407" s="47">
        <f t="shared" si="101"/>
        <v>0</v>
      </c>
      <c r="I407" s="47">
        <f t="shared" si="102"/>
        <v>0</v>
      </c>
      <c r="J407" s="47">
        <f t="shared" si="103"/>
        <v>0</v>
      </c>
      <c r="K407" s="47">
        <f t="shared" si="104"/>
        <v>0</v>
      </c>
      <c r="L407" s="47">
        <f t="shared" si="105"/>
        <v>0</v>
      </c>
      <c r="M407" s="47">
        <f t="shared" si="106"/>
        <v>0</v>
      </c>
      <c r="N407" s="78">
        <v>0</v>
      </c>
      <c r="O407" s="47">
        <v>0</v>
      </c>
      <c r="P407" s="47">
        <v>0</v>
      </c>
      <c r="Q407" s="47">
        <v>0</v>
      </c>
      <c r="R407" s="47">
        <v>0</v>
      </c>
      <c r="S407" s="129">
        <v>0</v>
      </c>
      <c r="T407" s="47">
        <v>0</v>
      </c>
      <c r="U407" s="79">
        <f t="shared" si="108"/>
        <v>0</v>
      </c>
      <c r="V407" s="47">
        <v>0</v>
      </c>
      <c r="W407" s="47">
        <f t="shared" si="98"/>
        <v>0</v>
      </c>
      <c r="X407" s="47">
        <v>0</v>
      </c>
      <c r="Y407" s="47">
        <v>0</v>
      </c>
      <c r="Z407" s="47">
        <v>0</v>
      </c>
      <c r="AA407" s="47">
        <v>0</v>
      </c>
      <c r="AB407" s="47">
        <v>0</v>
      </c>
      <c r="AC407" s="69">
        <f t="shared" si="109"/>
        <v>0</v>
      </c>
      <c r="AD407" s="112">
        <f t="shared" si="110"/>
        <v>0</v>
      </c>
    </row>
    <row r="408" spans="1:30" s="49" customFormat="1" ht="12.75" hidden="1" x14ac:dyDescent="0.2">
      <c r="A408" s="93">
        <v>403</v>
      </c>
      <c r="B408" s="36"/>
      <c r="C408" s="141"/>
      <c r="D408" s="56"/>
      <c r="E408" s="77">
        <f t="shared" si="107"/>
        <v>0</v>
      </c>
      <c r="F408" s="78">
        <f t="shared" si="99"/>
        <v>0</v>
      </c>
      <c r="G408" s="47">
        <f t="shared" si="100"/>
        <v>0</v>
      </c>
      <c r="H408" s="47">
        <f t="shared" si="101"/>
        <v>0</v>
      </c>
      <c r="I408" s="47">
        <f t="shared" si="102"/>
        <v>0</v>
      </c>
      <c r="J408" s="47">
        <f t="shared" si="103"/>
        <v>0</v>
      </c>
      <c r="K408" s="47">
        <f t="shared" si="104"/>
        <v>0</v>
      </c>
      <c r="L408" s="47">
        <f t="shared" si="105"/>
        <v>0</v>
      </c>
      <c r="M408" s="47">
        <f t="shared" si="106"/>
        <v>0</v>
      </c>
      <c r="N408" s="78">
        <v>0</v>
      </c>
      <c r="O408" s="47">
        <v>0</v>
      </c>
      <c r="P408" s="47">
        <v>0</v>
      </c>
      <c r="Q408" s="47">
        <v>0</v>
      </c>
      <c r="R408" s="47">
        <v>0</v>
      </c>
      <c r="S408" s="129">
        <v>0</v>
      </c>
      <c r="T408" s="47">
        <v>0</v>
      </c>
      <c r="U408" s="79">
        <f t="shared" si="108"/>
        <v>0</v>
      </c>
      <c r="V408" s="47">
        <v>0</v>
      </c>
      <c r="W408" s="47">
        <f t="shared" si="98"/>
        <v>0</v>
      </c>
      <c r="X408" s="47">
        <v>0</v>
      </c>
      <c r="Y408" s="47">
        <v>0</v>
      </c>
      <c r="Z408" s="47">
        <v>0</v>
      </c>
      <c r="AA408" s="47">
        <v>0</v>
      </c>
      <c r="AB408" s="47">
        <v>0</v>
      </c>
      <c r="AC408" s="69">
        <f t="shared" si="109"/>
        <v>0</v>
      </c>
      <c r="AD408" s="112">
        <f t="shared" si="110"/>
        <v>0</v>
      </c>
    </row>
    <row r="409" spans="1:30" s="49" customFormat="1" ht="12.75" hidden="1" x14ac:dyDescent="0.2">
      <c r="A409" s="93">
        <v>404</v>
      </c>
      <c r="B409" s="36"/>
      <c r="C409" s="141"/>
      <c r="D409" s="56"/>
      <c r="E409" s="77">
        <f t="shared" si="107"/>
        <v>0</v>
      </c>
      <c r="F409" s="78">
        <f t="shared" si="99"/>
        <v>0</v>
      </c>
      <c r="G409" s="47">
        <f t="shared" si="100"/>
        <v>0</v>
      </c>
      <c r="H409" s="47">
        <f t="shared" si="101"/>
        <v>0</v>
      </c>
      <c r="I409" s="47">
        <f t="shared" si="102"/>
        <v>0</v>
      </c>
      <c r="J409" s="47">
        <f t="shared" si="103"/>
        <v>0</v>
      </c>
      <c r="K409" s="47">
        <f t="shared" si="104"/>
        <v>0</v>
      </c>
      <c r="L409" s="47">
        <f t="shared" si="105"/>
        <v>0</v>
      </c>
      <c r="M409" s="47">
        <f t="shared" si="106"/>
        <v>0</v>
      </c>
      <c r="N409" s="78">
        <v>0</v>
      </c>
      <c r="O409" s="47">
        <v>0</v>
      </c>
      <c r="P409" s="47">
        <v>0</v>
      </c>
      <c r="Q409" s="47">
        <v>0</v>
      </c>
      <c r="R409" s="47">
        <v>0</v>
      </c>
      <c r="S409" s="129">
        <v>0</v>
      </c>
      <c r="T409" s="47">
        <v>0</v>
      </c>
      <c r="U409" s="79">
        <f t="shared" si="108"/>
        <v>0</v>
      </c>
      <c r="V409" s="47">
        <v>0</v>
      </c>
      <c r="W409" s="47">
        <f t="shared" si="98"/>
        <v>0</v>
      </c>
      <c r="X409" s="47">
        <v>0</v>
      </c>
      <c r="Y409" s="47">
        <v>0</v>
      </c>
      <c r="Z409" s="47">
        <v>0</v>
      </c>
      <c r="AA409" s="47">
        <v>0</v>
      </c>
      <c r="AB409" s="47">
        <v>0</v>
      </c>
      <c r="AC409" s="69">
        <f t="shared" si="109"/>
        <v>0</v>
      </c>
      <c r="AD409" s="112">
        <f t="shared" si="110"/>
        <v>0</v>
      </c>
    </row>
    <row r="410" spans="1:30" s="49" customFormat="1" ht="12.75" hidden="1" x14ac:dyDescent="0.2">
      <c r="A410" s="93">
        <v>405</v>
      </c>
      <c r="B410" s="36"/>
      <c r="C410" s="141"/>
      <c r="D410" s="56"/>
      <c r="E410" s="77">
        <f t="shared" si="107"/>
        <v>0</v>
      </c>
      <c r="F410" s="78">
        <f t="shared" si="99"/>
        <v>0</v>
      </c>
      <c r="G410" s="47">
        <f t="shared" si="100"/>
        <v>0</v>
      </c>
      <c r="H410" s="47">
        <f t="shared" si="101"/>
        <v>0</v>
      </c>
      <c r="I410" s="47">
        <f t="shared" si="102"/>
        <v>0</v>
      </c>
      <c r="J410" s="47">
        <f t="shared" si="103"/>
        <v>0</v>
      </c>
      <c r="K410" s="47">
        <f t="shared" si="104"/>
        <v>0</v>
      </c>
      <c r="L410" s="47">
        <f t="shared" si="105"/>
        <v>0</v>
      </c>
      <c r="M410" s="47">
        <f t="shared" si="106"/>
        <v>0</v>
      </c>
      <c r="N410" s="78">
        <v>0</v>
      </c>
      <c r="O410" s="47">
        <v>0</v>
      </c>
      <c r="P410" s="47">
        <v>0</v>
      </c>
      <c r="Q410" s="47">
        <v>0</v>
      </c>
      <c r="R410" s="47">
        <v>0</v>
      </c>
      <c r="S410" s="129">
        <v>0</v>
      </c>
      <c r="T410" s="47">
        <v>0</v>
      </c>
      <c r="U410" s="79">
        <f t="shared" si="108"/>
        <v>0</v>
      </c>
      <c r="V410" s="47">
        <v>0</v>
      </c>
      <c r="W410" s="47">
        <f t="shared" si="98"/>
        <v>0</v>
      </c>
      <c r="X410" s="47">
        <v>0</v>
      </c>
      <c r="Y410" s="47">
        <v>0</v>
      </c>
      <c r="Z410" s="47">
        <v>0</v>
      </c>
      <c r="AA410" s="47">
        <v>0</v>
      </c>
      <c r="AB410" s="47">
        <v>0</v>
      </c>
      <c r="AC410" s="69">
        <f t="shared" si="109"/>
        <v>0</v>
      </c>
      <c r="AD410" s="112">
        <f t="shared" si="110"/>
        <v>0</v>
      </c>
    </row>
    <row r="411" spans="1:30" s="49" customFormat="1" ht="12.75" hidden="1" x14ac:dyDescent="0.2">
      <c r="A411" s="93">
        <v>406</v>
      </c>
      <c r="B411" s="36"/>
      <c r="C411" s="141"/>
      <c r="D411" s="56"/>
      <c r="E411" s="77">
        <f t="shared" si="107"/>
        <v>0</v>
      </c>
      <c r="F411" s="78">
        <f t="shared" si="99"/>
        <v>0</v>
      </c>
      <c r="G411" s="47">
        <f t="shared" si="100"/>
        <v>0</v>
      </c>
      <c r="H411" s="47">
        <f t="shared" si="101"/>
        <v>0</v>
      </c>
      <c r="I411" s="47">
        <f t="shared" si="102"/>
        <v>0</v>
      </c>
      <c r="J411" s="47">
        <f t="shared" si="103"/>
        <v>0</v>
      </c>
      <c r="K411" s="47">
        <f t="shared" si="104"/>
        <v>0</v>
      </c>
      <c r="L411" s="47">
        <f t="shared" si="105"/>
        <v>0</v>
      </c>
      <c r="M411" s="47">
        <f t="shared" si="106"/>
        <v>0</v>
      </c>
      <c r="N411" s="78">
        <v>0</v>
      </c>
      <c r="O411" s="47">
        <v>0</v>
      </c>
      <c r="P411" s="47">
        <v>0</v>
      </c>
      <c r="Q411" s="47">
        <v>0</v>
      </c>
      <c r="R411" s="47">
        <v>0</v>
      </c>
      <c r="S411" s="129">
        <v>0</v>
      </c>
      <c r="T411" s="47">
        <v>0</v>
      </c>
      <c r="U411" s="79">
        <f t="shared" si="108"/>
        <v>0</v>
      </c>
      <c r="V411" s="47">
        <v>0</v>
      </c>
      <c r="W411" s="47">
        <f t="shared" si="98"/>
        <v>0</v>
      </c>
      <c r="X411" s="47">
        <v>0</v>
      </c>
      <c r="Y411" s="47">
        <v>0</v>
      </c>
      <c r="Z411" s="47">
        <v>0</v>
      </c>
      <c r="AA411" s="47">
        <v>0</v>
      </c>
      <c r="AB411" s="47">
        <v>0</v>
      </c>
      <c r="AC411" s="69">
        <f t="shared" si="109"/>
        <v>0</v>
      </c>
      <c r="AD411" s="112">
        <f t="shared" si="110"/>
        <v>0</v>
      </c>
    </row>
    <row r="412" spans="1:30" s="49" customFormat="1" ht="12.75" hidden="1" x14ac:dyDescent="0.2">
      <c r="A412" s="93">
        <v>407</v>
      </c>
      <c r="B412" s="36"/>
      <c r="C412" s="141"/>
      <c r="D412" s="56"/>
      <c r="E412" s="77">
        <f t="shared" si="107"/>
        <v>0</v>
      </c>
      <c r="F412" s="78">
        <f t="shared" si="99"/>
        <v>0</v>
      </c>
      <c r="G412" s="47">
        <f t="shared" si="100"/>
        <v>0</v>
      </c>
      <c r="H412" s="47">
        <f t="shared" si="101"/>
        <v>0</v>
      </c>
      <c r="I412" s="47">
        <f t="shared" si="102"/>
        <v>0</v>
      </c>
      <c r="J412" s="47">
        <f t="shared" si="103"/>
        <v>0</v>
      </c>
      <c r="K412" s="47">
        <f t="shared" si="104"/>
        <v>0</v>
      </c>
      <c r="L412" s="47">
        <f t="shared" si="105"/>
        <v>0</v>
      </c>
      <c r="M412" s="47">
        <f t="shared" si="106"/>
        <v>0</v>
      </c>
      <c r="N412" s="78">
        <v>0</v>
      </c>
      <c r="O412" s="47">
        <v>0</v>
      </c>
      <c r="P412" s="47">
        <v>0</v>
      </c>
      <c r="Q412" s="47">
        <v>0</v>
      </c>
      <c r="R412" s="47">
        <v>0</v>
      </c>
      <c r="S412" s="129">
        <v>0</v>
      </c>
      <c r="T412" s="47">
        <v>0</v>
      </c>
      <c r="U412" s="79">
        <f t="shared" si="108"/>
        <v>0</v>
      </c>
      <c r="V412" s="47">
        <v>0</v>
      </c>
      <c r="W412" s="47">
        <f t="shared" si="98"/>
        <v>0</v>
      </c>
      <c r="X412" s="47">
        <v>0</v>
      </c>
      <c r="Y412" s="47">
        <v>0</v>
      </c>
      <c r="Z412" s="47">
        <v>0</v>
      </c>
      <c r="AA412" s="47">
        <v>0</v>
      </c>
      <c r="AB412" s="47">
        <v>0</v>
      </c>
      <c r="AC412" s="69">
        <f t="shared" si="109"/>
        <v>0</v>
      </c>
      <c r="AD412" s="112">
        <f t="shared" si="110"/>
        <v>0</v>
      </c>
    </row>
    <row r="413" spans="1:30" s="49" customFormat="1" ht="12.75" hidden="1" x14ac:dyDescent="0.2">
      <c r="A413" s="93">
        <v>408</v>
      </c>
      <c r="B413" s="36"/>
      <c r="C413" s="141"/>
      <c r="D413" s="56"/>
      <c r="E413" s="77">
        <f t="shared" si="107"/>
        <v>0</v>
      </c>
      <c r="F413" s="78">
        <f t="shared" si="99"/>
        <v>0</v>
      </c>
      <c r="G413" s="47">
        <f t="shared" si="100"/>
        <v>0</v>
      </c>
      <c r="H413" s="47">
        <f t="shared" si="101"/>
        <v>0</v>
      </c>
      <c r="I413" s="47">
        <f t="shared" si="102"/>
        <v>0</v>
      </c>
      <c r="J413" s="47">
        <f t="shared" si="103"/>
        <v>0</v>
      </c>
      <c r="K413" s="47">
        <f t="shared" si="104"/>
        <v>0</v>
      </c>
      <c r="L413" s="47">
        <f t="shared" si="105"/>
        <v>0</v>
      </c>
      <c r="M413" s="47">
        <f t="shared" si="106"/>
        <v>0</v>
      </c>
      <c r="N413" s="78">
        <v>0</v>
      </c>
      <c r="O413" s="47">
        <v>0</v>
      </c>
      <c r="P413" s="47">
        <v>0</v>
      </c>
      <c r="Q413" s="47">
        <v>0</v>
      </c>
      <c r="R413" s="47">
        <v>0</v>
      </c>
      <c r="S413" s="129">
        <v>0</v>
      </c>
      <c r="T413" s="47">
        <v>0</v>
      </c>
      <c r="U413" s="79">
        <f t="shared" si="108"/>
        <v>0</v>
      </c>
      <c r="V413" s="47">
        <v>0</v>
      </c>
      <c r="W413" s="47">
        <f t="shared" si="98"/>
        <v>0</v>
      </c>
      <c r="X413" s="47">
        <v>0</v>
      </c>
      <c r="Y413" s="47">
        <v>0</v>
      </c>
      <c r="Z413" s="47">
        <v>0</v>
      </c>
      <c r="AA413" s="47">
        <v>0</v>
      </c>
      <c r="AB413" s="47">
        <v>0</v>
      </c>
      <c r="AC413" s="69">
        <f t="shared" si="109"/>
        <v>0</v>
      </c>
      <c r="AD413" s="112">
        <f t="shared" si="110"/>
        <v>0</v>
      </c>
    </row>
    <row r="414" spans="1:30" s="49" customFormat="1" ht="12.75" hidden="1" x14ac:dyDescent="0.2">
      <c r="A414" s="93">
        <v>409</v>
      </c>
      <c r="B414" s="36"/>
      <c r="C414" s="141"/>
      <c r="D414" s="56"/>
      <c r="E414" s="77">
        <f t="shared" si="107"/>
        <v>0</v>
      </c>
      <c r="F414" s="78">
        <f t="shared" si="99"/>
        <v>0</v>
      </c>
      <c r="G414" s="47">
        <f t="shared" si="100"/>
        <v>0</v>
      </c>
      <c r="H414" s="47">
        <f t="shared" si="101"/>
        <v>0</v>
      </c>
      <c r="I414" s="47">
        <f t="shared" si="102"/>
        <v>0</v>
      </c>
      <c r="J414" s="47">
        <f t="shared" si="103"/>
        <v>0</v>
      </c>
      <c r="K414" s="47">
        <f t="shared" si="104"/>
        <v>0</v>
      </c>
      <c r="L414" s="47">
        <f t="shared" si="105"/>
        <v>0</v>
      </c>
      <c r="M414" s="47">
        <f t="shared" si="106"/>
        <v>0</v>
      </c>
      <c r="N414" s="78">
        <v>0</v>
      </c>
      <c r="O414" s="47">
        <v>0</v>
      </c>
      <c r="P414" s="47">
        <v>0</v>
      </c>
      <c r="Q414" s="47">
        <v>0</v>
      </c>
      <c r="R414" s="47">
        <v>0</v>
      </c>
      <c r="S414" s="129">
        <v>0</v>
      </c>
      <c r="T414" s="47">
        <v>0</v>
      </c>
      <c r="U414" s="79">
        <f t="shared" si="108"/>
        <v>0</v>
      </c>
      <c r="V414" s="47">
        <v>0</v>
      </c>
      <c r="W414" s="47">
        <f t="shared" si="98"/>
        <v>0</v>
      </c>
      <c r="X414" s="47">
        <v>0</v>
      </c>
      <c r="Y414" s="47">
        <v>0</v>
      </c>
      <c r="Z414" s="47">
        <v>0</v>
      </c>
      <c r="AA414" s="47">
        <v>0</v>
      </c>
      <c r="AB414" s="47">
        <v>0</v>
      </c>
      <c r="AC414" s="69">
        <f t="shared" si="109"/>
        <v>0</v>
      </c>
      <c r="AD414" s="112">
        <f t="shared" si="110"/>
        <v>0</v>
      </c>
    </row>
    <row r="415" spans="1:30" s="49" customFormat="1" ht="12.75" hidden="1" x14ac:dyDescent="0.2">
      <c r="A415" s="93">
        <v>410</v>
      </c>
      <c r="B415" s="36"/>
      <c r="C415" s="141"/>
      <c r="D415" s="56"/>
      <c r="E415" s="77">
        <f t="shared" si="107"/>
        <v>0</v>
      </c>
      <c r="F415" s="78">
        <f t="shared" si="99"/>
        <v>0</v>
      </c>
      <c r="G415" s="47">
        <f t="shared" si="100"/>
        <v>0</v>
      </c>
      <c r="H415" s="47">
        <f t="shared" si="101"/>
        <v>0</v>
      </c>
      <c r="I415" s="47">
        <f t="shared" si="102"/>
        <v>0</v>
      </c>
      <c r="J415" s="47">
        <f t="shared" si="103"/>
        <v>0</v>
      </c>
      <c r="K415" s="47">
        <f t="shared" si="104"/>
        <v>0</v>
      </c>
      <c r="L415" s="47">
        <f t="shared" si="105"/>
        <v>0</v>
      </c>
      <c r="M415" s="47">
        <f t="shared" si="106"/>
        <v>0</v>
      </c>
      <c r="N415" s="78">
        <v>0</v>
      </c>
      <c r="O415" s="47">
        <v>0</v>
      </c>
      <c r="P415" s="47">
        <v>0</v>
      </c>
      <c r="Q415" s="47">
        <v>0</v>
      </c>
      <c r="R415" s="47">
        <v>0</v>
      </c>
      <c r="S415" s="129">
        <v>0</v>
      </c>
      <c r="T415" s="47">
        <v>0</v>
      </c>
      <c r="U415" s="79">
        <f t="shared" si="108"/>
        <v>0</v>
      </c>
      <c r="V415" s="47">
        <v>0</v>
      </c>
      <c r="W415" s="47">
        <f t="shared" si="98"/>
        <v>0</v>
      </c>
      <c r="X415" s="47">
        <v>0</v>
      </c>
      <c r="Y415" s="47">
        <v>0</v>
      </c>
      <c r="Z415" s="47">
        <v>0</v>
      </c>
      <c r="AA415" s="47">
        <v>0</v>
      </c>
      <c r="AB415" s="47">
        <v>0</v>
      </c>
      <c r="AC415" s="69">
        <f t="shared" si="109"/>
        <v>0</v>
      </c>
      <c r="AD415" s="112">
        <f t="shared" si="110"/>
        <v>0</v>
      </c>
    </row>
    <row r="416" spans="1:30" s="49" customFormat="1" ht="12.75" hidden="1" x14ac:dyDescent="0.2">
      <c r="A416" s="93">
        <v>411</v>
      </c>
      <c r="B416" s="36"/>
      <c r="C416" s="141"/>
      <c r="D416" s="56"/>
      <c r="E416" s="77">
        <f t="shared" si="107"/>
        <v>0</v>
      </c>
      <c r="F416" s="78">
        <f t="shared" si="99"/>
        <v>0</v>
      </c>
      <c r="G416" s="47">
        <f t="shared" si="100"/>
        <v>0</v>
      </c>
      <c r="H416" s="47">
        <f t="shared" si="101"/>
        <v>0</v>
      </c>
      <c r="I416" s="47">
        <f t="shared" si="102"/>
        <v>0</v>
      </c>
      <c r="J416" s="47">
        <f t="shared" si="103"/>
        <v>0</v>
      </c>
      <c r="K416" s="47">
        <f t="shared" si="104"/>
        <v>0</v>
      </c>
      <c r="L416" s="47">
        <f t="shared" si="105"/>
        <v>0</v>
      </c>
      <c r="M416" s="47">
        <f t="shared" si="106"/>
        <v>0</v>
      </c>
      <c r="N416" s="78">
        <v>0</v>
      </c>
      <c r="O416" s="47">
        <v>0</v>
      </c>
      <c r="P416" s="47">
        <v>0</v>
      </c>
      <c r="Q416" s="47">
        <v>0</v>
      </c>
      <c r="R416" s="47">
        <v>0</v>
      </c>
      <c r="S416" s="129">
        <v>0</v>
      </c>
      <c r="T416" s="47">
        <v>0</v>
      </c>
      <c r="U416" s="79">
        <f t="shared" si="108"/>
        <v>0</v>
      </c>
      <c r="V416" s="47">
        <v>0</v>
      </c>
      <c r="W416" s="47">
        <f t="shared" si="98"/>
        <v>0</v>
      </c>
      <c r="X416" s="47">
        <v>0</v>
      </c>
      <c r="Y416" s="47">
        <v>0</v>
      </c>
      <c r="Z416" s="47">
        <v>0</v>
      </c>
      <c r="AA416" s="47">
        <v>0</v>
      </c>
      <c r="AB416" s="47">
        <v>0</v>
      </c>
      <c r="AC416" s="69">
        <f t="shared" si="109"/>
        <v>0</v>
      </c>
      <c r="AD416" s="112">
        <f t="shared" si="110"/>
        <v>0</v>
      </c>
    </row>
    <row r="417" spans="1:30" s="49" customFormat="1" ht="12.75" hidden="1" x14ac:dyDescent="0.2">
      <c r="A417" s="93">
        <v>412</v>
      </c>
      <c r="B417" s="36"/>
      <c r="C417" s="141"/>
      <c r="D417" s="56"/>
      <c r="E417" s="77">
        <f t="shared" si="107"/>
        <v>0</v>
      </c>
      <c r="F417" s="78">
        <f t="shared" si="99"/>
        <v>0</v>
      </c>
      <c r="G417" s="47">
        <f t="shared" si="100"/>
        <v>0</v>
      </c>
      <c r="H417" s="47">
        <f t="shared" si="101"/>
        <v>0</v>
      </c>
      <c r="I417" s="47">
        <f t="shared" si="102"/>
        <v>0</v>
      </c>
      <c r="J417" s="47">
        <f t="shared" si="103"/>
        <v>0</v>
      </c>
      <c r="K417" s="47">
        <f t="shared" si="104"/>
        <v>0</v>
      </c>
      <c r="L417" s="47">
        <f t="shared" si="105"/>
        <v>0</v>
      </c>
      <c r="M417" s="47">
        <f t="shared" si="106"/>
        <v>0</v>
      </c>
      <c r="N417" s="78">
        <v>0</v>
      </c>
      <c r="O417" s="47">
        <v>0</v>
      </c>
      <c r="P417" s="47">
        <v>0</v>
      </c>
      <c r="Q417" s="47">
        <v>0</v>
      </c>
      <c r="R417" s="47">
        <v>0</v>
      </c>
      <c r="S417" s="129">
        <v>0</v>
      </c>
      <c r="T417" s="47">
        <v>0</v>
      </c>
      <c r="U417" s="79">
        <f t="shared" si="108"/>
        <v>0</v>
      </c>
      <c r="V417" s="47">
        <v>0</v>
      </c>
      <c r="W417" s="47">
        <f t="shared" si="98"/>
        <v>0</v>
      </c>
      <c r="X417" s="47">
        <v>0</v>
      </c>
      <c r="Y417" s="47">
        <v>0</v>
      </c>
      <c r="Z417" s="47">
        <v>0</v>
      </c>
      <c r="AA417" s="47">
        <v>0</v>
      </c>
      <c r="AB417" s="47">
        <v>0</v>
      </c>
      <c r="AC417" s="69">
        <f t="shared" si="109"/>
        <v>0</v>
      </c>
      <c r="AD417" s="112">
        <f t="shared" si="110"/>
        <v>0</v>
      </c>
    </row>
    <row r="418" spans="1:30" s="49" customFormat="1" ht="12.75" hidden="1" x14ac:dyDescent="0.2">
      <c r="A418" s="93">
        <v>413</v>
      </c>
      <c r="B418" s="36"/>
      <c r="C418" s="141"/>
      <c r="D418" s="56"/>
      <c r="E418" s="77">
        <f t="shared" si="107"/>
        <v>0</v>
      </c>
      <c r="F418" s="78">
        <f t="shared" si="99"/>
        <v>0</v>
      </c>
      <c r="G418" s="47">
        <f t="shared" si="100"/>
        <v>0</v>
      </c>
      <c r="H418" s="47">
        <f t="shared" si="101"/>
        <v>0</v>
      </c>
      <c r="I418" s="47">
        <f t="shared" si="102"/>
        <v>0</v>
      </c>
      <c r="J418" s="47">
        <f t="shared" si="103"/>
        <v>0</v>
      </c>
      <c r="K418" s="47">
        <f t="shared" si="104"/>
        <v>0</v>
      </c>
      <c r="L418" s="47">
        <f t="shared" si="105"/>
        <v>0</v>
      </c>
      <c r="M418" s="47">
        <f t="shared" si="106"/>
        <v>0</v>
      </c>
      <c r="N418" s="78">
        <v>0</v>
      </c>
      <c r="O418" s="47">
        <v>0</v>
      </c>
      <c r="P418" s="47">
        <v>0</v>
      </c>
      <c r="Q418" s="47">
        <v>0</v>
      </c>
      <c r="R418" s="47">
        <v>0</v>
      </c>
      <c r="S418" s="129">
        <v>0</v>
      </c>
      <c r="T418" s="47">
        <v>0</v>
      </c>
      <c r="U418" s="79">
        <f t="shared" si="108"/>
        <v>0</v>
      </c>
      <c r="V418" s="47">
        <v>0</v>
      </c>
      <c r="W418" s="47">
        <f t="shared" si="98"/>
        <v>0</v>
      </c>
      <c r="X418" s="47">
        <v>0</v>
      </c>
      <c r="Y418" s="47">
        <v>0</v>
      </c>
      <c r="Z418" s="47">
        <v>0</v>
      </c>
      <c r="AA418" s="47">
        <v>0</v>
      </c>
      <c r="AB418" s="47">
        <v>0</v>
      </c>
      <c r="AC418" s="69">
        <f t="shared" si="109"/>
        <v>0</v>
      </c>
      <c r="AD418" s="112">
        <f t="shared" si="110"/>
        <v>0</v>
      </c>
    </row>
    <row r="419" spans="1:30" s="49" customFormat="1" ht="12.75" hidden="1" x14ac:dyDescent="0.2">
      <c r="A419" s="93">
        <v>414</v>
      </c>
      <c r="B419" s="36"/>
      <c r="C419" s="141"/>
      <c r="D419" s="56"/>
      <c r="E419" s="77">
        <f t="shared" si="107"/>
        <v>0</v>
      </c>
      <c r="F419" s="78">
        <f t="shared" si="99"/>
        <v>0</v>
      </c>
      <c r="G419" s="47">
        <f t="shared" si="100"/>
        <v>0</v>
      </c>
      <c r="H419" s="47">
        <f t="shared" si="101"/>
        <v>0</v>
      </c>
      <c r="I419" s="47">
        <f t="shared" si="102"/>
        <v>0</v>
      </c>
      <c r="J419" s="47">
        <f t="shared" si="103"/>
        <v>0</v>
      </c>
      <c r="K419" s="47">
        <f t="shared" si="104"/>
        <v>0</v>
      </c>
      <c r="L419" s="47">
        <f t="shared" si="105"/>
        <v>0</v>
      </c>
      <c r="M419" s="47">
        <f t="shared" si="106"/>
        <v>0</v>
      </c>
      <c r="N419" s="78">
        <v>0</v>
      </c>
      <c r="O419" s="47">
        <v>0</v>
      </c>
      <c r="P419" s="47">
        <v>0</v>
      </c>
      <c r="Q419" s="47">
        <v>0</v>
      </c>
      <c r="R419" s="47">
        <v>0</v>
      </c>
      <c r="S419" s="129">
        <v>0</v>
      </c>
      <c r="T419" s="47">
        <v>0</v>
      </c>
      <c r="U419" s="79">
        <f t="shared" si="108"/>
        <v>0</v>
      </c>
      <c r="V419" s="47">
        <v>0</v>
      </c>
      <c r="W419" s="47">
        <f t="shared" si="98"/>
        <v>0</v>
      </c>
      <c r="X419" s="47">
        <v>0</v>
      </c>
      <c r="Y419" s="47">
        <v>0</v>
      </c>
      <c r="Z419" s="47">
        <v>0</v>
      </c>
      <c r="AA419" s="47">
        <v>0</v>
      </c>
      <c r="AB419" s="47">
        <v>0</v>
      </c>
      <c r="AC419" s="69">
        <f t="shared" si="109"/>
        <v>0</v>
      </c>
      <c r="AD419" s="112">
        <f t="shared" si="110"/>
        <v>0</v>
      </c>
    </row>
    <row r="420" spans="1:30" s="49" customFormat="1" ht="12.75" hidden="1" x14ac:dyDescent="0.2">
      <c r="A420" s="93">
        <v>415</v>
      </c>
      <c r="B420" s="36"/>
      <c r="C420" s="141"/>
      <c r="D420" s="56"/>
      <c r="E420" s="77">
        <f t="shared" si="107"/>
        <v>0</v>
      </c>
      <c r="F420" s="78">
        <f t="shared" si="99"/>
        <v>0</v>
      </c>
      <c r="G420" s="47">
        <f t="shared" si="100"/>
        <v>0</v>
      </c>
      <c r="H420" s="47">
        <f t="shared" si="101"/>
        <v>0</v>
      </c>
      <c r="I420" s="47">
        <f t="shared" si="102"/>
        <v>0</v>
      </c>
      <c r="J420" s="47">
        <f t="shared" si="103"/>
        <v>0</v>
      </c>
      <c r="K420" s="47">
        <f t="shared" si="104"/>
        <v>0</v>
      </c>
      <c r="L420" s="47">
        <f t="shared" si="105"/>
        <v>0</v>
      </c>
      <c r="M420" s="47">
        <f t="shared" si="106"/>
        <v>0</v>
      </c>
      <c r="N420" s="78">
        <v>0</v>
      </c>
      <c r="O420" s="47">
        <v>0</v>
      </c>
      <c r="P420" s="47">
        <v>0</v>
      </c>
      <c r="Q420" s="47">
        <v>0</v>
      </c>
      <c r="R420" s="47">
        <v>0</v>
      </c>
      <c r="S420" s="129">
        <v>0</v>
      </c>
      <c r="T420" s="47">
        <v>0</v>
      </c>
      <c r="U420" s="79">
        <f t="shared" si="108"/>
        <v>0</v>
      </c>
      <c r="V420" s="47">
        <v>0</v>
      </c>
      <c r="W420" s="47">
        <f t="shared" si="98"/>
        <v>0</v>
      </c>
      <c r="X420" s="47">
        <v>0</v>
      </c>
      <c r="Y420" s="47">
        <v>0</v>
      </c>
      <c r="Z420" s="47">
        <v>0</v>
      </c>
      <c r="AA420" s="47">
        <v>0</v>
      </c>
      <c r="AB420" s="47">
        <v>0</v>
      </c>
      <c r="AC420" s="69">
        <f t="shared" si="109"/>
        <v>0</v>
      </c>
      <c r="AD420" s="112">
        <f t="shared" si="110"/>
        <v>0</v>
      </c>
    </row>
    <row r="421" spans="1:30" s="49" customFormat="1" ht="12.75" hidden="1" x14ac:dyDescent="0.2">
      <c r="A421" s="93">
        <v>416</v>
      </c>
      <c r="B421" s="36"/>
      <c r="C421" s="141"/>
      <c r="D421" s="56"/>
      <c r="E421" s="77">
        <f t="shared" si="107"/>
        <v>0</v>
      </c>
      <c r="F421" s="78">
        <f t="shared" si="99"/>
        <v>0</v>
      </c>
      <c r="G421" s="47">
        <f t="shared" si="100"/>
        <v>0</v>
      </c>
      <c r="H421" s="47">
        <f t="shared" si="101"/>
        <v>0</v>
      </c>
      <c r="I421" s="47">
        <f t="shared" si="102"/>
        <v>0</v>
      </c>
      <c r="J421" s="47">
        <f t="shared" si="103"/>
        <v>0</v>
      </c>
      <c r="K421" s="47">
        <f t="shared" si="104"/>
        <v>0</v>
      </c>
      <c r="L421" s="47">
        <f t="shared" si="105"/>
        <v>0</v>
      </c>
      <c r="M421" s="47">
        <f t="shared" si="106"/>
        <v>0</v>
      </c>
      <c r="N421" s="78">
        <v>0</v>
      </c>
      <c r="O421" s="47">
        <v>0</v>
      </c>
      <c r="P421" s="47">
        <v>0</v>
      </c>
      <c r="Q421" s="47">
        <v>0</v>
      </c>
      <c r="R421" s="47">
        <v>0</v>
      </c>
      <c r="S421" s="129">
        <v>0</v>
      </c>
      <c r="T421" s="47">
        <v>0</v>
      </c>
      <c r="U421" s="79">
        <f t="shared" si="108"/>
        <v>0</v>
      </c>
      <c r="V421" s="47">
        <v>0</v>
      </c>
      <c r="W421" s="47">
        <f t="shared" si="98"/>
        <v>0</v>
      </c>
      <c r="X421" s="47">
        <v>0</v>
      </c>
      <c r="Y421" s="47">
        <v>0</v>
      </c>
      <c r="Z421" s="47">
        <v>0</v>
      </c>
      <c r="AA421" s="47">
        <v>0</v>
      </c>
      <c r="AB421" s="47">
        <v>0</v>
      </c>
      <c r="AC421" s="69">
        <f t="shared" si="109"/>
        <v>0</v>
      </c>
      <c r="AD421" s="112">
        <f t="shared" si="110"/>
        <v>0</v>
      </c>
    </row>
    <row r="422" spans="1:30" s="49" customFormat="1" ht="12.75" hidden="1" x14ac:dyDescent="0.2">
      <c r="A422" s="93">
        <v>417</v>
      </c>
      <c r="B422" s="36"/>
      <c r="C422" s="141"/>
      <c r="D422" s="56"/>
      <c r="E422" s="77">
        <f t="shared" si="107"/>
        <v>0</v>
      </c>
      <c r="F422" s="78">
        <f t="shared" si="99"/>
        <v>0</v>
      </c>
      <c r="G422" s="47">
        <f t="shared" si="100"/>
        <v>0</v>
      </c>
      <c r="H422" s="47">
        <f t="shared" si="101"/>
        <v>0</v>
      </c>
      <c r="I422" s="47">
        <f t="shared" si="102"/>
        <v>0</v>
      </c>
      <c r="J422" s="47">
        <f t="shared" si="103"/>
        <v>0</v>
      </c>
      <c r="K422" s="47">
        <f t="shared" si="104"/>
        <v>0</v>
      </c>
      <c r="L422" s="47">
        <f t="shared" si="105"/>
        <v>0</v>
      </c>
      <c r="M422" s="47">
        <f t="shared" si="106"/>
        <v>0</v>
      </c>
      <c r="N422" s="78">
        <v>0</v>
      </c>
      <c r="O422" s="47">
        <v>0</v>
      </c>
      <c r="P422" s="47">
        <v>0</v>
      </c>
      <c r="Q422" s="47">
        <v>0</v>
      </c>
      <c r="R422" s="47">
        <v>0</v>
      </c>
      <c r="S422" s="129">
        <v>0</v>
      </c>
      <c r="T422" s="47">
        <v>0</v>
      </c>
      <c r="U422" s="79">
        <f t="shared" si="108"/>
        <v>0</v>
      </c>
      <c r="V422" s="47">
        <v>0</v>
      </c>
      <c r="W422" s="47">
        <f t="shared" si="98"/>
        <v>0</v>
      </c>
      <c r="X422" s="47">
        <v>0</v>
      </c>
      <c r="Y422" s="47">
        <v>0</v>
      </c>
      <c r="Z422" s="47">
        <v>0</v>
      </c>
      <c r="AA422" s="47">
        <v>0</v>
      </c>
      <c r="AB422" s="47">
        <v>0</v>
      </c>
      <c r="AC422" s="69">
        <f t="shared" si="109"/>
        <v>0</v>
      </c>
      <c r="AD422" s="112">
        <f t="shared" si="110"/>
        <v>0</v>
      </c>
    </row>
    <row r="423" spans="1:30" s="49" customFormat="1" ht="12.75" hidden="1" x14ac:dyDescent="0.2">
      <c r="A423" s="93">
        <v>418</v>
      </c>
      <c r="B423" s="36"/>
      <c r="C423" s="141"/>
      <c r="D423" s="56"/>
      <c r="E423" s="77">
        <f t="shared" si="107"/>
        <v>0</v>
      </c>
      <c r="F423" s="78">
        <f t="shared" si="99"/>
        <v>0</v>
      </c>
      <c r="G423" s="47">
        <f t="shared" si="100"/>
        <v>0</v>
      </c>
      <c r="H423" s="47">
        <f t="shared" si="101"/>
        <v>0</v>
      </c>
      <c r="I423" s="47">
        <f t="shared" si="102"/>
        <v>0</v>
      </c>
      <c r="J423" s="47">
        <f t="shared" si="103"/>
        <v>0</v>
      </c>
      <c r="K423" s="47">
        <f t="shared" si="104"/>
        <v>0</v>
      </c>
      <c r="L423" s="47">
        <f t="shared" si="105"/>
        <v>0</v>
      </c>
      <c r="M423" s="47">
        <f t="shared" si="106"/>
        <v>0</v>
      </c>
      <c r="N423" s="78">
        <v>0</v>
      </c>
      <c r="O423" s="47">
        <v>0</v>
      </c>
      <c r="P423" s="47">
        <v>0</v>
      </c>
      <c r="Q423" s="47">
        <v>0</v>
      </c>
      <c r="R423" s="47">
        <v>0</v>
      </c>
      <c r="S423" s="129">
        <v>0</v>
      </c>
      <c r="T423" s="47">
        <v>0</v>
      </c>
      <c r="U423" s="79">
        <f t="shared" si="108"/>
        <v>0</v>
      </c>
      <c r="V423" s="47">
        <v>0</v>
      </c>
      <c r="W423" s="47">
        <f t="shared" si="98"/>
        <v>0</v>
      </c>
      <c r="X423" s="47">
        <v>0</v>
      </c>
      <c r="Y423" s="47">
        <v>0</v>
      </c>
      <c r="Z423" s="47">
        <v>0</v>
      </c>
      <c r="AA423" s="47">
        <v>0</v>
      </c>
      <c r="AB423" s="47">
        <v>0</v>
      </c>
      <c r="AC423" s="69">
        <f t="shared" si="109"/>
        <v>0</v>
      </c>
      <c r="AD423" s="112">
        <f t="shared" si="110"/>
        <v>0</v>
      </c>
    </row>
    <row r="424" spans="1:30" s="49" customFormat="1" ht="12.75" hidden="1" x14ac:dyDescent="0.2">
      <c r="A424" s="93">
        <v>419</v>
      </c>
      <c r="B424" s="36"/>
      <c r="C424" s="141"/>
      <c r="D424" s="56"/>
      <c r="E424" s="77">
        <f t="shared" si="107"/>
        <v>0</v>
      </c>
      <c r="F424" s="78">
        <f t="shared" si="99"/>
        <v>0</v>
      </c>
      <c r="G424" s="47">
        <f t="shared" si="100"/>
        <v>0</v>
      </c>
      <c r="H424" s="47">
        <f t="shared" si="101"/>
        <v>0</v>
      </c>
      <c r="I424" s="47">
        <f t="shared" si="102"/>
        <v>0</v>
      </c>
      <c r="J424" s="47">
        <f t="shared" si="103"/>
        <v>0</v>
      </c>
      <c r="K424" s="47">
        <f t="shared" si="104"/>
        <v>0</v>
      </c>
      <c r="L424" s="47">
        <f t="shared" si="105"/>
        <v>0</v>
      </c>
      <c r="M424" s="47">
        <f t="shared" si="106"/>
        <v>0</v>
      </c>
      <c r="N424" s="78">
        <v>0</v>
      </c>
      <c r="O424" s="47">
        <v>0</v>
      </c>
      <c r="P424" s="47">
        <v>0</v>
      </c>
      <c r="Q424" s="47">
        <v>0</v>
      </c>
      <c r="R424" s="47">
        <v>0</v>
      </c>
      <c r="S424" s="129">
        <v>0</v>
      </c>
      <c r="T424" s="47">
        <v>0</v>
      </c>
      <c r="U424" s="79">
        <f t="shared" si="108"/>
        <v>0</v>
      </c>
      <c r="V424" s="47">
        <v>0</v>
      </c>
      <c r="W424" s="47">
        <f t="shared" si="98"/>
        <v>0</v>
      </c>
      <c r="X424" s="47">
        <v>0</v>
      </c>
      <c r="Y424" s="47">
        <v>0</v>
      </c>
      <c r="Z424" s="47">
        <v>0</v>
      </c>
      <c r="AA424" s="47">
        <v>0</v>
      </c>
      <c r="AB424" s="47">
        <v>0</v>
      </c>
      <c r="AC424" s="69">
        <f t="shared" si="109"/>
        <v>0</v>
      </c>
      <c r="AD424" s="112">
        <f t="shared" si="110"/>
        <v>0</v>
      </c>
    </row>
    <row r="425" spans="1:30" s="49" customFormat="1" ht="12.75" hidden="1" x14ac:dyDescent="0.2">
      <c r="A425" s="93">
        <v>420</v>
      </c>
      <c r="B425" s="36"/>
      <c r="C425" s="141"/>
      <c r="D425" s="56"/>
      <c r="E425" s="77">
        <f t="shared" si="107"/>
        <v>0</v>
      </c>
      <c r="F425" s="78">
        <f t="shared" si="99"/>
        <v>0</v>
      </c>
      <c r="G425" s="47">
        <f t="shared" si="100"/>
        <v>0</v>
      </c>
      <c r="H425" s="47">
        <f t="shared" si="101"/>
        <v>0</v>
      </c>
      <c r="I425" s="47">
        <f t="shared" si="102"/>
        <v>0</v>
      </c>
      <c r="J425" s="47">
        <f t="shared" si="103"/>
        <v>0</v>
      </c>
      <c r="K425" s="47">
        <f t="shared" si="104"/>
        <v>0</v>
      </c>
      <c r="L425" s="47">
        <f t="shared" si="105"/>
        <v>0</v>
      </c>
      <c r="M425" s="47">
        <f t="shared" si="106"/>
        <v>0</v>
      </c>
      <c r="N425" s="78">
        <v>0</v>
      </c>
      <c r="O425" s="47">
        <v>0</v>
      </c>
      <c r="P425" s="47">
        <v>0</v>
      </c>
      <c r="Q425" s="47">
        <v>0</v>
      </c>
      <c r="R425" s="47">
        <v>0</v>
      </c>
      <c r="S425" s="129">
        <v>0</v>
      </c>
      <c r="T425" s="47">
        <v>0</v>
      </c>
      <c r="U425" s="79">
        <f t="shared" si="108"/>
        <v>0</v>
      </c>
      <c r="V425" s="47">
        <v>0</v>
      </c>
      <c r="W425" s="47">
        <f t="shared" si="98"/>
        <v>0</v>
      </c>
      <c r="X425" s="47">
        <v>0</v>
      </c>
      <c r="Y425" s="47">
        <v>0</v>
      </c>
      <c r="Z425" s="47">
        <v>0</v>
      </c>
      <c r="AA425" s="47">
        <v>0</v>
      </c>
      <c r="AB425" s="47">
        <v>0</v>
      </c>
      <c r="AC425" s="69">
        <f t="shared" si="109"/>
        <v>0</v>
      </c>
      <c r="AD425" s="112">
        <f t="shared" si="110"/>
        <v>0</v>
      </c>
    </row>
    <row r="426" spans="1:30" s="49" customFormat="1" ht="12.75" hidden="1" x14ac:dyDescent="0.2">
      <c r="A426" s="93">
        <v>421</v>
      </c>
      <c r="B426" s="36"/>
      <c r="C426" s="141"/>
      <c r="D426" s="56"/>
      <c r="E426" s="77">
        <f t="shared" si="107"/>
        <v>0</v>
      </c>
      <c r="F426" s="78">
        <f t="shared" si="99"/>
        <v>0</v>
      </c>
      <c r="G426" s="47">
        <f t="shared" si="100"/>
        <v>0</v>
      </c>
      <c r="H426" s="47">
        <f t="shared" si="101"/>
        <v>0</v>
      </c>
      <c r="I426" s="47">
        <f t="shared" si="102"/>
        <v>0</v>
      </c>
      <c r="J426" s="47">
        <f t="shared" si="103"/>
        <v>0</v>
      </c>
      <c r="K426" s="47">
        <f t="shared" si="104"/>
        <v>0</v>
      </c>
      <c r="L426" s="47">
        <f t="shared" si="105"/>
        <v>0</v>
      </c>
      <c r="M426" s="47">
        <f t="shared" si="106"/>
        <v>0</v>
      </c>
      <c r="N426" s="78">
        <v>0</v>
      </c>
      <c r="O426" s="47">
        <v>0</v>
      </c>
      <c r="P426" s="47">
        <v>0</v>
      </c>
      <c r="Q426" s="47">
        <v>0</v>
      </c>
      <c r="R426" s="47">
        <v>0</v>
      </c>
      <c r="S426" s="129">
        <v>0</v>
      </c>
      <c r="T426" s="47">
        <v>0</v>
      </c>
      <c r="U426" s="79">
        <f t="shared" si="108"/>
        <v>0</v>
      </c>
      <c r="V426" s="47">
        <v>0</v>
      </c>
      <c r="W426" s="47">
        <f t="shared" si="98"/>
        <v>0</v>
      </c>
      <c r="X426" s="47">
        <v>0</v>
      </c>
      <c r="Y426" s="47">
        <v>0</v>
      </c>
      <c r="Z426" s="47">
        <v>0</v>
      </c>
      <c r="AA426" s="47">
        <v>0</v>
      </c>
      <c r="AB426" s="47">
        <v>0</v>
      </c>
      <c r="AC426" s="69">
        <f t="shared" si="109"/>
        <v>0</v>
      </c>
      <c r="AD426" s="112">
        <f t="shared" si="110"/>
        <v>0</v>
      </c>
    </row>
    <row r="427" spans="1:30" s="49" customFormat="1" ht="12.75" hidden="1" x14ac:dyDescent="0.2">
      <c r="A427" s="93">
        <v>422</v>
      </c>
      <c r="B427" s="36"/>
      <c r="C427" s="141"/>
      <c r="D427" s="56"/>
      <c r="E427" s="77">
        <f t="shared" si="107"/>
        <v>0</v>
      </c>
      <c r="F427" s="78">
        <f t="shared" si="99"/>
        <v>0</v>
      </c>
      <c r="G427" s="47">
        <f t="shared" si="100"/>
        <v>0</v>
      </c>
      <c r="H427" s="47">
        <f t="shared" si="101"/>
        <v>0</v>
      </c>
      <c r="I427" s="47">
        <f t="shared" si="102"/>
        <v>0</v>
      </c>
      <c r="J427" s="47">
        <f t="shared" si="103"/>
        <v>0</v>
      </c>
      <c r="K427" s="47">
        <f t="shared" si="104"/>
        <v>0</v>
      </c>
      <c r="L427" s="47">
        <f t="shared" si="105"/>
        <v>0</v>
      </c>
      <c r="M427" s="47">
        <f t="shared" si="106"/>
        <v>0</v>
      </c>
      <c r="N427" s="78">
        <v>0</v>
      </c>
      <c r="O427" s="47">
        <v>0</v>
      </c>
      <c r="P427" s="47">
        <v>0</v>
      </c>
      <c r="Q427" s="47">
        <v>0</v>
      </c>
      <c r="R427" s="47">
        <v>0</v>
      </c>
      <c r="S427" s="129">
        <v>0</v>
      </c>
      <c r="T427" s="47">
        <v>0</v>
      </c>
      <c r="U427" s="79">
        <f t="shared" si="108"/>
        <v>0</v>
      </c>
      <c r="V427" s="47">
        <v>0</v>
      </c>
      <c r="W427" s="47">
        <f t="shared" si="98"/>
        <v>0</v>
      </c>
      <c r="X427" s="47">
        <v>0</v>
      </c>
      <c r="Y427" s="47">
        <v>0</v>
      </c>
      <c r="Z427" s="47">
        <v>0</v>
      </c>
      <c r="AA427" s="47">
        <v>0</v>
      </c>
      <c r="AB427" s="47">
        <v>0</v>
      </c>
      <c r="AC427" s="69">
        <f t="shared" si="109"/>
        <v>0</v>
      </c>
      <c r="AD427" s="112">
        <f t="shared" si="110"/>
        <v>0</v>
      </c>
    </row>
    <row r="428" spans="1:30" s="49" customFormat="1" ht="12.75" hidden="1" x14ac:dyDescent="0.2">
      <c r="A428" s="93">
        <v>423</v>
      </c>
      <c r="B428" s="36"/>
      <c r="C428" s="141"/>
      <c r="D428" s="56"/>
      <c r="E428" s="77">
        <f t="shared" si="107"/>
        <v>0</v>
      </c>
      <c r="F428" s="78">
        <f t="shared" si="99"/>
        <v>0</v>
      </c>
      <c r="G428" s="47">
        <f t="shared" si="100"/>
        <v>0</v>
      </c>
      <c r="H428" s="47">
        <f t="shared" si="101"/>
        <v>0</v>
      </c>
      <c r="I428" s="47">
        <f t="shared" si="102"/>
        <v>0</v>
      </c>
      <c r="J428" s="47">
        <f t="shared" si="103"/>
        <v>0</v>
      </c>
      <c r="K428" s="47">
        <f t="shared" si="104"/>
        <v>0</v>
      </c>
      <c r="L428" s="47">
        <f t="shared" si="105"/>
        <v>0</v>
      </c>
      <c r="M428" s="47">
        <f t="shared" si="106"/>
        <v>0</v>
      </c>
      <c r="N428" s="78">
        <v>0</v>
      </c>
      <c r="O428" s="47">
        <v>0</v>
      </c>
      <c r="P428" s="47">
        <v>0</v>
      </c>
      <c r="Q428" s="47">
        <v>0</v>
      </c>
      <c r="R428" s="47">
        <v>0</v>
      </c>
      <c r="S428" s="129">
        <v>0</v>
      </c>
      <c r="T428" s="47">
        <v>0</v>
      </c>
      <c r="U428" s="79">
        <f t="shared" si="108"/>
        <v>0</v>
      </c>
      <c r="V428" s="47">
        <v>0</v>
      </c>
      <c r="W428" s="47">
        <f t="shared" si="98"/>
        <v>0</v>
      </c>
      <c r="X428" s="47">
        <v>0</v>
      </c>
      <c r="Y428" s="47">
        <v>0</v>
      </c>
      <c r="Z428" s="47">
        <v>0</v>
      </c>
      <c r="AA428" s="47">
        <v>0</v>
      </c>
      <c r="AB428" s="47">
        <v>0</v>
      </c>
      <c r="AC428" s="69">
        <f t="shared" si="109"/>
        <v>0</v>
      </c>
      <c r="AD428" s="112">
        <f t="shared" si="110"/>
        <v>0</v>
      </c>
    </row>
    <row r="429" spans="1:30" s="49" customFormat="1" ht="12.75" hidden="1" x14ac:dyDescent="0.2">
      <c r="A429" s="93">
        <v>424</v>
      </c>
      <c r="B429" s="36"/>
      <c r="C429" s="141"/>
      <c r="D429" s="56"/>
      <c r="E429" s="77">
        <f t="shared" si="107"/>
        <v>0</v>
      </c>
      <c r="F429" s="78">
        <f t="shared" si="99"/>
        <v>0</v>
      </c>
      <c r="G429" s="47">
        <f t="shared" si="100"/>
        <v>0</v>
      </c>
      <c r="H429" s="47">
        <f t="shared" si="101"/>
        <v>0</v>
      </c>
      <c r="I429" s="47">
        <f t="shared" si="102"/>
        <v>0</v>
      </c>
      <c r="J429" s="47">
        <f t="shared" si="103"/>
        <v>0</v>
      </c>
      <c r="K429" s="47">
        <f t="shared" si="104"/>
        <v>0</v>
      </c>
      <c r="L429" s="47">
        <f t="shared" si="105"/>
        <v>0</v>
      </c>
      <c r="M429" s="47">
        <f t="shared" si="106"/>
        <v>0</v>
      </c>
      <c r="N429" s="78">
        <v>0</v>
      </c>
      <c r="O429" s="47">
        <v>0</v>
      </c>
      <c r="P429" s="47">
        <v>0</v>
      </c>
      <c r="Q429" s="47">
        <v>0</v>
      </c>
      <c r="R429" s="47">
        <v>0</v>
      </c>
      <c r="S429" s="129">
        <v>0</v>
      </c>
      <c r="T429" s="47">
        <v>0</v>
      </c>
      <c r="U429" s="79">
        <f t="shared" si="108"/>
        <v>0</v>
      </c>
      <c r="V429" s="47">
        <v>0</v>
      </c>
      <c r="W429" s="47">
        <f t="shared" si="98"/>
        <v>0</v>
      </c>
      <c r="X429" s="47">
        <v>0</v>
      </c>
      <c r="Y429" s="47">
        <v>0</v>
      </c>
      <c r="Z429" s="47">
        <v>0</v>
      </c>
      <c r="AA429" s="47">
        <v>0</v>
      </c>
      <c r="AB429" s="47">
        <v>0</v>
      </c>
      <c r="AC429" s="69">
        <f t="shared" si="109"/>
        <v>0</v>
      </c>
      <c r="AD429" s="112">
        <f t="shared" si="110"/>
        <v>0</v>
      </c>
    </row>
    <row r="430" spans="1:30" s="49" customFormat="1" ht="12.75" hidden="1" x14ac:dyDescent="0.2">
      <c r="A430" s="93">
        <v>425</v>
      </c>
      <c r="B430" s="36"/>
      <c r="C430" s="141"/>
      <c r="D430" s="56"/>
      <c r="E430" s="77">
        <f t="shared" si="107"/>
        <v>0</v>
      </c>
      <c r="F430" s="78">
        <f t="shared" si="99"/>
        <v>0</v>
      </c>
      <c r="G430" s="47">
        <f t="shared" si="100"/>
        <v>0</v>
      </c>
      <c r="H430" s="47">
        <f t="shared" si="101"/>
        <v>0</v>
      </c>
      <c r="I430" s="47">
        <f t="shared" si="102"/>
        <v>0</v>
      </c>
      <c r="J430" s="47">
        <f t="shared" si="103"/>
        <v>0</v>
      </c>
      <c r="K430" s="47">
        <f t="shared" si="104"/>
        <v>0</v>
      </c>
      <c r="L430" s="47">
        <f t="shared" si="105"/>
        <v>0</v>
      </c>
      <c r="M430" s="47">
        <f t="shared" si="106"/>
        <v>0</v>
      </c>
      <c r="N430" s="78">
        <v>0</v>
      </c>
      <c r="O430" s="47">
        <v>0</v>
      </c>
      <c r="P430" s="47">
        <v>0</v>
      </c>
      <c r="Q430" s="47">
        <v>0</v>
      </c>
      <c r="R430" s="47">
        <v>0</v>
      </c>
      <c r="S430" s="129">
        <v>0</v>
      </c>
      <c r="T430" s="47">
        <v>0</v>
      </c>
      <c r="U430" s="79">
        <f t="shared" si="108"/>
        <v>0</v>
      </c>
      <c r="V430" s="47">
        <v>0</v>
      </c>
      <c r="W430" s="47">
        <f t="shared" si="98"/>
        <v>0</v>
      </c>
      <c r="X430" s="47">
        <v>0</v>
      </c>
      <c r="Y430" s="47">
        <v>0</v>
      </c>
      <c r="Z430" s="47">
        <v>0</v>
      </c>
      <c r="AA430" s="47">
        <v>0</v>
      </c>
      <c r="AB430" s="47">
        <v>0</v>
      </c>
      <c r="AC430" s="69">
        <f t="shared" si="109"/>
        <v>0</v>
      </c>
      <c r="AD430" s="112">
        <f t="shared" si="110"/>
        <v>0</v>
      </c>
    </row>
    <row r="431" spans="1:30" s="49" customFormat="1" ht="12.75" hidden="1" x14ac:dyDescent="0.2">
      <c r="A431" s="93">
        <v>426</v>
      </c>
      <c r="B431" s="36"/>
      <c r="C431" s="141"/>
      <c r="D431" s="56"/>
      <c r="E431" s="77">
        <f t="shared" si="107"/>
        <v>0</v>
      </c>
      <c r="F431" s="78">
        <f t="shared" si="99"/>
        <v>0</v>
      </c>
      <c r="G431" s="47">
        <f t="shared" si="100"/>
        <v>0</v>
      </c>
      <c r="H431" s="47">
        <f t="shared" si="101"/>
        <v>0</v>
      </c>
      <c r="I431" s="47">
        <f t="shared" si="102"/>
        <v>0</v>
      </c>
      <c r="J431" s="47">
        <f t="shared" si="103"/>
        <v>0</v>
      </c>
      <c r="K431" s="47">
        <f t="shared" si="104"/>
        <v>0</v>
      </c>
      <c r="L431" s="47">
        <f t="shared" si="105"/>
        <v>0</v>
      </c>
      <c r="M431" s="47">
        <f t="shared" si="106"/>
        <v>0</v>
      </c>
      <c r="N431" s="78">
        <v>0</v>
      </c>
      <c r="O431" s="47">
        <v>0</v>
      </c>
      <c r="P431" s="47">
        <v>0</v>
      </c>
      <c r="Q431" s="47">
        <v>0</v>
      </c>
      <c r="R431" s="47">
        <v>0</v>
      </c>
      <c r="S431" s="129">
        <v>0</v>
      </c>
      <c r="T431" s="47">
        <v>0</v>
      </c>
      <c r="U431" s="79">
        <f t="shared" si="108"/>
        <v>0</v>
      </c>
      <c r="V431" s="47">
        <v>0</v>
      </c>
      <c r="W431" s="47">
        <f t="shared" si="98"/>
        <v>0</v>
      </c>
      <c r="X431" s="47">
        <v>0</v>
      </c>
      <c r="Y431" s="47">
        <v>0</v>
      </c>
      <c r="Z431" s="47">
        <v>0</v>
      </c>
      <c r="AA431" s="47">
        <v>0</v>
      </c>
      <c r="AB431" s="47">
        <v>0</v>
      </c>
      <c r="AC431" s="69">
        <f t="shared" si="109"/>
        <v>0</v>
      </c>
      <c r="AD431" s="112">
        <f t="shared" si="110"/>
        <v>0</v>
      </c>
    </row>
    <row r="432" spans="1:30" s="49" customFormat="1" ht="12.75" hidden="1" x14ac:dyDescent="0.2">
      <c r="A432" s="93">
        <v>427</v>
      </c>
      <c r="B432" s="36"/>
      <c r="C432" s="141"/>
      <c r="D432" s="56"/>
      <c r="E432" s="77">
        <f t="shared" si="107"/>
        <v>0</v>
      </c>
      <c r="F432" s="78">
        <f t="shared" si="99"/>
        <v>0</v>
      </c>
      <c r="G432" s="47">
        <f t="shared" si="100"/>
        <v>0</v>
      </c>
      <c r="H432" s="47">
        <f t="shared" si="101"/>
        <v>0</v>
      </c>
      <c r="I432" s="47">
        <f t="shared" si="102"/>
        <v>0</v>
      </c>
      <c r="J432" s="47">
        <f t="shared" si="103"/>
        <v>0</v>
      </c>
      <c r="K432" s="47">
        <f t="shared" si="104"/>
        <v>0</v>
      </c>
      <c r="L432" s="47">
        <f t="shared" si="105"/>
        <v>0</v>
      </c>
      <c r="M432" s="47">
        <f t="shared" si="106"/>
        <v>0</v>
      </c>
      <c r="N432" s="78">
        <v>0</v>
      </c>
      <c r="O432" s="47">
        <v>0</v>
      </c>
      <c r="P432" s="47">
        <v>0</v>
      </c>
      <c r="Q432" s="47">
        <v>0</v>
      </c>
      <c r="R432" s="47">
        <v>0</v>
      </c>
      <c r="S432" s="129">
        <v>0</v>
      </c>
      <c r="T432" s="47">
        <v>0</v>
      </c>
      <c r="U432" s="79">
        <f t="shared" si="108"/>
        <v>0</v>
      </c>
      <c r="V432" s="47">
        <v>0</v>
      </c>
      <c r="W432" s="47">
        <f t="shared" si="98"/>
        <v>0</v>
      </c>
      <c r="X432" s="47">
        <v>0</v>
      </c>
      <c r="Y432" s="47">
        <v>0</v>
      </c>
      <c r="Z432" s="47">
        <v>0</v>
      </c>
      <c r="AA432" s="47">
        <v>0</v>
      </c>
      <c r="AB432" s="47">
        <v>0</v>
      </c>
      <c r="AC432" s="69">
        <f t="shared" si="109"/>
        <v>0</v>
      </c>
      <c r="AD432" s="112">
        <f t="shared" si="110"/>
        <v>0</v>
      </c>
    </row>
    <row r="433" spans="1:30" s="49" customFormat="1" ht="12.75" hidden="1" x14ac:dyDescent="0.2">
      <c r="A433" s="93">
        <v>428</v>
      </c>
      <c r="B433" s="36"/>
      <c r="C433" s="141"/>
      <c r="D433" s="56"/>
      <c r="E433" s="77">
        <f t="shared" si="107"/>
        <v>0</v>
      </c>
      <c r="F433" s="78">
        <f t="shared" si="99"/>
        <v>0</v>
      </c>
      <c r="G433" s="47">
        <f t="shared" si="100"/>
        <v>0</v>
      </c>
      <c r="H433" s="47">
        <f t="shared" si="101"/>
        <v>0</v>
      </c>
      <c r="I433" s="47">
        <f t="shared" si="102"/>
        <v>0</v>
      </c>
      <c r="J433" s="47">
        <f t="shared" si="103"/>
        <v>0</v>
      </c>
      <c r="K433" s="47">
        <f t="shared" si="104"/>
        <v>0</v>
      </c>
      <c r="L433" s="47">
        <f t="shared" si="105"/>
        <v>0</v>
      </c>
      <c r="M433" s="47">
        <f t="shared" si="106"/>
        <v>0</v>
      </c>
      <c r="N433" s="78">
        <v>0</v>
      </c>
      <c r="O433" s="47">
        <v>0</v>
      </c>
      <c r="P433" s="47">
        <v>0</v>
      </c>
      <c r="Q433" s="47">
        <v>0</v>
      </c>
      <c r="R433" s="47">
        <v>0</v>
      </c>
      <c r="S433" s="129">
        <v>0</v>
      </c>
      <c r="T433" s="47">
        <v>0</v>
      </c>
      <c r="U433" s="79">
        <f t="shared" si="108"/>
        <v>0</v>
      </c>
      <c r="V433" s="47">
        <v>0</v>
      </c>
      <c r="W433" s="47">
        <f t="shared" si="98"/>
        <v>0</v>
      </c>
      <c r="X433" s="47">
        <v>0</v>
      </c>
      <c r="Y433" s="47">
        <v>0</v>
      </c>
      <c r="Z433" s="47">
        <v>0</v>
      </c>
      <c r="AA433" s="47">
        <v>0</v>
      </c>
      <c r="AB433" s="47">
        <v>0</v>
      </c>
      <c r="AC433" s="69">
        <f t="shared" si="109"/>
        <v>0</v>
      </c>
      <c r="AD433" s="112">
        <f t="shared" si="110"/>
        <v>0</v>
      </c>
    </row>
    <row r="434" spans="1:30" s="49" customFormat="1" ht="12.75" hidden="1" x14ac:dyDescent="0.2">
      <c r="A434" s="93">
        <v>429</v>
      </c>
      <c r="B434" s="36"/>
      <c r="C434" s="141"/>
      <c r="D434" s="56"/>
      <c r="E434" s="77">
        <f t="shared" si="107"/>
        <v>0</v>
      </c>
      <c r="F434" s="78">
        <f t="shared" si="99"/>
        <v>0</v>
      </c>
      <c r="G434" s="47">
        <f t="shared" si="100"/>
        <v>0</v>
      </c>
      <c r="H434" s="47">
        <f t="shared" si="101"/>
        <v>0</v>
      </c>
      <c r="I434" s="47">
        <f t="shared" si="102"/>
        <v>0</v>
      </c>
      <c r="J434" s="47">
        <f t="shared" si="103"/>
        <v>0</v>
      </c>
      <c r="K434" s="47">
        <f t="shared" si="104"/>
        <v>0</v>
      </c>
      <c r="L434" s="47">
        <f t="shared" si="105"/>
        <v>0</v>
      </c>
      <c r="M434" s="47">
        <f t="shared" si="106"/>
        <v>0</v>
      </c>
      <c r="N434" s="78">
        <v>0</v>
      </c>
      <c r="O434" s="47">
        <v>0</v>
      </c>
      <c r="P434" s="47">
        <v>0</v>
      </c>
      <c r="Q434" s="47">
        <v>0</v>
      </c>
      <c r="R434" s="47">
        <v>0</v>
      </c>
      <c r="S434" s="129">
        <v>0</v>
      </c>
      <c r="T434" s="47">
        <v>0</v>
      </c>
      <c r="U434" s="79">
        <f t="shared" si="108"/>
        <v>0</v>
      </c>
      <c r="V434" s="47">
        <v>0</v>
      </c>
      <c r="W434" s="47">
        <f t="shared" si="98"/>
        <v>0</v>
      </c>
      <c r="X434" s="47">
        <v>0</v>
      </c>
      <c r="Y434" s="47">
        <v>0</v>
      </c>
      <c r="Z434" s="47">
        <v>0</v>
      </c>
      <c r="AA434" s="47">
        <v>0</v>
      </c>
      <c r="AB434" s="47">
        <v>0</v>
      </c>
      <c r="AC434" s="69">
        <f t="shared" si="109"/>
        <v>0</v>
      </c>
      <c r="AD434" s="112">
        <f t="shared" si="110"/>
        <v>0</v>
      </c>
    </row>
    <row r="435" spans="1:30" s="49" customFormat="1" ht="12.75" hidden="1" x14ac:dyDescent="0.2">
      <c r="A435" s="93">
        <v>430</v>
      </c>
      <c r="B435" s="36"/>
      <c r="C435" s="141"/>
      <c r="D435" s="56"/>
      <c r="E435" s="77">
        <f t="shared" si="107"/>
        <v>0</v>
      </c>
      <c r="F435" s="78">
        <f t="shared" si="99"/>
        <v>0</v>
      </c>
      <c r="G435" s="47">
        <f t="shared" si="100"/>
        <v>0</v>
      </c>
      <c r="H435" s="47">
        <f t="shared" si="101"/>
        <v>0</v>
      </c>
      <c r="I435" s="47">
        <f t="shared" si="102"/>
        <v>0</v>
      </c>
      <c r="J435" s="47">
        <f t="shared" si="103"/>
        <v>0</v>
      </c>
      <c r="K435" s="47">
        <f t="shared" si="104"/>
        <v>0</v>
      </c>
      <c r="L435" s="47">
        <f t="shared" si="105"/>
        <v>0</v>
      </c>
      <c r="M435" s="47">
        <f t="shared" si="106"/>
        <v>0</v>
      </c>
      <c r="N435" s="78">
        <v>0</v>
      </c>
      <c r="O435" s="47">
        <v>0</v>
      </c>
      <c r="P435" s="47">
        <v>0</v>
      </c>
      <c r="Q435" s="47">
        <v>0</v>
      </c>
      <c r="R435" s="47">
        <v>0</v>
      </c>
      <c r="S435" s="129">
        <v>0</v>
      </c>
      <c r="T435" s="47">
        <v>0</v>
      </c>
      <c r="U435" s="79">
        <f t="shared" si="108"/>
        <v>0</v>
      </c>
      <c r="V435" s="47">
        <v>0</v>
      </c>
      <c r="W435" s="47">
        <f t="shared" si="98"/>
        <v>0</v>
      </c>
      <c r="X435" s="47">
        <v>0</v>
      </c>
      <c r="Y435" s="47">
        <v>0</v>
      </c>
      <c r="Z435" s="47">
        <v>0</v>
      </c>
      <c r="AA435" s="47">
        <v>0</v>
      </c>
      <c r="AB435" s="47">
        <v>0</v>
      </c>
      <c r="AC435" s="69">
        <f t="shared" si="109"/>
        <v>0</v>
      </c>
      <c r="AD435" s="112">
        <f t="shared" si="110"/>
        <v>0</v>
      </c>
    </row>
    <row r="436" spans="1:30" s="49" customFormat="1" ht="12.75" hidden="1" x14ac:dyDescent="0.2">
      <c r="A436" s="93">
        <v>431</v>
      </c>
      <c r="B436" s="36"/>
      <c r="C436" s="141"/>
      <c r="D436" s="56"/>
      <c r="E436" s="77">
        <f t="shared" si="107"/>
        <v>0</v>
      </c>
      <c r="F436" s="78">
        <f t="shared" si="99"/>
        <v>0</v>
      </c>
      <c r="G436" s="47">
        <f t="shared" si="100"/>
        <v>0</v>
      </c>
      <c r="H436" s="47">
        <f t="shared" si="101"/>
        <v>0</v>
      </c>
      <c r="I436" s="47">
        <f t="shared" si="102"/>
        <v>0</v>
      </c>
      <c r="J436" s="47">
        <f t="shared" si="103"/>
        <v>0</v>
      </c>
      <c r="K436" s="47">
        <f t="shared" si="104"/>
        <v>0</v>
      </c>
      <c r="L436" s="47">
        <f t="shared" si="105"/>
        <v>0</v>
      </c>
      <c r="M436" s="47">
        <f t="shared" si="106"/>
        <v>0</v>
      </c>
      <c r="N436" s="78">
        <v>0</v>
      </c>
      <c r="O436" s="47">
        <v>0</v>
      </c>
      <c r="P436" s="47">
        <v>0</v>
      </c>
      <c r="Q436" s="47">
        <v>0</v>
      </c>
      <c r="R436" s="47">
        <v>0</v>
      </c>
      <c r="S436" s="129">
        <v>0</v>
      </c>
      <c r="T436" s="47">
        <v>0</v>
      </c>
      <c r="U436" s="79">
        <f t="shared" si="108"/>
        <v>0</v>
      </c>
      <c r="V436" s="47">
        <v>0</v>
      </c>
      <c r="W436" s="47">
        <f t="shared" si="98"/>
        <v>0</v>
      </c>
      <c r="X436" s="47">
        <v>0</v>
      </c>
      <c r="Y436" s="47">
        <v>0</v>
      </c>
      <c r="Z436" s="47">
        <v>0</v>
      </c>
      <c r="AA436" s="47">
        <v>0</v>
      </c>
      <c r="AB436" s="47">
        <v>0</v>
      </c>
      <c r="AC436" s="69">
        <f t="shared" si="109"/>
        <v>0</v>
      </c>
      <c r="AD436" s="112">
        <f t="shared" si="110"/>
        <v>0</v>
      </c>
    </row>
    <row r="437" spans="1:30" s="49" customFormat="1" ht="12.75" hidden="1" x14ac:dyDescent="0.2">
      <c r="A437" s="93">
        <v>432</v>
      </c>
      <c r="B437" s="36"/>
      <c r="C437" s="141"/>
      <c r="D437" s="56"/>
      <c r="E437" s="77">
        <f t="shared" si="107"/>
        <v>0</v>
      </c>
      <c r="F437" s="78">
        <f t="shared" si="99"/>
        <v>0</v>
      </c>
      <c r="G437" s="47">
        <f t="shared" si="100"/>
        <v>0</v>
      </c>
      <c r="H437" s="47">
        <f t="shared" si="101"/>
        <v>0</v>
      </c>
      <c r="I437" s="47">
        <f t="shared" si="102"/>
        <v>0</v>
      </c>
      <c r="J437" s="47">
        <f t="shared" si="103"/>
        <v>0</v>
      </c>
      <c r="K437" s="47">
        <f t="shared" si="104"/>
        <v>0</v>
      </c>
      <c r="L437" s="47">
        <f t="shared" si="105"/>
        <v>0</v>
      </c>
      <c r="M437" s="47">
        <f t="shared" si="106"/>
        <v>0</v>
      </c>
      <c r="N437" s="78">
        <v>0</v>
      </c>
      <c r="O437" s="47">
        <v>0</v>
      </c>
      <c r="P437" s="47">
        <v>0</v>
      </c>
      <c r="Q437" s="47">
        <v>0</v>
      </c>
      <c r="R437" s="47">
        <v>0</v>
      </c>
      <c r="S437" s="129">
        <v>0</v>
      </c>
      <c r="T437" s="47">
        <v>0</v>
      </c>
      <c r="U437" s="79">
        <f t="shared" si="108"/>
        <v>0</v>
      </c>
      <c r="V437" s="47">
        <v>0</v>
      </c>
      <c r="W437" s="47">
        <f t="shared" si="98"/>
        <v>0</v>
      </c>
      <c r="X437" s="47">
        <v>0</v>
      </c>
      <c r="Y437" s="47">
        <v>0</v>
      </c>
      <c r="Z437" s="47">
        <v>0</v>
      </c>
      <c r="AA437" s="47">
        <v>0</v>
      </c>
      <c r="AB437" s="47">
        <v>0</v>
      </c>
      <c r="AC437" s="69">
        <f t="shared" si="109"/>
        <v>0</v>
      </c>
      <c r="AD437" s="112">
        <f t="shared" si="110"/>
        <v>0</v>
      </c>
    </row>
    <row r="438" spans="1:30" s="49" customFormat="1" ht="12.75" hidden="1" x14ac:dyDescent="0.2">
      <c r="A438" s="93">
        <v>433</v>
      </c>
      <c r="B438" s="36"/>
      <c r="C438" s="141"/>
      <c r="D438" s="56"/>
      <c r="E438" s="77">
        <f t="shared" si="107"/>
        <v>0</v>
      </c>
      <c r="F438" s="78">
        <f t="shared" si="99"/>
        <v>0</v>
      </c>
      <c r="G438" s="47">
        <f t="shared" si="100"/>
        <v>0</v>
      </c>
      <c r="H438" s="47">
        <f t="shared" si="101"/>
        <v>0</v>
      </c>
      <c r="I438" s="47">
        <f t="shared" si="102"/>
        <v>0</v>
      </c>
      <c r="J438" s="47">
        <f t="shared" si="103"/>
        <v>0</v>
      </c>
      <c r="K438" s="47">
        <f t="shared" si="104"/>
        <v>0</v>
      </c>
      <c r="L438" s="47">
        <f t="shared" si="105"/>
        <v>0</v>
      </c>
      <c r="M438" s="47">
        <f t="shared" si="106"/>
        <v>0</v>
      </c>
      <c r="N438" s="78">
        <v>0</v>
      </c>
      <c r="O438" s="47">
        <v>0</v>
      </c>
      <c r="P438" s="47">
        <v>0</v>
      </c>
      <c r="Q438" s="47">
        <v>0</v>
      </c>
      <c r="R438" s="47">
        <v>0</v>
      </c>
      <c r="S438" s="129">
        <v>0</v>
      </c>
      <c r="T438" s="47">
        <v>0</v>
      </c>
      <c r="U438" s="79">
        <f t="shared" si="108"/>
        <v>0</v>
      </c>
      <c r="V438" s="47">
        <v>0</v>
      </c>
      <c r="W438" s="47">
        <f t="shared" si="98"/>
        <v>0</v>
      </c>
      <c r="X438" s="47">
        <v>0</v>
      </c>
      <c r="Y438" s="47">
        <v>0</v>
      </c>
      <c r="Z438" s="47">
        <v>0</v>
      </c>
      <c r="AA438" s="47">
        <v>0</v>
      </c>
      <c r="AB438" s="47">
        <v>0</v>
      </c>
      <c r="AC438" s="69">
        <f t="shared" si="109"/>
        <v>0</v>
      </c>
      <c r="AD438" s="112">
        <f t="shared" si="110"/>
        <v>0</v>
      </c>
    </row>
    <row r="439" spans="1:30" s="49" customFormat="1" ht="12.75" hidden="1" x14ac:dyDescent="0.2">
      <c r="A439" s="93">
        <v>434</v>
      </c>
      <c r="B439" s="36"/>
      <c r="C439" s="141"/>
      <c r="D439" s="56"/>
      <c r="E439" s="77">
        <f t="shared" si="107"/>
        <v>0</v>
      </c>
      <c r="F439" s="78">
        <f t="shared" si="99"/>
        <v>0</v>
      </c>
      <c r="G439" s="47">
        <f t="shared" si="100"/>
        <v>0</v>
      </c>
      <c r="H439" s="47">
        <f t="shared" si="101"/>
        <v>0</v>
      </c>
      <c r="I439" s="47">
        <f t="shared" si="102"/>
        <v>0</v>
      </c>
      <c r="J439" s="47">
        <f t="shared" si="103"/>
        <v>0</v>
      </c>
      <c r="K439" s="47">
        <f t="shared" si="104"/>
        <v>0</v>
      </c>
      <c r="L439" s="47">
        <f t="shared" si="105"/>
        <v>0</v>
      </c>
      <c r="M439" s="47">
        <f t="shared" si="106"/>
        <v>0</v>
      </c>
      <c r="N439" s="78">
        <v>0</v>
      </c>
      <c r="O439" s="47">
        <v>0</v>
      </c>
      <c r="P439" s="47">
        <v>0</v>
      </c>
      <c r="Q439" s="47">
        <v>0</v>
      </c>
      <c r="R439" s="47">
        <v>0</v>
      </c>
      <c r="S439" s="129">
        <v>0</v>
      </c>
      <c r="T439" s="47">
        <v>0</v>
      </c>
      <c r="U439" s="79">
        <f t="shared" si="108"/>
        <v>0</v>
      </c>
      <c r="V439" s="47">
        <v>0</v>
      </c>
      <c r="W439" s="47">
        <f t="shared" si="98"/>
        <v>0</v>
      </c>
      <c r="X439" s="47">
        <v>0</v>
      </c>
      <c r="Y439" s="47">
        <v>0</v>
      </c>
      <c r="Z439" s="47">
        <v>0</v>
      </c>
      <c r="AA439" s="47">
        <v>0</v>
      </c>
      <c r="AB439" s="47">
        <v>0</v>
      </c>
      <c r="AC439" s="69">
        <f t="shared" si="109"/>
        <v>0</v>
      </c>
      <c r="AD439" s="112">
        <f t="shared" si="110"/>
        <v>0</v>
      </c>
    </row>
    <row r="440" spans="1:30" s="49" customFormat="1" ht="12.75" hidden="1" x14ac:dyDescent="0.2">
      <c r="A440" s="93">
        <v>435</v>
      </c>
      <c r="B440" s="36"/>
      <c r="C440" s="141"/>
      <c r="D440" s="56"/>
      <c r="E440" s="77">
        <f t="shared" si="107"/>
        <v>0</v>
      </c>
      <c r="F440" s="78">
        <f t="shared" si="99"/>
        <v>0</v>
      </c>
      <c r="G440" s="47">
        <f t="shared" si="100"/>
        <v>0</v>
      </c>
      <c r="H440" s="47">
        <f t="shared" si="101"/>
        <v>0</v>
      </c>
      <c r="I440" s="47">
        <f t="shared" si="102"/>
        <v>0</v>
      </c>
      <c r="J440" s="47">
        <f t="shared" si="103"/>
        <v>0</v>
      </c>
      <c r="K440" s="47">
        <f t="shared" si="104"/>
        <v>0</v>
      </c>
      <c r="L440" s="47">
        <f t="shared" si="105"/>
        <v>0</v>
      </c>
      <c r="M440" s="47">
        <f t="shared" si="106"/>
        <v>0</v>
      </c>
      <c r="N440" s="78">
        <v>0</v>
      </c>
      <c r="O440" s="47">
        <v>0</v>
      </c>
      <c r="P440" s="47">
        <v>0</v>
      </c>
      <c r="Q440" s="47">
        <v>0</v>
      </c>
      <c r="R440" s="47">
        <v>0</v>
      </c>
      <c r="S440" s="129">
        <v>0</v>
      </c>
      <c r="T440" s="47">
        <v>0</v>
      </c>
      <c r="U440" s="79">
        <f t="shared" si="108"/>
        <v>0</v>
      </c>
      <c r="V440" s="47">
        <v>0</v>
      </c>
      <c r="W440" s="47">
        <f t="shared" si="98"/>
        <v>0</v>
      </c>
      <c r="X440" s="47">
        <v>0</v>
      </c>
      <c r="Y440" s="47">
        <v>0</v>
      </c>
      <c r="Z440" s="47">
        <v>0</v>
      </c>
      <c r="AA440" s="47">
        <v>0</v>
      </c>
      <c r="AB440" s="47">
        <v>0</v>
      </c>
      <c r="AC440" s="69">
        <f t="shared" si="109"/>
        <v>0</v>
      </c>
      <c r="AD440" s="112">
        <f t="shared" si="110"/>
        <v>0</v>
      </c>
    </row>
    <row r="441" spans="1:30" s="49" customFormat="1" ht="12.75" hidden="1" x14ac:dyDescent="0.2">
      <c r="A441" s="93">
        <v>436</v>
      </c>
      <c r="B441" s="36"/>
      <c r="C441" s="141"/>
      <c r="D441" s="56"/>
      <c r="E441" s="77">
        <f t="shared" si="107"/>
        <v>0</v>
      </c>
      <c r="F441" s="78">
        <f t="shared" si="99"/>
        <v>0</v>
      </c>
      <c r="G441" s="47">
        <f t="shared" si="100"/>
        <v>0</v>
      </c>
      <c r="H441" s="47">
        <f t="shared" si="101"/>
        <v>0</v>
      </c>
      <c r="I441" s="47">
        <f t="shared" si="102"/>
        <v>0</v>
      </c>
      <c r="J441" s="47">
        <f t="shared" si="103"/>
        <v>0</v>
      </c>
      <c r="K441" s="47">
        <f t="shared" si="104"/>
        <v>0</v>
      </c>
      <c r="L441" s="47">
        <f t="shared" si="105"/>
        <v>0</v>
      </c>
      <c r="M441" s="47">
        <f t="shared" si="106"/>
        <v>0</v>
      </c>
      <c r="N441" s="78">
        <v>0</v>
      </c>
      <c r="O441" s="47">
        <v>0</v>
      </c>
      <c r="P441" s="47">
        <v>0</v>
      </c>
      <c r="Q441" s="47">
        <v>0</v>
      </c>
      <c r="R441" s="47">
        <v>0</v>
      </c>
      <c r="S441" s="129">
        <v>0</v>
      </c>
      <c r="T441" s="47">
        <v>0</v>
      </c>
      <c r="U441" s="79">
        <f t="shared" si="108"/>
        <v>0</v>
      </c>
      <c r="V441" s="47">
        <v>0</v>
      </c>
      <c r="W441" s="47">
        <f t="shared" si="98"/>
        <v>0</v>
      </c>
      <c r="X441" s="47">
        <v>0</v>
      </c>
      <c r="Y441" s="47">
        <v>0</v>
      </c>
      <c r="Z441" s="47">
        <v>0</v>
      </c>
      <c r="AA441" s="47">
        <v>0</v>
      </c>
      <c r="AB441" s="47">
        <v>0</v>
      </c>
      <c r="AC441" s="69">
        <f t="shared" si="109"/>
        <v>0</v>
      </c>
      <c r="AD441" s="112">
        <f t="shared" si="110"/>
        <v>0</v>
      </c>
    </row>
    <row r="442" spans="1:30" s="49" customFormat="1" ht="12.75" hidden="1" x14ac:dyDescent="0.2">
      <c r="A442" s="93">
        <v>437</v>
      </c>
      <c r="B442" s="36"/>
      <c r="C442" s="141"/>
      <c r="D442" s="56"/>
      <c r="E442" s="77">
        <f t="shared" si="107"/>
        <v>0</v>
      </c>
      <c r="F442" s="78">
        <f t="shared" si="99"/>
        <v>0</v>
      </c>
      <c r="G442" s="47">
        <f t="shared" si="100"/>
        <v>0</v>
      </c>
      <c r="H442" s="47">
        <f t="shared" si="101"/>
        <v>0</v>
      </c>
      <c r="I442" s="47">
        <f t="shared" si="102"/>
        <v>0</v>
      </c>
      <c r="J442" s="47">
        <f t="shared" si="103"/>
        <v>0</v>
      </c>
      <c r="K442" s="47">
        <f t="shared" si="104"/>
        <v>0</v>
      </c>
      <c r="L442" s="47">
        <f t="shared" si="105"/>
        <v>0</v>
      </c>
      <c r="M442" s="47">
        <f t="shared" si="106"/>
        <v>0</v>
      </c>
      <c r="N442" s="78">
        <v>0</v>
      </c>
      <c r="O442" s="47">
        <v>0</v>
      </c>
      <c r="P442" s="47">
        <v>0</v>
      </c>
      <c r="Q442" s="47">
        <v>0</v>
      </c>
      <c r="R442" s="47">
        <v>0</v>
      </c>
      <c r="S442" s="129">
        <v>0</v>
      </c>
      <c r="T442" s="47">
        <v>0</v>
      </c>
      <c r="U442" s="79">
        <f t="shared" si="108"/>
        <v>0</v>
      </c>
      <c r="V442" s="47">
        <v>0</v>
      </c>
      <c r="W442" s="47">
        <f t="shared" si="98"/>
        <v>0</v>
      </c>
      <c r="X442" s="47">
        <v>0</v>
      </c>
      <c r="Y442" s="47">
        <v>0</v>
      </c>
      <c r="Z442" s="47">
        <v>0</v>
      </c>
      <c r="AA442" s="47">
        <v>0</v>
      </c>
      <c r="AB442" s="47">
        <v>0</v>
      </c>
      <c r="AC442" s="69">
        <f t="shared" si="109"/>
        <v>0</v>
      </c>
      <c r="AD442" s="112">
        <f t="shared" si="110"/>
        <v>0</v>
      </c>
    </row>
    <row r="443" spans="1:30" s="49" customFormat="1" ht="12.75" hidden="1" x14ac:dyDescent="0.2">
      <c r="A443" s="93">
        <v>438</v>
      </c>
      <c r="B443" s="36"/>
      <c r="C443" s="141"/>
      <c r="D443" s="56"/>
      <c r="E443" s="77">
        <f t="shared" si="107"/>
        <v>0</v>
      </c>
      <c r="F443" s="78">
        <f t="shared" si="99"/>
        <v>0</v>
      </c>
      <c r="G443" s="47">
        <f t="shared" si="100"/>
        <v>0</v>
      </c>
      <c r="H443" s="47">
        <f t="shared" si="101"/>
        <v>0</v>
      </c>
      <c r="I443" s="47">
        <f t="shared" si="102"/>
        <v>0</v>
      </c>
      <c r="J443" s="47">
        <f t="shared" si="103"/>
        <v>0</v>
      </c>
      <c r="K443" s="47">
        <f t="shared" si="104"/>
        <v>0</v>
      </c>
      <c r="L443" s="47">
        <f t="shared" si="105"/>
        <v>0</v>
      </c>
      <c r="M443" s="47">
        <f t="shared" si="106"/>
        <v>0</v>
      </c>
      <c r="N443" s="78">
        <v>0</v>
      </c>
      <c r="O443" s="47">
        <v>0</v>
      </c>
      <c r="P443" s="47">
        <v>0</v>
      </c>
      <c r="Q443" s="47">
        <v>0</v>
      </c>
      <c r="R443" s="47">
        <v>0</v>
      </c>
      <c r="S443" s="129">
        <v>0</v>
      </c>
      <c r="T443" s="47">
        <v>0</v>
      </c>
      <c r="U443" s="79">
        <f t="shared" si="108"/>
        <v>0</v>
      </c>
      <c r="V443" s="47">
        <v>0</v>
      </c>
      <c r="W443" s="47">
        <f t="shared" si="98"/>
        <v>0</v>
      </c>
      <c r="X443" s="47">
        <v>0</v>
      </c>
      <c r="Y443" s="47">
        <v>0</v>
      </c>
      <c r="Z443" s="47">
        <v>0</v>
      </c>
      <c r="AA443" s="47">
        <v>0</v>
      </c>
      <c r="AB443" s="47">
        <v>0</v>
      </c>
      <c r="AC443" s="69">
        <f t="shared" si="109"/>
        <v>0</v>
      </c>
      <c r="AD443" s="112">
        <f t="shared" si="110"/>
        <v>0</v>
      </c>
    </row>
    <row r="444" spans="1:30" s="49" customFormat="1" ht="12.75" hidden="1" x14ac:dyDescent="0.2">
      <c r="A444" s="93">
        <v>439</v>
      </c>
      <c r="B444" s="36"/>
      <c r="C444" s="141"/>
      <c r="D444" s="56"/>
      <c r="E444" s="77">
        <f t="shared" si="107"/>
        <v>0</v>
      </c>
      <c r="F444" s="78">
        <f t="shared" si="99"/>
        <v>0</v>
      </c>
      <c r="G444" s="47">
        <f t="shared" si="100"/>
        <v>0</v>
      </c>
      <c r="H444" s="47">
        <f t="shared" si="101"/>
        <v>0</v>
      </c>
      <c r="I444" s="47">
        <f t="shared" si="102"/>
        <v>0</v>
      </c>
      <c r="J444" s="47">
        <f t="shared" si="103"/>
        <v>0</v>
      </c>
      <c r="K444" s="47">
        <f t="shared" si="104"/>
        <v>0</v>
      </c>
      <c r="L444" s="47">
        <f t="shared" si="105"/>
        <v>0</v>
      </c>
      <c r="M444" s="47">
        <f t="shared" si="106"/>
        <v>0</v>
      </c>
      <c r="N444" s="78">
        <v>0</v>
      </c>
      <c r="O444" s="47">
        <v>0</v>
      </c>
      <c r="P444" s="47">
        <v>0</v>
      </c>
      <c r="Q444" s="47">
        <v>0</v>
      </c>
      <c r="R444" s="47">
        <v>0</v>
      </c>
      <c r="S444" s="129">
        <v>0</v>
      </c>
      <c r="T444" s="47">
        <v>0</v>
      </c>
      <c r="U444" s="79">
        <f t="shared" si="108"/>
        <v>0</v>
      </c>
      <c r="V444" s="47">
        <v>0</v>
      </c>
      <c r="W444" s="47">
        <f t="shared" si="98"/>
        <v>0</v>
      </c>
      <c r="X444" s="47">
        <v>0</v>
      </c>
      <c r="Y444" s="47">
        <v>0</v>
      </c>
      <c r="Z444" s="47">
        <v>0</v>
      </c>
      <c r="AA444" s="47">
        <v>0</v>
      </c>
      <c r="AB444" s="47">
        <v>0</v>
      </c>
      <c r="AC444" s="69">
        <f t="shared" si="109"/>
        <v>0</v>
      </c>
      <c r="AD444" s="112">
        <f t="shared" si="110"/>
        <v>0</v>
      </c>
    </row>
    <row r="445" spans="1:30" s="49" customFormat="1" ht="12.75" hidden="1" x14ac:dyDescent="0.2">
      <c r="A445" s="93">
        <v>440</v>
      </c>
      <c r="B445" s="36"/>
      <c r="C445" s="141"/>
      <c r="D445" s="56"/>
      <c r="E445" s="77">
        <f t="shared" si="107"/>
        <v>0</v>
      </c>
      <c r="F445" s="78">
        <f t="shared" si="99"/>
        <v>0</v>
      </c>
      <c r="G445" s="47">
        <f t="shared" si="100"/>
        <v>0</v>
      </c>
      <c r="H445" s="47">
        <f t="shared" si="101"/>
        <v>0</v>
      </c>
      <c r="I445" s="47">
        <f t="shared" si="102"/>
        <v>0</v>
      </c>
      <c r="J445" s="47">
        <f t="shared" si="103"/>
        <v>0</v>
      </c>
      <c r="K445" s="47">
        <f t="shared" si="104"/>
        <v>0</v>
      </c>
      <c r="L445" s="47">
        <f t="shared" si="105"/>
        <v>0</v>
      </c>
      <c r="M445" s="47">
        <f t="shared" si="106"/>
        <v>0</v>
      </c>
      <c r="N445" s="78">
        <v>0</v>
      </c>
      <c r="O445" s="47">
        <v>0</v>
      </c>
      <c r="P445" s="47">
        <v>0</v>
      </c>
      <c r="Q445" s="47">
        <v>0</v>
      </c>
      <c r="R445" s="47">
        <v>0</v>
      </c>
      <c r="S445" s="129">
        <v>0</v>
      </c>
      <c r="T445" s="47">
        <v>0</v>
      </c>
      <c r="U445" s="79">
        <f t="shared" si="108"/>
        <v>0</v>
      </c>
      <c r="V445" s="47">
        <v>0</v>
      </c>
      <c r="W445" s="47">
        <f t="shared" si="98"/>
        <v>0</v>
      </c>
      <c r="X445" s="47">
        <v>0</v>
      </c>
      <c r="Y445" s="47">
        <v>0</v>
      </c>
      <c r="Z445" s="47">
        <v>0</v>
      </c>
      <c r="AA445" s="47">
        <v>0</v>
      </c>
      <c r="AB445" s="47">
        <v>0</v>
      </c>
      <c r="AC445" s="69">
        <f t="shared" si="109"/>
        <v>0</v>
      </c>
      <c r="AD445" s="112">
        <f t="shared" si="110"/>
        <v>0</v>
      </c>
    </row>
    <row r="446" spans="1:30" s="49" customFormat="1" ht="12.75" hidden="1" x14ac:dyDescent="0.2">
      <c r="A446" s="93">
        <v>441</v>
      </c>
      <c r="B446" s="36"/>
      <c r="C446" s="141"/>
      <c r="D446" s="56"/>
      <c r="E446" s="77">
        <f t="shared" si="107"/>
        <v>0</v>
      </c>
      <c r="F446" s="78">
        <f t="shared" si="99"/>
        <v>0</v>
      </c>
      <c r="G446" s="47">
        <f t="shared" si="100"/>
        <v>0</v>
      </c>
      <c r="H446" s="47">
        <f t="shared" si="101"/>
        <v>0</v>
      </c>
      <c r="I446" s="47">
        <f t="shared" si="102"/>
        <v>0</v>
      </c>
      <c r="J446" s="47">
        <f t="shared" si="103"/>
        <v>0</v>
      </c>
      <c r="K446" s="47">
        <f t="shared" si="104"/>
        <v>0</v>
      </c>
      <c r="L446" s="47">
        <f t="shared" si="105"/>
        <v>0</v>
      </c>
      <c r="M446" s="47">
        <f t="shared" si="106"/>
        <v>0</v>
      </c>
      <c r="N446" s="78">
        <v>0</v>
      </c>
      <c r="O446" s="47">
        <v>0</v>
      </c>
      <c r="P446" s="47">
        <v>0</v>
      </c>
      <c r="Q446" s="47">
        <v>0</v>
      </c>
      <c r="R446" s="47">
        <v>0</v>
      </c>
      <c r="S446" s="129">
        <v>0</v>
      </c>
      <c r="T446" s="47">
        <v>0</v>
      </c>
      <c r="U446" s="79">
        <f t="shared" si="108"/>
        <v>0</v>
      </c>
      <c r="V446" s="47">
        <v>0</v>
      </c>
      <c r="W446" s="47">
        <f t="shared" si="98"/>
        <v>0</v>
      </c>
      <c r="X446" s="47">
        <v>0</v>
      </c>
      <c r="Y446" s="47">
        <v>0</v>
      </c>
      <c r="Z446" s="47">
        <v>0</v>
      </c>
      <c r="AA446" s="47">
        <v>0</v>
      </c>
      <c r="AB446" s="47">
        <v>0</v>
      </c>
      <c r="AC446" s="69">
        <f t="shared" si="109"/>
        <v>0</v>
      </c>
      <c r="AD446" s="112">
        <f t="shared" si="110"/>
        <v>0</v>
      </c>
    </row>
    <row r="447" spans="1:30" s="49" customFormat="1" ht="12.75" hidden="1" x14ac:dyDescent="0.2">
      <c r="A447" s="93">
        <v>442</v>
      </c>
      <c r="B447" s="36"/>
      <c r="C447" s="141"/>
      <c r="D447" s="56"/>
      <c r="E447" s="77">
        <f t="shared" si="107"/>
        <v>0</v>
      </c>
      <c r="F447" s="78">
        <f t="shared" si="99"/>
        <v>0</v>
      </c>
      <c r="G447" s="47">
        <f t="shared" si="100"/>
        <v>0</v>
      </c>
      <c r="H447" s="47">
        <f t="shared" si="101"/>
        <v>0</v>
      </c>
      <c r="I447" s="47">
        <f t="shared" si="102"/>
        <v>0</v>
      </c>
      <c r="J447" s="47">
        <f t="shared" si="103"/>
        <v>0</v>
      </c>
      <c r="K447" s="47">
        <f t="shared" si="104"/>
        <v>0</v>
      </c>
      <c r="L447" s="47">
        <f t="shared" si="105"/>
        <v>0</v>
      </c>
      <c r="M447" s="47">
        <f t="shared" si="106"/>
        <v>0</v>
      </c>
      <c r="N447" s="78">
        <v>0</v>
      </c>
      <c r="O447" s="47">
        <v>0</v>
      </c>
      <c r="P447" s="47">
        <v>0</v>
      </c>
      <c r="Q447" s="47">
        <v>0</v>
      </c>
      <c r="R447" s="47">
        <v>0</v>
      </c>
      <c r="S447" s="129">
        <v>0</v>
      </c>
      <c r="T447" s="47">
        <v>0</v>
      </c>
      <c r="U447" s="79">
        <f t="shared" si="108"/>
        <v>0</v>
      </c>
      <c r="V447" s="47">
        <v>0</v>
      </c>
      <c r="W447" s="47">
        <f t="shared" si="98"/>
        <v>0</v>
      </c>
      <c r="X447" s="47">
        <v>0</v>
      </c>
      <c r="Y447" s="47">
        <v>0</v>
      </c>
      <c r="Z447" s="47">
        <v>0</v>
      </c>
      <c r="AA447" s="47">
        <v>0</v>
      </c>
      <c r="AB447" s="47">
        <v>0</v>
      </c>
      <c r="AC447" s="69">
        <f t="shared" si="109"/>
        <v>0</v>
      </c>
      <c r="AD447" s="112">
        <f t="shared" si="110"/>
        <v>0</v>
      </c>
    </row>
    <row r="448" spans="1:30" s="49" customFormat="1" ht="12.75" hidden="1" x14ac:dyDescent="0.2">
      <c r="A448" s="93">
        <v>443</v>
      </c>
      <c r="B448" s="36"/>
      <c r="C448" s="141"/>
      <c r="D448" s="56"/>
      <c r="E448" s="77">
        <f t="shared" si="107"/>
        <v>0</v>
      </c>
      <c r="F448" s="78">
        <f t="shared" si="99"/>
        <v>0</v>
      </c>
      <c r="G448" s="47">
        <f t="shared" si="100"/>
        <v>0</v>
      </c>
      <c r="H448" s="47">
        <f t="shared" si="101"/>
        <v>0</v>
      </c>
      <c r="I448" s="47">
        <f t="shared" si="102"/>
        <v>0</v>
      </c>
      <c r="J448" s="47">
        <f t="shared" si="103"/>
        <v>0</v>
      </c>
      <c r="K448" s="47">
        <f t="shared" si="104"/>
        <v>0</v>
      </c>
      <c r="L448" s="47">
        <f t="shared" si="105"/>
        <v>0</v>
      </c>
      <c r="M448" s="47">
        <f t="shared" si="106"/>
        <v>0</v>
      </c>
      <c r="N448" s="78">
        <v>0</v>
      </c>
      <c r="O448" s="47">
        <v>0</v>
      </c>
      <c r="P448" s="47">
        <v>0</v>
      </c>
      <c r="Q448" s="47">
        <v>0</v>
      </c>
      <c r="R448" s="47">
        <v>0</v>
      </c>
      <c r="S448" s="129">
        <v>0</v>
      </c>
      <c r="T448" s="47">
        <v>0</v>
      </c>
      <c r="U448" s="79">
        <f t="shared" si="108"/>
        <v>0</v>
      </c>
      <c r="V448" s="47">
        <v>0</v>
      </c>
      <c r="W448" s="47">
        <f t="shared" si="98"/>
        <v>0</v>
      </c>
      <c r="X448" s="47">
        <v>0</v>
      </c>
      <c r="Y448" s="47">
        <v>0</v>
      </c>
      <c r="Z448" s="47">
        <v>0</v>
      </c>
      <c r="AA448" s="47">
        <v>0</v>
      </c>
      <c r="AB448" s="47">
        <v>0</v>
      </c>
      <c r="AC448" s="69">
        <f t="shared" si="109"/>
        <v>0</v>
      </c>
      <c r="AD448" s="112">
        <f t="shared" si="110"/>
        <v>0</v>
      </c>
    </row>
    <row r="449" spans="1:30" s="49" customFormat="1" ht="12.75" hidden="1" x14ac:dyDescent="0.2">
      <c r="A449" s="93">
        <v>444</v>
      </c>
      <c r="B449" s="36"/>
      <c r="C449" s="141"/>
      <c r="D449" s="56"/>
      <c r="E449" s="77">
        <f t="shared" si="107"/>
        <v>0</v>
      </c>
      <c r="F449" s="78">
        <f t="shared" si="99"/>
        <v>0</v>
      </c>
      <c r="G449" s="47">
        <f t="shared" si="100"/>
        <v>0</v>
      </c>
      <c r="H449" s="47">
        <f t="shared" si="101"/>
        <v>0</v>
      </c>
      <c r="I449" s="47">
        <f t="shared" si="102"/>
        <v>0</v>
      </c>
      <c r="J449" s="47">
        <f t="shared" si="103"/>
        <v>0</v>
      </c>
      <c r="K449" s="47">
        <f t="shared" si="104"/>
        <v>0</v>
      </c>
      <c r="L449" s="47">
        <f t="shared" si="105"/>
        <v>0</v>
      </c>
      <c r="M449" s="47">
        <f t="shared" si="106"/>
        <v>0</v>
      </c>
      <c r="N449" s="78">
        <v>0</v>
      </c>
      <c r="O449" s="47">
        <v>0</v>
      </c>
      <c r="P449" s="47">
        <v>0</v>
      </c>
      <c r="Q449" s="47">
        <v>0</v>
      </c>
      <c r="R449" s="47">
        <v>0</v>
      </c>
      <c r="S449" s="129">
        <v>0</v>
      </c>
      <c r="T449" s="47">
        <v>0</v>
      </c>
      <c r="U449" s="79">
        <f t="shared" si="108"/>
        <v>0</v>
      </c>
      <c r="V449" s="47">
        <v>0</v>
      </c>
      <c r="W449" s="47">
        <f t="shared" si="98"/>
        <v>0</v>
      </c>
      <c r="X449" s="47">
        <v>0</v>
      </c>
      <c r="Y449" s="47">
        <v>0</v>
      </c>
      <c r="Z449" s="47">
        <v>0</v>
      </c>
      <c r="AA449" s="47">
        <v>0</v>
      </c>
      <c r="AB449" s="47">
        <v>0</v>
      </c>
      <c r="AC449" s="69">
        <f t="shared" si="109"/>
        <v>0</v>
      </c>
      <c r="AD449" s="112">
        <f t="shared" si="110"/>
        <v>0</v>
      </c>
    </row>
    <row r="450" spans="1:30" s="49" customFormat="1" ht="12.75" hidden="1" x14ac:dyDescent="0.2">
      <c r="A450" s="93">
        <v>445</v>
      </c>
      <c r="B450" s="36"/>
      <c r="C450" s="141"/>
      <c r="D450" s="56"/>
      <c r="E450" s="77">
        <f t="shared" si="107"/>
        <v>0</v>
      </c>
      <c r="F450" s="78">
        <f t="shared" si="99"/>
        <v>0</v>
      </c>
      <c r="G450" s="47">
        <f t="shared" si="100"/>
        <v>0</v>
      </c>
      <c r="H450" s="47">
        <f t="shared" si="101"/>
        <v>0</v>
      </c>
      <c r="I450" s="47">
        <f t="shared" si="102"/>
        <v>0</v>
      </c>
      <c r="J450" s="47">
        <f t="shared" si="103"/>
        <v>0</v>
      </c>
      <c r="K450" s="47">
        <f t="shared" si="104"/>
        <v>0</v>
      </c>
      <c r="L450" s="47">
        <f t="shared" si="105"/>
        <v>0</v>
      </c>
      <c r="M450" s="47">
        <f t="shared" si="106"/>
        <v>0</v>
      </c>
      <c r="N450" s="78">
        <v>0</v>
      </c>
      <c r="O450" s="47">
        <v>0</v>
      </c>
      <c r="P450" s="47">
        <v>0</v>
      </c>
      <c r="Q450" s="47">
        <v>0</v>
      </c>
      <c r="R450" s="47">
        <v>0</v>
      </c>
      <c r="S450" s="129">
        <v>0</v>
      </c>
      <c r="T450" s="47">
        <v>0</v>
      </c>
      <c r="U450" s="79">
        <f t="shared" si="108"/>
        <v>0</v>
      </c>
      <c r="V450" s="47">
        <v>0</v>
      </c>
      <c r="W450" s="47">
        <f t="shared" si="98"/>
        <v>0</v>
      </c>
      <c r="X450" s="47">
        <v>0</v>
      </c>
      <c r="Y450" s="47">
        <v>0</v>
      </c>
      <c r="Z450" s="47">
        <v>0</v>
      </c>
      <c r="AA450" s="47">
        <v>0</v>
      </c>
      <c r="AB450" s="47">
        <v>0</v>
      </c>
      <c r="AC450" s="69">
        <f t="shared" si="109"/>
        <v>0</v>
      </c>
      <c r="AD450" s="112">
        <f t="shared" si="110"/>
        <v>0</v>
      </c>
    </row>
    <row r="451" spans="1:30" s="49" customFormat="1" ht="12.75" hidden="1" x14ac:dyDescent="0.2">
      <c r="A451" s="93">
        <v>446</v>
      </c>
      <c r="B451" s="36"/>
      <c r="C451" s="141"/>
      <c r="D451" s="56"/>
      <c r="E451" s="77">
        <f t="shared" si="107"/>
        <v>0</v>
      </c>
      <c r="F451" s="78">
        <f t="shared" si="99"/>
        <v>0</v>
      </c>
      <c r="G451" s="47">
        <f t="shared" si="100"/>
        <v>0</v>
      </c>
      <c r="H451" s="47">
        <f t="shared" si="101"/>
        <v>0</v>
      </c>
      <c r="I451" s="47">
        <f t="shared" si="102"/>
        <v>0</v>
      </c>
      <c r="J451" s="47">
        <f t="shared" si="103"/>
        <v>0</v>
      </c>
      <c r="K451" s="47">
        <f t="shared" si="104"/>
        <v>0</v>
      </c>
      <c r="L451" s="47">
        <f t="shared" si="105"/>
        <v>0</v>
      </c>
      <c r="M451" s="47">
        <f t="shared" si="106"/>
        <v>0</v>
      </c>
      <c r="N451" s="78">
        <v>0</v>
      </c>
      <c r="O451" s="47">
        <v>0</v>
      </c>
      <c r="P451" s="47">
        <v>0</v>
      </c>
      <c r="Q451" s="47">
        <v>0</v>
      </c>
      <c r="R451" s="47">
        <v>0</v>
      </c>
      <c r="S451" s="129">
        <v>0</v>
      </c>
      <c r="T451" s="47">
        <v>0</v>
      </c>
      <c r="U451" s="79">
        <f t="shared" si="108"/>
        <v>0</v>
      </c>
      <c r="V451" s="47">
        <v>0</v>
      </c>
      <c r="W451" s="47">
        <f t="shared" si="98"/>
        <v>0</v>
      </c>
      <c r="X451" s="47">
        <v>0</v>
      </c>
      <c r="Y451" s="47">
        <v>0</v>
      </c>
      <c r="Z451" s="47">
        <v>0</v>
      </c>
      <c r="AA451" s="47">
        <v>0</v>
      </c>
      <c r="AB451" s="47">
        <v>0</v>
      </c>
      <c r="AC451" s="69">
        <f t="shared" si="109"/>
        <v>0</v>
      </c>
      <c r="AD451" s="112">
        <f t="shared" si="110"/>
        <v>0</v>
      </c>
    </row>
    <row r="452" spans="1:30" s="49" customFormat="1" ht="12.75" hidden="1" x14ac:dyDescent="0.2">
      <c r="A452" s="93">
        <v>447</v>
      </c>
      <c r="B452" s="36"/>
      <c r="C452" s="141"/>
      <c r="D452" s="56"/>
      <c r="E452" s="77">
        <f t="shared" si="107"/>
        <v>0</v>
      </c>
      <c r="F452" s="78">
        <f t="shared" si="99"/>
        <v>0</v>
      </c>
      <c r="G452" s="47">
        <f t="shared" si="100"/>
        <v>0</v>
      </c>
      <c r="H452" s="47">
        <f t="shared" si="101"/>
        <v>0</v>
      </c>
      <c r="I452" s="47">
        <f t="shared" si="102"/>
        <v>0</v>
      </c>
      <c r="J452" s="47">
        <f t="shared" si="103"/>
        <v>0</v>
      </c>
      <c r="K452" s="47">
        <f t="shared" si="104"/>
        <v>0</v>
      </c>
      <c r="L452" s="47">
        <f t="shared" si="105"/>
        <v>0</v>
      </c>
      <c r="M452" s="47">
        <f t="shared" si="106"/>
        <v>0</v>
      </c>
      <c r="N452" s="78">
        <v>0</v>
      </c>
      <c r="O452" s="47">
        <v>0</v>
      </c>
      <c r="P452" s="47">
        <v>0</v>
      </c>
      <c r="Q452" s="47">
        <v>0</v>
      </c>
      <c r="R452" s="47">
        <v>0</v>
      </c>
      <c r="S452" s="129">
        <v>0</v>
      </c>
      <c r="T452" s="47">
        <v>0</v>
      </c>
      <c r="U452" s="79">
        <f t="shared" si="108"/>
        <v>0</v>
      </c>
      <c r="V452" s="47">
        <v>0</v>
      </c>
      <c r="W452" s="47">
        <f t="shared" si="98"/>
        <v>0</v>
      </c>
      <c r="X452" s="47">
        <v>0</v>
      </c>
      <c r="Y452" s="47">
        <v>0</v>
      </c>
      <c r="Z452" s="47">
        <v>0</v>
      </c>
      <c r="AA452" s="47">
        <v>0</v>
      </c>
      <c r="AB452" s="47">
        <v>0</v>
      </c>
      <c r="AC452" s="69">
        <f t="shared" si="109"/>
        <v>0</v>
      </c>
      <c r="AD452" s="112">
        <f t="shared" si="110"/>
        <v>0</v>
      </c>
    </row>
    <row r="453" spans="1:30" s="49" customFormat="1" ht="12.75" hidden="1" x14ac:dyDescent="0.2">
      <c r="A453" s="93">
        <v>448</v>
      </c>
      <c r="B453" s="36"/>
      <c r="C453" s="141"/>
      <c r="D453" s="56"/>
      <c r="E453" s="77">
        <f t="shared" si="107"/>
        <v>0</v>
      </c>
      <c r="F453" s="78">
        <f t="shared" si="99"/>
        <v>0</v>
      </c>
      <c r="G453" s="47">
        <f t="shared" si="100"/>
        <v>0</v>
      </c>
      <c r="H453" s="47">
        <f t="shared" si="101"/>
        <v>0</v>
      </c>
      <c r="I453" s="47">
        <f t="shared" si="102"/>
        <v>0</v>
      </c>
      <c r="J453" s="47">
        <f t="shared" si="103"/>
        <v>0</v>
      </c>
      <c r="K453" s="47">
        <f t="shared" si="104"/>
        <v>0</v>
      </c>
      <c r="L453" s="47">
        <f t="shared" si="105"/>
        <v>0</v>
      </c>
      <c r="M453" s="47">
        <f t="shared" si="106"/>
        <v>0</v>
      </c>
      <c r="N453" s="78">
        <v>0</v>
      </c>
      <c r="O453" s="47">
        <v>0</v>
      </c>
      <c r="P453" s="47">
        <v>0</v>
      </c>
      <c r="Q453" s="47">
        <v>0</v>
      </c>
      <c r="R453" s="47">
        <v>0</v>
      </c>
      <c r="S453" s="129">
        <v>0</v>
      </c>
      <c r="T453" s="47">
        <v>0</v>
      </c>
      <c r="U453" s="79">
        <f t="shared" si="108"/>
        <v>0</v>
      </c>
      <c r="V453" s="47">
        <v>0</v>
      </c>
      <c r="W453" s="47">
        <f t="shared" si="98"/>
        <v>0</v>
      </c>
      <c r="X453" s="47">
        <v>0</v>
      </c>
      <c r="Y453" s="47">
        <v>0</v>
      </c>
      <c r="Z453" s="47">
        <v>0</v>
      </c>
      <c r="AA453" s="47">
        <v>0</v>
      </c>
      <c r="AB453" s="47">
        <v>0</v>
      </c>
      <c r="AC453" s="69">
        <f t="shared" si="109"/>
        <v>0</v>
      </c>
      <c r="AD453" s="112">
        <f t="shared" si="110"/>
        <v>0</v>
      </c>
    </row>
    <row r="454" spans="1:30" s="49" customFormat="1" ht="12.75" hidden="1" x14ac:dyDescent="0.2">
      <c r="A454" s="93">
        <v>449</v>
      </c>
      <c r="B454" s="36"/>
      <c r="C454" s="141"/>
      <c r="D454" s="56"/>
      <c r="E454" s="77">
        <f t="shared" si="107"/>
        <v>0</v>
      </c>
      <c r="F454" s="78">
        <f t="shared" si="99"/>
        <v>0</v>
      </c>
      <c r="G454" s="47">
        <f t="shared" si="100"/>
        <v>0</v>
      </c>
      <c r="H454" s="47">
        <f t="shared" si="101"/>
        <v>0</v>
      </c>
      <c r="I454" s="47">
        <f t="shared" si="102"/>
        <v>0</v>
      </c>
      <c r="J454" s="47">
        <f t="shared" si="103"/>
        <v>0</v>
      </c>
      <c r="K454" s="47">
        <f t="shared" si="104"/>
        <v>0</v>
      </c>
      <c r="L454" s="47">
        <f t="shared" si="105"/>
        <v>0</v>
      </c>
      <c r="M454" s="47">
        <f t="shared" si="106"/>
        <v>0</v>
      </c>
      <c r="N454" s="78">
        <v>0</v>
      </c>
      <c r="O454" s="47">
        <v>0</v>
      </c>
      <c r="P454" s="47">
        <v>0</v>
      </c>
      <c r="Q454" s="47">
        <v>0</v>
      </c>
      <c r="R454" s="47">
        <v>0</v>
      </c>
      <c r="S454" s="129">
        <v>0</v>
      </c>
      <c r="T454" s="47">
        <v>0</v>
      </c>
      <c r="U454" s="79">
        <f t="shared" si="108"/>
        <v>0</v>
      </c>
      <c r="V454" s="47">
        <v>0</v>
      </c>
      <c r="W454" s="47">
        <f t="shared" si="98"/>
        <v>0</v>
      </c>
      <c r="X454" s="47">
        <v>0</v>
      </c>
      <c r="Y454" s="47">
        <v>0</v>
      </c>
      <c r="Z454" s="47">
        <v>0</v>
      </c>
      <c r="AA454" s="47">
        <v>0</v>
      </c>
      <c r="AB454" s="47">
        <v>0</v>
      </c>
      <c r="AC454" s="69">
        <f t="shared" si="109"/>
        <v>0</v>
      </c>
      <c r="AD454" s="112">
        <f t="shared" si="110"/>
        <v>0</v>
      </c>
    </row>
    <row r="455" spans="1:30" s="49" customFormat="1" ht="12.75" hidden="1" x14ac:dyDescent="0.2">
      <c r="A455" s="93">
        <v>450</v>
      </c>
      <c r="B455" s="36"/>
      <c r="C455" s="141"/>
      <c r="D455" s="56"/>
      <c r="E455" s="77">
        <f t="shared" si="107"/>
        <v>0</v>
      </c>
      <c r="F455" s="78">
        <f t="shared" si="99"/>
        <v>0</v>
      </c>
      <c r="G455" s="47">
        <f t="shared" si="100"/>
        <v>0</v>
      </c>
      <c r="H455" s="47">
        <f t="shared" si="101"/>
        <v>0</v>
      </c>
      <c r="I455" s="47">
        <f t="shared" si="102"/>
        <v>0</v>
      </c>
      <c r="J455" s="47">
        <f t="shared" si="103"/>
        <v>0</v>
      </c>
      <c r="K455" s="47">
        <f t="shared" si="104"/>
        <v>0</v>
      </c>
      <c r="L455" s="47">
        <f t="shared" si="105"/>
        <v>0</v>
      </c>
      <c r="M455" s="47">
        <f t="shared" si="106"/>
        <v>0</v>
      </c>
      <c r="N455" s="78">
        <v>0</v>
      </c>
      <c r="O455" s="47">
        <v>0</v>
      </c>
      <c r="P455" s="47">
        <v>0</v>
      </c>
      <c r="Q455" s="47">
        <v>0</v>
      </c>
      <c r="R455" s="47">
        <v>0</v>
      </c>
      <c r="S455" s="129">
        <v>0</v>
      </c>
      <c r="T455" s="47">
        <v>0</v>
      </c>
      <c r="U455" s="79">
        <f t="shared" si="108"/>
        <v>0</v>
      </c>
      <c r="V455" s="47">
        <v>0</v>
      </c>
      <c r="W455" s="47">
        <f t="shared" ref="W455:W505" si="111">450*C455</f>
        <v>0</v>
      </c>
      <c r="X455" s="47">
        <v>0</v>
      </c>
      <c r="Y455" s="47">
        <v>0</v>
      </c>
      <c r="Z455" s="47">
        <v>0</v>
      </c>
      <c r="AA455" s="47">
        <v>0</v>
      </c>
      <c r="AB455" s="47">
        <v>0</v>
      </c>
      <c r="AC455" s="69">
        <f t="shared" si="109"/>
        <v>0</v>
      </c>
      <c r="AD455" s="112">
        <f t="shared" si="110"/>
        <v>0</v>
      </c>
    </row>
    <row r="456" spans="1:30" s="49" customFormat="1" ht="12.75" hidden="1" x14ac:dyDescent="0.2">
      <c r="A456" s="93">
        <v>451</v>
      </c>
      <c r="B456" s="36"/>
      <c r="C456" s="141"/>
      <c r="D456" s="56"/>
      <c r="E456" s="77">
        <f t="shared" si="107"/>
        <v>0</v>
      </c>
      <c r="F456" s="78">
        <f t="shared" si="99"/>
        <v>0</v>
      </c>
      <c r="G456" s="47">
        <f t="shared" si="100"/>
        <v>0</v>
      </c>
      <c r="H456" s="47">
        <f t="shared" si="101"/>
        <v>0</v>
      </c>
      <c r="I456" s="47">
        <f t="shared" si="102"/>
        <v>0</v>
      </c>
      <c r="J456" s="47">
        <f t="shared" si="103"/>
        <v>0</v>
      </c>
      <c r="K456" s="47">
        <f t="shared" si="104"/>
        <v>0</v>
      </c>
      <c r="L456" s="47">
        <f t="shared" si="105"/>
        <v>0</v>
      </c>
      <c r="M456" s="47">
        <f t="shared" si="106"/>
        <v>0</v>
      </c>
      <c r="N456" s="78">
        <v>0</v>
      </c>
      <c r="O456" s="47">
        <v>0</v>
      </c>
      <c r="P456" s="47">
        <v>0</v>
      </c>
      <c r="Q456" s="47">
        <v>0</v>
      </c>
      <c r="R456" s="47">
        <v>0</v>
      </c>
      <c r="S456" s="129">
        <v>0</v>
      </c>
      <c r="T456" s="47">
        <v>0</v>
      </c>
      <c r="U456" s="79">
        <f t="shared" si="108"/>
        <v>0</v>
      </c>
      <c r="V456" s="47">
        <v>0</v>
      </c>
      <c r="W456" s="47">
        <f t="shared" si="111"/>
        <v>0</v>
      </c>
      <c r="X456" s="47">
        <v>0</v>
      </c>
      <c r="Y456" s="47">
        <v>0</v>
      </c>
      <c r="Z456" s="47">
        <v>0</v>
      </c>
      <c r="AA456" s="47">
        <v>0</v>
      </c>
      <c r="AB456" s="47">
        <v>0</v>
      </c>
      <c r="AC456" s="69">
        <f t="shared" si="109"/>
        <v>0</v>
      </c>
      <c r="AD456" s="112">
        <f t="shared" si="110"/>
        <v>0</v>
      </c>
    </row>
    <row r="457" spans="1:30" s="49" customFormat="1" ht="12.75" hidden="1" x14ac:dyDescent="0.2">
      <c r="A457" s="93">
        <v>452</v>
      </c>
      <c r="B457" s="36"/>
      <c r="C457" s="141"/>
      <c r="D457" s="56"/>
      <c r="E457" s="77">
        <f t="shared" si="107"/>
        <v>0</v>
      </c>
      <c r="F457" s="78">
        <f t="shared" si="99"/>
        <v>0</v>
      </c>
      <c r="G457" s="47">
        <f t="shared" si="100"/>
        <v>0</v>
      </c>
      <c r="H457" s="47">
        <f t="shared" si="101"/>
        <v>0</v>
      </c>
      <c r="I457" s="47">
        <f t="shared" si="102"/>
        <v>0</v>
      </c>
      <c r="J457" s="47">
        <f t="shared" si="103"/>
        <v>0</v>
      </c>
      <c r="K457" s="47">
        <f t="shared" si="104"/>
        <v>0</v>
      </c>
      <c r="L457" s="47">
        <f t="shared" si="105"/>
        <v>0</v>
      </c>
      <c r="M457" s="47">
        <f t="shared" si="106"/>
        <v>0</v>
      </c>
      <c r="N457" s="78">
        <v>0</v>
      </c>
      <c r="O457" s="47">
        <v>0</v>
      </c>
      <c r="P457" s="47">
        <v>0</v>
      </c>
      <c r="Q457" s="47">
        <v>0</v>
      </c>
      <c r="R457" s="47">
        <v>0</v>
      </c>
      <c r="S457" s="129">
        <v>0</v>
      </c>
      <c r="T457" s="47">
        <v>0</v>
      </c>
      <c r="U457" s="79">
        <f t="shared" si="108"/>
        <v>0</v>
      </c>
      <c r="V457" s="47">
        <v>0</v>
      </c>
      <c r="W457" s="47">
        <f t="shared" si="111"/>
        <v>0</v>
      </c>
      <c r="X457" s="47">
        <v>0</v>
      </c>
      <c r="Y457" s="47">
        <v>0</v>
      </c>
      <c r="Z457" s="47">
        <v>0</v>
      </c>
      <c r="AA457" s="47">
        <v>0</v>
      </c>
      <c r="AB457" s="47">
        <v>0</v>
      </c>
      <c r="AC457" s="69">
        <f t="shared" si="109"/>
        <v>0</v>
      </c>
      <c r="AD457" s="112">
        <f t="shared" si="110"/>
        <v>0</v>
      </c>
    </row>
    <row r="458" spans="1:30" s="49" customFormat="1" ht="12.75" hidden="1" x14ac:dyDescent="0.2">
      <c r="A458" s="93">
        <v>453</v>
      </c>
      <c r="B458" s="36"/>
      <c r="C458" s="141"/>
      <c r="D458" s="56"/>
      <c r="E458" s="77">
        <f t="shared" si="107"/>
        <v>0</v>
      </c>
      <c r="F458" s="78">
        <f t="shared" ref="F458:F505" si="112">(E458+J458+L458+K458+M458)*26.5%</f>
        <v>0</v>
      </c>
      <c r="G458" s="47">
        <f t="shared" ref="G458:G505" si="113">(E458+J458+L458+K458+M458)*1%</f>
        <v>0</v>
      </c>
      <c r="H458" s="47">
        <f t="shared" ref="H458:H505" si="114">(E458+J458+L458+K458+M458)*8%</f>
        <v>0</v>
      </c>
      <c r="I458" s="47">
        <f t="shared" ref="I458:I505" si="115">H458/2</f>
        <v>0</v>
      </c>
      <c r="J458" s="47">
        <f t="shared" ref="J458:J505" si="116">E458/12</f>
        <v>0</v>
      </c>
      <c r="K458" s="47">
        <f t="shared" ref="K458:K505" si="117">E458/12</f>
        <v>0</v>
      </c>
      <c r="L458" s="47">
        <f t="shared" ref="L458:L505" si="118">K458/3</f>
        <v>0</v>
      </c>
      <c r="M458" s="47">
        <f t="shared" ref="M458:M505" si="119">E458/12</f>
        <v>0</v>
      </c>
      <c r="N458" s="78">
        <v>0</v>
      </c>
      <c r="O458" s="47">
        <v>0</v>
      </c>
      <c r="P458" s="47">
        <v>0</v>
      </c>
      <c r="Q458" s="47">
        <v>0</v>
      </c>
      <c r="R458" s="47">
        <v>0</v>
      </c>
      <c r="S458" s="129">
        <v>0</v>
      </c>
      <c r="T458" s="47">
        <v>0</v>
      </c>
      <c r="U458" s="79">
        <f t="shared" si="108"/>
        <v>0</v>
      </c>
      <c r="V458" s="47">
        <v>0</v>
      </c>
      <c r="W458" s="47">
        <f t="shared" si="111"/>
        <v>0</v>
      </c>
      <c r="X458" s="47">
        <v>0</v>
      </c>
      <c r="Y458" s="47">
        <v>0</v>
      </c>
      <c r="Z458" s="47">
        <v>0</v>
      </c>
      <c r="AA458" s="47">
        <v>0</v>
      </c>
      <c r="AB458" s="47">
        <v>0</v>
      </c>
      <c r="AC458" s="69">
        <f t="shared" si="109"/>
        <v>0</v>
      </c>
      <c r="AD458" s="112">
        <f t="shared" si="110"/>
        <v>0</v>
      </c>
    </row>
    <row r="459" spans="1:30" s="49" customFormat="1" ht="12.75" hidden="1" x14ac:dyDescent="0.2">
      <c r="A459" s="93">
        <v>454</v>
      </c>
      <c r="B459" s="36"/>
      <c r="C459" s="141"/>
      <c r="D459" s="56"/>
      <c r="E459" s="77">
        <f t="shared" ref="E459:E505" si="120">C459*D459</f>
        <v>0</v>
      </c>
      <c r="F459" s="78">
        <f t="shared" si="112"/>
        <v>0</v>
      </c>
      <c r="G459" s="47">
        <f t="shared" si="113"/>
        <v>0</v>
      </c>
      <c r="H459" s="47">
        <f t="shared" si="114"/>
        <v>0</v>
      </c>
      <c r="I459" s="47">
        <f t="shared" si="115"/>
        <v>0</v>
      </c>
      <c r="J459" s="47">
        <f t="shared" si="116"/>
        <v>0</v>
      </c>
      <c r="K459" s="47">
        <f t="shared" si="117"/>
        <v>0</v>
      </c>
      <c r="L459" s="47">
        <f t="shared" si="118"/>
        <v>0</v>
      </c>
      <c r="M459" s="47">
        <f t="shared" si="119"/>
        <v>0</v>
      </c>
      <c r="N459" s="78">
        <v>0</v>
      </c>
      <c r="O459" s="47">
        <v>0</v>
      </c>
      <c r="P459" s="47">
        <v>0</v>
      </c>
      <c r="Q459" s="47">
        <v>0</v>
      </c>
      <c r="R459" s="47">
        <v>0</v>
      </c>
      <c r="S459" s="129">
        <v>0</v>
      </c>
      <c r="T459" s="47">
        <v>0</v>
      </c>
      <c r="U459" s="79">
        <f t="shared" ref="U459:U505" si="121">SUM(F459:T459)</f>
        <v>0</v>
      </c>
      <c r="V459" s="47">
        <v>0</v>
      </c>
      <c r="W459" s="47">
        <f t="shared" si="111"/>
        <v>0</v>
      </c>
      <c r="X459" s="47">
        <v>0</v>
      </c>
      <c r="Y459" s="47">
        <v>0</v>
      </c>
      <c r="Z459" s="47">
        <v>0</v>
      </c>
      <c r="AA459" s="47">
        <v>0</v>
      </c>
      <c r="AB459" s="47">
        <v>0</v>
      </c>
      <c r="AC459" s="69">
        <f t="shared" ref="AC459:AC505" si="122">SUM(V459:AB459)</f>
        <v>0</v>
      </c>
      <c r="AD459" s="112">
        <f t="shared" ref="AD459:AD505" si="123">E459+U459+AC459</f>
        <v>0</v>
      </c>
    </row>
    <row r="460" spans="1:30" s="49" customFormat="1" ht="12.75" hidden="1" x14ac:dyDescent="0.2">
      <c r="A460" s="93">
        <v>455</v>
      </c>
      <c r="B460" s="36"/>
      <c r="C460" s="141"/>
      <c r="D460" s="56"/>
      <c r="E460" s="77">
        <f t="shared" si="120"/>
        <v>0</v>
      </c>
      <c r="F460" s="78">
        <f t="shared" si="112"/>
        <v>0</v>
      </c>
      <c r="G460" s="47">
        <f t="shared" si="113"/>
        <v>0</v>
      </c>
      <c r="H460" s="47">
        <f t="shared" si="114"/>
        <v>0</v>
      </c>
      <c r="I460" s="47">
        <f t="shared" si="115"/>
        <v>0</v>
      </c>
      <c r="J460" s="47">
        <f t="shared" si="116"/>
        <v>0</v>
      </c>
      <c r="K460" s="47">
        <f t="shared" si="117"/>
        <v>0</v>
      </c>
      <c r="L460" s="47">
        <f t="shared" si="118"/>
        <v>0</v>
      </c>
      <c r="M460" s="47">
        <f t="shared" si="119"/>
        <v>0</v>
      </c>
      <c r="N460" s="78">
        <v>0</v>
      </c>
      <c r="O460" s="47">
        <v>0</v>
      </c>
      <c r="P460" s="47">
        <v>0</v>
      </c>
      <c r="Q460" s="47">
        <v>0</v>
      </c>
      <c r="R460" s="47">
        <v>0</v>
      </c>
      <c r="S460" s="129">
        <v>0</v>
      </c>
      <c r="T460" s="47">
        <v>0</v>
      </c>
      <c r="U460" s="79">
        <f t="shared" si="121"/>
        <v>0</v>
      </c>
      <c r="V460" s="47">
        <v>0</v>
      </c>
      <c r="W460" s="47">
        <f t="shared" si="111"/>
        <v>0</v>
      </c>
      <c r="X460" s="47">
        <v>0</v>
      </c>
      <c r="Y460" s="47">
        <v>0</v>
      </c>
      <c r="Z460" s="47">
        <v>0</v>
      </c>
      <c r="AA460" s="47">
        <v>0</v>
      </c>
      <c r="AB460" s="47">
        <v>0</v>
      </c>
      <c r="AC460" s="69">
        <f t="shared" si="122"/>
        <v>0</v>
      </c>
      <c r="AD460" s="112">
        <f t="shared" si="123"/>
        <v>0</v>
      </c>
    </row>
    <row r="461" spans="1:30" s="49" customFormat="1" ht="12.75" hidden="1" x14ac:dyDescent="0.2">
      <c r="A461" s="93">
        <v>456</v>
      </c>
      <c r="B461" s="36"/>
      <c r="C461" s="141"/>
      <c r="D461" s="56"/>
      <c r="E461" s="77">
        <f t="shared" si="120"/>
        <v>0</v>
      </c>
      <c r="F461" s="78">
        <f t="shared" si="112"/>
        <v>0</v>
      </c>
      <c r="G461" s="47">
        <f t="shared" si="113"/>
        <v>0</v>
      </c>
      <c r="H461" s="47">
        <f t="shared" si="114"/>
        <v>0</v>
      </c>
      <c r="I461" s="47">
        <f t="shared" si="115"/>
        <v>0</v>
      </c>
      <c r="J461" s="47">
        <f t="shared" si="116"/>
        <v>0</v>
      </c>
      <c r="K461" s="47">
        <f t="shared" si="117"/>
        <v>0</v>
      </c>
      <c r="L461" s="47">
        <f t="shared" si="118"/>
        <v>0</v>
      </c>
      <c r="M461" s="47">
        <f t="shared" si="119"/>
        <v>0</v>
      </c>
      <c r="N461" s="78">
        <v>0</v>
      </c>
      <c r="O461" s="47">
        <v>0</v>
      </c>
      <c r="P461" s="47">
        <v>0</v>
      </c>
      <c r="Q461" s="47">
        <v>0</v>
      </c>
      <c r="R461" s="47">
        <v>0</v>
      </c>
      <c r="S461" s="129">
        <v>0</v>
      </c>
      <c r="T461" s="47">
        <v>0</v>
      </c>
      <c r="U461" s="79">
        <f t="shared" si="121"/>
        <v>0</v>
      </c>
      <c r="V461" s="47">
        <v>0</v>
      </c>
      <c r="W461" s="47">
        <f t="shared" si="111"/>
        <v>0</v>
      </c>
      <c r="X461" s="47">
        <v>0</v>
      </c>
      <c r="Y461" s="47">
        <v>0</v>
      </c>
      <c r="Z461" s="47">
        <v>0</v>
      </c>
      <c r="AA461" s="47">
        <v>0</v>
      </c>
      <c r="AB461" s="47">
        <v>0</v>
      </c>
      <c r="AC461" s="69">
        <f t="shared" si="122"/>
        <v>0</v>
      </c>
      <c r="AD461" s="112">
        <f t="shared" si="123"/>
        <v>0</v>
      </c>
    </row>
    <row r="462" spans="1:30" s="49" customFormat="1" ht="12.75" hidden="1" x14ac:dyDescent="0.2">
      <c r="A462" s="93">
        <v>457</v>
      </c>
      <c r="B462" s="36"/>
      <c r="C462" s="141"/>
      <c r="D462" s="56"/>
      <c r="E462" s="77">
        <f t="shared" si="120"/>
        <v>0</v>
      </c>
      <c r="F462" s="78">
        <f t="shared" si="112"/>
        <v>0</v>
      </c>
      <c r="G462" s="47">
        <f t="shared" si="113"/>
        <v>0</v>
      </c>
      <c r="H462" s="47">
        <f t="shared" si="114"/>
        <v>0</v>
      </c>
      <c r="I462" s="47">
        <f t="shared" si="115"/>
        <v>0</v>
      </c>
      <c r="J462" s="47">
        <f t="shared" si="116"/>
        <v>0</v>
      </c>
      <c r="K462" s="47">
        <f t="shared" si="117"/>
        <v>0</v>
      </c>
      <c r="L462" s="47">
        <f t="shared" si="118"/>
        <v>0</v>
      </c>
      <c r="M462" s="47">
        <f t="shared" si="119"/>
        <v>0</v>
      </c>
      <c r="N462" s="78">
        <v>0</v>
      </c>
      <c r="O462" s="47">
        <v>0</v>
      </c>
      <c r="P462" s="47">
        <v>0</v>
      </c>
      <c r="Q462" s="47">
        <v>0</v>
      </c>
      <c r="R462" s="47">
        <v>0</v>
      </c>
      <c r="S462" s="129">
        <v>0</v>
      </c>
      <c r="T462" s="47">
        <v>0</v>
      </c>
      <c r="U462" s="79">
        <f t="shared" si="121"/>
        <v>0</v>
      </c>
      <c r="V462" s="47">
        <v>0</v>
      </c>
      <c r="W462" s="47">
        <f t="shared" si="111"/>
        <v>0</v>
      </c>
      <c r="X462" s="47">
        <v>0</v>
      </c>
      <c r="Y462" s="47">
        <v>0</v>
      </c>
      <c r="Z462" s="47">
        <v>0</v>
      </c>
      <c r="AA462" s="47">
        <v>0</v>
      </c>
      <c r="AB462" s="47">
        <v>0</v>
      </c>
      <c r="AC462" s="69">
        <f t="shared" si="122"/>
        <v>0</v>
      </c>
      <c r="AD462" s="112">
        <f t="shared" si="123"/>
        <v>0</v>
      </c>
    </row>
    <row r="463" spans="1:30" s="49" customFormat="1" ht="12.75" hidden="1" x14ac:dyDescent="0.2">
      <c r="A463" s="93">
        <v>458</v>
      </c>
      <c r="B463" s="36"/>
      <c r="C463" s="141"/>
      <c r="D463" s="56"/>
      <c r="E463" s="77">
        <f t="shared" si="120"/>
        <v>0</v>
      </c>
      <c r="F463" s="78">
        <f t="shared" si="112"/>
        <v>0</v>
      </c>
      <c r="G463" s="47">
        <f t="shared" si="113"/>
        <v>0</v>
      </c>
      <c r="H463" s="47">
        <f t="shared" si="114"/>
        <v>0</v>
      </c>
      <c r="I463" s="47">
        <f t="shared" si="115"/>
        <v>0</v>
      </c>
      <c r="J463" s="47">
        <f t="shared" si="116"/>
        <v>0</v>
      </c>
      <c r="K463" s="47">
        <f t="shared" si="117"/>
        <v>0</v>
      </c>
      <c r="L463" s="47">
        <f t="shared" si="118"/>
        <v>0</v>
      </c>
      <c r="M463" s="47">
        <f t="shared" si="119"/>
        <v>0</v>
      </c>
      <c r="N463" s="78">
        <v>0</v>
      </c>
      <c r="O463" s="47">
        <v>0</v>
      </c>
      <c r="P463" s="47">
        <v>0</v>
      </c>
      <c r="Q463" s="47">
        <v>0</v>
      </c>
      <c r="R463" s="47">
        <v>0</v>
      </c>
      <c r="S463" s="129">
        <v>0</v>
      </c>
      <c r="T463" s="47">
        <v>0</v>
      </c>
      <c r="U463" s="79">
        <f t="shared" si="121"/>
        <v>0</v>
      </c>
      <c r="V463" s="47">
        <v>0</v>
      </c>
      <c r="W463" s="47">
        <f t="shared" si="111"/>
        <v>0</v>
      </c>
      <c r="X463" s="47">
        <v>0</v>
      </c>
      <c r="Y463" s="47">
        <v>0</v>
      </c>
      <c r="Z463" s="47">
        <v>0</v>
      </c>
      <c r="AA463" s="47">
        <v>0</v>
      </c>
      <c r="AB463" s="47">
        <v>0</v>
      </c>
      <c r="AC463" s="69">
        <f t="shared" si="122"/>
        <v>0</v>
      </c>
      <c r="AD463" s="112">
        <f t="shared" si="123"/>
        <v>0</v>
      </c>
    </row>
    <row r="464" spans="1:30" s="49" customFormat="1" ht="12.75" hidden="1" x14ac:dyDescent="0.2">
      <c r="A464" s="93">
        <v>459</v>
      </c>
      <c r="B464" s="36"/>
      <c r="C464" s="141"/>
      <c r="D464" s="56"/>
      <c r="E464" s="77">
        <f t="shared" si="120"/>
        <v>0</v>
      </c>
      <c r="F464" s="78">
        <f t="shared" si="112"/>
        <v>0</v>
      </c>
      <c r="G464" s="47">
        <f t="shared" si="113"/>
        <v>0</v>
      </c>
      <c r="H464" s="47">
        <f t="shared" si="114"/>
        <v>0</v>
      </c>
      <c r="I464" s="47">
        <f t="shared" si="115"/>
        <v>0</v>
      </c>
      <c r="J464" s="47">
        <f t="shared" si="116"/>
        <v>0</v>
      </c>
      <c r="K464" s="47">
        <f t="shared" si="117"/>
        <v>0</v>
      </c>
      <c r="L464" s="47">
        <f t="shared" si="118"/>
        <v>0</v>
      </c>
      <c r="M464" s="47">
        <f t="shared" si="119"/>
        <v>0</v>
      </c>
      <c r="N464" s="78">
        <v>0</v>
      </c>
      <c r="O464" s="47">
        <v>0</v>
      </c>
      <c r="P464" s="47">
        <v>0</v>
      </c>
      <c r="Q464" s="47">
        <v>0</v>
      </c>
      <c r="R464" s="47">
        <v>0</v>
      </c>
      <c r="S464" s="129">
        <v>0</v>
      </c>
      <c r="T464" s="47">
        <v>0</v>
      </c>
      <c r="U464" s="79">
        <f t="shared" si="121"/>
        <v>0</v>
      </c>
      <c r="V464" s="47">
        <v>0</v>
      </c>
      <c r="W464" s="47">
        <f t="shared" si="111"/>
        <v>0</v>
      </c>
      <c r="X464" s="47">
        <v>0</v>
      </c>
      <c r="Y464" s="47">
        <v>0</v>
      </c>
      <c r="Z464" s="47">
        <v>0</v>
      </c>
      <c r="AA464" s="47">
        <v>0</v>
      </c>
      <c r="AB464" s="47">
        <v>0</v>
      </c>
      <c r="AC464" s="69">
        <f t="shared" si="122"/>
        <v>0</v>
      </c>
      <c r="AD464" s="112">
        <f t="shared" si="123"/>
        <v>0</v>
      </c>
    </row>
    <row r="465" spans="1:30" s="49" customFormat="1" ht="12.75" hidden="1" x14ac:dyDescent="0.2">
      <c r="A465" s="93">
        <v>460</v>
      </c>
      <c r="B465" s="36"/>
      <c r="C465" s="141"/>
      <c r="D465" s="56"/>
      <c r="E465" s="77">
        <f t="shared" si="120"/>
        <v>0</v>
      </c>
      <c r="F465" s="78">
        <f t="shared" si="112"/>
        <v>0</v>
      </c>
      <c r="G465" s="47">
        <f t="shared" si="113"/>
        <v>0</v>
      </c>
      <c r="H465" s="47">
        <f t="shared" si="114"/>
        <v>0</v>
      </c>
      <c r="I465" s="47">
        <f t="shared" si="115"/>
        <v>0</v>
      </c>
      <c r="J465" s="47">
        <f t="shared" si="116"/>
        <v>0</v>
      </c>
      <c r="K465" s="47">
        <f t="shared" si="117"/>
        <v>0</v>
      </c>
      <c r="L465" s="47">
        <f t="shared" si="118"/>
        <v>0</v>
      </c>
      <c r="M465" s="47">
        <f t="shared" si="119"/>
        <v>0</v>
      </c>
      <c r="N465" s="78">
        <v>0</v>
      </c>
      <c r="O465" s="47">
        <v>0</v>
      </c>
      <c r="P465" s="47">
        <v>0</v>
      </c>
      <c r="Q465" s="47">
        <v>0</v>
      </c>
      <c r="R465" s="47">
        <v>0</v>
      </c>
      <c r="S465" s="129">
        <v>0</v>
      </c>
      <c r="T465" s="47">
        <v>0</v>
      </c>
      <c r="U465" s="79">
        <f t="shared" si="121"/>
        <v>0</v>
      </c>
      <c r="V465" s="47">
        <v>0</v>
      </c>
      <c r="W465" s="47">
        <f t="shared" si="111"/>
        <v>0</v>
      </c>
      <c r="X465" s="47">
        <v>0</v>
      </c>
      <c r="Y465" s="47">
        <v>0</v>
      </c>
      <c r="Z465" s="47">
        <v>0</v>
      </c>
      <c r="AA465" s="47">
        <v>0</v>
      </c>
      <c r="AB465" s="47">
        <v>0</v>
      </c>
      <c r="AC465" s="69">
        <f t="shared" si="122"/>
        <v>0</v>
      </c>
      <c r="AD465" s="112">
        <f t="shared" si="123"/>
        <v>0</v>
      </c>
    </row>
    <row r="466" spans="1:30" s="49" customFormat="1" ht="12.75" hidden="1" x14ac:dyDescent="0.2">
      <c r="A466" s="93">
        <v>461</v>
      </c>
      <c r="B466" s="36"/>
      <c r="C466" s="141"/>
      <c r="D466" s="56"/>
      <c r="E466" s="77">
        <f t="shared" si="120"/>
        <v>0</v>
      </c>
      <c r="F466" s="78">
        <f t="shared" si="112"/>
        <v>0</v>
      </c>
      <c r="G466" s="47">
        <f t="shared" si="113"/>
        <v>0</v>
      </c>
      <c r="H466" s="47">
        <f t="shared" si="114"/>
        <v>0</v>
      </c>
      <c r="I466" s="47">
        <f t="shared" si="115"/>
        <v>0</v>
      </c>
      <c r="J466" s="47">
        <f t="shared" si="116"/>
        <v>0</v>
      </c>
      <c r="K466" s="47">
        <f t="shared" si="117"/>
        <v>0</v>
      </c>
      <c r="L466" s="47">
        <f t="shared" si="118"/>
        <v>0</v>
      </c>
      <c r="M466" s="47">
        <f t="shared" si="119"/>
        <v>0</v>
      </c>
      <c r="N466" s="78">
        <v>0</v>
      </c>
      <c r="O466" s="47">
        <v>0</v>
      </c>
      <c r="P466" s="47">
        <v>0</v>
      </c>
      <c r="Q466" s="47">
        <v>0</v>
      </c>
      <c r="R466" s="47">
        <v>0</v>
      </c>
      <c r="S466" s="129">
        <v>0</v>
      </c>
      <c r="T466" s="47">
        <v>0</v>
      </c>
      <c r="U466" s="79">
        <f t="shared" si="121"/>
        <v>0</v>
      </c>
      <c r="V466" s="47">
        <v>0</v>
      </c>
      <c r="W466" s="47">
        <f t="shared" si="111"/>
        <v>0</v>
      </c>
      <c r="X466" s="47">
        <v>0</v>
      </c>
      <c r="Y466" s="47">
        <v>0</v>
      </c>
      <c r="Z466" s="47">
        <v>0</v>
      </c>
      <c r="AA466" s="47">
        <v>0</v>
      </c>
      <c r="AB466" s="47">
        <v>0</v>
      </c>
      <c r="AC466" s="69">
        <f t="shared" si="122"/>
        <v>0</v>
      </c>
      <c r="AD466" s="112">
        <f t="shared" si="123"/>
        <v>0</v>
      </c>
    </row>
    <row r="467" spans="1:30" s="49" customFormat="1" ht="12.75" hidden="1" x14ac:dyDescent="0.2">
      <c r="A467" s="93">
        <v>462</v>
      </c>
      <c r="B467" s="36"/>
      <c r="C467" s="141"/>
      <c r="D467" s="56"/>
      <c r="E467" s="77">
        <f t="shared" si="120"/>
        <v>0</v>
      </c>
      <c r="F467" s="78">
        <f t="shared" si="112"/>
        <v>0</v>
      </c>
      <c r="G467" s="47">
        <f t="shared" si="113"/>
        <v>0</v>
      </c>
      <c r="H467" s="47">
        <f t="shared" si="114"/>
        <v>0</v>
      </c>
      <c r="I467" s="47">
        <f t="shared" si="115"/>
        <v>0</v>
      </c>
      <c r="J467" s="47">
        <f t="shared" si="116"/>
        <v>0</v>
      </c>
      <c r="K467" s="47">
        <f t="shared" si="117"/>
        <v>0</v>
      </c>
      <c r="L467" s="47">
        <f t="shared" si="118"/>
        <v>0</v>
      </c>
      <c r="M467" s="47">
        <f t="shared" si="119"/>
        <v>0</v>
      </c>
      <c r="N467" s="78">
        <v>0</v>
      </c>
      <c r="O467" s="47">
        <v>0</v>
      </c>
      <c r="P467" s="47">
        <v>0</v>
      </c>
      <c r="Q467" s="47">
        <v>0</v>
      </c>
      <c r="R467" s="47">
        <v>0</v>
      </c>
      <c r="S467" s="129">
        <v>0</v>
      </c>
      <c r="T467" s="47">
        <v>0</v>
      </c>
      <c r="U467" s="79">
        <f t="shared" si="121"/>
        <v>0</v>
      </c>
      <c r="V467" s="47">
        <v>0</v>
      </c>
      <c r="W467" s="47">
        <f t="shared" si="111"/>
        <v>0</v>
      </c>
      <c r="X467" s="47">
        <v>0</v>
      </c>
      <c r="Y467" s="47">
        <v>0</v>
      </c>
      <c r="Z467" s="47">
        <v>0</v>
      </c>
      <c r="AA467" s="47">
        <v>0</v>
      </c>
      <c r="AB467" s="47">
        <v>0</v>
      </c>
      <c r="AC467" s="69">
        <f t="shared" si="122"/>
        <v>0</v>
      </c>
      <c r="AD467" s="112">
        <f t="shared" si="123"/>
        <v>0</v>
      </c>
    </row>
    <row r="468" spans="1:30" s="49" customFormat="1" ht="12.75" hidden="1" x14ac:dyDescent="0.2">
      <c r="A468" s="93">
        <v>463</v>
      </c>
      <c r="B468" s="36"/>
      <c r="C468" s="141"/>
      <c r="D468" s="56"/>
      <c r="E468" s="77">
        <f t="shared" si="120"/>
        <v>0</v>
      </c>
      <c r="F468" s="78">
        <f t="shared" si="112"/>
        <v>0</v>
      </c>
      <c r="G468" s="47">
        <f t="shared" si="113"/>
        <v>0</v>
      </c>
      <c r="H468" s="47">
        <f t="shared" si="114"/>
        <v>0</v>
      </c>
      <c r="I468" s="47">
        <f t="shared" si="115"/>
        <v>0</v>
      </c>
      <c r="J468" s="47">
        <f t="shared" si="116"/>
        <v>0</v>
      </c>
      <c r="K468" s="47">
        <f t="shared" si="117"/>
        <v>0</v>
      </c>
      <c r="L468" s="47">
        <f t="shared" si="118"/>
        <v>0</v>
      </c>
      <c r="M468" s="47">
        <f t="shared" si="119"/>
        <v>0</v>
      </c>
      <c r="N468" s="78">
        <v>0</v>
      </c>
      <c r="O468" s="47">
        <v>0</v>
      </c>
      <c r="P468" s="47">
        <v>0</v>
      </c>
      <c r="Q468" s="47">
        <v>0</v>
      </c>
      <c r="R468" s="47">
        <v>0</v>
      </c>
      <c r="S468" s="129">
        <v>0</v>
      </c>
      <c r="T468" s="47">
        <v>0</v>
      </c>
      <c r="U468" s="79">
        <f t="shared" si="121"/>
        <v>0</v>
      </c>
      <c r="V468" s="47">
        <v>0</v>
      </c>
      <c r="W468" s="47">
        <f t="shared" si="111"/>
        <v>0</v>
      </c>
      <c r="X468" s="47">
        <v>0</v>
      </c>
      <c r="Y468" s="47">
        <v>0</v>
      </c>
      <c r="Z468" s="47">
        <v>0</v>
      </c>
      <c r="AA468" s="47">
        <v>0</v>
      </c>
      <c r="AB468" s="47">
        <v>0</v>
      </c>
      <c r="AC468" s="69">
        <f t="shared" si="122"/>
        <v>0</v>
      </c>
      <c r="AD468" s="112">
        <f t="shared" si="123"/>
        <v>0</v>
      </c>
    </row>
    <row r="469" spans="1:30" s="49" customFormat="1" ht="12.75" hidden="1" x14ac:dyDescent="0.2">
      <c r="A469" s="93">
        <v>464</v>
      </c>
      <c r="B469" s="36"/>
      <c r="C469" s="141"/>
      <c r="D469" s="56"/>
      <c r="E469" s="77">
        <f t="shared" si="120"/>
        <v>0</v>
      </c>
      <c r="F469" s="78">
        <f t="shared" si="112"/>
        <v>0</v>
      </c>
      <c r="G469" s="47">
        <f t="shared" si="113"/>
        <v>0</v>
      </c>
      <c r="H469" s="47">
        <f t="shared" si="114"/>
        <v>0</v>
      </c>
      <c r="I469" s="47">
        <f t="shared" si="115"/>
        <v>0</v>
      </c>
      <c r="J469" s="47">
        <f t="shared" si="116"/>
        <v>0</v>
      </c>
      <c r="K469" s="47">
        <f t="shared" si="117"/>
        <v>0</v>
      </c>
      <c r="L469" s="47">
        <f t="shared" si="118"/>
        <v>0</v>
      </c>
      <c r="M469" s="47">
        <f t="shared" si="119"/>
        <v>0</v>
      </c>
      <c r="N469" s="78">
        <v>0</v>
      </c>
      <c r="O469" s="47">
        <v>0</v>
      </c>
      <c r="P469" s="47">
        <v>0</v>
      </c>
      <c r="Q469" s="47">
        <v>0</v>
      </c>
      <c r="R469" s="47">
        <v>0</v>
      </c>
      <c r="S469" s="129">
        <v>0</v>
      </c>
      <c r="T469" s="47">
        <v>0</v>
      </c>
      <c r="U469" s="79">
        <f t="shared" si="121"/>
        <v>0</v>
      </c>
      <c r="V469" s="47">
        <v>0</v>
      </c>
      <c r="W469" s="47">
        <f t="shared" si="111"/>
        <v>0</v>
      </c>
      <c r="X469" s="47">
        <v>0</v>
      </c>
      <c r="Y469" s="47">
        <v>0</v>
      </c>
      <c r="Z469" s="47">
        <v>0</v>
      </c>
      <c r="AA469" s="47">
        <v>0</v>
      </c>
      <c r="AB469" s="47">
        <v>0</v>
      </c>
      <c r="AC469" s="69">
        <f t="shared" si="122"/>
        <v>0</v>
      </c>
      <c r="AD469" s="112">
        <f t="shared" si="123"/>
        <v>0</v>
      </c>
    </row>
    <row r="470" spans="1:30" s="49" customFormat="1" ht="12.75" hidden="1" x14ac:dyDescent="0.2">
      <c r="A470" s="93">
        <v>465</v>
      </c>
      <c r="B470" s="36"/>
      <c r="C470" s="141"/>
      <c r="D470" s="56"/>
      <c r="E470" s="77">
        <f t="shared" si="120"/>
        <v>0</v>
      </c>
      <c r="F470" s="78">
        <f t="shared" si="112"/>
        <v>0</v>
      </c>
      <c r="G470" s="47">
        <f t="shared" si="113"/>
        <v>0</v>
      </c>
      <c r="H470" s="47">
        <f t="shared" si="114"/>
        <v>0</v>
      </c>
      <c r="I470" s="47">
        <f t="shared" si="115"/>
        <v>0</v>
      </c>
      <c r="J470" s="47">
        <f t="shared" si="116"/>
        <v>0</v>
      </c>
      <c r="K470" s="47">
        <f t="shared" si="117"/>
        <v>0</v>
      </c>
      <c r="L470" s="47">
        <f t="shared" si="118"/>
        <v>0</v>
      </c>
      <c r="M470" s="47">
        <f t="shared" si="119"/>
        <v>0</v>
      </c>
      <c r="N470" s="78">
        <v>0</v>
      </c>
      <c r="O470" s="47">
        <v>0</v>
      </c>
      <c r="P470" s="47">
        <v>0</v>
      </c>
      <c r="Q470" s="47">
        <v>0</v>
      </c>
      <c r="R470" s="47">
        <v>0</v>
      </c>
      <c r="S470" s="129">
        <v>0</v>
      </c>
      <c r="T470" s="47">
        <v>0</v>
      </c>
      <c r="U470" s="79">
        <f t="shared" si="121"/>
        <v>0</v>
      </c>
      <c r="V470" s="47">
        <v>0</v>
      </c>
      <c r="W470" s="47">
        <f t="shared" si="111"/>
        <v>0</v>
      </c>
      <c r="X470" s="47">
        <v>0</v>
      </c>
      <c r="Y470" s="47">
        <v>0</v>
      </c>
      <c r="Z470" s="47">
        <v>0</v>
      </c>
      <c r="AA470" s="47">
        <v>0</v>
      </c>
      <c r="AB470" s="47">
        <v>0</v>
      </c>
      <c r="AC470" s="69">
        <f t="shared" si="122"/>
        <v>0</v>
      </c>
      <c r="AD470" s="112">
        <f t="shared" si="123"/>
        <v>0</v>
      </c>
    </row>
    <row r="471" spans="1:30" s="49" customFormat="1" ht="12.75" hidden="1" x14ac:dyDescent="0.2">
      <c r="A471" s="93">
        <v>466</v>
      </c>
      <c r="B471" s="36"/>
      <c r="C471" s="141"/>
      <c r="D471" s="56"/>
      <c r="E471" s="77">
        <f t="shared" si="120"/>
        <v>0</v>
      </c>
      <c r="F471" s="78">
        <f t="shared" si="112"/>
        <v>0</v>
      </c>
      <c r="G471" s="47">
        <f t="shared" si="113"/>
        <v>0</v>
      </c>
      <c r="H471" s="47">
        <f t="shared" si="114"/>
        <v>0</v>
      </c>
      <c r="I471" s="47">
        <f t="shared" si="115"/>
        <v>0</v>
      </c>
      <c r="J471" s="47">
        <f t="shared" si="116"/>
        <v>0</v>
      </c>
      <c r="K471" s="47">
        <f t="shared" si="117"/>
        <v>0</v>
      </c>
      <c r="L471" s="47">
        <f t="shared" si="118"/>
        <v>0</v>
      </c>
      <c r="M471" s="47">
        <f t="shared" si="119"/>
        <v>0</v>
      </c>
      <c r="N471" s="78">
        <v>0</v>
      </c>
      <c r="O471" s="47">
        <v>0</v>
      </c>
      <c r="P471" s="47">
        <v>0</v>
      </c>
      <c r="Q471" s="47">
        <v>0</v>
      </c>
      <c r="R471" s="47">
        <v>0</v>
      </c>
      <c r="S471" s="129">
        <v>0</v>
      </c>
      <c r="T471" s="47">
        <v>0</v>
      </c>
      <c r="U471" s="79">
        <f t="shared" si="121"/>
        <v>0</v>
      </c>
      <c r="V471" s="47">
        <v>0</v>
      </c>
      <c r="W471" s="47">
        <f t="shared" si="111"/>
        <v>0</v>
      </c>
      <c r="X471" s="47">
        <v>0</v>
      </c>
      <c r="Y471" s="47">
        <v>0</v>
      </c>
      <c r="Z471" s="47">
        <v>0</v>
      </c>
      <c r="AA471" s="47">
        <v>0</v>
      </c>
      <c r="AB471" s="47">
        <v>0</v>
      </c>
      <c r="AC471" s="69">
        <f t="shared" si="122"/>
        <v>0</v>
      </c>
      <c r="AD471" s="112">
        <f t="shared" si="123"/>
        <v>0</v>
      </c>
    </row>
    <row r="472" spans="1:30" s="49" customFormat="1" ht="12.75" hidden="1" x14ac:dyDescent="0.2">
      <c r="A472" s="93">
        <v>467</v>
      </c>
      <c r="B472" s="36"/>
      <c r="C472" s="141"/>
      <c r="D472" s="56"/>
      <c r="E472" s="77">
        <f t="shared" si="120"/>
        <v>0</v>
      </c>
      <c r="F472" s="78">
        <f t="shared" si="112"/>
        <v>0</v>
      </c>
      <c r="G472" s="47">
        <f t="shared" si="113"/>
        <v>0</v>
      </c>
      <c r="H472" s="47">
        <f t="shared" si="114"/>
        <v>0</v>
      </c>
      <c r="I472" s="47">
        <f t="shared" si="115"/>
        <v>0</v>
      </c>
      <c r="J472" s="47">
        <f t="shared" si="116"/>
        <v>0</v>
      </c>
      <c r="K472" s="47">
        <f t="shared" si="117"/>
        <v>0</v>
      </c>
      <c r="L472" s="47">
        <f t="shared" si="118"/>
        <v>0</v>
      </c>
      <c r="M472" s="47">
        <f t="shared" si="119"/>
        <v>0</v>
      </c>
      <c r="N472" s="78">
        <v>0</v>
      </c>
      <c r="O472" s="47">
        <v>0</v>
      </c>
      <c r="P472" s="47">
        <v>0</v>
      </c>
      <c r="Q472" s="47">
        <v>0</v>
      </c>
      <c r="R472" s="47">
        <v>0</v>
      </c>
      <c r="S472" s="129">
        <v>0</v>
      </c>
      <c r="T472" s="47">
        <v>0</v>
      </c>
      <c r="U472" s="79">
        <f t="shared" si="121"/>
        <v>0</v>
      </c>
      <c r="V472" s="47">
        <v>0</v>
      </c>
      <c r="W472" s="47">
        <f t="shared" si="111"/>
        <v>0</v>
      </c>
      <c r="X472" s="47">
        <v>0</v>
      </c>
      <c r="Y472" s="47">
        <v>0</v>
      </c>
      <c r="Z472" s="47">
        <v>0</v>
      </c>
      <c r="AA472" s="47">
        <v>0</v>
      </c>
      <c r="AB472" s="47">
        <v>0</v>
      </c>
      <c r="AC472" s="69">
        <f t="shared" si="122"/>
        <v>0</v>
      </c>
      <c r="AD472" s="112">
        <f t="shared" si="123"/>
        <v>0</v>
      </c>
    </row>
    <row r="473" spans="1:30" s="49" customFormat="1" ht="12.75" hidden="1" x14ac:dyDescent="0.2">
      <c r="A473" s="93">
        <v>468</v>
      </c>
      <c r="B473" s="36"/>
      <c r="C473" s="141"/>
      <c r="D473" s="56"/>
      <c r="E473" s="77">
        <f t="shared" si="120"/>
        <v>0</v>
      </c>
      <c r="F473" s="78">
        <f t="shared" si="112"/>
        <v>0</v>
      </c>
      <c r="G473" s="47">
        <f t="shared" si="113"/>
        <v>0</v>
      </c>
      <c r="H473" s="47">
        <f t="shared" si="114"/>
        <v>0</v>
      </c>
      <c r="I473" s="47">
        <f t="shared" si="115"/>
        <v>0</v>
      </c>
      <c r="J473" s="47">
        <f t="shared" si="116"/>
        <v>0</v>
      </c>
      <c r="K473" s="47">
        <f t="shared" si="117"/>
        <v>0</v>
      </c>
      <c r="L473" s="47">
        <f t="shared" si="118"/>
        <v>0</v>
      </c>
      <c r="M473" s="47">
        <f t="shared" si="119"/>
        <v>0</v>
      </c>
      <c r="N473" s="78">
        <v>0</v>
      </c>
      <c r="O473" s="47">
        <v>0</v>
      </c>
      <c r="P473" s="47">
        <v>0</v>
      </c>
      <c r="Q473" s="47">
        <v>0</v>
      </c>
      <c r="R473" s="47">
        <v>0</v>
      </c>
      <c r="S473" s="129">
        <v>0</v>
      </c>
      <c r="T473" s="47">
        <v>0</v>
      </c>
      <c r="U473" s="79">
        <f t="shared" si="121"/>
        <v>0</v>
      </c>
      <c r="V473" s="47">
        <v>0</v>
      </c>
      <c r="W473" s="47">
        <f t="shared" si="111"/>
        <v>0</v>
      </c>
      <c r="X473" s="47">
        <v>0</v>
      </c>
      <c r="Y473" s="47">
        <v>0</v>
      </c>
      <c r="Z473" s="47">
        <v>0</v>
      </c>
      <c r="AA473" s="47">
        <v>0</v>
      </c>
      <c r="AB473" s="47">
        <v>0</v>
      </c>
      <c r="AC473" s="69">
        <f t="shared" si="122"/>
        <v>0</v>
      </c>
      <c r="AD473" s="112">
        <f t="shared" si="123"/>
        <v>0</v>
      </c>
    </row>
    <row r="474" spans="1:30" s="49" customFormat="1" ht="12.75" hidden="1" x14ac:dyDescent="0.2">
      <c r="A474" s="93">
        <v>469</v>
      </c>
      <c r="B474" s="36"/>
      <c r="C474" s="141"/>
      <c r="D474" s="56"/>
      <c r="E474" s="77">
        <f t="shared" si="120"/>
        <v>0</v>
      </c>
      <c r="F474" s="78">
        <f t="shared" si="112"/>
        <v>0</v>
      </c>
      <c r="G474" s="47">
        <f t="shared" si="113"/>
        <v>0</v>
      </c>
      <c r="H474" s="47">
        <f t="shared" si="114"/>
        <v>0</v>
      </c>
      <c r="I474" s="47">
        <f t="shared" si="115"/>
        <v>0</v>
      </c>
      <c r="J474" s="47">
        <f t="shared" si="116"/>
        <v>0</v>
      </c>
      <c r="K474" s="47">
        <f t="shared" si="117"/>
        <v>0</v>
      </c>
      <c r="L474" s="47">
        <f t="shared" si="118"/>
        <v>0</v>
      </c>
      <c r="M474" s="47">
        <f t="shared" si="119"/>
        <v>0</v>
      </c>
      <c r="N474" s="78">
        <v>0</v>
      </c>
      <c r="O474" s="47">
        <v>0</v>
      </c>
      <c r="P474" s="47">
        <v>0</v>
      </c>
      <c r="Q474" s="47">
        <v>0</v>
      </c>
      <c r="R474" s="47">
        <v>0</v>
      </c>
      <c r="S474" s="129">
        <v>0</v>
      </c>
      <c r="T474" s="47">
        <v>0</v>
      </c>
      <c r="U474" s="79">
        <f t="shared" si="121"/>
        <v>0</v>
      </c>
      <c r="V474" s="47">
        <v>0</v>
      </c>
      <c r="W474" s="47">
        <f t="shared" si="111"/>
        <v>0</v>
      </c>
      <c r="X474" s="47">
        <v>0</v>
      </c>
      <c r="Y474" s="47">
        <v>0</v>
      </c>
      <c r="Z474" s="47">
        <v>0</v>
      </c>
      <c r="AA474" s="47">
        <v>0</v>
      </c>
      <c r="AB474" s="47">
        <v>0</v>
      </c>
      <c r="AC474" s="69">
        <f t="shared" si="122"/>
        <v>0</v>
      </c>
      <c r="AD474" s="112">
        <f t="shared" si="123"/>
        <v>0</v>
      </c>
    </row>
    <row r="475" spans="1:30" s="49" customFormat="1" ht="12.75" hidden="1" x14ac:dyDescent="0.2">
      <c r="A475" s="93">
        <v>470</v>
      </c>
      <c r="B475" s="36"/>
      <c r="C475" s="141"/>
      <c r="D475" s="56"/>
      <c r="E475" s="77">
        <f t="shared" si="120"/>
        <v>0</v>
      </c>
      <c r="F475" s="78">
        <f t="shared" si="112"/>
        <v>0</v>
      </c>
      <c r="G475" s="47">
        <f t="shared" si="113"/>
        <v>0</v>
      </c>
      <c r="H475" s="47">
        <f t="shared" si="114"/>
        <v>0</v>
      </c>
      <c r="I475" s="47">
        <f t="shared" si="115"/>
        <v>0</v>
      </c>
      <c r="J475" s="47">
        <f t="shared" si="116"/>
        <v>0</v>
      </c>
      <c r="K475" s="47">
        <f t="shared" si="117"/>
        <v>0</v>
      </c>
      <c r="L475" s="47">
        <f t="shared" si="118"/>
        <v>0</v>
      </c>
      <c r="M475" s="47">
        <f t="shared" si="119"/>
        <v>0</v>
      </c>
      <c r="N475" s="78">
        <v>0</v>
      </c>
      <c r="O475" s="47">
        <v>0</v>
      </c>
      <c r="P475" s="47">
        <v>0</v>
      </c>
      <c r="Q475" s="47">
        <v>0</v>
      </c>
      <c r="R475" s="47">
        <v>0</v>
      </c>
      <c r="S475" s="129">
        <v>0</v>
      </c>
      <c r="T475" s="47">
        <v>0</v>
      </c>
      <c r="U475" s="79">
        <f t="shared" si="121"/>
        <v>0</v>
      </c>
      <c r="V475" s="47">
        <v>0</v>
      </c>
      <c r="W475" s="47">
        <f t="shared" si="111"/>
        <v>0</v>
      </c>
      <c r="X475" s="47">
        <v>0</v>
      </c>
      <c r="Y475" s="47">
        <v>0</v>
      </c>
      <c r="Z475" s="47">
        <v>0</v>
      </c>
      <c r="AA475" s="47">
        <v>0</v>
      </c>
      <c r="AB475" s="47">
        <v>0</v>
      </c>
      <c r="AC475" s="69">
        <f t="shared" si="122"/>
        <v>0</v>
      </c>
      <c r="AD475" s="112">
        <f t="shared" si="123"/>
        <v>0</v>
      </c>
    </row>
    <row r="476" spans="1:30" s="49" customFormat="1" ht="12.75" hidden="1" x14ac:dyDescent="0.2">
      <c r="A476" s="93">
        <v>471</v>
      </c>
      <c r="B476" s="36"/>
      <c r="C476" s="141"/>
      <c r="D476" s="56"/>
      <c r="E476" s="77">
        <f t="shared" si="120"/>
        <v>0</v>
      </c>
      <c r="F476" s="78">
        <f t="shared" si="112"/>
        <v>0</v>
      </c>
      <c r="G476" s="47">
        <f t="shared" si="113"/>
        <v>0</v>
      </c>
      <c r="H476" s="47">
        <f t="shared" si="114"/>
        <v>0</v>
      </c>
      <c r="I476" s="47">
        <f t="shared" si="115"/>
        <v>0</v>
      </c>
      <c r="J476" s="47">
        <f t="shared" si="116"/>
        <v>0</v>
      </c>
      <c r="K476" s="47">
        <f t="shared" si="117"/>
        <v>0</v>
      </c>
      <c r="L476" s="47">
        <f t="shared" si="118"/>
        <v>0</v>
      </c>
      <c r="M476" s="47">
        <f t="shared" si="119"/>
        <v>0</v>
      </c>
      <c r="N476" s="78">
        <v>0</v>
      </c>
      <c r="O476" s="47">
        <v>0</v>
      </c>
      <c r="P476" s="47">
        <v>0</v>
      </c>
      <c r="Q476" s="47">
        <v>0</v>
      </c>
      <c r="R476" s="47">
        <v>0</v>
      </c>
      <c r="S476" s="129">
        <v>0</v>
      </c>
      <c r="T476" s="47">
        <v>0</v>
      </c>
      <c r="U476" s="79">
        <f t="shared" si="121"/>
        <v>0</v>
      </c>
      <c r="V476" s="47">
        <v>0</v>
      </c>
      <c r="W476" s="47">
        <f t="shared" si="111"/>
        <v>0</v>
      </c>
      <c r="X476" s="47">
        <v>0</v>
      </c>
      <c r="Y476" s="47">
        <v>0</v>
      </c>
      <c r="Z476" s="47">
        <v>0</v>
      </c>
      <c r="AA476" s="47">
        <v>0</v>
      </c>
      <c r="AB476" s="47">
        <v>0</v>
      </c>
      <c r="AC476" s="69">
        <f t="shared" si="122"/>
        <v>0</v>
      </c>
      <c r="AD476" s="112">
        <f t="shared" si="123"/>
        <v>0</v>
      </c>
    </row>
    <row r="477" spans="1:30" s="49" customFormat="1" ht="12.75" hidden="1" x14ac:dyDescent="0.2">
      <c r="A477" s="93">
        <v>472</v>
      </c>
      <c r="B477" s="36"/>
      <c r="C477" s="141"/>
      <c r="D477" s="56"/>
      <c r="E477" s="77">
        <f t="shared" si="120"/>
        <v>0</v>
      </c>
      <c r="F477" s="78">
        <f t="shared" si="112"/>
        <v>0</v>
      </c>
      <c r="G477" s="47">
        <f t="shared" si="113"/>
        <v>0</v>
      </c>
      <c r="H477" s="47">
        <f t="shared" si="114"/>
        <v>0</v>
      </c>
      <c r="I477" s="47">
        <f t="shared" si="115"/>
        <v>0</v>
      </c>
      <c r="J477" s="47">
        <f t="shared" si="116"/>
        <v>0</v>
      </c>
      <c r="K477" s="47">
        <f t="shared" si="117"/>
        <v>0</v>
      </c>
      <c r="L477" s="47">
        <f t="shared" si="118"/>
        <v>0</v>
      </c>
      <c r="M477" s="47">
        <f t="shared" si="119"/>
        <v>0</v>
      </c>
      <c r="N477" s="78">
        <v>0</v>
      </c>
      <c r="O477" s="47">
        <v>0</v>
      </c>
      <c r="P477" s="47">
        <v>0</v>
      </c>
      <c r="Q477" s="47">
        <v>0</v>
      </c>
      <c r="R477" s="47">
        <v>0</v>
      </c>
      <c r="S477" s="129">
        <v>0</v>
      </c>
      <c r="T477" s="47">
        <v>0</v>
      </c>
      <c r="U477" s="79">
        <f t="shared" si="121"/>
        <v>0</v>
      </c>
      <c r="V477" s="47">
        <v>0</v>
      </c>
      <c r="W477" s="47">
        <f t="shared" si="111"/>
        <v>0</v>
      </c>
      <c r="X477" s="47">
        <v>0</v>
      </c>
      <c r="Y477" s="47">
        <v>0</v>
      </c>
      <c r="Z477" s="47">
        <v>0</v>
      </c>
      <c r="AA477" s="47">
        <v>0</v>
      </c>
      <c r="AB477" s="47">
        <v>0</v>
      </c>
      <c r="AC477" s="69">
        <f t="shared" si="122"/>
        <v>0</v>
      </c>
      <c r="AD477" s="112">
        <f t="shared" si="123"/>
        <v>0</v>
      </c>
    </row>
    <row r="478" spans="1:30" s="49" customFormat="1" ht="12.75" hidden="1" x14ac:dyDescent="0.2">
      <c r="A478" s="93">
        <v>473</v>
      </c>
      <c r="B478" s="36"/>
      <c r="C478" s="141"/>
      <c r="D478" s="56"/>
      <c r="E478" s="77">
        <f t="shared" si="120"/>
        <v>0</v>
      </c>
      <c r="F478" s="78">
        <f t="shared" si="112"/>
        <v>0</v>
      </c>
      <c r="G478" s="47">
        <f t="shared" si="113"/>
        <v>0</v>
      </c>
      <c r="H478" s="47">
        <f t="shared" si="114"/>
        <v>0</v>
      </c>
      <c r="I478" s="47">
        <f t="shared" si="115"/>
        <v>0</v>
      </c>
      <c r="J478" s="47">
        <f t="shared" si="116"/>
        <v>0</v>
      </c>
      <c r="K478" s="47">
        <f t="shared" si="117"/>
        <v>0</v>
      </c>
      <c r="L478" s="47">
        <f t="shared" si="118"/>
        <v>0</v>
      </c>
      <c r="M478" s="47">
        <f t="shared" si="119"/>
        <v>0</v>
      </c>
      <c r="N478" s="78">
        <v>0</v>
      </c>
      <c r="O478" s="47">
        <v>0</v>
      </c>
      <c r="P478" s="47">
        <v>0</v>
      </c>
      <c r="Q478" s="47">
        <v>0</v>
      </c>
      <c r="R478" s="47">
        <v>0</v>
      </c>
      <c r="S478" s="129">
        <v>0</v>
      </c>
      <c r="T478" s="47">
        <v>0</v>
      </c>
      <c r="U478" s="79">
        <f t="shared" si="121"/>
        <v>0</v>
      </c>
      <c r="V478" s="47">
        <v>0</v>
      </c>
      <c r="W478" s="47">
        <f t="shared" si="111"/>
        <v>0</v>
      </c>
      <c r="X478" s="47">
        <v>0</v>
      </c>
      <c r="Y478" s="47">
        <v>0</v>
      </c>
      <c r="Z478" s="47">
        <v>0</v>
      </c>
      <c r="AA478" s="47">
        <v>0</v>
      </c>
      <c r="AB478" s="47">
        <v>0</v>
      </c>
      <c r="AC478" s="69">
        <f t="shared" si="122"/>
        <v>0</v>
      </c>
      <c r="AD478" s="112">
        <f t="shared" si="123"/>
        <v>0</v>
      </c>
    </row>
    <row r="479" spans="1:30" s="49" customFormat="1" ht="12.75" hidden="1" x14ac:dyDescent="0.2">
      <c r="A479" s="93">
        <v>474</v>
      </c>
      <c r="B479" s="36"/>
      <c r="C479" s="141"/>
      <c r="D479" s="56"/>
      <c r="E479" s="77">
        <f t="shared" si="120"/>
        <v>0</v>
      </c>
      <c r="F479" s="78">
        <f t="shared" si="112"/>
        <v>0</v>
      </c>
      <c r="G479" s="47">
        <f t="shared" si="113"/>
        <v>0</v>
      </c>
      <c r="H479" s="47">
        <f t="shared" si="114"/>
        <v>0</v>
      </c>
      <c r="I479" s="47">
        <f t="shared" si="115"/>
        <v>0</v>
      </c>
      <c r="J479" s="47">
        <f t="shared" si="116"/>
        <v>0</v>
      </c>
      <c r="K479" s="47">
        <f t="shared" si="117"/>
        <v>0</v>
      </c>
      <c r="L479" s="47">
        <f t="shared" si="118"/>
        <v>0</v>
      </c>
      <c r="M479" s="47">
        <f t="shared" si="119"/>
        <v>0</v>
      </c>
      <c r="N479" s="78">
        <v>0</v>
      </c>
      <c r="O479" s="47">
        <v>0</v>
      </c>
      <c r="P479" s="47">
        <v>0</v>
      </c>
      <c r="Q479" s="47">
        <v>0</v>
      </c>
      <c r="R479" s="47">
        <v>0</v>
      </c>
      <c r="S479" s="129">
        <v>0</v>
      </c>
      <c r="T479" s="47">
        <v>0</v>
      </c>
      <c r="U479" s="79">
        <f t="shared" si="121"/>
        <v>0</v>
      </c>
      <c r="V479" s="47">
        <v>0</v>
      </c>
      <c r="W479" s="47">
        <f t="shared" si="111"/>
        <v>0</v>
      </c>
      <c r="X479" s="47">
        <v>0</v>
      </c>
      <c r="Y479" s="47">
        <v>0</v>
      </c>
      <c r="Z479" s="47">
        <v>0</v>
      </c>
      <c r="AA479" s="47">
        <v>0</v>
      </c>
      <c r="AB479" s="47">
        <v>0</v>
      </c>
      <c r="AC479" s="69">
        <f t="shared" si="122"/>
        <v>0</v>
      </c>
      <c r="AD479" s="112">
        <f t="shared" si="123"/>
        <v>0</v>
      </c>
    </row>
    <row r="480" spans="1:30" s="49" customFormat="1" ht="12.75" hidden="1" x14ac:dyDescent="0.2">
      <c r="A480" s="93">
        <v>475</v>
      </c>
      <c r="B480" s="36"/>
      <c r="C480" s="141"/>
      <c r="D480" s="56"/>
      <c r="E480" s="77">
        <f t="shared" si="120"/>
        <v>0</v>
      </c>
      <c r="F480" s="78">
        <f t="shared" si="112"/>
        <v>0</v>
      </c>
      <c r="G480" s="47">
        <f t="shared" si="113"/>
        <v>0</v>
      </c>
      <c r="H480" s="47">
        <f t="shared" si="114"/>
        <v>0</v>
      </c>
      <c r="I480" s="47">
        <f t="shared" si="115"/>
        <v>0</v>
      </c>
      <c r="J480" s="47">
        <f t="shared" si="116"/>
        <v>0</v>
      </c>
      <c r="K480" s="47">
        <f t="shared" si="117"/>
        <v>0</v>
      </c>
      <c r="L480" s="47">
        <f t="shared" si="118"/>
        <v>0</v>
      </c>
      <c r="M480" s="47">
        <f t="shared" si="119"/>
        <v>0</v>
      </c>
      <c r="N480" s="78">
        <v>0</v>
      </c>
      <c r="O480" s="47">
        <v>0</v>
      </c>
      <c r="P480" s="47">
        <v>0</v>
      </c>
      <c r="Q480" s="47">
        <v>0</v>
      </c>
      <c r="R480" s="47">
        <v>0</v>
      </c>
      <c r="S480" s="129">
        <v>0</v>
      </c>
      <c r="T480" s="47">
        <v>0</v>
      </c>
      <c r="U480" s="79">
        <f t="shared" si="121"/>
        <v>0</v>
      </c>
      <c r="V480" s="47">
        <v>0</v>
      </c>
      <c r="W480" s="47">
        <f t="shared" si="111"/>
        <v>0</v>
      </c>
      <c r="X480" s="47">
        <v>0</v>
      </c>
      <c r="Y480" s="47">
        <v>0</v>
      </c>
      <c r="Z480" s="47">
        <v>0</v>
      </c>
      <c r="AA480" s="47">
        <v>0</v>
      </c>
      <c r="AB480" s="47">
        <v>0</v>
      </c>
      <c r="AC480" s="69">
        <f t="shared" si="122"/>
        <v>0</v>
      </c>
      <c r="AD480" s="112">
        <f t="shared" si="123"/>
        <v>0</v>
      </c>
    </row>
    <row r="481" spans="1:30" s="49" customFormat="1" ht="12.75" hidden="1" x14ac:dyDescent="0.2">
      <c r="A481" s="93">
        <v>476</v>
      </c>
      <c r="B481" s="36"/>
      <c r="C481" s="141"/>
      <c r="D481" s="56"/>
      <c r="E481" s="77">
        <f t="shared" si="120"/>
        <v>0</v>
      </c>
      <c r="F481" s="78">
        <f t="shared" si="112"/>
        <v>0</v>
      </c>
      <c r="G481" s="47">
        <f t="shared" si="113"/>
        <v>0</v>
      </c>
      <c r="H481" s="47">
        <f t="shared" si="114"/>
        <v>0</v>
      </c>
      <c r="I481" s="47">
        <f t="shared" si="115"/>
        <v>0</v>
      </c>
      <c r="J481" s="47">
        <f t="shared" si="116"/>
        <v>0</v>
      </c>
      <c r="K481" s="47">
        <f t="shared" si="117"/>
        <v>0</v>
      </c>
      <c r="L481" s="47">
        <f t="shared" si="118"/>
        <v>0</v>
      </c>
      <c r="M481" s="47">
        <f t="shared" si="119"/>
        <v>0</v>
      </c>
      <c r="N481" s="78">
        <v>0</v>
      </c>
      <c r="O481" s="47">
        <v>0</v>
      </c>
      <c r="P481" s="47">
        <v>0</v>
      </c>
      <c r="Q481" s="47">
        <v>0</v>
      </c>
      <c r="R481" s="47">
        <v>0</v>
      </c>
      <c r="S481" s="129">
        <v>0</v>
      </c>
      <c r="T481" s="47">
        <v>0</v>
      </c>
      <c r="U481" s="79">
        <f t="shared" si="121"/>
        <v>0</v>
      </c>
      <c r="V481" s="47">
        <v>0</v>
      </c>
      <c r="W481" s="47">
        <f t="shared" si="111"/>
        <v>0</v>
      </c>
      <c r="X481" s="47">
        <v>0</v>
      </c>
      <c r="Y481" s="47">
        <v>0</v>
      </c>
      <c r="Z481" s="47">
        <v>0</v>
      </c>
      <c r="AA481" s="47">
        <v>0</v>
      </c>
      <c r="AB481" s="47">
        <v>0</v>
      </c>
      <c r="AC481" s="69">
        <f t="shared" si="122"/>
        <v>0</v>
      </c>
      <c r="AD481" s="112">
        <f t="shared" si="123"/>
        <v>0</v>
      </c>
    </row>
    <row r="482" spans="1:30" s="49" customFormat="1" ht="12.75" hidden="1" x14ac:dyDescent="0.2">
      <c r="A482" s="93">
        <v>477</v>
      </c>
      <c r="B482" s="36"/>
      <c r="C482" s="141"/>
      <c r="D482" s="56"/>
      <c r="E482" s="77">
        <f t="shared" si="120"/>
        <v>0</v>
      </c>
      <c r="F482" s="78">
        <f t="shared" si="112"/>
        <v>0</v>
      </c>
      <c r="G482" s="47">
        <f t="shared" si="113"/>
        <v>0</v>
      </c>
      <c r="H482" s="47">
        <f t="shared" si="114"/>
        <v>0</v>
      </c>
      <c r="I482" s="47">
        <f t="shared" si="115"/>
        <v>0</v>
      </c>
      <c r="J482" s="47">
        <f t="shared" si="116"/>
        <v>0</v>
      </c>
      <c r="K482" s="47">
        <f t="shared" si="117"/>
        <v>0</v>
      </c>
      <c r="L482" s="47">
        <f t="shared" si="118"/>
        <v>0</v>
      </c>
      <c r="M482" s="47">
        <f t="shared" si="119"/>
        <v>0</v>
      </c>
      <c r="N482" s="78">
        <v>0</v>
      </c>
      <c r="O482" s="47">
        <v>0</v>
      </c>
      <c r="P482" s="47">
        <v>0</v>
      </c>
      <c r="Q482" s="47">
        <v>0</v>
      </c>
      <c r="R482" s="47">
        <v>0</v>
      </c>
      <c r="S482" s="129">
        <v>0</v>
      </c>
      <c r="T482" s="47">
        <v>0</v>
      </c>
      <c r="U482" s="79">
        <f t="shared" si="121"/>
        <v>0</v>
      </c>
      <c r="V482" s="47">
        <v>0</v>
      </c>
      <c r="W482" s="47">
        <f t="shared" si="111"/>
        <v>0</v>
      </c>
      <c r="X482" s="47">
        <v>0</v>
      </c>
      <c r="Y482" s="47">
        <v>0</v>
      </c>
      <c r="Z482" s="47">
        <v>0</v>
      </c>
      <c r="AA482" s="47">
        <v>0</v>
      </c>
      <c r="AB482" s="47">
        <v>0</v>
      </c>
      <c r="AC482" s="69">
        <f t="shared" si="122"/>
        <v>0</v>
      </c>
      <c r="AD482" s="112">
        <f t="shared" si="123"/>
        <v>0</v>
      </c>
    </row>
    <row r="483" spans="1:30" s="49" customFormat="1" ht="12.75" hidden="1" x14ac:dyDescent="0.2">
      <c r="A483" s="93">
        <v>478</v>
      </c>
      <c r="B483" s="36"/>
      <c r="C483" s="141"/>
      <c r="D483" s="56"/>
      <c r="E483" s="77">
        <f t="shared" si="120"/>
        <v>0</v>
      </c>
      <c r="F483" s="78">
        <f t="shared" si="112"/>
        <v>0</v>
      </c>
      <c r="G483" s="47">
        <f t="shared" si="113"/>
        <v>0</v>
      </c>
      <c r="H483" s="47">
        <f t="shared" si="114"/>
        <v>0</v>
      </c>
      <c r="I483" s="47">
        <f t="shared" si="115"/>
        <v>0</v>
      </c>
      <c r="J483" s="47">
        <f t="shared" si="116"/>
        <v>0</v>
      </c>
      <c r="K483" s="47">
        <f t="shared" si="117"/>
        <v>0</v>
      </c>
      <c r="L483" s="47">
        <f t="shared" si="118"/>
        <v>0</v>
      </c>
      <c r="M483" s="47">
        <f t="shared" si="119"/>
        <v>0</v>
      </c>
      <c r="N483" s="78">
        <v>0</v>
      </c>
      <c r="O483" s="47">
        <v>0</v>
      </c>
      <c r="P483" s="47">
        <v>0</v>
      </c>
      <c r="Q483" s="47">
        <v>0</v>
      </c>
      <c r="R483" s="47">
        <v>0</v>
      </c>
      <c r="S483" s="129">
        <v>0</v>
      </c>
      <c r="T483" s="47">
        <v>0</v>
      </c>
      <c r="U483" s="79">
        <f t="shared" si="121"/>
        <v>0</v>
      </c>
      <c r="V483" s="47">
        <v>0</v>
      </c>
      <c r="W483" s="47">
        <f t="shared" si="111"/>
        <v>0</v>
      </c>
      <c r="X483" s="47">
        <v>0</v>
      </c>
      <c r="Y483" s="47">
        <v>0</v>
      </c>
      <c r="Z483" s="47">
        <v>0</v>
      </c>
      <c r="AA483" s="47">
        <v>0</v>
      </c>
      <c r="AB483" s="47">
        <v>0</v>
      </c>
      <c r="AC483" s="69">
        <f t="shared" si="122"/>
        <v>0</v>
      </c>
      <c r="AD483" s="112">
        <f t="shared" si="123"/>
        <v>0</v>
      </c>
    </row>
    <row r="484" spans="1:30" s="49" customFormat="1" ht="12.75" hidden="1" x14ac:dyDescent="0.2">
      <c r="A484" s="93">
        <v>479</v>
      </c>
      <c r="B484" s="36"/>
      <c r="C484" s="141"/>
      <c r="D484" s="56"/>
      <c r="E484" s="77">
        <f t="shared" si="120"/>
        <v>0</v>
      </c>
      <c r="F484" s="78">
        <f t="shared" si="112"/>
        <v>0</v>
      </c>
      <c r="G484" s="47">
        <f t="shared" si="113"/>
        <v>0</v>
      </c>
      <c r="H484" s="47">
        <f t="shared" si="114"/>
        <v>0</v>
      </c>
      <c r="I484" s="47">
        <f t="shared" si="115"/>
        <v>0</v>
      </c>
      <c r="J484" s="47">
        <f t="shared" si="116"/>
        <v>0</v>
      </c>
      <c r="K484" s="47">
        <f t="shared" si="117"/>
        <v>0</v>
      </c>
      <c r="L484" s="47">
        <f t="shared" si="118"/>
        <v>0</v>
      </c>
      <c r="M484" s="47">
        <f t="shared" si="119"/>
        <v>0</v>
      </c>
      <c r="N484" s="78">
        <v>0</v>
      </c>
      <c r="O484" s="47">
        <v>0</v>
      </c>
      <c r="P484" s="47">
        <v>0</v>
      </c>
      <c r="Q484" s="47">
        <v>0</v>
      </c>
      <c r="R484" s="47">
        <v>0</v>
      </c>
      <c r="S484" s="129">
        <v>0</v>
      </c>
      <c r="T484" s="47">
        <v>0</v>
      </c>
      <c r="U484" s="79">
        <f t="shared" si="121"/>
        <v>0</v>
      </c>
      <c r="V484" s="47">
        <v>0</v>
      </c>
      <c r="W484" s="47">
        <f t="shared" si="111"/>
        <v>0</v>
      </c>
      <c r="X484" s="47">
        <v>0</v>
      </c>
      <c r="Y484" s="47">
        <v>0</v>
      </c>
      <c r="Z484" s="47">
        <v>0</v>
      </c>
      <c r="AA484" s="47">
        <v>0</v>
      </c>
      <c r="AB484" s="47">
        <v>0</v>
      </c>
      <c r="AC484" s="69">
        <f t="shared" si="122"/>
        <v>0</v>
      </c>
      <c r="AD484" s="112">
        <f t="shared" si="123"/>
        <v>0</v>
      </c>
    </row>
    <row r="485" spans="1:30" s="49" customFormat="1" ht="12.75" hidden="1" x14ac:dyDescent="0.2">
      <c r="A485" s="93">
        <v>480</v>
      </c>
      <c r="B485" s="36"/>
      <c r="C485" s="141"/>
      <c r="D485" s="56"/>
      <c r="E485" s="77">
        <f t="shared" si="120"/>
        <v>0</v>
      </c>
      <c r="F485" s="78">
        <f t="shared" si="112"/>
        <v>0</v>
      </c>
      <c r="G485" s="47">
        <f t="shared" si="113"/>
        <v>0</v>
      </c>
      <c r="H485" s="47">
        <f t="shared" si="114"/>
        <v>0</v>
      </c>
      <c r="I485" s="47">
        <f t="shared" si="115"/>
        <v>0</v>
      </c>
      <c r="J485" s="47">
        <f t="shared" si="116"/>
        <v>0</v>
      </c>
      <c r="K485" s="47">
        <f t="shared" si="117"/>
        <v>0</v>
      </c>
      <c r="L485" s="47">
        <f t="shared" si="118"/>
        <v>0</v>
      </c>
      <c r="M485" s="47">
        <f t="shared" si="119"/>
        <v>0</v>
      </c>
      <c r="N485" s="78">
        <v>0</v>
      </c>
      <c r="O485" s="47">
        <v>0</v>
      </c>
      <c r="P485" s="47">
        <v>0</v>
      </c>
      <c r="Q485" s="47">
        <v>0</v>
      </c>
      <c r="R485" s="47">
        <v>0</v>
      </c>
      <c r="S485" s="129">
        <v>0</v>
      </c>
      <c r="T485" s="47">
        <v>0</v>
      </c>
      <c r="U485" s="79">
        <f t="shared" si="121"/>
        <v>0</v>
      </c>
      <c r="V485" s="47">
        <v>0</v>
      </c>
      <c r="W485" s="47">
        <f t="shared" si="111"/>
        <v>0</v>
      </c>
      <c r="X485" s="47">
        <v>0</v>
      </c>
      <c r="Y485" s="47">
        <v>0</v>
      </c>
      <c r="Z485" s="47">
        <v>0</v>
      </c>
      <c r="AA485" s="47">
        <v>0</v>
      </c>
      <c r="AB485" s="47">
        <v>0</v>
      </c>
      <c r="AC485" s="69">
        <f t="shared" si="122"/>
        <v>0</v>
      </c>
      <c r="AD485" s="112">
        <f t="shared" si="123"/>
        <v>0</v>
      </c>
    </row>
    <row r="486" spans="1:30" s="49" customFormat="1" ht="12.75" hidden="1" x14ac:dyDescent="0.2">
      <c r="A486" s="93">
        <v>481</v>
      </c>
      <c r="B486" s="36"/>
      <c r="C486" s="141"/>
      <c r="D486" s="56"/>
      <c r="E486" s="77">
        <f t="shared" si="120"/>
        <v>0</v>
      </c>
      <c r="F486" s="78">
        <f t="shared" si="112"/>
        <v>0</v>
      </c>
      <c r="G486" s="47">
        <f t="shared" si="113"/>
        <v>0</v>
      </c>
      <c r="H486" s="47">
        <f t="shared" si="114"/>
        <v>0</v>
      </c>
      <c r="I486" s="47">
        <f t="shared" si="115"/>
        <v>0</v>
      </c>
      <c r="J486" s="47">
        <f t="shared" si="116"/>
        <v>0</v>
      </c>
      <c r="K486" s="47">
        <f t="shared" si="117"/>
        <v>0</v>
      </c>
      <c r="L486" s="47">
        <f t="shared" si="118"/>
        <v>0</v>
      </c>
      <c r="M486" s="47">
        <f t="shared" si="119"/>
        <v>0</v>
      </c>
      <c r="N486" s="78">
        <v>0</v>
      </c>
      <c r="O486" s="47">
        <v>0</v>
      </c>
      <c r="P486" s="47">
        <v>0</v>
      </c>
      <c r="Q486" s="47">
        <v>0</v>
      </c>
      <c r="R486" s="47">
        <v>0</v>
      </c>
      <c r="S486" s="129">
        <v>0</v>
      </c>
      <c r="T486" s="47">
        <v>0</v>
      </c>
      <c r="U486" s="79">
        <f t="shared" si="121"/>
        <v>0</v>
      </c>
      <c r="V486" s="47">
        <v>0</v>
      </c>
      <c r="W486" s="47">
        <f t="shared" si="111"/>
        <v>0</v>
      </c>
      <c r="X486" s="47">
        <v>0</v>
      </c>
      <c r="Y486" s="47">
        <v>0</v>
      </c>
      <c r="Z486" s="47">
        <v>0</v>
      </c>
      <c r="AA486" s="47">
        <v>0</v>
      </c>
      <c r="AB486" s="47">
        <v>0</v>
      </c>
      <c r="AC486" s="69">
        <f t="shared" si="122"/>
        <v>0</v>
      </c>
      <c r="AD486" s="112">
        <f t="shared" si="123"/>
        <v>0</v>
      </c>
    </row>
    <row r="487" spans="1:30" s="49" customFormat="1" ht="12.75" hidden="1" x14ac:dyDescent="0.2">
      <c r="A487" s="93">
        <v>482</v>
      </c>
      <c r="B487" s="36"/>
      <c r="C487" s="141"/>
      <c r="D487" s="56"/>
      <c r="E487" s="77">
        <f t="shared" si="120"/>
        <v>0</v>
      </c>
      <c r="F487" s="78">
        <f t="shared" si="112"/>
        <v>0</v>
      </c>
      <c r="G487" s="47">
        <f t="shared" si="113"/>
        <v>0</v>
      </c>
      <c r="H487" s="47">
        <f t="shared" si="114"/>
        <v>0</v>
      </c>
      <c r="I487" s="47">
        <f t="shared" si="115"/>
        <v>0</v>
      </c>
      <c r="J487" s="47">
        <f t="shared" si="116"/>
        <v>0</v>
      </c>
      <c r="K487" s="47">
        <f t="shared" si="117"/>
        <v>0</v>
      </c>
      <c r="L487" s="47">
        <f t="shared" si="118"/>
        <v>0</v>
      </c>
      <c r="M487" s="47">
        <f t="shared" si="119"/>
        <v>0</v>
      </c>
      <c r="N487" s="78">
        <v>0</v>
      </c>
      <c r="O487" s="47">
        <v>0</v>
      </c>
      <c r="P487" s="47">
        <v>0</v>
      </c>
      <c r="Q487" s="47">
        <v>0</v>
      </c>
      <c r="R487" s="47">
        <v>0</v>
      </c>
      <c r="S487" s="129">
        <v>0</v>
      </c>
      <c r="T487" s="47">
        <v>0</v>
      </c>
      <c r="U487" s="79">
        <f t="shared" si="121"/>
        <v>0</v>
      </c>
      <c r="V487" s="47">
        <v>0</v>
      </c>
      <c r="W487" s="47">
        <f t="shared" si="111"/>
        <v>0</v>
      </c>
      <c r="X487" s="47">
        <v>0</v>
      </c>
      <c r="Y487" s="47">
        <v>0</v>
      </c>
      <c r="Z487" s="47">
        <v>0</v>
      </c>
      <c r="AA487" s="47">
        <v>0</v>
      </c>
      <c r="AB487" s="47">
        <v>0</v>
      </c>
      <c r="AC487" s="69">
        <f t="shared" si="122"/>
        <v>0</v>
      </c>
      <c r="AD487" s="112">
        <f t="shared" si="123"/>
        <v>0</v>
      </c>
    </row>
    <row r="488" spans="1:30" s="49" customFormat="1" ht="12.75" hidden="1" x14ac:dyDescent="0.2">
      <c r="A488" s="93">
        <v>483</v>
      </c>
      <c r="B488" s="36"/>
      <c r="C488" s="141"/>
      <c r="D488" s="56"/>
      <c r="E488" s="77">
        <f t="shared" si="120"/>
        <v>0</v>
      </c>
      <c r="F488" s="78">
        <f t="shared" si="112"/>
        <v>0</v>
      </c>
      <c r="G488" s="47">
        <f t="shared" si="113"/>
        <v>0</v>
      </c>
      <c r="H488" s="47">
        <f t="shared" si="114"/>
        <v>0</v>
      </c>
      <c r="I488" s="47">
        <f t="shared" si="115"/>
        <v>0</v>
      </c>
      <c r="J488" s="47">
        <f t="shared" si="116"/>
        <v>0</v>
      </c>
      <c r="K488" s="47">
        <f t="shared" si="117"/>
        <v>0</v>
      </c>
      <c r="L488" s="47">
        <f t="shared" si="118"/>
        <v>0</v>
      </c>
      <c r="M488" s="47">
        <f t="shared" si="119"/>
        <v>0</v>
      </c>
      <c r="N488" s="78">
        <v>0</v>
      </c>
      <c r="O488" s="47">
        <v>0</v>
      </c>
      <c r="P488" s="47">
        <v>0</v>
      </c>
      <c r="Q488" s="47">
        <v>0</v>
      </c>
      <c r="R488" s="47">
        <v>0</v>
      </c>
      <c r="S488" s="129">
        <v>0</v>
      </c>
      <c r="T488" s="47">
        <v>0</v>
      </c>
      <c r="U488" s="79">
        <f t="shared" si="121"/>
        <v>0</v>
      </c>
      <c r="V488" s="47">
        <v>0</v>
      </c>
      <c r="W488" s="47">
        <f t="shared" si="111"/>
        <v>0</v>
      </c>
      <c r="X488" s="47">
        <v>0</v>
      </c>
      <c r="Y488" s="47">
        <v>0</v>
      </c>
      <c r="Z488" s="47">
        <v>0</v>
      </c>
      <c r="AA488" s="47">
        <v>0</v>
      </c>
      <c r="AB488" s="47">
        <v>0</v>
      </c>
      <c r="AC488" s="69">
        <f t="shared" si="122"/>
        <v>0</v>
      </c>
      <c r="AD488" s="112">
        <f t="shared" si="123"/>
        <v>0</v>
      </c>
    </row>
    <row r="489" spans="1:30" s="49" customFormat="1" ht="12.75" hidden="1" x14ac:dyDescent="0.2">
      <c r="A489" s="93">
        <v>484</v>
      </c>
      <c r="B489" s="36"/>
      <c r="C489" s="141"/>
      <c r="D489" s="56"/>
      <c r="E489" s="77">
        <f t="shared" si="120"/>
        <v>0</v>
      </c>
      <c r="F489" s="78">
        <f t="shared" si="112"/>
        <v>0</v>
      </c>
      <c r="G489" s="47">
        <f t="shared" si="113"/>
        <v>0</v>
      </c>
      <c r="H489" s="47">
        <f t="shared" si="114"/>
        <v>0</v>
      </c>
      <c r="I489" s="47">
        <f t="shared" si="115"/>
        <v>0</v>
      </c>
      <c r="J489" s="47">
        <f t="shared" si="116"/>
        <v>0</v>
      </c>
      <c r="K489" s="47">
        <f t="shared" si="117"/>
        <v>0</v>
      </c>
      <c r="L489" s="47">
        <f t="shared" si="118"/>
        <v>0</v>
      </c>
      <c r="M489" s="47">
        <f t="shared" si="119"/>
        <v>0</v>
      </c>
      <c r="N489" s="78">
        <v>0</v>
      </c>
      <c r="O489" s="47">
        <v>0</v>
      </c>
      <c r="P489" s="47">
        <v>0</v>
      </c>
      <c r="Q489" s="47">
        <v>0</v>
      </c>
      <c r="R489" s="47">
        <v>0</v>
      </c>
      <c r="S489" s="129">
        <v>0</v>
      </c>
      <c r="T489" s="47">
        <v>0</v>
      </c>
      <c r="U489" s="79">
        <f t="shared" si="121"/>
        <v>0</v>
      </c>
      <c r="V489" s="47">
        <v>0</v>
      </c>
      <c r="W489" s="47">
        <f t="shared" si="111"/>
        <v>0</v>
      </c>
      <c r="X489" s="47">
        <v>0</v>
      </c>
      <c r="Y489" s="47">
        <v>0</v>
      </c>
      <c r="Z489" s="47">
        <v>0</v>
      </c>
      <c r="AA489" s="47">
        <v>0</v>
      </c>
      <c r="AB489" s="47">
        <v>0</v>
      </c>
      <c r="AC489" s="69">
        <f t="shared" si="122"/>
        <v>0</v>
      </c>
      <c r="AD489" s="112">
        <f t="shared" si="123"/>
        <v>0</v>
      </c>
    </row>
    <row r="490" spans="1:30" s="49" customFormat="1" ht="12.75" hidden="1" x14ac:dyDescent="0.2">
      <c r="A490" s="93">
        <v>485</v>
      </c>
      <c r="B490" s="36"/>
      <c r="C490" s="141"/>
      <c r="D490" s="56"/>
      <c r="E490" s="77">
        <f t="shared" si="120"/>
        <v>0</v>
      </c>
      <c r="F490" s="78">
        <f t="shared" si="112"/>
        <v>0</v>
      </c>
      <c r="G490" s="47">
        <f t="shared" si="113"/>
        <v>0</v>
      </c>
      <c r="H490" s="47">
        <f t="shared" si="114"/>
        <v>0</v>
      </c>
      <c r="I490" s="47">
        <f t="shared" si="115"/>
        <v>0</v>
      </c>
      <c r="J490" s="47">
        <f t="shared" si="116"/>
        <v>0</v>
      </c>
      <c r="K490" s="47">
        <f t="shared" si="117"/>
        <v>0</v>
      </c>
      <c r="L490" s="47">
        <f t="shared" si="118"/>
        <v>0</v>
      </c>
      <c r="M490" s="47">
        <f t="shared" si="119"/>
        <v>0</v>
      </c>
      <c r="N490" s="78">
        <v>0</v>
      </c>
      <c r="O490" s="47">
        <v>0</v>
      </c>
      <c r="P490" s="47">
        <v>0</v>
      </c>
      <c r="Q490" s="47">
        <v>0</v>
      </c>
      <c r="R490" s="47">
        <v>0</v>
      </c>
      <c r="S490" s="129">
        <v>0</v>
      </c>
      <c r="T490" s="47">
        <v>0</v>
      </c>
      <c r="U490" s="79">
        <f t="shared" si="121"/>
        <v>0</v>
      </c>
      <c r="V490" s="47">
        <v>0</v>
      </c>
      <c r="W490" s="47">
        <f t="shared" si="111"/>
        <v>0</v>
      </c>
      <c r="X490" s="47">
        <v>0</v>
      </c>
      <c r="Y490" s="47">
        <v>0</v>
      </c>
      <c r="Z490" s="47">
        <v>0</v>
      </c>
      <c r="AA490" s="47">
        <v>0</v>
      </c>
      <c r="AB490" s="47">
        <v>0</v>
      </c>
      <c r="AC490" s="69">
        <f t="shared" si="122"/>
        <v>0</v>
      </c>
      <c r="AD490" s="112">
        <f t="shared" si="123"/>
        <v>0</v>
      </c>
    </row>
    <row r="491" spans="1:30" s="49" customFormat="1" ht="12.75" hidden="1" x14ac:dyDescent="0.2">
      <c r="A491" s="93">
        <v>486</v>
      </c>
      <c r="B491" s="36"/>
      <c r="C491" s="141"/>
      <c r="D491" s="56"/>
      <c r="E491" s="77">
        <f t="shared" si="120"/>
        <v>0</v>
      </c>
      <c r="F491" s="78">
        <f t="shared" si="112"/>
        <v>0</v>
      </c>
      <c r="G491" s="47">
        <f t="shared" si="113"/>
        <v>0</v>
      </c>
      <c r="H491" s="47">
        <f t="shared" si="114"/>
        <v>0</v>
      </c>
      <c r="I491" s="47">
        <f t="shared" si="115"/>
        <v>0</v>
      </c>
      <c r="J491" s="47">
        <f t="shared" si="116"/>
        <v>0</v>
      </c>
      <c r="K491" s="47">
        <f t="shared" si="117"/>
        <v>0</v>
      </c>
      <c r="L491" s="47">
        <f t="shared" si="118"/>
        <v>0</v>
      </c>
      <c r="M491" s="47">
        <f t="shared" si="119"/>
        <v>0</v>
      </c>
      <c r="N491" s="78">
        <v>0</v>
      </c>
      <c r="O491" s="47">
        <v>0</v>
      </c>
      <c r="P491" s="47">
        <v>0</v>
      </c>
      <c r="Q491" s="47">
        <v>0</v>
      </c>
      <c r="R491" s="47">
        <v>0</v>
      </c>
      <c r="S491" s="129">
        <v>0</v>
      </c>
      <c r="T491" s="47">
        <v>0</v>
      </c>
      <c r="U491" s="79">
        <f t="shared" si="121"/>
        <v>0</v>
      </c>
      <c r="V491" s="47">
        <v>0</v>
      </c>
      <c r="W491" s="47">
        <f t="shared" si="111"/>
        <v>0</v>
      </c>
      <c r="X491" s="47">
        <v>0</v>
      </c>
      <c r="Y491" s="47">
        <v>0</v>
      </c>
      <c r="Z491" s="47">
        <v>0</v>
      </c>
      <c r="AA491" s="47">
        <v>0</v>
      </c>
      <c r="AB491" s="47">
        <v>0</v>
      </c>
      <c r="AC491" s="69">
        <f t="shared" si="122"/>
        <v>0</v>
      </c>
      <c r="AD491" s="112">
        <f t="shared" si="123"/>
        <v>0</v>
      </c>
    </row>
    <row r="492" spans="1:30" s="49" customFormat="1" ht="12.75" hidden="1" x14ac:dyDescent="0.2">
      <c r="A492" s="93">
        <v>487</v>
      </c>
      <c r="B492" s="36"/>
      <c r="C492" s="141"/>
      <c r="D492" s="56"/>
      <c r="E492" s="77">
        <f t="shared" si="120"/>
        <v>0</v>
      </c>
      <c r="F492" s="78">
        <f t="shared" si="112"/>
        <v>0</v>
      </c>
      <c r="G492" s="47">
        <f t="shared" si="113"/>
        <v>0</v>
      </c>
      <c r="H492" s="47">
        <f t="shared" si="114"/>
        <v>0</v>
      </c>
      <c r="I492" s="47">
        <f t="shared" si="115"/>
        <v>0</v>
      </c>
      <c r="J492" s="47">
        <f t="shared" si="116"/>
        <v>0</v>
      </c>
      <c r="K492" s="47">
        <f t="shared" si="117"/>
        <v>0</v>
      </c>
      <c r="L492" s="47">
        <f t="shared" si="118"/>
        <v>0</v>
      </c>
      <c r="M492" s="47">
        <f t="shared" si="119"/>
        <v>0</v>
      </c>
      <c r="N492" s="78">
        <v>0</v>
      </c>
      <c r="O492" s="47">
        <v>0</v>
      </c>
      <c r="P492" s="47">
        <v>0</v>
      </c>
      <c r="Q492" s="47">
        <v>0</v>
      </c>
      <c r="R492" s="47">
        <v>0</v>
      </c>
      <c r="S492" s="129">
        <v>0</v>
      </c>
      <c r="T492" s="47">
        <v>0</v>
      </c>
      <c r="U492" s="79">
        <f t="shared" si="121"/>
        <v>0</v>
      </c>
      <c r="V492" s="47">
        <v>0</v>
      </c>
      <c r="W492" s="47">
        <f t="shared" si="111"/>
        <v>0</v>
      </c>
      <c r="X492" s="47">
        <v>0</v>
      </c>
      <c r="Y492" s="47">
        <v>0</v>
      </c>
      <c r="Z492" s="47">
        <v>0</v>
      </c>
      <c r="AA492" s="47">
        <v>0</v>
      </c>
      <c r="AB492" s="47">
        <v>0</v>
      </c>
      <c r="AC492" s="69">
        <f t="shared" si="122"/>
        <v>0</v>
      </c>
      <c r="AD492" s="112">
        <f t="shared" si="123"/>
        <v>0</v>
      </c>
    </row>
    <row r="493" spans="1:30" s="49" customFormat="1" ht="12.75" hidden="1" x14ac:dyDescent="0.2">
      <c r="A493" s="93">
        <v>488</v>
      </c>
      <c r="B493" s="36"/>
      <c r="C493" s="141"/>
      <c r="D493" s="56"/>
      <c r="E493" s="77">
        <f t="shared" si="120"/>
        <v>0</v>
      </c>
      <c r="F493" s="78">
        <f t="shared" si="112"/>
        <v>0</v>
      </c>
      <c r="G493" s="47">
        <f t="shared" si="113"/>
        <v>0</v>
      </c>
      <c r="H493" s="47">
        <f t="shared" si="114"/>
        <v>0</v>
      </c>
      <c r="I493" s="47">
        <f t="shared" si="115"/>
        <v>0</v>
      </c>
      <c r="J493" s="47">
        <f t="shared" si="116"/>
        <v>0</v>
      </c>
      <c r="K493" s="47">
        <f t="shared" si="117"/>
        <v>0</v>
      </c>
      <c r="L493" s="47">
        <f t="shared" si="118"/>
        <v>0</v>
      </c>
      <c r="M493" s="47">
        <f t="shared" si="119"/>
        <v>0</v>
      </c>
      <c r="N493" s="78">
        <v>0</v>
      </c>
      <c r="O493" s="47">
        <v>0</v>
      </c>
      <c r="P493" s="47">
        <v>0</v>
      </c>
      <c r="Q493" s="47">
        <v>0</v>
      </c>
      <c r="R493" s="47">
        <v>0</v>
      </c>
      <c r="S493" s="129">
        <v>0</v>
      </c>
      <c r="T493" s="47">
        <v>0</v>
      </c>
      <c r="U493" s="79">
        <f t="shared" si="121"/>
        <v>0</v>
      </c>
      <c r="V493" s="47">
        <v>0</v>
      </c>
      <c r="W493" s="47">
        <f t="shared" si="111"/>
        <v>0</v>
      </c>
      <c r="X493" s="47">
        <v>0</v>
      </c>
      <c r="Y493" s="47">
        <v>0</v>
      </c>
      <c r="Z493" s="47">
        <v>0</v>
      </c>
      <c r="AA493" s="47">
        <v>0</v>
      </c>
      <c r="AB493" s="47">
        <v>0</v>
      </c>
      <c r="AC493" s="69">
        <f t="shared" si="122"/>
        <v>0</v>
      </c>
      <c r="AD493" s="112">
        <f t="shared" si="123"/>
        <v>0</v>
      </c>
    </row>
    <row r="494" spans="1:30" s="49" customFormat="1" ht="12.75" hidden="1" x14ac:dyDescent="0.2">
      <c r="A494" s="93">
        <v>489</v>
      </c>
      <c r="B494" s="36"/>
      <c r="C494" s="141"/>
      <c r="D494" s="56"/>
      <c r="E494" s="77">
        <f t="shared" si="120"/>
        <v>0</v>
      </c>
      <c r="F494" s="78">
        <f t="shared" si="112"/>
        <v>0</v>
      </c>
      <c r="G494" s="47">
        <f t="shared" si="113"/>
        <v>0</v>
      </c>
      <c r="H494" s="47">
        <f t="shared" si="114"/>
        <v>0</v>
      </c>
      <c r="I494" s="47">
        <f t="shared" si="115"/>
        <v>0</v>
      </c>
      <c r="J494" s="47">
        <f t="shared" si="116"/>
        <v>0</v>
      </c>
      <c r="K494" s="47">
        <f t="shared" si="117"/>
        <v>0</v>
      </c>
      <c r="L494" s="47">
        <f t="shared" si="118"/>
        <v>0</v>
      </c>
      <c r="M494" s="47">
        <f t="shared" si="119"/>
        <v>0</v>
      </c>
      <c r="N494" s="78">
        <v>0</v>
      </c>
      <c r="O494" s="47">
        <v>0</v>
      </c>
      <c r="P494" s="47">
        <v>0</v>
      </c>
      <c r="Q494" s="47">
        <v>0</v>
      </c>
      <c r="R494" s="47">
        <v>0</v>
      </c>
      <c r="S494" s="129">
        <v>0</v>
      </c>
      <c r="T494" s="47">
        <v>0</v>
      </c>
      <c r="U494" s="79">
        <f t="shared" si="121"/>
        <v>0</v>
      </c>
      <c r="V494" s="47">
        <v>0</v>
      </c>
      <c r="W494" s="47">
        <f t="shared" si="111"/>
        <v>0</v>
      </c>
      <c r="X494" s="47">
        <v>0</v>
      </c>
      <c r="Y494" s="47">
        <v>0</v>
      </c>
      <c r="Z494" s="47">
        <v>0</v>
      </c>
      <c r="AA494" s="47">
        <v>0</v>
      </c>
      <c r="AB494" s="47">
        <v>0</v>
      </c>
      <c r="AC494" s="69">
        <f t="shared" si="122"/>
        <v>0</v>
      </c>
      <c r="AD494" s="112">
        <f t="shared" si="123"/>
        <v>0</v>
      </c>
    </row>
    <row r="495" spans="1:30" s="49" customFormat="1" ht="12.75" hidden="1" x14ac:dyDescent="0.2">
      <c r="A495" s="93">
        <v>490</v>
      </c>
      <c r="B495" s="36"/>
      <c r="C495" s="141"/>
      <c r="D495" s="56"/>
      <c r="E495" s="77">
        <f t="shared" si="120"/>
        <v>0</v>
      </c>
      <c r="F495" s="78">
        <f t="shared" si="112"/>
        <v>0</v>
      </c>
      <c r="G495" s="47">
        <f t="shared" si="113"/>
        <v>0</v>
      </c>
      <c r="H495" s="47">
        <f t="shared" si="114"/>
        <v>0</v>
      </c>
      <c r="I495" s="47">
        <f t="shared" si="115"/>
        <v>0</v>
      </c>
      <c r="J495" s="47">
        <f t="shared" si="116"/>
        <v>0</v>
      </c>
      <c r="K495" s="47">
        <f t="shared" si="117"/>
        <v>0</v>
      </c>
      <c r="L495" s="47">
        <f t="shared" si="118"/>
        <v>0</v>
      </c>
      <c r="M495" s="47">
        <f t="shared" si="119"/>
        <v>0</v>
      </c>
      <c r="N495" s="78">
        <v>0</v>
      </c>
      <c r="O495" s="47">
        <v>0</v>
      </c>
      <c r="P495" s="47">
        <v>0</v>
      </c>
      <c r="Q495" s="47">
        <v>0</v>
      </c>
      <c r="R495" s="47">
        <v>0</v>
      </c>
      <c r="S495" s="129">
        <v>0</v>
      </c>
      <c r="T495" s="47">
        <v>0</v>
      </c>
      <c r="U495" s="79">
        <f t="shared" si="121"/>
        <v>0</v>
      </c>
      <c r="V495" s="47">
        <v>0</v>
      </c>
      <c r="W495" s="47">
        <f t="shared" si="111"/>
        <v>0</v>
      </c>
      <c r="X495" s="47">
        <v>0</v>
      </c>
      <c r="Y495" s="47">
        <v>0</v>
      </c>
      <c r="Z495" s="47">
        <v>0</v>
      </c>
      <c r="AA495" s="47">
        <v>0</v>
      </c>
      <c r="AB495" s="47">
        <v>0</v>
      </c>
      <c r="AC495" s="69">
        <f t="shared" si="122"/>
        <v>0</v>
      </c>
      <c r="AD495" s="112">
        <f t="shared" si="123"/>
        <v>0</v>
      </c>
    </row>
    <row r="496" spans="1:30" s="49" customFormat="1" ht="12.75" hidden="1" x14ac:dyDescent="0.2">
      <c r="A496" s="93">
        <v>491</v>
      </c>
      <c r="B496" s="36"/>
      <c r="C496" s="141"/>
      <c r="D496" s="56"/>
      <c r="E496" s="77">
        <f t="shared" si="120"/>
        <v>0</v>
      </c>
      <c r="F496" s="78">
        <f t="shared" si="112"/>
        <v>0</v>
      </c>
      <c r="G496" s="47">
        <f t="shared" si="113"/>
        <v>0</v>
      </c>
      <c r="H496" s="47">
        <f t="shared" si="114"/>
        <v>0</v>
      </c>
      <c r="I496" s="47">
        <f t="shared" si="115"/>
        <v>0</v>
      </c>
      <c r="J496" s="47">
        <f t="shared" si="116"/>
        <v>0</v>
      </c>
      <c r="K496" s="47">
        <f t="shared" si="117"/>
        <v>0</v>
      </c>
      <c r="L496" s="47">
        <f t="shared" si="118"/>
        <v>0</v>
      </c>
      <c r="M496" s="47">
        <f t="shared" si="119"/>
        <v>0</v>
      </c>
      <c r="N496" s="78">
        <v>0</v>
      </c>
      <c r="O496" s="47">
        <v>0</v>
      </c>
      <c r="P496" s="47">
        <v>0</v>
      </c>
      <c r="Q496" s="47">
        <v>0</v>
      </c>
      <c r="R496" s="47">
        <v>0</v>
      </c>
      <c r="S496" s="129">
        <v>0</v>
      </c>
      <c r="T496" s="47">
        <v>0</v>
      </c>
      <c r="U496" s="79">
        <f t="shared" si="121"/>
        <v>0</v>
      </c>
      <c r="V496" s="47">
        <v>0</v>
      </c>
      <c r="W496" s="47">
        <f t="shared" si="111"/>
        <v>0</v>
      </c>
      <c r="X496" s="47">
        <v>0</v>
      </c>
      <c r="Y496" s="47">
        <v>0</v>
      </c>
      <c r="Z496" s="47">
        <v>0</v>
      </c>
      <c r="AA496" s="47">
        <v>0</v>
      </c>
      <c r="AB496" s="47">
        <v>0</v>
      </c>
      <c r="AC496" s="69">
        <f t="shared" si="122"/>
        <v>0</v>
      </c>
      <c r="AD496" s="112">
        <f t="shared" si="123"/>
        <v>0</v>
      </c>
    </row>
    <row r="497" spans="1:30" s="49" customFormat="1" ht="12.75" hidden="1" x14ac:dyDescent="0.2">
      <c r="A497" s="93">
        <v>492</v>
      </c>
      <c r="B497" s="36"/>
      <c r="C497" s="141"/>
      <c r="D497" s="56"/>
      <c r="E497" s="77">
        <f t="shared" si="120"/>
        <v>0</v>
      </c>
      <c r="F497" s="78">
        <f t="shared" si="112"/>
        <v>0</v>
      </c>
      <c r="G497" s="47">
        <f t="shared" si="113"/>
        <v>0</v>
      </c>
      <c r="H497" s="47">
        <f t="shared" si="114"/>
        <v>0</v>
      </c>
      <c r="I497" s="47">
        <f t="shared" si="115"/>
        <v>0</v>
      </c>
      <c r="J497" s="47">
        <f t="shared" si="116"/>
        <v>0</v>
      </c>
      <c r="K497" s="47">
        <f t="shared" si="117"/>
        <v>0</v>
      </c>
      <c r="L497" s="47">
        <f t="shared" si="118"/>
        <v>0</v>
      </c>
      <c r="M497" s="47">
        <f t="shared" si="119"/>
        <v>0</v>
      </c>
      <c r="N497" s="78">
        <v>0</v>
      </c>
      <c r="O497" s="47">
        <v>0</v>
      </c>
      <c r="P497" s="47">
        <v>0</v>
      </c>
      <c r="Q497" s="47">
        <v>0</v>
      </c>
      <c r="R497" s="47">
        <v>0</v>
      </c>
      <c r="S497" s="129">
        <v>0</v>
      </c>
      <c r="T497" s="47">
        <v>0</v>
      </c>
      <c r="U497" s="79">
        <f t="shared" si="121"/>
        <v>0</v>
      </c>
      <c r="V497" s="47">
        <v>0</v>
      </c>
      <c r="W497" s="47">
        <f t="shared" si="111"/>
        <v>0</v>
      </c>
      <c r="X497" s="47">
        <v>0</v>
      </c>
      <c r="Y497" s="47">
        <v>0</v>
      </c>
      <c r="Z497" s="47">
        <v>0</v>
      </c>
      <c r="AA497" s="47">
        <v>0</v>
      </c>
      <c r="AB497" s="47">
        <v>0</v>
      </c>
      <c r="AC497" s="69">
        <f t="shared" si="122"/>
        <v>0</v>
      </c>
      <c r="AD497" s="112">
        <f t="shared" si="123"/>
        <v>0</v>
      </c>
    </row>
    <row r="498" spans="1:30" s="49" customFormat="1" ht="12.75" hidden="1" x14ac:dyDescent="0.2">
      <c r="A498" s="93">
        <v>493</v>
      </c>
      <c r="B498" s="36"/>
      <c r="C498" s="141"/>
      <c r="D498" s="56"/>
      <c r="E498" s="77">
        <f t="shared" si="120"/>
        <v>0</v>
      </c>
      <c r="F498" s="78">
        <f t="shared" si="112"/>
        <v>0</v>
      </c>
      <c r="G498" s="47">
        <f t="shared" si="113"/>
        <v>0</v>
      </c>
      <c r="H498" s="47">
        <f t="shared" si="114"/>
        <v>0</v>
      </c>
      <c r="I498" s="47">
        <f t="shared" si="115"/>
        <v>0</v>
      </c>
      <c r="J498" s="47">
        <f t="shared" si="116"/>
        <v>0</v>
      </c>
      <c r="K498" s="47">
        <f t="shared" si="117"/>
        <v>0</v>
      </c>
      <c r="L498" s="47">
        <f t="shared" si="118"/>
        <v>0</v>
      </c>
      <c r="M498" s="47">
        <f t="shared" si="119"/>
        <v>0</v>
      </c>
      <c r="N498" s="78">
        <v>0</v>
      </c>
      <c r="O498" s="47">
        <v>0</v>
      </c>
      <c r="P498" s="47">
        <v>0</v>
      </c>
      <c r="Q498" s="47">
        <v>0</v>
      </c>
      <c r="R498" s="47">
        <v>0</v>
      </c>
      <c r="S498" s="129">
        <v>0</v>
      </c>
      <c r="T498" s="47">
        <v>0</v>
      </c>
      <c r="U498" s="79">
        <f t="shared" si="121"/>
        <v>0</v>
      </c>
      <c r="V498" s="47">
        <v>0</v>
      </c>
      <c r="W498" s="47">
        <f t="shared" si="111"/>
        <v>0</v>
      </c>
      <c r="X498" s="47">
        <v>0</v>
      </c>
      <c r="Y498" s="47">
        <v>0</v>
      </c>
      <c r="Z498" s="47">
        <v>0</v>
      </c>
      <c r="AA498" s="47">
        <v>0</v>
      </c>
      <c r="AB498" s="47">
        <v>0</v>
      </c>
      <c r="AC498" s="69">
        <f t="shared" si="122"/>
        <v>0</v>
      </c>
      <c r="AD498" s="112">
        <f t="shared" si="123"/>
        <v>0</v>
      </c>
    </row>
    <row r="499" spans="1:30" s="49" customFormat="1" ht="12.75" hidden="1" x14ac:dyDescent="0.2">
      <c r="A499" s="93">
        <v>494</v>
      </c>
      <c r="B499" s="36"/>
      <c r="C499" s="141"/>
      <c r="D499" s="56"/>
      <c r="E499" s="77">
        <f t="shared" si="120"/>
        <v>0</v>
      </c>
      <c r="F499" s="78">
        <f t="shared" si="112"/>
        <v>0</v>
      </c>
      <c r="G499" s="47">
        <f t="shared" si="113"/>
        <v>0</v>
      </c>
      <c r="H499" s="47">
        <f t="shared" si="114"/>
        <v>0</v>
      </c>
      <c r="I499" s="47">
        <f t="shared" si="115"/>
        <v>0</v>
      </c>
      <c r="J499" s="47">
        <f t="shared" si="116"/>
        <v>0</v>
      </c>
      <c r="K499" s="47">
        <f t="shared" si="117"/>
        <v>0</v>
      </c>
      <c r="L499" s="47">
        <f t="shared" si="118"/>
        <v>0</v>
      </c>
      <c r="M499" s="47">
        <f t="shared" si="119"/>
        <v>0</v>
      </c>
      <c r="N499" s="78">
        <v>0</v>
      </c>
      <c r="O499" s="47">
        <v>0</v>
      </c>
      <c r="P499" s="47">
        <v>0</v>
      </c>
      <c r="Q499" s="47">
        <v>0</v>
      </c>
      <c r="R499" s="47">
        <v>0</v>
      </c>
      <c r="S499" s="129">
        <v>0</v>
      </c>
      <c r="T499" s="47">
        <v>0</v>
      </c>
      <c r="U499" s="79">
        <f t="shared" si="121"/>
        <v>0</v>
      </c>
      <c r="V499" s="47">
        <v>0</v>
      </c>
      <c r="W499" s="47">
        <f t="shared" si="111"/>
        <v>0</v>
      </c>
      <c r="X499" s="47">
        <v>0</v>
      </c>
      <c r="Y499" s="47">
        <v>0</v>
      </c>
      <c r="Z499" s="47">
        <v>0</v>
      </c>
      <c r="AA499" s="47">
        <v>0</v>
      </c>
      <c r="AB499" s="47">
        <v>0</v>
      </c>
      <c r="AC499" s="69">
        <f t="shared" si="122"/>
        <v>0</v>
      </c>
      <c r="AD499" s="112">
        <f t="shared" si="123"/>
        <v>0</v>
      </c>
    </row>
    <row r="500" spans="1:30" s="49" customFormat="1" ht="12.75" hidden="1" x14ac:dyDescent="0.2">
      <c r="A500" s="93">
        <v>495</v>
      </c>
      <c r="B500" s="36"/>
      <c r="C500" s="141"/>
      <c r="D500" s="56"/>
      <c r="E500" s="77">
        <f t="shared" si="120"/>
        <v>0</v>
      </c>
      <c r="F500" s="78">
        <f t="shared" si="112"/>
        <v>0</v>
      </c>
      <c r="G500" s="47">
        <f t="shared" si="113"/>
        <v>0</v>
      </c>
      <c r="H500" s="47">
        <f t="shared" si="114"/>
        <v>0</v>
      </c>
      <c r="I500" s="47">
        <f t="shared" si="115"/>
        <v>0</v>
      </c>
      <c r="J500" s="47">
        <f t="shared" si="116"/>
        <v>0</v>
      </c>
      <c r="K500" s="47">
        <f t="shared" si="117"/>
        <v>0</v>
      </c>
      <c r="L500" s="47">
        <f t="shared" si="118"/>
        <v>0</v>
      </c>
      <c r="M500" s="47">
        <f t="shared" si="119"/>
        <v>0</v>
      </c>
      <c r="N500" s="78">
        <v>0</v>
      </c>
      <c r="O500" s="47">
        <v>0</v>
      </c>
      <c r="P500" s="47">
        <v>0</v>
      </c>
      <c r="Q500" s="47">
        <v>0</v>
      </c>
      <c r="R500" s="47">
        <v>0</v>
      </c>
      <c r="S500" s="129">
        <v>0</v>
      </c>
      <c r="T500" s="47">
        <v>0</v>
      </c>
      <c r="U500" s="79">
        <f t="shared" si="121"/>
        <v>0</v>
      </c>
      <c r="V500" s="47">
        <v>0</v>
      </c>
      <c r="W500" s="47">
        <f t="shared" si="111"/>
        <v>0</v>
      </c>
      <c r="X500" s="47">
        <v>0</v>
      </c>
      <c r="Y500" s="47">
        <v>0</v>
      </c>
      <c r="Z500" s="47">
        <v>0</v>
      </c>
      <c r="AA500" s="47">
        <v>0</v>
      </c>
      <c r="AB500" s="47">
        <v>0</v>
      </c>
      <c r="AC500" s="69">
        <f t="shared" si="122"/>
        <v>0</v>
      </c>
      <c r="AD500" s="112">
        <f t="shared" si="123"/>
        <v>0</v>
      </c>
    </row>
    <row r="501" spans="1:30" s="49" customFormat="1" ht="12.75" hidden="1" x14ac:dyDescent="0.2">
      <c r="A501" s="93">
        <v>496</v>
      </c>
      <c r="B501" s="36"/>
      <c r="C501" s="141"/>
      <c r="D501" s="56"/>
      <c r="E501" s="77">
        <f t="shared" si="120"/>
        <v>0</v>
      </c>
      <c r="F501" s="78">
        <f t="shared" si="112"/>
        <v>0</v>
      </c>
      <c r="G501" s="47">
        <f t="shared" si="113"/>
        <v>0</v>
      </c>
      <c r="H501" s="47">
        <f t="shared" si="114"/>
        <v>0</v>
      </c>
      <c r="I501" s="47">
        <f t="shared" si="115"/>
        <v>0</v>
      </c>
      <c r="J501" s="47">
        <f t="shared" si="116"/>
        <v>0</v>
      </c>
      <c r="K501" s="47">
        <f t="shared" si="117"/>
        <v>0</v>
      </c>
      <c r="L501" s="47">
        <f t="shared" si="118"/>
        <v>0</v>
      </c>
      <c r="M501" s="47">
        <f t="shared" si="119"/>
        <v>0</v>
      </c>
      <c r="N501" s="78">
        <v>0</v>
      </c>
      <c r="O501" s="47">
        <v>0</v>
      </c>
      <c r="P501" s="47">
        <v>0</v>
      </c>
      <c r="Q501" s="47">
        <v>0</v>
      </c>
      <c r="R501" s="47">
        <v>0</v>
      </c>
      <c r="S501" s="129">
        <v>0</v>
      </c>
      <c r="T501" s="47">
        <v>0</v>
      </c>
      <c r="U501" s="79">
        <f t="shared" si="121"/>
        <v>0</v>
      </c>
      <c r="V501" s="47">
        <v>0</v>
      </c>
      <c r="W501" s="47">
        <f t="shared" si="111"/>
        <v>0</v>
      </c>
      <c r="X501" s="47">
        <v>0</v>
      </c>
      <c r="Y501" s="47">
        <v>0</v>
      </c>
      <c r="Z501" s="47">
        <v>0</v>
      </c>
      <c r="AA501" s="47">
        <v>0</v>
      </c>
      <c r="AB501" s="47">
        <v>0</v>
      </c>
      <c r="AC501" s="69">
        <f t="shared" si="122"/>
        <v>0</v>
      </c>
      <c r="AD501" s="112">
        <f t="shared" si="123"/>
        <v>0</v>
      </c>
    </row>
    <row r="502" spans="1:30" s="49" customFormat="1" ht="12.75" hidden="1" x14ac:dyDescent="0.2">
      <c r="A502" s="93">
        <v>497</v>
      </c>
      <c r="B502" s="36"/>
      <c r="C502" s="141"/>
      <c r="D502" s="56"/>
      <c r="E502" s="77">
        <f t="shared" si="120"/>
        <v>0</v>
      </c>
      <c r="F502" s="78">
        <f t="shared" si="112"/>
        <v>0</v>
      </c>
      <c r="G502" s="47">
        <f t="shared" si="113"/>
        <v>0</v>
      </c>
      <c r="H502" s="47">
        <f t="shared" si="114"/>
        <v>0</v>
      </c>
      <c r="I502" s="47">
        <f t="shared" si="115"/>
        <v>0</v>
      </c>
      <c r="J502" s="47">
        <f t="shared" si="116"/>
        <v>0</v>
      </c>
      <c r="K502" s="47">
        <f t="shared" si="117"/>
        <v>0</v>
      </c>
      <c r="L502" s="47">
        <f t="shared" si="118"/>
        <v>0</v>
      </c>
      <c r="M502" s="47">
        <f t="shared" si="119"/>
        <v>0</v>
      </c>
      <c r="N502" s="78">
        <v>0</v>
      </c>
      <c r="O502" s="47">
        <v>0</v>
      </c>
      <c r="P502" s="47">
        <v>0</v>
      </c>
      <c r="Q502" s="47">
        <v>0</v>
      </c>
      <c r="R502" s="47">
        <v>0</v>
      </c>
      <c r="S502" s="129">
        <v>0</v>
      </c>
      <c r="T502" s="47">
        <v>0</v>
      </c>
      <c r="U502" s="79">
        <f t="shared" si="121"/>
        <v>0</v>
      </c>
      <c r="V502" s="47">
        <v>0</v>
      </c>
      <c r="W502" s="47">
        <f t="shared" si="111"/>
        <v>0</v>
      </c>
      <c r="X502" s="47">
        <v>0</v>
      </c>
      <c r="Y502" s="47">
        <v>0</v>
      </c>
      <c r="Z502" s="47">
        <v>0</v>
      </c>
      <c r="AA502" s="47">
        <v>0</v>
      </c>
      <c r="AB502" s="47">
        <v>0</v>
      </c>
      <c r="AC502" s="69">
        <f t="shared" si="122"/>
        <v>0</v>
      </c>
      <c r="AD502" s="112">
        <f t="shared" si="123"/>
        <v>0</v>
      </c>
    </row>
    <row r="503" spans="1:30" s="49" customFormat="1" ht="12.75" hidden="1" x14ac:dyDescent="0.2">
      <c r="A503" s="93">
        <v>498</v>
      </c>
      <c r="B503" s="36"/>
      <c r="C503" s="141"/>
      <c r="D503" s="56"/>
      <c r="E503" s="77">
        <f t="shared" si="120"/>
        <v>0</v>
      </c>
      <c r="F503" s="78">
        <f t="shared" si="112"/>
        <v>0</v>
      </c>
      <c r="G503" s="47">
        <f t="shared" si="113"/>
        <v>0</v>
      </c>
      <c r="H503" s="47">
        <f t="shared" si="114"/>
        <v>0</v>
      </c>
      <c r="I503" s="47">
        <f t="shared" si="115"/>
        <v>0</v>
      </c>
      <c r="J503" s="47">
        <f t="shared" si="116"/>
        <v>0</v>
      </c>
      <c r="K503" s="47">
        <f t="shared" si="117"/>
        <v>0</v>
      </c>
      <c r="L503" s="47">
        <f t="shared" si="118"/>
        <v>0</v>
      </c>
      <c r="M503" s="47">
        <f t="shared" si="119"/>
        <v>0</v>
      </c>
      <c r="N503" s="78">
        <v>0</v>
      </c>
      <c r="O503" s="47">
        <v>0</v>
      </c>
      <c r="P503" s="47">
        <v>0</v>
      </c>
      <c r="Q503" s="47">
        <v>0</v>
      </c>
      <c r="R503" s="47">
        <v>0</v>
      </c>
      <c r="S503" s="129">
        <v>0</v>
      </c>
      <c r="T503" s="47">
        <v>0</v>
      </c>
      <c r="U503" s="79">
        <f t="shared" si="121"/>
        <v>0</v>
      </c>
      <c r="V503" s="47">
        <v>0</v>
      </c>
      <c r="W503" s="47">
        <f t="shared" si="111"/>
        <v>0</v>
      </c>
      <c r="X503" s="47">
        <v>0</v>
      </c>
      <c r="Y503" s="47">
        <v>0</v>
      </c>
      <c r="Z503" s="47">
        <v>0</v>
      </c>
      <c r="AA503" s="47">
        <v>0</v>
      </c>
      <c r="AB503" s="47">
        <v>0</v>
      </c>
      <c r="AC503" s="69">
        <f t="shared" si="122"/>
        <v>0</v>
      </c>
      <c r="AD503" s="112">
        <f t="shared" si="123"/>
        <v>0</v>
      </c>
    </row>
    <row r="504" spans="1:30" s="49" customFormat="1" ht="12.75" hidden="1" x14ac:dyDescent="0.2">
      <c r="A504" s="93">
        <v>499</v>
      </c>
      <c r="B504" s="36"/>
      <c r="C504" s="141"/>
      <c r="D504" s="56"/>
      <c r="E504" s="77">
        <f t="shared" si="120"/>
        <v>0</v>
      </c>
      <c r="F504" s="78">
        <f t="shared" si="112"/>
        <v>0</v>
      </c>
      <c r="G504" s="47">
        <f t="shared" si="113"/>
        <v>0</v>
      </c>
      <c r="H504" s="47">
        <f t="shared" si="114"/>
        <v>0</v>
      </c>
      <c r="I504" s="47">
        <f t="shared" si="115"/>
        <v>0</v>
      </c>
      <c r="J504" s="47">
        <f t="shared" si="116"/>
        <v>0</v>
      </c>
      <c r="K504" s="47">
        <f t="shared" si="117"/>
        <v>0</v>
      </c>
      <c r="L504" s="47">
        <f t="shared" si="118"/>
        <v>0</v>
      </c>
      <c r="M504" s="47">
        <f t="shared" si="119"/>
        <v>0</v>
      </c>
      <c r="N504" s="78">
        <v>0</v>
      </c>
      <c r="O504" s="47">
        <v>0</v>
      </c>
      <c r="P504" s="47">
        <v>0</v>
      </c>
      <c r="Q504" s="47">
        <v>0</v>
      </c>
      <c r="R504" s="47">
        <v>0</v>
      </c>
      <c r="S504" s="129">
        <v>0</v>
      </c>
      <c r="T504" s="47">
        <v>0</v>
      </c>
      <c r="U504" s="79">
        <f t="shared" si="121"/>
        <v>0</v>
      </c>
      <c r="V504" s="47">
        <v>0</v>
      </c>
      <c r="W504" s="47">
        <f t="shared" si="111"/>
        <v>0</v>
      </c>
      <c r="X504" s="47">
        <v>0</v>
      </c>
      <c r="Y504" s="47">
        <v>0</v>
      </c>
      <c r="Z504" s="47">
        <v>0</v>
      </c>
      <c r="AA504" s="47">
        <v>0</v>
      </c>
      <c r="AB504" s="47">
        <v>0</v>
      </c>
      <c r="AC504" s="69">
        <f t="shared" si="122"/>
        <v>0</v>
      </c>
      <c r="AD504" s="112">
        <f t="shared" si="123"/>
        <v>0</v>
      </c>
    </row>
    <row r="505" spans="1:30" s="49" customFormat="1" ht="13.5" hidden="1" thickBot="1" x14ac:dyDescent="0.25">
      <c r="A505" s="93">
        <v>500</v>
      </c>
      <c r="B505" s="36"/>
      <c r="C505" s="141"/>
      <c r="D505" s="56"/>
      <c r="E505" s="77">
        <f t="shared" si="120"/>
        <v>0</v>
      </c>
      <c r="F505" s="78">
        <f t="shared" si="112"/>
        <v>0</v>
      </c>
      <c r="G505" s="47">
        <f t="shared" si="113"/>
        <v>0</v>
      </c>
      <c r="H505" s="47">
        <f t="shared" si="114"/>
        <v>0</v>
      </c>
      <c r="I505" s="47">
        <f t="shared" si="115"/>
        <v>0</v>
      </c>
      <c r="J505" s="47">
        <f t="shared" si="116"/>
        <v>0</v>
      </c>
      <c r="K505" s="47">
        <f t="shared" si="117"/>
        <v>0</v>
      </c>
      <c r="L505" s="47">
        <f t="shared" si="118"/>
        <v>0</v>
      </c>
      <c r="M505" s="47">
        <f t="shared" si="119"/>
        <v>0</v>
      </c>
      <c r="N505" s="78">
        <v>0</v>
      </c>
      <c r="O505" s="47">
        <v>0</v>
      </c>
      <c r="P505" s="47">
        <v>0</v>
      </c>
      <c r="Q505" s="47">
        <v>0</v>
      </c>
      <c r="R505" s="47">
        <v>0</v>
      </c>
      <c r="S505" s="129">
        <v>0</v>
      </c>
      <c r="T505" s="47">
        <v>0</v>
      </c>
      <c r="U505" s="79">
        <f t="shared" si="121"/>
        <v>0</v>
      </c>
      <c r="V505" s="47">
        <v>0</v>
      </c>
      <c r="W505" s="47">
        <f t="shared" si="111"/>
        <v>0</v>
      </c>
      <c r="X505" s="47">
        <v>0</v>
      </c>
      <c r="Y505" s="47">
        <v>0</v>
      </c>
      <c r="Z505" s="47">
        <v>0</v>
      </c>
      <c r="AA505" s="47">
        <v>0</v>
      </c>
      <c r="AB505" s="47">
        <v>0</v>
      </c>
      <c r="AC505" s="69">
        <f t="shared" si="122"/>
        <v>0</v>
      </c>
      <c r="AD505" s="112">
        <f t="shared" si="123"/>
        <v>0</v>
      </c>
    </row>
    <row r="506" spans="1:30" s="49" customFormat="1" ht="27" customHeight="1" x14ac:dyDescent="0.2">
      <c r="A506" s="327" t="s">
        <v>59</v>
      </c>
      <c r="B506" s="328"/>
      <c r="C506" s="328"/>
      <c r="D506" s="329">
        <f t="shared" ref="D506:AD506" si="124">ROUND(SUM(D6:D505),2)</f>
        <v>155983.82999999999</v>
      </c>
      <c r="E506" s="329">
        <f t="shared" si="124"/>
        <v>1987899.56</v>
      </c>
      <c r="F506" s="329">
        <f t="shared" ref="F506" si="125">ROUND(SUM(F6:F505),2)</f>
        <v>99979.92</v>
      </c>
      <c r="G506" s="329">
        <f t="shared" ref="G506" si="126">ROUND(SUM(G6:G505),2)</f>
        <v>0</v>
      </c>
      <c r="H506" s="329">
        <f t="shared" ref="H506" si="127">ROUND(SUM(H6:H505),2)</f>
        <v>176702.18</v>
      </c>
      <c r="I506" s="329">
        <f t="shared" ref="I506" si="128">ROUND(SUM(I6:I505),2)</f>
        <v>70680.87</v>
      </c>
      <c r="J506" s="329">
        <f t="shared" ref="J506" si="129">ROUND(SUM(J6:J505),2)</f>
        <v>165658.29999999999</v>
      </c>
      <c r="K506" s="329">
        <f t="shared" ref="K506" si="130">ROUND(SUM(K6:K505),2)</f>
        <v>0</v>
      </c>
      <c r="L506" s="329">
        <f t="shared" ref="L506" si="131">ROUND(SUM(L6:L505),2)</f>
        <v>55219.43</v>
      </c>
      <c r="M506" s="329">
        <f t="shared" ref="M506" si="132">ROUND(SUM(M6:M505),2)</f>
        <v>12998.65</v>
      </c>
      <c r="N506" s="329">
        <f t="shared" si="124"/>
        <v>1988.72</v>
      </c>
      <c r="O506" s="329">
        <f t="shared" si="124"/>
        <v>0</v>
      </c>
      <c r="P506" s="329">
        <f t="shared" si="124"/>
        <v>0</v>
      </c>
      <c r="Q506" s="329">
        <f t="shared" si="124"/>
        <v>0</v>
      </c>
      <c r="R506" s="329">
        <f t="shared" si="124"/>
        <v>0</v>
      </c>
      <c r="S506" s="329">
        <f t="shared" si="124"/>
        <v>0</v>
      </c>
      <c r="T506" s="329">
        <f t="shared" si="124"/>
        <v>0</v>
      </c>
      <c r="U506" s="329">
        <f t="shared" si="124"/>
        <v>583228.06999999995</v>
      </c>
      <c r="V506" s="329">
        <f t="shared" si="124"/>
        <v>50671.3</v>
      </c>
      <c r="W506" s="329">
        <f t="shared" si="124"/>
        <v>257040</v>
      </c>
      <c r="X506" s="329">
        <f t="shared" ref="X506" si="133">ROUND(SUM(X6:X505),2)</f>
        <v>230265</v>
      </c>
      <c r="Y506" s="329">
        <f t="shared" si="124"/>
        <v>3148.74</v>
      </c>
      <c r="Z506" s="329">
        <f t="shared" si="124"/>
        <v>11031.3</v>
      </c>
      <c r="AA506" s="329">
        <f t="shared" si="124"/>
        <v>22717.1</v>
      </c>
      <c r="AB506" s="329">
        <f t="shared" si="124"/>
        <v>0</v>
      </c>
      <c r="AC506" s="329">
        <f t="shared" si="124"/>
        <v>574873.43999999994</v>
      </c>
      <c r="AD506" s="329">
        <f t="shared" si="124"/>
        <v>3146001.07</v>
      </c>
    </row>
    <row r="507" spans="1:30" s="49" customFormat="1" ht="15.75" customHeight="1" x14ac:dyDescent="0.2">
      <c r="A507" s="212"/>
      <c r="B507" s="124"/>
      <c r="C507" s="326"/>
      <c r="D507" s="110"/>
      <c r="E507" s="110"/>
      <c r="F507" s="110"/>
      <c r="G507" s="110"/>
      <c r="H507" s="110"/>
      <c r="I507" s="110"/>
      <c r="J507" s="110"/>
      <c r="K507" s="110"/>
      <c r="L507" s="110"/>
      <c r="M507" s="110"/>
      <c r="N507" s="110"/>
      <c r="O507" s="110"/>
      <c r="P507" s="110"/>
      <c r="Q507" s="110"/>
      <c r="R507" s="110"/>
      <c r="S507" s="110"/>
      <c r="T507" s="110"/>
      <c r="U507" s="110"/>
      <c r="V507" s="110"/>
      <c r="W507" s="110"/>
      <c r="X507" s="110"/>
      <c r="Y507" s="110"/>
      <c r="Z507" s="110"/>
      <c r="AA507" s="110"/>
      <c r="AB507" s="110"/>
      <c r="AC507" s="110"/>
      <c r="AD507" s="110"/>
    </row>
    <row r="508" spans="1:30" s="49" customFormat="1" ht="15.75" customHeight="1" x14ac:dyDescent="0.2">
      <c r="T508" s="110"/>
      <c r="U508" s="110"/>
      <c r="V508" s="110"/>
      <c r="W508" s="110"/>
      <c r="X508" s="110"/>
      <c r="Y508" s="110"/>
      <c r="Z508" s="110"/>
      <c r="AA508" s="110"/>
      <c r="AB508" s="110"/>
      <c r="AC508" s="110"/>
      <c r="AD508" s="110"/>
    </row>
    <row r="509" spans="1:30" s="49" customFormat="1" ht="30" customHeight="1" x14ac:dyDescent="0.2">
      <c r="A509" s="376" t="s">
        <v>337</v>
      </c>
      <c r="B509" s="376"/>
      <c r="C509" s="376"/>
      <c r="D509" s="376"/>
      <c r="E509" s="376"/>
      <c r="F509" s="376"/>
      <c r="G509" s="376"/>
      <c r="H509" s="376"/>
      <c r="I509" s="376"/>
      <c r="J509" s="376"/>
      <c r="K509" s="376"/>
      <c r="L509" s="376"/>
      <c r="M509" s="376"/>
      <c r="N509" s="160"/>
      <c r="O509" s="160"/>
      <c r="P509" s="160"/>
      <c r="Q509" s="160"/>
      <c r="R509" s="160"/>
      <c r="S509" s="160"/>
      <c r="T509" s="121"/>
      <c r="U509" s="121"/>
      <c r="W509" s="50"/>
      <c r="X509" s="50"/>
      <c r="Y509" s="50"/>
      <c r="Z509" s="50"/>
      <c r="AA509" s="50"/>
      <c r="AB509" s="50"/>
      <c r="AC509" s="50"/>
      <c r="AD509" s="50"/>
    </row>
    <row r="510" spans="1:30" s="50" customFormat="1" ht="30" customHeight="1" x14ac:dyDescent="0.2">
      <c r="A510" s="330"/>
      <c r="B510" s="330"/>
      <c r="C510" s="330"/>
      <c r="D510" s="330"/>
      <c r="E510" s="330"/>
      <c r="F510" s="330"/>
      <c r="G510" s="374" t="s">
        <v>87</v>
      </c>
      <c r="H510" s="374"/>
      <c r="I510" s="374"/>
      <c r="J510" s="374"/>
      <c r="K510" s="374"/>
      <c r="L510" s="374"/>
      <c r="M510" s="374" t="s">
        <v>338</v>
      </c>
      <c r="N510" s="124"/>
      <c r="O510" s="124"/>
      <c r="P510" s="124"/>
      <c r="Q510" s="124"/>
      <c r="R510" s="124"/>
      <c r="S510" s="124"/>
    </row>
    <row r="511" spans="1:30" s="50" customFormat="1" ht="38.25" customHeight="1" x14ac:dyDescent="0.2">
      <c r="A511" s="325" t="s">
        <v>29</v>
      </c>
      <c r="B511" s="325" t="s">
        <v>333</v>
      </c>
      <c r="C511" s="325" t="s">
        <v>339</v>
      </c>
      <c r="D511" s="325" t="s">
        <v>340</v>
      </c>
      <c r="E511" s="325" t="s">
        <v>129</v>
      </c>
      <c r="F511" s="325" t="s">
        <v>144</v>
      </c>
      <c r="G511" s="325" t="s">
        <v>131</v>
      </c>
      <c r="H511" s="325" t="s">
        <v>165</v>
      </c>
      <c r="I511" s="299"/>
      <c r="J511" s="299"/>
      <c r="K511" s="299"/>
      <c r="L511" s="325" t="s">
        <v>59</v>
      </c>
      <c r="M511" s="375"/>
      <c r="N511" s="124"/>
      <c r="O511" s="124"/>
      <c r="P511" s="124"/>
      <c r="Q511" s="124"/>
      <c r="R511" s="124"/>
      <c r="S511" s="124"/>
    </row>
    <row r="512" spans="1:30" s="49" customFormat="1" ht="12.75" x14ac:dyDescent="0.2">
      <c r="A512" s="93">
        <v>1</v>
      </c>
      <c r="B512" s="36" t="s">
        <v>583</v>
      </c>
      <c r="C512" s="46">
        <v>23</v>
      </c>
      <c r="D512" s="56">
        <v>600</v>
      </c>
      <c r="E512" s="77">
        <f>C512*D512</f>
        <v>13800</v>
      </c>
      <c r="F512" s="111">
        <f>E512*8.333%</f>
        <v>1149.954</v>
      </c>
      <c r="G512" s="47">
        <f>250*C512</f>
        <v>5750</v>
      </c>
      <c r="H512" s="47">
        <f>3.5*C512</f>
        <v>80.5</v>
      </c>
      <c r="I512" s="47"/>
      <c r="J512" s="47"/>
      <c r="K512" s="47"/>
      <c r="L512" s="69">
        <f>SUM(G512:K512)</f>
        <v>5830.5</v>
      </c>
      <c r="M512" s="112">
        <f>E512+L512+F512</f>
        <v>20780.454000000002</v>
      </c>
      <c r="N512" s="69"/>
      <c r="O512" s="69"/>
      <c r="P512" s="69"/>
      <c r="Q512" s="69"/>
      <c r="R512" s="69"/>
      <c r="S512" s="69"/>
      <c r="T512" s="50"/>
      <c r="U512" s="50"/>
      <c r="V512" s="50"/>
      <c r="W512" s="50"/>
      <c r="Y512" s="50"/>
    </row>
    <row r="513" spans="1:30" s="49" customFormat="1" ht="12.75" x14ac:dyDescent="0.2">
      <c r="A513" s="93">
        <v>2</v>
      </c>
      <c r="B513" s="36" t="s">
        <v>584</v>
      </c>
      <c r="C513" s="46">
        <v>104</v>
      </c>
      <c r="D513" s="56">
        <v>770</v>
      </c>
      <c r="E513" s="77">
        <f t="shared" ref="E513:E521" si="134">C513*D513</f>
        <v>80080</v>
      </c>
      <c r="F513" s="111">
        <f>E513*8.333%</f>
        <v>6673.0663999999997</v>
      </c>
      <c r="G513" s="47">
        <f>250*C513</f>
        <v>26000</v>
      </c>
      <c r="H513" s="47">
        <f>3.5*C513</f>
        <v>364</v>
      </c>
      <c r="I513" s="47"/>
      <c r="J513" s="47"/>
      <c r="K513" s="47"/>
      <c r="L513" s="69">
        <f t="shared" ref="L513:L521" si="135">SUM(G513:K513)</f>
        <v>26364</v>
      </c>
      <c r="M513" s="112">
        <f t="shared" ref="M513:M521" si="136">E513+L513+F513</f>
        <v>113117.0664</v>
      </c>
      <c r="N513" s="69"/>
      <c r="O513" s="69"/>
      <c r="P513" s="69"/>
      <c r="Q513" s="69"/>
      <c r="R513" s="69"/>
      <c r="S513" s="69"/>
      <c r="T513" s="50"/>
      <c r="U513" s="50"/>
      <c r="V513" s="50"/>
      <c r="W513" s="50"/>
      <c r="Y513" s="50"/>
    </row>
    <row r="514" spans="1:30" s="49" customFormat="1" ht="12.75" hidden="1" x14ac:dyDescent="0.2">
      <c r="A514" s="93">
        <v>3</v>
      </c>
      <c r="B514" s="36"/>
      <c r="C514" s="46"/>
      <c r="D514" s="56"/>
      <c r="E514" s="77">
        <f t="shared" si="134"/>
        <v>0</v>
      </c>
      <c r="F514" s="111"/>
      <c r="G514" s="47"/>
      <c r="H514" s="47"/>
      <c r="I514" s="47"/>
      <c r="J514" s="47"/>
      <c r="K514" s="47"/>
      <c r="L514" s="69">
        <f t="shared" si="135"/>
        <v>0</v>
      </c>
      <c r="M514" s="112">
        <f t="shared" si="136"/>
        <v>0</v>
      </c>
      <c r="N514" s="69"/>
      <c r="O514" s="69"/>
      <c r="P514" s="69"/>
      <c r="Q514" s="69"/>
      <c r="R514" s="69"/>
      <c r="S514" s="69"/>
      <c r="T514" s="50"/>
      <c r="U514" s="50"/>
      <c r="V514" s="50"/>
      <c r="W514" s="50"/>
      <c r="Y514" s="50"/>
    </row>
    <row r="515" spans="1:30" s="49" customFormat="1" ht="12.75" hidden="1" x14ac:dyDescent="0.2">
      <c r="A515" s="93">
        <v>4</v>
      </c>
      <c r="B515" s="36"/>
      <c r="C515" s="46"/>
      <c r="D515" s="56"/>
      <c r="E515" s="77">
        <f t="shared" si="134"/>
        <v>0</v>
      </c>
      <c r="F515" s="111"/>
      <c r="G515" s="47"/>
      <c r="H515" s="47"/>
      <c r="I515" s="47"/>
      <c r="J515" s="47"/>
      <c r="K515" s="47"/>
      <c r="L515" s="69">
        <f t="shared" si="135"/>
        <v>0</v>
      </c>
      <c r="M515" s="112">
        <f t="shared" si="136"/>
        <v>0</v>
      </c>
      <c r="N515" s="69"/>
      <c r="O515" s="69"/>
      <c r="P515" s="69"/>
      <c r="Q515" s="69"/>
      <c r="R515" s="69"/>
      <c r="S515" s="69"/>
      <c r="T515" s="50"/>
      <c r="U515" s="50"/>
      <c r="V515" s="50"/>
      <c r="W515" s="50"/>
      <c r="Y515" s="50"/>
    </row>
    <row r="516" spans="1:30" s="49" customFormat="1" ht="12.75" hidden="1" x14ac:dyDescent="0.2">
      <c r="A516" s="93">
        <v>5</v>
      </c>
      <c r="B516" s="36"/>
      <c r="C516" s="46"/>
      <c r="D516" s="56"/>
      <c r="E516" s="77">
        <f t="shared" si="134"/>
        <v>0</v>
      </c>
      <c r="F516" s="111"/>
      <c r="G516" s="47"/>
      <c r="H516" s="47"/>
      <c r="I516" s="47"/>
      <c r="J516" s="47"/>
      <c r="K516" s="47"/>
      <c r="L516" s="69">
        <f t="shared" si="135"/>
        <v>0</v>
      </c>
      <c r="M516" s="112">
        <f t="shared" si="136"/>
        <v>0</v>
      </c>
      <c r="N516" s="69"/>
      <c r="O516" s="69"/>
      <c r="P516" s="69"/>
      <c r="Q516" s="69"/>
      <c r="R516" s="69"/>
      <c r="S516" s="69"/>
      <c r="T516" s="50"/>
      <c r="U516" s="50"/>
      <c r="V516" s="50"/>
      <c r="W516" s="50"/>
      <c r="Y516" s="50"/>
    </row>
    <row r="517" spans="1:30" s="49" customFormat="1" ht="12.75" hidden="1" x14ac:dyDescent="0.2">
      <c r="A517" s="93">
        <v>6</v>
      </c>
      <c r="B517" s="36"/>
      <c r="C517" s="46"/>
      <c r="D517" s="56"/>
      <c r="E517" s="77">
        <f t="shared" si="134"/>
        <v>0</v>
      </c>
      <c r="F517" s="111"/>
      <c r="G517" s="47"/>
      <c r="H517" s="47"/>
      <c r="I517" s="47"/>
      <c r="J517" s="47"/>
      <c r="K517" s="47"/>
      <c r="L517" s="69">
        <f t="shared" si="135"/>
        <v>0</v>
      </c>
      <c r="M517" s="112">
        <f t="shared" si="136"/>
        <v>0</v>
      </c>
      <c r="N517" s="69"/>
      <c r="O517" s="69"/>
      <c r="P517" s="69"/>
      <c r="Q517" s="69"/>
      <c r="R517" s="69"/>
      <c r="S517" s="69"/>
      <c r="T517" s="50"/>
      <c r="U517" s="50"/>
      <c r="V517" s="50"/>
      <c r="W517" s="50"/>
      <c r="Y517" s="50"/>
    </row>
    <row r="518" spans="1:30" s="49" customFormat="1" ht="12.75" hidden="1" x14ac:dyDescent="0.2">
      <c r="A518" s="93">
        <v>7</v>
      </c>
      <c r="B518" s="36"/>
      <c r="C518" s="46"/>
      <c r="D518" s="56"/>
      <c r="E518" s="77">
        <f t="shared" si="134"/>
        <v>0</v>
      </c>
      <c r="F518" s="111"/>
      <c r="G518" s="47"/>
      <c r="H518" s="47"/>
      <c r="I518" s="47"/>
      <c r="J518" s="47"/>
      <c r="K518" s="47"/>
      <c r="L518" s="69">
        <f t="shared" si="135"/>
        <v>0</v>
      </c>
      <c r="M518" s="112">
        <f t="shared" si="136"/>
        <v>0</v>
      </c>
      <c r="N518" s="69"/>
      <c r="O518" s="69"/>
      <c r="P518" s="69"/>
      <c r="Q518" s="69"/>
      <c r="R518" s="69"/>
      <c r="S518" s="69"/>
      <c r="T518" s="50"/>
      <c r="U518" s="50"/>
      <c r="V518" s="50"/>
      <c r="W518" s="50"/>
      <c r="Y518" s="50"/>
    </row>
    <row r="519" spans="1:30" s="49" customFormat="1" ht="12.75" hidden="1" x14ac:dyDescent="0.2">
      <c r="A519" s="93">
        <v>8</v>
      </c>
      <c r="B519" s="36"/>
      <c r="C519" s="46"/>
      <c r="D519" s="56"/>
      <c r="E519" s="77">
        <f t="shared" si="134"/>
        <v>0</v>
      </c>
      <c r="F519" s="111"/>
      <c r="G519" s="47"/>
      <c r="H519" s="47"/>
      <c r="I519" s="47"/>
      <c r="J519" s="47"/>
      <c r="K519" s="47"/>
      <c r="L519" s="69">
        <f t="shared" si="135"/>
        <v>0</v>
      </c>
      <c r="M519" s="112">
        <f t="shared" si="136"/>
        <v>0</v>
      </c>
      <c r="N519" s="69"/>
      <c r="O519" s="69"/>
      <c r="P519" s="69"/>
      <c r="Q519" s="69"/>
      <c r="R519" s="69"/>
      <c r="S519" s="69"/>
      <c r="T519" s="50"/>
      <c r="U519" s="50"/>
      <c r="V519" s="50"/>
      <c r="W519" s="50"/>
      <c r="Y519" s="50"/>
    </row>
    <row r="520" spans="1:30" s="49" customFormat="1" ht="12.75" hidden="1" x14ac:dyDescent="0.2">
      <c r="A520" s="93">
        <v>9</v>
      </c>
      <c r="B520" s="36"/>
      <c r="C520" s="46"/>
      <c r="D520" s="56"/>
      <c r="E520" s="77">
        <f t="shared" si="134"/>
        <v>0</v>
      </c>
      <c r="F520" s="111"/>
      <c r="G520" s="47"/>
      <c r="H520" s="47"/>
      <c r="I520" s="47"/>
      <c r="J520" s="47"/>
      <c r="K520" s="47"/>
      <c r="L520" s="69">
        <f t="shared" si="135"/>
        <v>0</v>
      </c>
      <c r="M520" s="112">
        <f t="shared" si="136"/>
        <v>0</v>
      </c>
      <c r="N520" s="69"/>
      <c r="O520" s="69"/>
      <c r="P520" s="69"/>
      <c r="Q520" s="69"/>
      <c r="R520" s="69"/>
      <c r="S520" s="69"/>
      <c r="T520" s="50"/>
      <c r="U520" s="50"/>
      <c r="V520" s="50"/>
      <c r="W520" s="50"/>
      <c r="Y520" s="50"/>
    </row>
    <row r="521" spans="1:30" s="49" customFormat="1" ht="12.75" hidden="1" x14ac:dyDescent="0.2">
      <c r="A521" s="93">
        <v>10</v>
      </c>
      <c r="B521" s="36"/>
      <c r="C521" s="46"/>
      <c r="D521" s="56"/>
      <c r="E521" s="77">
        <f t="shared" si="134"/>
        <v>0</v>
      </c>
      <c r="F521" s="111"/>
      <c r="G521" s="47"/>
      <c r="H521" s="47"/>
      <c r="I521" s="47"/>
      <c r="J521" s="47"/>
      <c r="K521" s="47"/>
      <c r="L521" s="69">
        <f t="shared" si="135"/>
        <v>0</v>
      </c>
      <c r="M521" s="112">
        <f t="shared" si="136"/>
        <v>0</v>
      </c>
      <c r="N521" s="69"/>
      <c r="O521" s="69"/>
      <c r="P521" s="69"/>
      <c r="Q521" s="69"/>
      <c r="R521" s="69"/>
      <c r="S521" s="69"/>
      <c r="T521" s="50"/>
      <c r="U521" s="50"/>
      <c r="V521" s="50"/>
      <c r="W521" s="50"/>
      <c r="Y521" s="50"/>
    </row>
    <row r="522" spans="1:30" s="49" customFormat="1" ht="27" customHeight="1" x14ac:dyDescent="0.2">
      <c r="A522" s="327" t="s">
        <v>59</v>
      </c>
      <c r="B522" s="328"/>
      <c r="C522" s="331">
        <f>SUM(C512:C521)</f>
        <v>127</v>
      </c>
      <c r="D522" s="329">
        <f>SUM(D512:D521)</f>
        <v>1370</v>
      </c>
      <c r="E522" s="329">
        <f>SUM(E512:E521)</f>
        <v>93880</v>
      </c>
      <c r="F522" s="329">
        <f t="shared" ref="F522:M522" si="137">ROUND(SUM(F512:F521),2)</f>
        <v>7823.02</v>
      </c>
      <c r="G522" s="329">
        <f t="shared" si="137"/>
        <v>31750</v>
      </c>
      <c r="H522" s="329">
        <f t="shared" si="137"/>
        <v>444.5</v>
      </c>
      <c r="I522" s="329">
        <f t="shared" si="137"/>
        <v>0</v>
      </c>
      <c r="J522" s="329">
        <f t="shared" si="137"/>
        <v>0</v>
      </c>
      <c r="K522" s="329">
        <f t="shared" si="137"/>
        <v>0</v>
      </c>
      <c r="L522" s="329">
        <f t="shared" si="137"/>
        <v>32194.5</v>
      </c>
      <c r="M522" s="329">
        <f t="shared" si="137"/>
        <v>133897.51999999999</v>
      </c>
      <c r="N522" s="110"/>
      <c r="O522" s="110"/>
      <c r="P522" s="110"/>
      <c r="Q522" s="110"/>
      <c r="R522" s="110"/>
      <c r="S522" s="110"/>
      <c r="T522" s="50"/>
      <c r="U522" s="50"/>
      <c r="V522" s="50"/>
      <c r="W522" s="50"/>
      <c r="Y522" s="50"/>
    </row>
    <row r="523" spans="1:30" s="49" customFormat="1" ht="27" customHeight="1" x14ac:dyDescent="0.2">
      <c r="A523" s="3"/>
      <c r="B523" s="3"/>
      <c r="C523" s="3"/>
      <c r="D523" s="3"/>
      <c r="E523" s="3"/>
      <c r="F523" s="72"/>
      <c r="G523" s="72"/>
      <c r="H523" s="72"/>
      <c r="I523" s="72"/>
      <c r="J523" s="72"/>
      <c r="K523" s="72"/>
      <c r="L523" s="72"/>
      <c r="M523" s="72"/>
      <c r="N523" s="72"/>
      <c r="O523" s="72"/>
      <c r="P523" s="72"/>
      <c r="Q523" s="72"/>
      <c r="R523" s="72"/>
      <c r="S523" s="72"/>
      <c r="T523" s="72"/>
      <c r="U523" s="72"/>
      <c r="V523" s="72"/>
      <c r="W523" s="72"/>
      <c r="X523" s="72"/>
      <c r="Y523" s="72"/>
      <c r="Z523" s="72"/>
      <c r="AA523" s="72"/>
      <c r="AB523" s="72"/>
      <c r="AC523" s="72"/>
      <c r="AD523" s="72"/>
    </row>
    <row r="524" spans="1:30" s="49" customFormat="1" ht="27" customHeight="1" x14ac:dyDescent="0.2">
      <c r="A524" s="3"/>
      <c r="B524" s="3"/>
      <c r="C524" s="3"/>
      <c r="D524" s="3"/>
      <c r="E524" s="3"/>
      <c r="F524" s="72"/>
      <c r="G524" s="72"/>
      <c r="H524" s="72"/>
      <c r="I524" s="72"/>
      <c r="J524" s="72"/>
      <c r="K524" s="72"/>
      <c r="L524" s="72"/>
      <c r="M524" s="72"/>
      <c r="N524" s="72"/>
      <c r="O524" s="72"/>
      <c r="P524" s="72"/>
      <c r="Q524" s="72"/>
      <c r="R524" s="72"/>
      <c r="S524" s="72"/>
      <c r="T524" s="72"/>
      <c r="U524" s="72"/>
      <c r="V524" s="72"/>
      <c r="W524" s="72"/>
      <c r="X524" s="72"/>
      <c r="Y524" s="72"/>
      <c r="Z524" s="72"/>
      <c r="AA524" s="72"/>
      <c r="AB524" s="72"/>
      <c r="AC524" s="72"/>
      <c r="AD524" s="72"/>
    </row>
    <row r="525" spans="1:30" s="49" customFormat="1" ht="27" customHeight="1" x14ac:dyDescent="0.2">
      <c r="A525" s="3"/>
      <c r="B525" s="94"/>
      <c r="C525" s="94"/>
      <c r="D525" s="80"/>
      <c r="E525" s="3"/>
      <c r="F525" s="3"/>
      <c r="G525" s="3"/>
      <c r="H525" s="3"/>
      <c r="I525" s="3"/>
      <c r="J525" s="3"/>
      <c r="K525" s="3"/>
      <c r="L525" s="3"/>
      <c r="M525" s="3"/>
      <c r="N525" s="3"/>
      <c r="O525" s="3"/>
      <c r="P525" s="3"/>
      <c r="Q525" s="3"/>
      <c r="R525" s="3"/>
      <c r="S525" s="3"/>
      <c r="T525" s="3"/>
      <c r="U525" s="4"/>
      <c r="V525" s="3"/>
      <c r="W525" s="4"/>
      <c r="X525" s="3"/>
      <c r="Y525" s="4"/>
      <c r="Z525" s="3"/>
      <c r="AA525" s="3"/>
      <c r="AB525" s="3"/>
      <c r="AC525" s="3"/>
      <c r="AD525" s="3"/>
    </row>
    <row r="526" spans="1:30" s="49" customFormat="1" ht="27" customHeight="1" x14ac:dyDescent="0.2">
      <c r="A526" s="3"/>
      <c r="B526" s="94"/>
      <c r="C526" s="94"/>
      <c r="D526" s="80"/>
      <c r="E526" s="3"/>
      <c r="F526" s="3"/>
      <c r="G526" s="3"/>
      <c r="H526" s="3"/>
      <c r="I526" s="3"/>
      <c r="J526" s="3"/>
      <c r="K526" s="3"/>
      <c r="L526" s="3"/>
      <c r="M526" s="3"/>
      <c r="N526" s="3"/>
      <c r="O526" s="3"/>
      <c r="P526" s="3"/>
      <c r="Q526" s="3"/>
      <c r="R526" s="3"/>
      <c r="S526" s="3"/>
      <c r="T526" s="3"/>
      <c r="U526" s="4"/>
      <c r="V526" s="3"/>
      <c r="W526" s="4"/>
      <c r="X526" s="3"/>
      <c r="Y526" s="4"/>
      <c r="Z526" s="3"/>
      <c r="AA526" s="3"/>
      <c r="AB526" s="3"/>
      <c r="AC526" s="3"/>
      <c r="AD526" s="3"/>
    </row>
    <row r="527" spans="1:30" s="49" customFormat="1" ht="19.5" customHeight="1" x14ac:dyDescent="0.2">
      <c r="A527" s="3"/>
      <c r="M527" s="3"/>
      <c r="N527" s="3"/>
      <c r="O527" s="3"/>
      <c r="P527" s="3"/>
      <c r="Q527" s="3"/>
      <c r="R527" s="3"/>
      <c r="S527" s="3"/>
      <c r="T527" s="3"/>
      <c r="U527" s="4"/>
      <c r="V527" s="3"/>
      <c r="W527" s="4"/>
      <c r="X527" s="3"/>
      <c r="Y527" s="4"/>
      <c r="Z527" s="3"/>
      <c r="AA527" s="3"/>
      <c r="AB527" s="3"/>
      <c r="AC527" s="3"/>
      <c r="AD527" s="3"/>
    </row>
    <row r="528" spans="1:30" s="49" customFormat="1" ht="24.75" customHeight="1" x14ac:dyDescent="0.2">
      <c r="A528" s="3"/>
      <c r="M528" s="3"/>
      <c r="N528" s="3"/>
      <c r="O528" s="3"/>
      <c r="P528" s="3"/>
      <c r="Q528" s="3"/>
      <c r="R528" s="3"/>
      <c r="S528" s="3"/>
      <c r="T528" s="3"/>
      <c r="U528" s="3"/>
      <c r="V528" s="4"/>
      <c r="W528" s="3"/>
      <c r="X528" s="4"/>
      <c r="Y528" s="3"/>
      <c r="Z528" s="4"/>
      <c r="AA528" s="3"/>
      <c r="AB528" s="3"/>
      <c r="AC528" s="3"/>
      <c r="AD528" s="3"/>
    </row>
    <row r="529" spans="1:30" s="49" customFormat="1" ht="19.5" customHeight="1" x14ac:dyDescent="0.2">
      <c r="A529" s="3"/>
      <c r="M529" s="3"/>
      <c r="N529" s="3"/>
      <c r="O529" s="3"/>
      <c r="P529" s="3"/>
      <c r="Q529" s="3"/>
      <c r="R529" s="3"/>
      <c r="S529" s="3"/>
      <c r="T529" s="3"/>
      <c r="U529" s="3"/>
      <c r="V529" s="4"/>
      <c r="W529" s="3"/>
      <c r="X529" s="4"/>
      <c r="Y529" s="3"/>
      <c r="Z529" s="4"/>
      <c r="AA529" s="3"/>
      <c r="AB529" s="3"/>
      <c r="AC529" s="3"/>
      <c r="AD529" s="3"/>
    </row>
    <row r="530" spans="1:30" s="49" customFormat="1" ht="19.5" customHeight="1" x14ac:dyDescent="0.2">
      <c r="A530" s="3"/>
      <c r="M530" s="3"/>
      <c r="N530" s="3"/>
      <c r="O530" s="3"/>
      <c r="P530" s="3"/>
      <c r="Q530" s="3"/>
      <c r="R530" s="3"/>
      <c r="S530" s="3"/>
      <c r="T530" s="3"/>
      <c r="U530" s="3"/>
      <c r="V530" s="4"/>
      <c r="W530" s="3"/>
      <c r="X530" s="4"/>
      <c r="Y530" s="3"/>
      <c r="Z530" s="4"/>
      <c r="AA530" s="3"/>
      <c r="AB530" s="3"/>
      <c r="AC530" s="3"/>
      <c r="AD530" s="3"/>
    </row>
    <row r="531" spans="1:30" ht="14.25" customHeight="1" x14ac:dyDescent="0.2"/>
  </sheetData>
  <sheetProtection algorithmName="SHA-512" hashValue="SOfnJIxRMRddQCJPJOl7kXQwkQpepvHoBRDmT53plEiToxeTklfHdKAs6hr5IkMnGeLvDTJgLYFcWLIzI30j3A==" saltValue="+yL0Y8Bt9f8ZGe1r75JpAQ==" spinCount="100000" sheet="1" objects="1" scenarios="1" formatColumns="0" formatRows="0"/>
  <mergeCells count="9">
    <mergeCell ref="G510:L510"/>
    <mergeCell ref="M510:M511"/>
    <mergeCell ref="A509:M509"/>
    <mergeCell ref="AD4:AD5"/>
    <mergeCell ref="A1:AD1"/>
    <mergeCell ref="A2:AD2"/>
    <mergeCell ref="A3:AD3"/>
    <mergeCell ref="V4:AC4"/>
    <mergeCell ref="F4:U4"/>
  </mergeCells>
  <dataValidations disablePrompts="1" count="2">
    <dataValidation type="list" allowBlank="1" showInputMessage="1" showErrorMessage="1" sqref="V5:AB5">
      <formula1>Benefícios</formula1>
    </dataValidation>
    <dataValidation type="list" allowBlank="1" showInputMessage="1" showErrorMessage="1" sqref="I511:K511">
      <formula1>Beneficios2</formula1>
    </dataValidation>
  </dataValidations>
  <pageMargins left="0.19685039370078741" right="0.19685039370078741" top="0.59055118110236227" bottom="0.59055118110236227" header="0" footer="0"/>
  <pageSetup paperSize="9" scale="56" fitToHeight="0" orientation="landscape" r:id="rId1"/>
  <headerFooter>
    <oddFooter>Página &amp;P de &amp;N</oddFooter>
  </headerFooter>
  <rowBreaks count="1" manualBreakCount="1">
    <brk id="507" max="21" man="1"/>
  </rowBreaks>
  <ignoredErrors>
    <ignoredError sqref="L512:L521 U6:U9" formulaRange="1"/>
    <ignoredError sqref="E6:E9 F47:M505"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4">
    <tabColor theme="3" tint="-0.249977111117893"/>
    <pageSetUpPr fitToPage="1"/>
  </sheetPr>
  <dimension ref="A1:BJ532"/>
  <sheetViews>
    <sheetView view="pageBreakPreview" zoomScaleNormal="100" zoomScaleSheetLayoutView="100" workbookViewId="0">
      <pane xSplit="6" ySplit="6" topLeftCell="G7" activePane="bottomRight" state="frozen"/>
      <selection pane="topRight" activeCell="G1" sqref="G1"/>
      <selection pane="bottomLeft" activeCell="A7" sqref="A7"/>
      <selection pane="bottomRight" activeCell="AQ9" sqref="AQ9"/>
    </sheetView>
  </sheetViews>
  <sheetFormatPr defaultColWidth="17" defaultRowHeight="30" customHeight="1" x14ac:dyDescent="0.2"/>
  <cols>
    <col min="1" max="1" width="6.7109375" style="3" customWidth="1"/>
    <col min="2" max="2" width="31.140625" style="3" customWidth="1"/>
    <col min="3" max="3" width="6.7109375" style="3" customWidth="1"/>
    <col min="4" max="4" width="10.7109375" style="39" customWidth="1"/>
    <col min="5" max="6" width="9.28515625" style="3" customWidth="1"/>
    <col min="7" max="7" width="10.28515625" style="39" bestFit="1" customWidth="1"/>
    <col min="8" max="8" width="7.85546875" style="39" customWidth="1"/>
    <col min="9" max="10" width="9.5703125" style="39" customWidth="1"/>
    <col min="11" max="12" width="8.7109375" style="39" customWidth="1"/>
    <col min="13" max="13" width="10.28515625" style="39" hidden="1" customWidth="1"/>
    <col min="14" max="14" width="7.85546875" style="3" hidden="1" customWidth="1"/>
    <col min="15" max="17" width="9.5703125" style="3" hidden="1" customWidth="1"/>
    <col min="18" max="18" width="9.5703125" style="4" hidden="1" customWidth="1"/>
    <col min="19" max="19" width="10.28515625" style="39" hidden="1" customWidth="1"/>
    <col min="20" max="20" width="7.7109375" style="3" hidden="1" customWidth="1"/>
    <col min="21" max="23" width="9.5703125" style="3" hidden="1" customWidth="1"/>
    <col min="24" max="24" width="9.5703125" style="4" hidden="1" customWidth="1"/>
    <col min="25" max="25" width="10.28515625" style="39" hidden="1" customWidth="1"/>
    <col min="26" max="26" width="7.7109375" style="3" hidden="1" customWidth="1"/>
    <col min="27" max="29" width="9.5703125" style="3" hidden="1" customWidth="1"/>
    <col min="30" max="30" width="9.5703125" style="4" hidden="1" customWidth="1"/>
    <col min="31" max="31" width="10.28515625" style="39" hidden="1" customWidth="1"/>
    <col min="32" max="32" width="7.7109375" style="3" hidden="1" customWidth="1"/>
    <col min="33" max="35" width="9.5703125" style="3" hidden="1" customWidth="1"/>
    <col min="36" max="36" width="9.5703125" style="4" hidden="1" customWidth="1"/>
    <col min="37" max="37" width="11.7109375" style="4" customWidth="1"/>
    <col min="38" max="40" width="9.5703125" style="3" customWidth="1"/>
    <col min="41" max="41" width="11.85546875" style="3" customWidth="1"/>
    <col min="42" max="42" width="10" style="3" customWidth="1"/>
    <col min="43" max="43" width="9.5703125" style="3" bestFit="1" customWidth="1"/>
    <col min="44" max="44" width="72.42578125" style="39" customWidth="1"/>
    <col min="45" max="45" width="8.7109375" style="3" customWidth="1"/>
    <col min="46" max="46" width="17" style="3" customWidth="1"/>
    <col min="47" max="47" width="17" style="3" hidden="1" customWidth="1"/>
    <col min="48" max="48" width="17" style="3" customWidth="1"/>
    <col min="49" max="16384" width="17" style="3"/>
  </cols>
  <sheetData>
    <row r="1" spans="1:47" ht="30.75" customHeight="1" x14ac:dyDescent="0.2">
      <c r="A1" s="363" t="str">
        <f>Capa!A1</f>
        <v>Memória de Cálculo A
Contrato de Gestão nº 002/2019 celebrado entre a Secretaria de Estado de Justiça e Segurança Pública - SEJUSP e o Instituto ELO - IELO</v>
      </c>
      <c r="B1" s="363"/>
      <c r="C1" s="363"/>
      <c r="D1" s="363"/>
      <c r="E1" s="363"/>
      <c r="F1" s="363"/>
      <c r="G1" s="363"/>
      <c r="H1" s="363"/>
      <c r="I1" s="363"/>
      <c r="J1" s="363"/>
      <c r="K1" s="363"/>
      <c r="L1" s="363"/>
      <c r="M1" s="363"/>
      <c r="N1" s="363"/>
      <c r="O1" s="363"/>
      <c r="P1" s="363"/>
      <c r="Q1" s="363"/>
      <c r="R1" s="363"/>
      <c r="S1" s="363"/>
      <c r="T1" s="363"/>
      <c r="U1" s="363"/>
      <c r="V1" s="363"/>
      <c r="W1" s="363"/>
      <c r="X1" s="363"/>
      <c r="Y1" s="363"/>
      <c r="Z1" s="363"/>
      <c r="AA1" s="363"/>
      <c r="AB1" s="363"/>
      <c r="AC1" s="363"/>
      <c r="AD1" s="363"/>
      <c r="AE1" s="363"/>
      <c r="AF1" s="363"/>
      <c r="AG1" s="363"/>
      <c r="AH1" s="363"/>
      <c r="AI1" s="363"/>
      <c r="AJ1" s="363"/>
      <c r="AK1" s="363"/>
      <c r="AL1" s="363"/>
      <c r="AM1" s="363"/>
      <c r="AN1" s="363"/>
      <c r="AO1" s="363"/>
      <c r="AP1" s="363"/>
      <c r="AQ1" s="363"/>
      <c r="AR1" s="363"/>
      <c r="AS1" s="122"/>
      <c r="AU1" s="12" t="s">
        <v>131</v>
      </c>
    </row>
    <row r="2" spans="1:47" ht="21.75" customHeight="1" x14ac:dyDescent="0.2">
      <c r="A2" s="363" t="s">
        <v>341</v>
      </c>
      <c r="B2" s="363"/>
      <c r="C2" s="363"/>
      <c r="D2" s="363"/>
      <c r="E2" s="363"/>
      <c r="F2" s="363"/>
      <c r="G2" s="363"/>
      <c r="H2" s="363"/>
      <c r="I2" s="363"/>
      <c r="J2" s="363"/>
      <c r="K2" s="363"/>
      <c r="L2" s="363"/>
      <c r="M2" s="363"/>
      <c r="N2" s="363"/>
      <c r="O2" s="363"/>
      <c r="P2" s="363"/>
      <c r="Q2" s="363"/>
      <c r="R2" s="363"/>
      <c r="S2" s="363"/>
      <c r="T2" s="363"/>
      <c r="U2" s="363"/>
      <c r="V2" s="363"/>
      <c r="W2" s="363"/>
      <c r="X2" s="363"/>
      <c r="Y2" s="363"/>
      <c r="Z2" s="363"/>
      <c r="AA2" s="363"/>
      <c r="AB2" s="363"/>
      <c r="AC2" s="363"/>
      <c r="AD2" s="363"/>
      <c r="AE2" s="363"/>
      <c r="AF2" s="363"/>
      <c r="AG2" s="363"/>
      <c r="AH2" s="363"/>
      <c r="AI2" s="363"/>
      <c r="AJ2" s="363"/>
      <c r="AK2" s="363"/>
      <c r="AL2" s="363"/>
      <c r="AM2" s="363"/>
      <c r="AN2" s="363"/>
      <c r="AO2" s="363"/>
      <c r="AP2" s="363"/>
      <c r="AQ2" s="363"/>
      <c r="AR2" s="363"/>
      <c r="AS2" s="122"/>
      <c r="AU2" s="12" t="s">
        <v>161</v>
      </c>
    </row>
    <row r="3" spans="1:47" ht="15" customHeight="1" x14ac:dyDescent="0.2">
      <c r="A3" s="363" t="s">
        <v>331</v>
      </c>
      <c r="B3" s="363"/>
      <c r="C3" s="363"/>
      <c r="D3" s="363"/>
      <c r="E3" s="363"/>
      <c r="F3" s="363"/>
      <c r="G3" s="363"/>
      <c r="H3" s="363"/>
      <c r="I3" s="363"/>
      <c r="J3" s="363"/>
      <c r="K3" s="363"/>
      <c r="L3" s="363"/>
      <c r="M3" s="363"/>
      <c r="N3" s="363"/>
      <c r="O3" s="363"/>
      <c r="P3" s="363"/>
      <c r="Q3" s="363"/>
      <c r="R3" s="363"/>
      <c r="S3" s="363"/>
      <c r="T3" s="363"/>
      <c r="U3" s="363"/>
      <c r="V3" s="363"/>
      <c r="W3" s="363"/>
      <c r="X3" s="363"/>
      <c r="Y3" s="363"/>
      <c r="Z3" s="363"/>
      <c r="AA3" s="363"/>
      <c r="AB3" s="363"/>
      <c r="AC3" s="363"/>
      <c r="AD3" s="363"/>
      <c r="AE3" s="363"/>
      <c r="AF3" s="363"/>
      <c r="AG3" s="363"/>
      <c r="AH3" s="363"/>
      <c r="AI3" s="363"/>
      <c r="AJ3" s="363"/>
      <c r="AK3" s="363"/>
      <c r="AL3" s="363"/>
      <c r="AM3" s="363"/>
      <c r="AN3" s="363"/>
      <c r="AO3" s="363"/>
      <c r="AP3" s="363"/>
      <c r="AQ3" s="363"/>
      <c r="AR3" s="363"/>
      <c r="AS3" s="122"/>
      <c r="AU3" s="12" t="s">
        <v>342</v>
      </c>
    </row>
    <row r="4" spans="1:47" s="75" customFormat="1" ht="21" customHeight="1" x14ac:dyDescent="0.2">
      <c r="A4" s="374" t="s">
        <v>29</v>
      </c>
      <c r="B4" s="374" t="s">
        <v>333</v>
      </c>
      <c r="C4" s="374" t="s">
        <v>343</v>
      </c>
      <c r="D4" s="374" t="s">
        <v>344</v>
      </c>
      <c r="E4" s="374" t="s">
        <v>345</v>
      </c>
      <c r="F4" s="380" t="s">
        <v>346</v>
      </c>
      <c r="G4" s="383" t="s">
        <v>347</v>
      </c>
      <c r="H4" s="374"/>
      <c r="I4" s="374"/>
      <c r="J4" s="374"/>
      <c r="K4" s="374"/>
      <c r="L4" s="380"/>
      <c r="M4" s="383" t="s">
        <v>348</v>
      </c>
      <c r="N4" s="374"/>
      <c r="O4" s="374"/>
      <c r="P4" s="374"/>
      <c r="Q4" s="374"/>
      <c r="R4" s="380"/>
      <c r="S4" s="383" t="s">
        <v>349</v>
      </c>
      <c r="T4" s="374"/>
      <c r="U4" s="374"/>
      <c r="V4" s="374"/>
      <c r="W4" s="374"/>
      <c r="X4" s="380"/>
      <c r="Y4" s="383" t="s">
        <v>350</v>
      </c>
      <c r="Z4" s="374"/>
      <c r="AA4" s="374"/>
      <c r="AB4" s="374"/>
      <c r="AC4" s="374"/>
      <c r="AD4" s="380"/>
      <c r="AE4" s="383" t="s">
        <v>351</v>
      </c>
      <c r="AF4" s="374"/>
      <c r="AG4" s="374"/>
      <c r="AH4" s="374"/>
      <c r="AI4" s="374"/>
      <c r="AJ4" s="380"/>
      <c r="AK4" s="383" t="s">
        <v>352</v>
      </c>
      <c r="AL4" s="374"/>
      <c r="AM4" s="374"/>
      <c r="AN4" s="380"/>
      <c r="AO4" s="389" t="s">
        <v>353</v>
      </c>
      <c r="AP4" s="390"/>
      <c r="AQ4" s="390"/>
      <c r="AR4" s="386" t="s">
        <v>99</v>
      </c>
      <c r="AS4" s="125"/>
      <c r="AU4" s="12" t="s">
        <v>165</v>
      </c>
    </row>
    <row r="5" spans="1:47" s="75" customFormat="1" ht="27" customHeight="1" x14ac:dyDescent="0.2">
      <c r="A5" s="379"/>
      <c r="B5" s="379"/>
      <c r="C5" s="379"/>
      <c r="D5" s="379"/>
      <c r="E5" s="379"/>
      <c r="F5" s="381"/>
      <c r="G5" s="384" t="s">
        <v>354</v>
      </c>
      <c r="H5" s="377" t="s">
        <v>355</v>
      </c>
      <c r="I5" s="391" t="s">
        <v>356</v>
      </c>
      <c r="J5" s="379"/>
      <c r="K5" s="379"/>
      <c r="L5" s="381"/>
      <c r="M5" s="384" t="s">
        <v>354</v>
      </c>
      <c r="N5" s="377" t="s">
        <v>355</v>
      </c>
      <c r="O5" s="391" t="s">
        <v>356</v>
      </c>
      <c r="P5" s="379"/>
      <c r="Q5" s="379"/>
      <c r="R5" s="381"/>
      <c r="S5" s="384" t="s">
        <v>354</v>
      </c>
      <c r="T5" s="377" t="s">
        <v>355</v>
      </c>
      <c r="U5" s="391" t="s">
        <v>356</v>
      </c>
      <c r="V5" s="379"/>
      <c r="W5" s="379"/>
      <c r="X5" s="381"/>
      <c r="Y5" s="384" t="s">
        <v>354</v>
      </c>
      <c r="Z5" s="377" t="s">
        <v>355</v>
      </c>
      <c r="AA5" s="391" t="s">
        <v>356</v>
      </c>
      <c r="AB5" s="379"/>
      <c r="AC5" s="379"/>
      <c r="AD5" s="381"/>
      <c r="AE5" s="384" t="s">
        <v>354</v>
      </c>
      <c r="AF5" s="377" t="s">
        <v>355</v>
      </c>
      <c r="AG5" s="391" t="s">
        <v>356</v>
      </c>
      <c r="AH5" s="379"/>
      <c r="AI5" s="379"/>
      <c r="AJ5" s="381"/>
      <c r="AK5" s="384" t="s">
        <v>357</v>
      </c>
      <c r="AL5" s="379" t="s">
        <v>85</v>
      </c>
      <c r="AM5" s="379" t="s">
        <v>87</v>
      </c>
      <c r="AN5" s="381" t="s">
        <v>358</v>
      </c>
      <c r="AO5" s="384" t="s">
        <v>359</v>
      </c>
      <c r="AP5" s="379" t="s">
        <v>360</v>
      </c>
      <c r="AQ5" s="379" t="s">
        <v>361</v>
      </c>
      <c r="AR5" s="387"/>
      <c r="AS5" s="124"/>
      <c r="AU5" s="12" t="s">
        <v>167</v>
      </c>
    </row>
    <row r="6" spans="1:47" s="75" customFormat="1" ht="39" customHeight="1" x14ac:dyDescent="0.2">
      <c r="A6" s="375"/>
      <c r="B6" s="375"/>
      <c r="C6" s="375"/>
      <c r="D6" s="375"/>
      <c r="E6" s="375"/>
      <c r="F6" s="382"/>
      <c r="G6" s="385"/>
      <c r="H6" s="378"/>
      <c r="I6" s="299" t="s">
        <v>163</v>
      </c>
      <c r="J6" s="299" t="s">
        <v>167</v>
      </c>
      <c r="K6" s="299" t="s">
        <v>171</v>
      </c>
      <c r="L6" s="299"/>
      <c r="M6" s="385"/>
      <c r="N6" s="378"/>
      <c r="O6" s="299"/>
      <c r="P6" s="299"/>
      <c r="Q6" s="299"/>
      <c r="R6" s="299"/>
      <c r="S6" s="385"/>
      <c r="T6" s="378"/>
      <c r="U6" s="299"/>
      <c r="V6" s="299"/>
      <c r="W6" s="299"/>
      <c r="X6" s="299"/>
      <c r="Y6" s="385"/>
      <c r="Z6" s="378"/>
      <c r="AA6" s="299"/>
      <c r="AB6" s="299"/>
      <c r="AC6" s="299"/>
      <c r="AD6" s="299"/>
      <c r="AE6" s="385"/>
      <c r="AF6" s="378"/>
      <c r="AG6" s="299"/>
      <c r="AH6" s="299"/>
      <c r="AI6" s="299"/>
      <c r="AJ6" s="299"/>
      <c r="AK6" s="385"/>
      <c r="AL6" s="375"/>
      <c r="AM6" s="375"/>
      <c r="AN6" s="382"/>
      <c r="AO6" s="385"/>
      <c r="AP6" s="375"/>
      <c r="AQ6" s="375"/>
      <c r="AR6" s="388"/>
      <c r="AS6" s="124"/>
      <c r="AU6" s="12" t="s">
        <v>169</v>
      </c>
    </row>
    <row r="7" spans="1:47" ht="12.75" x14ac:dyDescent="0.2">
      <c r="A7" s="48">
        <v>1</v>
      </c>
      <c r="B7" s="12" t="str">
        <f>'Encargos e Benefícios'!B6</f>
        <v>Analista Administrativo</v>
      </c>
      <c r="C7" s="10">
        <f>'Encargos e Benefícios'!C6</f>
        <v>18</v>
      </c>
      <c r="D7" s="38">
        <v>40</v>
      </c>
      <c r="E7" s="167">
        <v>45627</v>
      </c>
      <c r="F7" s="166">
        <v>45992</v>
      </c>
      <c r="G7" s="165">
        <v>45658</v>
      </c>
      <c r="H7" s="126">
        <v>0.05</v>
      </c>
      <c r="I7" s="47">
        <f>'Encargos e Benefícios'!X6*0.05</f>
        <v>348.3</v>
      </c>
      <c r="J7" s="47">
        <f>'Encargos e Benefícios'!Z6*0.05</f>
        <v>16.686</v>
      </c>
      <c r="K7" s="47">
        <f>'Encargos e Benefícios'!AA6*0.05</f>
        <v>34.362000000000002</v>
      </c>
      <c r="L7" s="47"/>
      <c r="M7" s="165"/>
      <c r="N7" s="126"/>
      <c r="O7" s="47"/>
      <c r="P7" s="47"/>
      <c r="Q7" s="47"/>
      <c r="R7" s="47"/>
      <c r="S7" s="165"/>
      <c r="T7" s="126"/>
      <c r="U7" s="47"/>
      <c r="V7" s="47"/>
      <c r="W7" s="47"/>
      <c r="X7" s="47"/>
      <c r="Y7" s="165"/>
      <c r="Z7" s="126"/>
      <c r="AA7" s="47"/>
      <c r="AB7" s="47"/>
      <c r="AC7" s="47"/>
      <c r="AD7" s="47"/>
      <c r="AE7" s="165"/>
      <c r="AF7" s="126"/>
      <c r="AG7" s="47"/>
      <c r="AH7" s="47"/>
      <c r="AI7" s="47"/>
      <c r="AJ7" s="129"/>
      <c r="AK7" s="11">
        <f>'Encargos e Benefícios'!D6</f>
        <v>4359.4062399999993</v>
      </c>
      <c r="AL7" s="11">
        <f>IF('Encargos e Benefícios'!C6=0,0,'Encargos e Benefícios'!U6/'Encargos e Benefícios'!C6)</f>
        <v>1265.943316685185</v>
      </c>
      <c r="AM7" s="11">
        <f>IF('Encargos e Benefícios'!C6=0,0,'Encargos e Benefícios'!AC6/'Encargos e Benefícios'!C6)</f>
        <v>912.44762560000004</v>
      </c>
      <c r="AN7" s="113">
        <f>IF('Encargos e Benefícios'!C6=0,0,'Encargos e Benefícios'!AD6/'Encargos e Benefícios'!C6)</f>
        <v>6537.797182285185</v>
      </c>
      <c r="AO7" s="32">
        <v>4577.8500000000004</v>
      </c>
      <c r="AP7" s="31">
        <v>2929.82</v>
      </c>
      <c r="AQ7" s="31">
        <v>7152.89</v>
      </c>
      <c r="AR7" s="297" t="s">
        <v>400</v>
      </c>
      <c r="AS7" s="32"/>
      <c r="AU7" s="12" t="s">
        <v>171</v>
      </c>
    </row>
    <row r="8" spans="1:47" ht="12.75" x14ac:dyDescent="0.2">
      <c r="A8" s="48">
        <v>2</v>
      </c>
      <c r="B8" s="12" t="str">
        <f>'Encargos e Benefícios'!B7</f>
        <v>Assistente Administrativo</v>
      </c>
      <c r="C8" s="10">
        <f>'Encargos e Benefícios'!C7</f>
        <v>21</v>
      </c>
      <c r="D8" s="38">
        <v>40</v>
      </c>
      <c r="E8" s="167">
        <v>45627</v>
      </c>
      <c r="F8" s="166">
        <v>45992</v>
      </c>
      <c r="G8" s="165">
        <v>45658</v>
      </c>
      <c r="H8" s="126">
        <v>0.05</v>
      </c>
      <c r="I8" s="47">
        <f>'Encargos e Benefícios'!X7*0.05</f>
        <v>406.35</v>
      </c>
      <c r="J8" s="47">
        <f>'Encargos e Benefícios'!Z7*0.05</f>
        <v>19.466999999999999</v>
      </c>
      <c r="K8" s="47">
        <f>'Encargos e Benefícios'!AA7*0.05</f>
        <v>40.088999999999999</v>
      </c>
      <c r="L8" s="47"/>
      <c r="M8" s="165"/>
      <c r="N8" s="126"/>
      <c r="O8" s="47"/>
      <c r="P8" s="47"/>
      <c r="Q8" s="47"/>
      <c r="R8" s="47"/>
      <c r="S8" s="165"/>
      <c r="T8" s="126"/>
      <c r="U8" s="47"/>
      <c r="V8" s="47"/>
      <c r="W8" s="47"/>
      <c r="X8" s="47"/>
      <c r="Y8" s="165"/>
      <c r="Z8" s="126"/>
      <c r="AA8" s="47"/>
      <c r="AB8" s="47"/>
      <c r="AC8" s="47"/>
      <c r="AD8" s="47"/>
      <c r="AE8" s="165"/>
      <c r="AF8" s="126"/>
      <c r="AG8" s="47"/>
      <c r="AH8" s="47"/>
      <c r="AI8" s="47"/>
      <c r="AJ8" s="129"/>
      <c r="AK8" s="11">
        <f>'Encargos e Benefícios'!D7</f>
        <v>2175.1580199999999</v>
      </c>
      <c r="AL8" s="11">
        <f>IF('Encargos e Benefícios'!C7=0,0,'Encargos e Benefícios'!U7/'Encargos e Benefícios'!C7)</f>
        <v>630.14845734166647</v>
      </c>
      <c r="AM8" s="11">
        <f>IF('Encargos e Benefícios'!C7=0,0,'Encargos e Benefícios'!AC7/'Encargos e Benefícios'!C7)</f>
        <v>1043.5025188</v>
      </c>
      <c r="AN8" s="113">
        <f>IF('Encargos e Benefícios'!C7=0,0,'Encargos e Benefícios'!AD7/'Encargos e Benefícios'!C7)</f>
        <v>3848.8089961416663</v>
      </c>
      <c r="AO8" s="32">
        <v>3127.14</v>
      </c>
      <c r="AP8" s="31">
        <v>2364.5700000000002</v>
      </c>
      <c r="AQ8" s="31">
        <v>4135.6400000000003</v>
      </c>
      <c r="AR8" s="297" t="s">
        <v>400</v>
      </c>
      <c r="AS8" s="32"/>
      <c r="AU8" s="21" t="s">
        <v>175</v>
      </c>
    </row>
    <row r="9" spans="1:47" ht="12.75" x14ac:dyDescent="0.2">
      <c r="A9" s="48">
        <v>3</v>
      </c>
      <c r="B9" s="12" t="str">
        <f>'Encargos e Benefícios'!B8</f>
        <v>Diretor-Geral</v>
      </c>
      <c r="C9" s="10">
        <f>'Encargos e Benefícios'!C8</f>
        <v>1</v>
      </c>
      <c r="D9" s="38">
        <v>40</v>
      </c>
      <c r="E9" s="167">
        <v>45627</v>
      </c>
      <c r="F9" s="166">
        <v>45992</v>
      </c>
      <c r="G9" s="165">
        <v>45658</v>
      </c>
      <c r="H9" s="126">
        <v>0.05</v>
      </c>
      <c r="I9" s="47">
        <f>'Encargos e Benefícios'!X8*0.05</f>
        <v>19.350000000000001</v>
      </c>
      <c r="J9" s="47">
        <f>'Encargos e Benefícios'!Z8*0.05</f>
        <v>0.92700000000000005</v>
      </c>
      <c r="K9" s="47">
        <f>'Encargos e Benefícios'!AA8*0.05</f>
        <v>1.909</v>
      </c>
      <c r="L9" s="47"/>
      <c r="M9" s="165"/>
      <c r="N9" s="126"/>
      <c r="O9" s="47"/>
      <c r="P9" s="47"/>
      <c r="Q9" s="47"/>
      <c r="R9" s="47"/>
      <c r="S9" s="165"/>
      <c r="T9" s="126"/>
      <c r="U9" s="47"/>
      <c r="V9" s="47"/>
      <c r="W9" s="47"/>
      <c r="X9" s="47"/>
      <c r="Y9" s="165"/>
      <c r="Z9" s="126"/>
      <c r="AA9" s="47"/>
      <c r="AB9" s="47"/>
      <c r="AC9" s="47"/>
      <c r="AD9" s="47"/>
      <c r="AE9" s="165"/>
      <c r="AF9" s="126"/>
      <c r="AG9" s="47"/>
      <c r="AH9" s="47"/>
      <c r="AI9" s="47"/>
      <c r="AJ9" s="129"/>
      <c r="AK9" s="11">
        <f>'Encargos e Benefícios'!D8</f>
        <v>19712.468649999999</v>
      </c>
      <c r="AL9" s="11">
        <f>IF('Encargos e Benefícios'!C8=0,0,'Encargos e Benefícios'!U8/'Encargos e Benefícios'!C8)</f>
        <v>7345.6324149930551</v>
      </c>
      <c r="AM9" s="11">
        <f>IF('Encargos e Benefícios'!C8=0,0,'Encargos e Benefícios'!AC8/'Encargos e Benefícios'!C8)</f>
        <v>899.01199999999994</v>
      </c>
      <c r="AN9" s="113">
        <f>IF('Encargos e Benefícios'!C8=0,0,'Encargos e Benefícios'!AD8/'Encargos e Benefícios'!C8)</f>
        <v>27957.113064993053</v>
      </c>
      <c r="AO9" s="32">
        <v>25939.759999999998</v>
      </c>
      <c r="AP9" s="31">
        <v>15348.87</v>
      </c>
      <c r="AQ9" s="31">
        <v>43838.2</v>
      </c>
      <c r="AR9" s="297" t="s">
        <v>400</v>
      </c>
      <c r="AS9" s="32"/>
    </row>
    <row r="10" spans="1:47" ht="12.75" x14ac:dyDescent="0.2">
      <c r="A10" s="48">
        <v>4</v>
      </c>
      <c r="B10" s="12" t="str">
        <f>'Encargos e Benefícios'!B9</f>
        <v>Gerente</v>
      </c>
      <c r="C10" s="10">
        <f>'Encargos e Benefícios'!C9</f>
        <v>4</v>
      </c>
      <c r="D10" s="38">
        <v>40</v>
      </c>
      <c r="E10" s="167">
        <v>45627</v>
      </c>
      <c r="F10" s="166">
        <v>45992</v>
      </c>
      <c r="G10" s="165">
        <v>45658</v>
      </c>
      <c r="H10" s="126">
        <v>0.05</v>
      </c>
      <c r="I10" s="47">
        <f>'Encargos e Benefícios'!X9*0.05</f>
        <v>77.400000000000006</v>
      </c>
      <c r="J10" s="47">
        <f>'Encargos e Benefícios'!Z9*0.05</f>
        <v>3.7080000000000002</v>
      </c>
      <c r="K10" s="47">
        <f>'Encargos e Benefícios'!AA9*0.05</f>
        <v>7.6360000000000001</v>
      </c>
      <c r="L10" s="47"/>
      <c r="M10" s="165"/>
      <c r="N10" s="126"/>
      <c r="O10" s="47"/>
      <c r="P10" s="47"/>
      <c r="Q10" s="47"/>
      <c r="R10" s="47"/>
      <c r="S10" s="165"/>
      <c r="T10" s="126"/>
      <c r="U10" s="47"/>
      <c r="V10" s="47"/>
      <c r="W10" s="47"/>
      <c r="X10" s="47"/>
      <c r="Y10" s="165"/>
      <c r="Z10" s="126"/>
      <c r="AA10" s="47"/>
      <c r="AB10" s="47"/>
      <c r="AC10" s="47"/>
      <c r="AD10" s="47"/>
      <c r="AE10" s="165"/>
      <c r="AF10" s="126"/>
      <c r="AG10" s="47"/>
      <c r="AH10" s="47"/>
      <c r="AI10" s="47"/>
      <c r="AJ10" s="129"/>
      <c r="AK10" s="11">
        <f>'Encargos e Benefícios'!D9</f>
        <v>13594.806329999999</v>
      </c>
      <c r="AL10" s="11">
        <f>IF('Encargos e Benefícios'!C9=0,0,'Encargos e Benefícios'!U9/'Encargos e Benefícios'!C9)</f>
        <v>4178.0427370427078</v>
      </c>
      <c r="AM10" s="11">
        <f>IF('Encargos e Benefícios'!C9=0,0,'Encargos e Benefícios'!AC9/'Encargos e Benefícios'!C9)</f>
        <v>899.01199999999994</v>
      </c>
      <c r="AN10" s="113">
        <f>IF('Encargos e Benefícios'!C9=0,0,'Encargos e Benefícios'!AD9/'Encargos e Benefícios'!C9)</f>
        <v>18671.861067042704</v>
      </c>
      <c r="AO10" s="32">
        <v>12269.58</v>
      </c>
      <c r="AP10" s="31">
        <v>7260.11</v>
      </c>
      <c r="AQ10" s="31">
        <v>20735.59</v>
      </c>
      <c r="AR10" s="297" t="s">
        <v>400</v>
      </c>
      <c r="AS10" s="32"/>
    </row>
    <row r="11" spans="1:47" ht="12.75" x14ac:dyDescent="0.2">
      <c r="A11" s="48">
        <v>5</v>
      </c>
      <c r="B11" s="12" t="str">
        <f>'Encargos e Benefícios'!B10</f>
        <v>Técnico Administrativo Sede Ielo</v>
      </c>
      <c r="C11" s="10">
        <f>'Encargos e Benefícios'!C10</f>
        <v>1</v>
      </c>
      <c r="D11" s="38">
        <v>40</v>
      </c>
      <c r="E11" s="167">
        <v>45627</v>
      </c>
      <c r="F11" s="166">
        <v>45992</v>
      </c>
      <c r="G11" s="165">
        <v>45658</v>
      </c>
      <c r="H11" s="126">
        <v>0.05</v>
      </c>
      <c r="I11" s="47">
        <f>'Encargos e Benefícios'!X10*0.05</f>
        <v>19.350000000000001</v>
      </c>
      <c r="J11" s="47">
        <f>'Encargos e Benefícios'!Z10*0.05</f>
        <v>0.92700000000000005</v>
      </c>
      <c r="K11" s="47">
        <f>'Encargos e Benefícios'!AA10*0.05</f>
        <v>1.909</v>
      </c>
      <c r="L11" s="47"/>
      <c r="M11" s="165"/>
      <c r="N11" s="126"/>
      <c r="O11" s="47"/>
      <c r="P11" s="47"/>
      <c r="Q11" s="47"/>
      <c r="R11" s="47"/>
      <c r="S11" s="165"/>
      <c r="T11" s="126"/>
      <c r="U11" s="47"/>
      <c r="V11" s="47"/>
      <c r="W11" s="47"/>
      <c r="X11" s="47"/>
      <c r="Y11" s="165"/>
      <c r="Z11" s="126"/>
      <c r="AA11" s="47"/>
      <c r="AB11" s="47"/>
      <c r="AC11" s="47"/>
      <c r="AD11" s="47"/>
      <c r="AE11" s="165"/>
      <c r="AF11" s="126"/>
      <c r="AG11" s="47"/>
      <c r="AH11" s="47"/>
      <c r="AI11" s="47"/>
      <c r="AJ11" s="129"/>
      <c r="AK11" s="11">
        <f>'Encargos e Benefícios'!D10</f>
        <v>2175.1580199999999</v>
      </c>
      <c r="AL11" s="11">
        <f>IF('Encargos e Benefícios'!C10=0,0,'Encargos e Benefícios'!U10/'Encargos e Benefícios'!C10)</f>
        <v>810.54846773055544</v>
      </c>
      <c r="AM11" s="11">
        <f>IF('Encargos e Benefícios'!C10=0,0,'Encargos e Benefícios'!AC10/'Encargos e Benefícios'!C10)</f>
        <v>1043.5025188</v>
      </c>
      <c r="AN11" s="113">
        <f>IF('Encargos e Benefícios'!C10=0,0,'Encargos e Benefícios'!AD10/'Encargos e Benefícios'!C10)</f>
        <v>4029.2090065305551</v>
      </c>
      <c r="AO11" s="32">
        <v>2415.1</v>
      </c>
      <c r="AP11" s="31">
        <v>1826.1</v>
      </c>
      <c r="AQ11" s="31">
        <v>3193.85</v>
      </c>
      <c r="AR11" s="297" t="s">
        <v>400</v>
      </c>
      <c r="AS11" s="32"/>
    </row>
    <row r="12" spans="1:47" ht="12.75" x14ac:dyDescent="0.2">
      <c r="A12" s="48">
        <v>6</v>
      </c>
      <c r="B12" s="12" t="str">
        <f>'Encargos e Benefícios'!B11</f>
        <v>Subgerente</v>
      </c>
      <c r="C12" s="10">
        <f>'Encargos e Benefícios'!C11</f>
        <v>4</v>
      </c>
      <c r="D12" s="38">
        <v>40</v>
      </c>
      <c r="E12" s="167">
        <v>45627</v>
      </c>
      <c r="F12" s="166">
        <v>45992</v>
      </c>
      <c r="G12" s="165">
        <v>45658</v>
      </c>
      <c r="H12" s="126">
        <v>0.05</v>
      </c>
      <c r="I12" s="47">
        <f>'Encargos e Benefícios'!X11*0.05</f>
        <v>77.400000000000006</v>
      </c>
      <c r="J12" s="47">
        <f>'Encargos e Benefícios'!Z11*0.05</f>
        <v>3.7080000000000002</v>
      </c>
      <c r="K12" s="47">
        <f>'Encargos e Benefícios'!AA11*0.05</f>
        <v>7.6360000000000001</v>
      </c>
      <c r="L12" s="47"/>
      <c r="M12" s="165"/>
      <c r="N12" s="126"/>
      <c r="O12" s="47"/>
      <c r="P12" s="47"/>
      <c r="Q12" s="47"/>
      <c r="R12" s="47"/>
      <c r="S12" s="165"/>
      <c r="T12" s="126"/>
      <c r="U12" s="47"/>
      <c r="V12" s="47"/>
      <c r="W12" s="47"/>
      <c r="X12" s="47"/>
      <c r="Y12" s="165"/>
      <c r="Z12" s="126"/>
      <c r="AA12" s="47"/>
      <c r="AB12" s="47"/>
      <c r="AC12" s="47"/>
      <c r="AD12" s="47"/>
      <c r="AE12" s="165"/>
      <c r="AF12" s="126"/>
      <c r="AG12" s="47"/>
      <c r="AH12" s="47"/>
      <c r="AI12" s="47"/>
      <c r="AJ12" s="129"/>
      <c r="AK12" s="11">
        <f>'Encargos e Benefícios'!D11</f>
        <v>6666.4989999999998</v>
      </c>
      <c r="AL12" s="11">
        <f>IF('Encargos e Benefícios'!C11=0,0,'Encargos e Benefícios'!U11/'Encargos e Benefícios'!C11)</f>
        <v>2048.7910642013885</v>
      </c>
      <c r="AM12" s="11">
        <f>IF('Encargos e Benefícios'!C11=0,0,'Encargos e Benefícios'!AC11/'Encargos e Benefícios'!C11)</f>
        <v>899.01199999999994</v>
      </c>
      <c r="AN12" s="113">
        <f>IF('Encargos e Benefícios'!C11=0,0,'Encargos e Benefícios'!AD11/'Encargos e Benefícios'!C11)</f>
        <v>9614.3020642013889</v>
      </c>
      <c r="AO12" s="32">
        <v>10262.58</v>
      </c>
      <c r="AP12" s="31">
        <v>6072.53</v>
      </c>
      <c r="AQ12" s="31">
        <v>17343.759999999998</v>
      </c>
      <c r="AR12" s="297" t="s">
        <v>400</v>
      </c>
      <c r="AS12" s="32"/>
    </row>
    <row r="13" spans="1:47" ht="12.75" x14ac:dyDescent="0.2">
      <c r="A13" s="48">
        <v>7</v>
      </c>
      <c r="B13" s="12" t="str">
        <f>'Encargos e Benefícios'!B12</f>
        <v>Assessor Jurídico</v>
      </c>
      <c r="C13" s="10">
        <f>'Encargos e Benefícios'!C12</f>
        <v>1</v>
      </c>
      <c r="D13" s="38">
        <v>40</v>
      </c>
      <c r="E13" s="167">
        <v>45627</v>
      </c>
      <c r="F13" s="166">
        <v>45992</v>
      </c>
      <c r="G13" s="165">
        <v>45658</v>
      </c>
      <c r="H13" s="126">
        <v>0.05</v>
      </c>
      <c r="I13" s="47">
        <f>'Encargos e Benefícios'!X12*0.05</f>
        <v>19.350000000000001</v>
      </c>
      <c r="J13" s="47">
        <f>'Encargos e Benefícios'!Z12*0.05</f>
        <v>0.92700000000000005</v>
      </c>
      <c r="K13" s="47">
        <f>'Encargos e Benefícios'!AA12*0.05</f>
        <v>1.909</v>
      </c>
      <c r="L13" s="47"/>
      <c r="M13" s="165"/>
      <c r="N13" s="126"/>
      <c r="O13" s="47"/>
      <c r="P13" s="47"/>
      <c r="Q13" s="47"/>
      <c r="R13" s="47"/>
      <c r="S13" s="165"/>
      <c r="T13" s="126"/>
      <c r="U13" s="47"/>
      <c r="V13" s="47"/>
      <c r="W13" s="47"/>
      <c r="X13" s="47"/>
      <c r="Y13" s="165"/>
      <c r="Z13" s="126"/>
      <c r="AA13" s="47"/>
      <c r="AB13" s="47"/>
      <c r="AC13" s="47"/>
      <c r="AD13" s="47"/>
      <c r="AE13" s="165"/>
      <c r="AF13" s="126"/>
      <c r="AG13" s="47"/>
      <c r="AH13" s="47"/>
      <c r="AI13" s="47"/>
      <c r="AJ13" s="129"/>
      <c r="AK13" s="11">
        <f>'Encargos e Benefícios'!D12</f>
        <v>5359.41</v>
      </c>
      <c r="AL13" s="11">
        <f>IF('Encargos e Benefícios'!C12=0,0,'Encargos e Benefícios'!U12/'Encargos e Benefícios'!C12)</f>
        <v>1997.1245875000002</v>
      </c>
      <c r="AM13" s="11">
        <f>IF('Encargos e Benefícios'!C12=0,0,'Encargos e Benefícios'!AC12/'Encargos e Benefícios'!C12)</f>
        <v>899.01199999999994</v>
      </c>
      <c r="AN13" s="113">
        <f>IF('Encargos e Benefícios'!C12=0,0,'Encargos e Benefícios'!AD12/'Encargos e Benefícios'!C12)</f>
        <v>8255.5465875000009</v>
      </c>
      <c r="AO13" s="32">
        <v>5688.98</v>
      </c>
      <c r="AP13" s="31">
        <v>3366.26</v>
      </c>
      <c r="AQ13" s="31">
        <v>9614.3700000000008</v>
      </c>
      <c r="AR13" s="297" t="s">
        <v>400</v>
      </c>
      <c r="AS13" s="32"/>
    </row>
    <row r="14" spans="1:47" ht="12.75" x14ac:dyDescent="0.2">
      <c r="A14" s="48">
        <v>8</v>
      </c>
      <c r="B14" s="12" t="str">
        <f>'Encargos e Benefícios'!B13</f>
        <v>Operador de Manutenção</v>
      </c>
      <c r="C14" s="10">
        <f>'Encargos e Benefícios'!C13</f>
        <v>2</v>
      </c>
      <c r="D14" s="38">
        <v>40</v>
      </c>
      <c r="E14" s="167">
        <v>45627</v>
      </c>
      <c r="F14" s="166">
        <v>45992</v>
      </c>
      <c r="G14" s="165">
        <v>45658</v>
      </c>
      <c r="H14" s="126">
        <v>0.05</v>
      </c>
      <c r="I14" s="47">
        <f>'Encargos e Benefícios'!X13*0.05</f>
        <v>38.700000000000003</v>
      </c>
      <c r="J14" s="47">
        <f>'Encargos e Benefícios'!Z13*0.05</f>
        <v>1.8540000000000001</v>
      </c>
      <c r="K14" s="47">
        <f>'Encargos e Benefícios'!AA13*0.05</f>
        <v>3.8180000000000001</v>
      </c>
      <c r="L14" s="47"/>
      <c r="M14" s="165"/>
      <c r="N14" s="126"/>
      <c r="O14" s="47"/>
      <c r="P14" s="47"/>
      <c r="Q14" s="47"/>
      <c r="R14" s="47"/>
      <c r="S14" s="165"/>
      <c r="T14" s="126"/>
      <c r="U14" s="47"/>
      <c r="V14" s="47"/>
      <c r="W14" s="47"/>
      <c r="X14" s="47"/>
      <c r="Y14" s="165"/>
      <c r="Z14" s="126"/>
      <c r="AA14" s="47"/>
      <c r="AB14" s="47"/>
      <c r="AC14" s="47"/>
      <c r="AD14" s="47"/>
      <c r="AE14" s="165"/>
      <c r="AF14" s="126"/>
      <c r="AG14" s="47"/>
      <c r="AH14" s="47"/>
      <c r="AI14" s="47"/>
      <c r="AJ14" s="129"/>
      <c r="AK14" s="11">
        <f>'Encargos e Benefícios'!D13</f>
        <v>3276.7</v>
      </c>
      <c r="AL14" s="11">
        <f>IF('Encargos e Benefícios'!C13=0,0,'Encargos e Benefícios'!U13/'Encargos e Benefícios'!C13)</f>
        <v>1078.3528680555555</v>
      </c>
      <c r="AM14" s="11">
        <f>IF('Encargos e Benefícios'!C13=0,0,'Encargos e Benefícios'!AC13/'Encargos e Benefícios'!C13)</f>
        <v>977.41</v>
      </c>
      <c r="AN14" s="113">
        <f>IF('Encargos e Benefícios'!C13=0,0,'Encargos e Benefícios'!AD13/'Encargos e Benefícios'!C13)</f>
        <v>5332.4628680555552</v>
      </c>
      <c r="AO14" s="32">
        <v>8682.48</v>
      </c>
      <c r="AP14" s="31">
        <v>5137.5600000000004</v>
      </c>
      <c r="AQ14" s="31">
        <v>14673.39</v>
      </c>
      <c r="AR14" s="297" t="s">
        <v>400</v>
      </c>
      <c r="AS14" s="32"/>
    </row>
    <row r="15" spans="1:47" ht="12.75" x14ac:dyDescent="0.2">
      <c r="A15" s="48">
        <v>9</v>
      </c>
      <c r="B15" s="12" t="str">
        <f>'Encargos e Benefícios'!B14</f>
        <v>Encarregado de Manutenção</v>
      </c>
      <c r="C15" s="10">
        <f>'Encargos e Benefícios'!C14</f>
        <v>1</v>
      </c>
      <c r="D15" s="38">
        <v>40</v>
      </c>
      <c r="E15" s="167">
        <v>45627</v>
      </c>
      <c r="F15" s="166">
        <v>45992</v>
      </c>
      <c r="G15" s="165">
        <v>45658</v>
      </c>
      <c r="H15" s="126">
        <v>0.05</v>
      </c>
      <c r="I15" s="47">
        <f>'Encargos e Benefícios'!X14*0.05</f>
        <v>19.350000000000001</v>
      </c>
      <c r="J15" s="47">
        <f>'Encargos e Benefícios'!Z14*0.05</f>
        <v>0.92700000000000005</v>
      </c>
      <c r="K15" s="47">
        <f>'Encargos e Benefícios'!AA14*0.05</f>
        <v>1.909</v>
      </c>
      <c r="L15" s="47"/>
      <c r="M15" s="165"/>
      <c r="N15" s="126"/>
      <c r="O15" s="47"/>
      <c r="P15" s="47"/>
      <c r="Q15" s="47"/>
      <c r="R15" s="47"/>
      <c r="S15" s="165"/>
      <c r="T15" s="126"/>
      <c r="U15" s="47"/>
      <c r="V15" s="47"/>
      <c r="W15" s="47"/>
      <c r="X15" s="47"/>
      <c r="Y15" s="165"/>
      <c r="Z15" s="126"/>
      <c r="AA15" s="47"/>
      <c r="AB15" s="47"/>
      <c r="AC15" s="47"/>
      <c r="AD15" s="47"/>
      <c r="AE15" s="165"/>
      <c r="AF15" s="126"/>
      <c r="AG15" s="47"/>
      <c r="AH15" s="47"/>
      <c r="AI15" s="47"/>
      <c r="AJ15" s="129"/>
      <c r="AK15" s="11">
        <f>'Encargos e Benefícios'!D14</f>
        <v>2850</v>
      </c>
      <c r="AL15" s="11">
        <f>IF('Encargos e Benefícios'!C14=0,0,'Encargos e Benefícios'!U14/'Encargos e Benefícios'!C14)</f>
        <v>1062.0208333333333</v>
      </c>
      <c r="AM15" s="11">
        <f>IF('Encargos e Benefícios'!C14=0,0,'Encargos e Benefícios'!AC14/'Encargos e Benefícios'!C14)</f>
        <v>1003.0119999999999</v>
      </c>
      <c r="AN15" s="113">
        <f>IF('Encargos e Benefícios'!C14=0,0,'Encargos e Benefícios'!AD14/'Encargos e Benefícios'!C14)</f>
        <v>4915.0328333333327</v>
      </c>
      <c r="AO15" s="32">
        <v>3796.3</v>
      </c>
      <c r="AP15" s="31">
        <v>2870.55</v>
      </c>
      <c r="AQ15" s="31">
        <v>5020.6099999999997</v>
      </c>
      <c r="AR15" s="297" t="s">
        <v>400</v>
      </c>
      <c r="AS15" s="32"/>
    </row>
    <row r="16" spans="1:47" ht="12.75" x14ac:dyDescent="0.2">
      <c r="A16" s="48">
        <v>10</v>
      </c>
      <c r="B16" s="12" t="str">
        <f>'Encargos e Benefícios'!B15</f>
        <v>Motorista</v>
      </c>
      <c r="C16" s="10">
        <f>'Encargos e Benefícios'!C15</f>
        <v>1</v>
      </c>
      <c r="D16" s="38">
        <v>40</v>
      </c>
      <c r="E16" s="167">
        <v>45627</v>
      </c>
      <c r="F16" s="166">
        <v>45992</v>
      </c>
      <c r="G16" s="165">
        <v>45658</v>
      </c>
      <c r="H16" s="126">
        <v>0.05</v>
      </c>
      <c r="I16" s="47">
        <f>'Encargos e Benefícios'!X15*0.05</f>
        <v>19.350000000000001</v>
      </c>
      <c r="J16" s="47">
        <f>'Encargos e Benefícios'!Z15*0.05</f>
        <v>0.92700000000000005</v>
      </c>
      <c r="K16" s="47">
        <f>'Encargos e Benefícios'!AA15*0.05</f>
        <v>1.909</v>
      </c>
      <c r="L16" s="47"/>
      <c r="M16" s="165"/>
      <c r="N16" s="126"/>
      <c r="O16" s="47"/>
      <c r="P16" s="47"/>
      <c r="Q16" s="47"/>
      <c r="R16" s="47"/>
      <c r="S16" s="165"/>
      <c r="T16" s="126"/>
      <c r="U16" s="47"/>
      <c r="V16" s="47"/>
      <c r="W16" s="47"/>
      <c r="X16" s="47"/>
      <c r="Y16" s="165"/>
      <c r="Z16" s="126"/>
      <c r="AA16" s="47"/>
      <c r="AB16" s="47"/>
      <c r="AC16" s="47"/>
      <c r="AD16" s="47"/>
      <c r="AE16" s="165"/>
      <c r="AF16" s="126"/>
      <c r="AG16" s="47"/>
      <c r="AH16" s="47"/>
      <c r="AI16" s="47"/>
      <c r="AJ16" s="129"/>
      <c r="AK16" s="11">
        <f>'Encargos e Benefícios'!D15</f>
        <v>2106.3896</v>
      </c>
      <c r="AL16" s="11">
        <f>IF('Encargos e Benefícios'!C15=0,0,'Encargos e Benefícios'!U15/'Encargos e Benefícios'!C15)</f>
        <v>784.92268011111116</v>
      </c>
      <c r="AM16" s="11">
        <f>IF('Encargos e Benefícios'!C15=0,0,'Encargos e Benefícios'!AC15/'Encargos e Benefícios'!C15)</f>
        <v>1047.6286239999999</v>
      </c>
      <c r="AN16" s="113">
        <f>IF('Encargos e Benefícios'!C15=0,0,'Encargos e Benefícios'!AD15/'Encargos e Benefícios'!C15)</f>
        <v>3938.9409041111112</v>
      </c>
      <c r="AO16" s="32">
        <v>2930.9</v>
      </c>
      <c r="AP16" s="31">
        <v>2421.56</v>
      </c>
      <c r="AQ16" s="31">
        <v>3545.41</v>
      </c>
      <c r="AR16" s="297" t="s">
        <v>400</v>
      </c>
      <c r="AS16" s="32"/>
    </row>
    <row r="17" spans="1:45" ht="12.75" x14ac:dyDescent="0.2">
      <c r="A17" s="48">
        <v>11</v>
      </c>
      <c r="B17" s="12" t="str">
        <f>'Encargos e Benefícios'!B16</f>
        <v>Faxineiro</v>
      </c>
      <c r="C17" s="10">
        <f>'Encargos e Benefícios'!C16</f>
        <v>1</v>
      </c>
      <c r="D17" s="38">
        <v>40</v>
      </c>
      <c r="E17" s="167">
        <v>45627</v>
      </c>
      <c r="F17" s="166">
        <v>45992</v>
      </c>
      <c r="G17" s="165">
        <v>45658</v>
      </c>
      <c r="H17" s="126">
        <v>0.05</v>
      </c>
      <c r="I17" s="47">
        <f>'Encargos e Benefícios'!X16*0.05</f>
        <v>19.350000000000001</v>
      </c>
      <c r="J17" s="47">
        <f>'Encargos e Benefícios'!Z16*0.05</f>
        <v>0.92700000000000005</v>
      </c>
      <c r="K17" s="47">
        <f>'Encargos e Benefícios'!AA16*0.05</f>
        <v>1.909</v>
      </c>
      <c r="L17" s="47"/>
      <c r="M17" s="165"/>
      <c r="N17" s="126"/>
      <c r="O17" s="47"/>
      <c r="P17" s="47"/>
      <c r="Q17" s="47"/>
      <c r="R17" s="47"/>
      <c r="S17" s="165"/>
      <c r="T17" s="126"/>
      <c r="U17" s="47"/>
      <c r="V17" s="47"/>
      <c r="W17" s="47"/>
      <c r="X17" s="47"/>
      <c r="Y17" s="165"/>
      <c r="Z17" s="126"/>
      <c r="AA17" s="47"/>
      <c r="AB17" s="47"/>
      <c r="AC17" s="47"/>
      <c r="AD17" s="47"/>
      <c r="AE17" s="165"/>
      <c r="AF17" s="126"/>
      <c r="AG17" s="47"/>
      <c r="AH17" s="47"/>
      <c r="AI17" s="47"/>
      <c r="AJ17" s="129"/>
      <c r="AK17" s="11">
        <f>'Encargos e Benefícios'!D16</f>
        <v>1464.8963000000001</v>
      </c>
      <c r="AL17" s="11">
        <f>IF('Encargos e Benefícios'!C16=0,0,'Encargos e Benefícios'!U16/'Encargos e Benefícios'!C16)</f>
        <v>545.87732956944444</v>
      </c>
      <c r="AM17" s="11">
        <f>IF('Encargos e Benefícios'!C16=0,0,'Encargos e Benefícios'!AC16/'Encargos e Benefícios'!C16)</f>
        <v>1086.1182219999998</v>
      </c>
      <c r="AN17" s="113">
        <f>IF('Encargos e Benefícios'!C16=0,0,'Encargos e Benefícios'!AD16/'Encargos e Benefícios'!C16)</f>
        <v>3096.891851569444</v>
      </c>
      <c r="AO17" s="32">
        <v>2050.2399999999998</v>
      </c>
      <c r="AP17" s="31">
        <v>1694.41</v>
      </c>
      <c r="AQ17" s="31">
        <v>2480.7800000000002</v>
      </c>
      <c r="AR17" s="297" t="s">
        <v>400</v>
      </c>
      <c r="AS17" s="32"/>
    </row>
    <row r="18" spans="1:45" ht="12.75" x14ac:dyDescent="0.2">
      <c r="A18" s="48">
        <v>12</v>
      </c>
      <c r="B18" s="12" t="str">
        <f>'Encargos e Benefícios'!B17</f>
        <v>Supervisão da Gestão</v>
      </c>
      <c r="C18" s="10">
        <f>'Encargos e Benefícios'!C17</f>
        <v>3</v>
      </c>
      <c r="D18" s="38">
        <v>40</v>
      </c>
      <c r="E18" s="167">
        <v>45627</v>
      </c>
      <c r="F18" s="166">
        <v>45992</v>
      </c>
      <c r="G18" s="165">
        <v>45658</v>
      </c>
      <c r="H18" s="126">
        <v>0.05</v>
      </c>
      <c r="I18" s="47">
        <f>'Encargos e Benefícios'!X17*0.05</f>
        <v>58.050000000000004</v>
      </c>
      <c r="J18" s="47">
        <f>'Encargos e Benefícios'!Z17*0.05</f>
        <v>2.7810000000000001</v>
      </c>
      <c r="K18" s="47">
        <f>'Encargos e Benefícios'!AA17*0.05</f>
        <v>5.7270000000000003</v>
      </c>
      <c r="L18" s="47"/>
      <c r="M18" s="165"/>
      <c r="N18" s="126"/>
      <c r="O18" s="47"/>
      <c r="P18" s="47"/>
      <c r="Q18" s="47"/>
      <c r="R18" s="47"/>
      <c r="S18" s="165"/>
      <c r="T18" s="126"/>
      <c r="U18" s="47"/>
      <c r="V18" s="47"/>
      <c r="W18" s="47"/>
      <c r="X18" s="47"/>
      <c r="Y18" s="165"/>
      <c r="Z18" s="126"/>
      <c r="AA18" s="47"/>
      <c r="AB18" s="47"/>
      <c r="AC18" s="47"/>
      <c r="AD18" s="47"/>
      <c r="AE18" s="165"/>
      <c r="AF18" s="126"/>
      <c r="AG18" s="47"/>
      <c r="AH18" s="47"/>
      <c r="AI18" s="47"/>
      <c r="AJ18" s="129"/>
      <c r="AK18" s="11">
        <f>'Encargos e Benefícios'!D17</f>
        <v>6199.241579999999</v>
      </c>
      <c r="AL18" s="11">
        <f>IF('Encargos e Benefícios'!C17=0,0,'Encargos e Benefícios'!U17/'Encargos e Benefícios'!C17)</f>
        <v>1950.1780803749998</v>
      </c>
      <c r="AM18" s="11">
        <f>IF('Encargos e Benefícios'!C17=0,0,'Encargos e Benefícios'!AC17/'Encargos e Benefícios'!C17)</f>
        <v>899.01200000000006</v>
      </c>
      <c r="AN18" s="113">
        <f>IF('Encargos e Benefícios'!C17=0,0,'Encargos e Benefícios'!AD17/'Encargos e Benefícios'!C17)</f>
        <v>9048.4316603749994</v>
      </c>
      <c r="AO18" s="32">
        <v>9453.75</v>
      </c>
      <c r="AP18" s="31">
        <v>5593.94</v>
      </c>
      <c r="AQ18" s="31">
        <v>15976.84</v>
      </c>
      <c r="AR18" s="297" t="s">
        <v>105</v>
      </c>
      <c r="AS18" s="32"/>
    </row>
    <row r="19" spans="1:45" ht="12.75" x14ac:dyDescent="0.2">
      <c r="A19" s="48">
        <v>13</v>
      </c>
      <c r="B19" s="12" t="str">
        <f>'Encargos e Benefícios'!B18</f>
        <v>Supervisor Metodológico</v>
      </c>
      <c r="C19" s="10">
        <f>'Encargos e Benefícios'!C18</f>
        <v>18</v>
      </c>
      <c r="D19" s="38">
        <v>40</v>
      </c>
      <c r="E19" s="167">
        <v>45627</v>
      </c>
      <c r="F19" s="166">
        <v>45992</v>
      </c>
      <c r="G19" s="165">
        <v>45658</v>
      </c>
      <c r="H19" s="126">
        <v>0.05</v>
      </c>
      <c r="I19" s="47">
        <f>'Encargos e Benefícios'!X18*0.05</f>
        <v>348.3</v>
      </c>
      <c r="J19" s="47">
        <f>'Encargos e Benefícios'!Z18*0.05</f>
        <v>16.686</v>
      </c>
      <c r="K19" s="47">
        <f>'Encargos e Benefícios'!AA18*0.05</f>
        <v>34.362000000000002</v>
      </c>
      <c r="L19" s="47"/>
      <c r="M19" s="165"/>
      <c r="N19" s="126"/>
      <c r="O19" s="47"/>
      <c r="P19" s="47"/>
      <c r="Q19" s="47"/>
      <c r="R19" s="47"/>
      <c r="S19" s="165"/>
      <c r="T19" s="126"/>
      <c r="U19" s="47"/>
      <c r="V19" s="47"/>
      <c r="W19" s="47"/>
      <c r="X19" s="47"/>
      <c r="Y19" s="165"/>
      <c r="Z19" s="126"/>
      <c r="AA19" s="47"/>
      <c r="AB19" s="47"/>
      <c r="AC19" s="47"/>
      <c r="AD19" s="47"/>
      <c r="AE19" s="165"/>
      <c r="AF19" s="126"/>
      <c r="AG19" s="47"/>
      <c r="AH19" s="47"/>
      <c r="AI19" s="47"/>
      <c r="AJ19" s="129"/>
      <c r="AK19" s="11">
        <f>'Encargos e Benefícios'!D18</f>
        <v>5166.0346499999996</v>
      </c>
      <c r="AL19" s="11">
        <f>IF('Encargos e Benefícios'!C18=0,0,'Encargos e Benefícios'!U18/'Encargos e Benefícios'!C18)</f>
        <v>1500.1829788020832</v>
      </c>
      <c r="AM19" s="11">
        <f>IF('Encargos e Benefícios'!C18=0,0,'Encargos e Benefícios'!AC18/'Encargos e Benefícios'!C18)</f>
        <v>899.01199999999994</v>
      </c>
      <c r="AN19" s="113">
        <f>IF('Encargos e Benefícios'!C18=0,0,'Encargos e Benefícios'!AD18/'Encargos e Benefícios'!C18)</f>
        <v>7565.2296288020834</v>
      </c>
      <c r="AO19" s="32">
        <v>7150.44</v>
      </c>
      <c r="AP19" s="31">
        <v>4231.3</v>
      </c>
      <c r="AQ19" s="31">
        <v>12084.24</v>
      </c>
      <c r="AR19" s="297" t="s">
        <v>105</v>
      </c>
      <c r="AS19" s="32"/>
    </row>
    <row r="20" spans="1:45" ht="12.75" x14ac:dyDescent="0.2">
      <c r="A20" s="48">
        <v>14</v>
      </c>
      <c r="B20" s="12" t="str">
        <f>'Encargos e Benefícios'!B19</f>
        <v>Analista Social</v>
      </c>
      <c r="C20" s="10">
        <f>'Encargos e Benefícios'!C19</f>
        <v>335</v>
      </c>
      <c r="D20" s="38">
        <v>30</v>
      </c>
      <c r="E20" s="167">
        <v>45627</v>
      </c>
      <c r="F20" s="166">
        <v>45992</v>
      </c>
      <c r="G20" s="165">
        <v>45658</v>
      </c>
      <c r="H20" s="126">
        <v>0.05</v>
      </c>
      <c r="I20" s="47">
        <f>'Encargos e Benefícios'!X19*0.05</f>
        <v>6482.25</v>
      </c>
      <c r="J20" s="47">
        <f>'Encargos e Benefícios'!Z19*0.05</f>
        <v>310.54500000000002</v>
      </c>
      <c r="K20" s="47">
        <f>'Encargos e Benefícios'!AA19*0.05</f>
        <v>639.51499999999999</v>
      </c>
      <c r="L20" s="47"/>
      <c r="M20" s="165"/>
      <c r="N20" s="126"/>
      <c r="O20" s="47"/>
      <c r="P20" s="47"/>
      <c r="Q20" s="47"/>
      <c r="R20" s="47"/>
      <c r="S20" s="165"/>
      <c r="T20" s="126"/>
      <c r="U20" s="47"/>
      <c r="V20" s="47"/>
      <c r="W20" s="47"/>
      <c r="X20" s="47"/>
      <c r="Y20" s="165"/>
      <c r="Z20" s="126"/>
      <c r="AA20" s="47"/>
      <c r="AB20" s="47"/>
      <c r="AC20" s="47"/>
      <c r="AD20" s="47"/>
      <c r="AE20" s="165"/>
      <c r="AF20" s="126"/>
      <c r="AG20" s="47"/>
      <c r="AH20" s="47"/>
      <c r="AI20" s="47"/>
      <c r="AJ20" s="129"/>
      <c r="AK20" s="11">
        <f>'Encargos e Benefícios'!D19</f>
        <v>3208.3860899999995</v>
      </c>
      <c r="AL20" s="11">
        <f>IF('Encargos e Benefícios'!C19=0,0,'Encargos e Benefícios'!U19/'Encargos e Benefícios'!C19)</f>
        <v>917.0064931288681</v>
      </c>
      <c r="AM20" s="11">
        <f>IF('Encargos e Benefícios'!C19=0,0,'Encargos e Benefícios'!AC19/'Encargos e Benefícios'!C19)</f>
        <v>951.5088346</v>
      </c>
      <c r="AN20" s="113">
        <f>IF('Encargos e Benefícios'!C19=0,0,'Encargos e Benefícios'!AD19/'Encargos e Benefícios'!C19)</f>
        <v>5076.9014177288682</v>
      </c>
      <c r="AO20" s="32">
        <v>5525.91</v>
      </c>
      <c r="AP20" s="31">
        <v>3536.58</v>
      </c>
      <c r="AQ20" s="31">
        <v>8634.24</v>
      </c>
      <c r="AR20" s="297" t="s">
        <v>105</v>
      </c>
      <c r="AS20" s="32"/>
    </row>
    <row r="21" spans="1:45" ht="12.75" x14ac:dyDescent="0.2">
      <c r="A21" s="48">
        <v>15</v>
      </c>
      <c r="B21" s="12" t="str">
        <f>'Encargos e Benefícios'!B20</f>
        <v>Gestor Social</v>
      </c>
      <c r="C21" s="10">
        <f>'Encargos e Benefícios'!C20</f>
        <v>45</v>
      </c>
      <c r="D21" s="38">
        <v>40</v>
      </c>
      <c r="E21" s="167">
        <v>45627</v>
      </c>
      <c r="F21" s="166">
        <v>45992</v>
      </c>
      <c r="G21" s="165">
        <v>45658</v>
      </c>
      <c r="H21" s="126">
        <v>0.05</v>
      </c>
      <c r="I21" s="47">
        <f>'Encargos e Benefícios'!X20*0.05</f>
        <v>870.75</v>
      </c>
      <c r="J21" s="47">
        <f>'Encargos e Benefícios'!Z20*0.05</f>
        <v>41.715000000000003</v>
      </c>
      <c r="K21" s="47">
        <f>'Encargos e Benefícios'!AA20*0.05</f>
        <v>85.905000000000001</v>
      </c>
      <c r="L21" s="47"/>
      <c r="M21" s="165"/>
      <c r="N21" s="126"/>
      <c r="O21" s="47"/>
      <c r="P21" s="47"/>
      <c r="Q21" s="47"/>
      <c r="R21" s="47"/>
      <c r="S21" s="165"/>
      <c r="T21" s="126"/>
      <c r="U21" s="47"/>
      <c r="V21" s="47"/>
      <c r="W21" s="47"/>
      <c r="X21" s="47"/>
      <c r="Y21" s="165"/>
      <c r="Z21" s="126"/>
      <c r="AA21" s="47"/>
      <c r="AB21" s="47"/>
      <c r="AC21" s="47"/>
      <c r="AD21" s="47"/>
      <c r="AE21" s="165"/>
      <c r="AF21" s="126"/>
      <c r="AG21" s="47"/>
      <c r="AH21" s="47"/>
      <c r="AI21" s="47"/>
      <c r="AJ21" s="129"/>
      <c r="AK21" s="11">
        <f>'Encargos e Benefícios'!D20</f>
        <v>5166.0346499999996</v>
      </c>
      <c r="AL21" s="11">
        <f>IF('Encargos e Benefícios'!C20=0,0,'Encargos e Benefícios'!U20/'Encargos e Benefícios'!C20)</f>
        <v>1485.1871282208333</v>
      </c>
      <c r="AM21" s="11">
        <f>IF('Encargos e Benefícios'!C20=0,0,'Encargos e Benefícios'!AC20/'Encargos e Benefícios'!C20)</f>
        <v>899.01200000000006</v>
      </c>
      <c r="AN21" s="113">
        <f>IF('Encargos e Benefícios'!C20=0,0,'Encargos e Benefícios'!AD20/'Encargos e Benefícios'!C20)</f>
        <v>7550.2337782208333</v>
      </c>
      <c r="AO21" s="32">
        <v>8971.1</v>
      </c>
      <c r="AP21" s="31">
        <v>5308.35</v>
      </c>
      <c r="AQ21" s="31">
        <v>15161.16</v>
      </c>
      <c r="AR21" s="297" t="s">
        <v>105</v>
      </c>
      <c r="AS21" s="32"/>
    </row>
    <row r="22" spans="1:45" ht="12.75" x14ac:dyDescent="0.2">
      <c r="A22" s="48">
        <v>16</v>
      </c>
      <c r="B22" s="12" t="str">
        <f>'Encargos e Benefícios'!B21</f>
        <v>Técnico Administrativo</v>
      </c>
      <c r="C22" s="10">
        <f>'Encargos e Benefícios'!C21</f>
        <v>60</v>
      </c>
      <c r="D22" s="38">
        <v>40</v>
      </c>
      <c r="E22" s="167">
        <v>45627</v>
      </c>
      <c r="F22" s="166">
        <v>45992</v>
      </c>
      <c r="G22" s="165">
        <v>45658</v>
      </c>
      <c r="H22" s="126">
        <v>0.05</v>
      </c>
      <c r="I22" s="47">
        <f>'Encargos e Benefícios'!X21*0.05</f>
        <v>1161</v>
      </c>
      <c r="J22" s="47">
        <f>'Encargos e Benefícios'!Z21*0.05</f>
        <v>55.62</v>
      </c>
      <c r="K22" s="47">
        <f>'Encargos e Benefícios'!AA21*0.05</f>
        <v>114.54000000000002</v>
      </c>
      <c r="L22" s="47"/>
      <c r="M22" s="165"/>
      <c r="N22" s="126"/>
      <c r="O22" s="47"/>
      <c r="P22" s="47"/>
      <c r="Q22" s="47"/>
      <c r="R22" s="47"/>
      <c r="S22" s="165"/>
      <c r="T22" s="126"/>
      <c r="U22" s="47"/>
      <c r="V22" s="47"/>
      <c r="W22" s="47"/>
      <c r="X22" s="47"/>
      <c r="Y22" s="165"/>
      <c r="Z22" s="126"/>
      <c r="AA22" s="47"/>
      <c r="AB22" s="47"/>
      <c r="AC22" s="47"/>
      <c r="AD22" s="47"/>
      <c r="AE22" s="165"/>
      <c r="AF22" s="126"/>
      <c r="AG22" s="47"/>
      <c r="AH22" s="47"/>
      <c r="AI22" s="47"/>
      <c r="AJ22" s="129"/>
      <c r="AK22" s="11">
        <f>'Encargos e Benefícios'!D21</f>
        <v>2175.1580199999999</v>
      </c>
      <c r="AL22" s="11">
        <f>IF('Encargos e Benefícios'!C21=0,0,'Encargos e Benefícios'!U21/'Encargos e Benefícios'!C21)</f>
        <v>624.28545700402765</v>
      </c>
      <c r="AM22" s="11">
        <f>IF('Encargos e Benefícios'!C21=0,0,'Encargos e Benefícios'!AC21/'Encargos e Benefícios'!C21)</f>
        <v>1043.5025188</v>
      </c>
      <c r="AN22" s="113">
        <f>IF('Encargos e Benefícios'!C21=0,0,'Encargos e Benefícios'!AD21/'Encargos e Benefícios'!C21)</f>
        <v>3842.9459958040275</v>
      </c>
      <c r="AO22" s="32">
        <v>2415.1</v>
      </c>
      <c r="AP22" s="31">
        <v>1826.1</v>
      </c>
      <c r="AQ22" s="31">
        <v>3193.85</v>
      </c>
      <c r="AR22" s="297" t="s">
        <v>105</v>
      </c>
      <c r="AS22" s="32"/>
    </row>
    <row r="23" spans="1:45" ht="12.75" x14ac:dyDescent="0.2">
      <c r="A23" s="48">
        <v>17</v>
      </c>
      <c r="B23" s="12" t="str">
        <f>'Encargos e Benefícios'!B22</f>
        <v>Vigia</v>
      </c>
      <c r="C23" s="10">
        <f>'Encargos e Benefícios'!C22</f>
        <v>4</v>
      </c>
      <c r="D23" s="38" t="s">
        <v>555</v>
      </c>
      <c r="E23" s="167">
        <v>45627</v>
      </c>
      <c r="F23" s="166">
        <v>45992</v>
      </c>
      <c r="G23" s="165">
        <v>45658</v>
      </c>
      <c r="H23" s="126">
        <v>0.05</v>
      </c>
      <c r="I23" s="47">
        <f>'Encargos e Benefícios'!X22*0.05</f>
        <v>77.400000000000006</v>
      </c>
      <c r="J23" s="47">
        <f>'Encargos e Benefícios'!Z22*0.05</f>
        <v>3.7080000000000002</v>
      </c>
      <c r="K23" s="47">
        <f>'Encargos e Benefícios'!AA22*0.05</f>
        <v>7.6360000000000001</v>
      </c>
      <c r="L23" s="47"/>
      <c r="M23" s="165"/>
      <c r="N23" s="126"/>
      <c r="O23" s="47"/>
      <c r="P23" s="47"/>
      <c r="Q23" s="47"/>
      <c r="R23" s="47"/>
      <c r="S23" s="165"/>
      <c r="T23" s="126"/>
      <c r="U23" s="47"/>
      <c r="V23" s="47"/>
      <c r="W23" s="47"/>
      <c r="X23" s="47"/>
      <c r="Y23" s="165"/>
      <c r="Z23" s="126"/>
      <c r="AA23" s="47"/>
      <c r="AB23" s="47"/>
      <c r="AC23" s="47"/>
      <c r="AD23" s="47"/>
      <c r="AE23" s="165"/>
      <c r="AF23" s="126"/>
      <c r="AG23" s="47"/>
      <c r="AH23" s="47"/>
      <c r="AI23" s="47"/>
      <c r="AJ23" s="129"/>
      <c r="AK23" s="11">
        <f>'Encargos e Benefícios'!D22</f>
        <v>2071.58</v>
      </c>
      <c r="AL23" s="11">
        <f>IF('Encargos e Benefícios'!C22=0,0,'Encargos e Benefícios'!U22/'Encargos e Benefícios'!C22)</f>
        <v>1133.8304006944445</v>
      </c>
      <c r="AM23" s="11">
        <f>IF('Encargos e Benefícios'!C22=0,0,'Encargos e Benefícios'!AC22/'Encargos e Benefícios'!C22)</f>
        <v>1049.7172</v>
      </c>
      <c r="AN23" s="113">
        <f>IF('Encargos e Benefícios'!C22=0,0,'Encargos e Benefícios'!AD22/'Encargos e Benefícios'!C22)</f>
        <v>4255.1276006944445</v>
      </c>
      <c r="AO23" s="32">
        <v>2398.15</v>
      </c>
      <c r="AP23" s="31">
        <v>1813.35</v>
      </c>
      <c r="AQ23" s="31">
        <v>3171.55</v>
      </c>
      <c r="AR23" s="297" t="s">
        <v>105</v>
      </c>
      <c r="AS23" s="32"/>
    </row>
    <row r="24" spans="1:45" ht="12.75" x14ac:dyDescent="0.2">
      <c r="A24" s="48">
        <v>18</v>
      </c>
      <c r="B24" s="12" t="str">
        <f>'Encargos e Benefícios'!B23</f>
        <v>Motorista</v>
      </c>
      <c r="C24" s="10">
        <f>'Encargos e Benefícios'!C23</f>
        <v>9</v>
      </c>
      <c r="D24" s="38">
        <v>40</v>
      </c>
      <c r="E24" s="167">
        <v>45627</v>
      </c>
      <c r="F24" s="166">
        <v>45992</v>
      </c>
      <c r="G24" s="165">
        <v>45658</v>
      </c>
      <c r="H24" s="126">
        <v>0.05</v>
      </c>
      <c r="I24" s="47">
        <f>'Encargos e Benefícios'!X23*0.05</f>
        <v>174.15</v>
      </c>
      <c r="J24" s="47">
        <f>'Encargos e Benefícios'!Z23*0.05</f>
        <v>8.343</v>
      </c>
      <c r="K24" s="47">
        <f>'Encargos e Benefícios'!AA23*0.05</f>
        <v>17.181000000000001</v>
      </c>
      <c r="L24" s="47"/>
      <c r="M24" s="165"/>
      <c r="N24" s="126"/>
      <c r="O24" s="47"/>
      <c r="P24" s="47"/>
      <c r="Q24" s="47"/>
      <c r="R24" s="47"/>
      <c r="S24" s="165"/>
      <c r="T24" s="126"/>
      <c r="U24" s="47"/>
      <c r="V24" s="47"/>
      <c r="W24" s="47"/>
      <c r="X24" s="47"/>
      <c r="Y24" s="165"/>
      <c r="Z24" s="126"/>
      <c r="AA24" s="47"/>
      <c r="AB24" s="47"/>
      <c r="AC24" s="47"/>
      <c r="AD24" s="47"/>
      <c r="AE24" s="165"/>
      <c r="AF24" s="126"/>
      <c r="AG24" s="47"/>
      <c r="AH24" s="47"/>
      <c r="AI24" s="47"/>
      <c r="AJ24" s="129"/>
      <c r="AK24" s="11">
        <f>'Encargos e Benefícios'!D23</f>
        <v>2106.3896</v>
      </c>
      <c r="AL24" s="11">
        <f>IF('Encargos e Benefícios'!C23=0,0,'Encargos e Benefícios'!U23/'Encargos e Benefícios'!C23)</f>
        <v>621.87252218518506</v>
      </c>
      <c r="AM24" s="11">
        <f>IF('Encargos e Benefícios'!C23=0,0,'Encargos e Benefícios'!AC23/'Encargos e Benefícios'!C23)</f>
        <v>1047.6286240000002</v>
      </c>
      <c r="AN24" s="113">
        <f>IF('Encargos e Benefícios'!C23=0,0,'Encargos e Benefícios'!AD23/'Encargos e Benefícios'!C23)</f>
        <v>3775.890746185185</v>
      </c>
      <c r="AO24" s="32">
        <v>2930.9</v>
      </c>
      <c r="AP24" s="31">
        <v>2421.56</v>
      </c>
      <c r="AQ24" s="31">
        <v>3545.41</v>
      </c>
      <c r="AR24" s="297" t="s">
        <v>105</v>
      </c>
      <c r="AS24" s="32"/>
    </row>
    <row r="25" spans="1:45" ht="12.75" x14ac:dyDescent="0.2">
      <c r="A25" s="48">
        <v>19</v>
      </c>
      <c r="B25" s="12" t="str">
        <f>'Encargos e Benefícios'!B24</f>
        <v>Faxineira</v>
      </c>
      <c r="C25" s="10">
        <f>'Encargos e Benefícios'!C24</f>
        <v>27</v>
      </c>
      <c r="D25" s="38">
        <v>40</v>
      </c>
      <c r="E25" s="167">
        <v>45627</v>
      </c>
      <c r="F25" s="166">
        <v>45992</v>
      </c>
      <c r="G25" s="165">
        <v>45658</v>
      </c>
      <c r="H25" s="126">
        <v>0.05</v>
      </c>
      <c r="I25" s="47">
        <f>'Encargos e Benefícios'!X24*0.05</f>
        <v>522.45000000000005</v>
      </c>
      <c r="J25" s="47">
        <f>'Encargos e Benefícios'!Z24*0.05</f>
        <v>25.029</v>
      </c>
      <c r="K25" s="47">
        <f>'Encargos e Benefícios'!AA24*0.05</f>
        <v>51.542999999999999</v>
      </c>
      <c r="L25" s="47"/>
      <c r="M25" s="165"/>
      <c r="N25" s="126"/>
      <c r="O25" s="47"/>
      <c r="P25" s="47"/>
      <c r="Q25" s="47"/>
      <c r="R25" s="47"/>
      <c r="S25" s="165"/>
      <c r="T25" s="126"/>
      <c r="U25" s="47"/>
      <c r="V25" s="47"/>
      <c r="W25" s="47"/>
      <c r="X25" s="47"/>
      <c r="Y25" s="165"/>
      <c r="Z25" s="126"/>
      <c r="AA25" s="47"/>
      <c r="AB25" s="47"/>
      <c r="AC25" s="47"/>
      <c r="AD25" s="47"/>
      <c r="AE25" s="165"/>
      <c r="AF25" s="126"/>
      <c r="AG25" s="47"/>
      <c r="AH25" s="47"/>
      <c r="AI25" s="47"/>
      <c r="AJ25" s="129"/>
      <c r="AK25" s="11">
        <f>'Encargos e Benefícios'!D24</f>
        <v>1485</v>
      </c>
      <c r="AL25" s="11">
        <f>IF('Encargos e Benefícios'!C24=0,0,'Encargos e Benefícios'!U24/'Encargos e Benefícios'!C24)</f>
        <v>428.83958333333334</v>
      </c>
      <c r="AM25" s="11">
        <f>IF('Encargos e Benefícios'!C24=0,0,'Encargos e Benefícios'!AC24/'Encargos e Benefícios'!C24)</f>
        <v>1084.912</v>
      </c>
      <c r="AN25" s="113">
        <f>IF('Encargos e Benefícios'!C24=0,0,'Encargos e Benefícios'!AD24/'Encargos e Benefícios'!C24)</f>
        <v>2998.7515833333332</v>
      </c>
      <c r="AO25" s="32">
        <v>2050.2399999999998</v>
      </c>
      <c r="AP25" s="31">
        <v>1694.41</v>
      </c>
      <c r="AQ25" s="31">
        <v>2480.7800000000002</v>
      </c>
      <c r="AR25" s="297" t="s">
        <v>105</v>
      </c>
      <c r="AS25" s="32"/>
    </row>
    <row r="26" spans="1:45" ht="12.75" x14ac:dyDescent="0.2">
      <c r="A26" s="48">
        <v>20</v>
      </c>
      <c r="B26" s="12" t="str">
        <f>'Encargos e Benefícios'!B25</f>
        <v>Faxineira</v>
      </c>
      <c r="C26" s="10">
        <f>'Encargos e Benefícios'!C25</f>
        <v>1</v>
      </c>
      <c r="D26" s="38">
        <v>30</v>
      </c>
      <c r="E26" s="167">
        <v>45627</v>
      </c>
      <c r="F26" s="166">
        <v>45992</v>
      </c>
      <c r="G26" s="165">
        <v>45658</v>
      </c>
      <c r="H26" s="126">
        <v>0.05</v>
      </c>
      <c r="I26" s="47">
        <f>'Encargos e Benefícios'!X25*0.05</f>
        <v>19.350000000000001</v>
      </c>
      <c r="J26" s="47">
        <f>'Encargos e Benefícios'!Z25*0.05</f>
        <v>0.92700000000000005</v>
      </c>
      <c r="K26" s="47">
        <f>'Encargos e Benefícios'!AA25*0.05</f>
        <v>1.909</v>
      </c>
      <c r="L26" s="47"/>
      <c r="M26" s="165"/>
      <c r="N26" s="126"/>
      <c r="O26" s="47"/>
      <c r="P26" s="47"/>
      <c r="Q26" s="47"/>
      <c r="R26" s="47"/>
      <c r="S26" s="165"/>
      <c r="T26" s="126"/>
      <c r="U26" s="47"/>
      <c r="V26" s="47"/>
      <c r="W26" s="47"/>
      <c r="X26" s="47"/>
      <c r="Y26" s="165"/>
      <c r="Z26" s="126"/>
      <c r="AA26" s="47"/>
      <c r="AB26" s="47"/>
      <c r="AC26" s="47"/>
      <c r="AD26" s="47"/>
      <c r="AE26" s="165"/>
      <c r="AF26" s="126"/>
      <c r="AG26" s="47"/>
      <c r="AH26" s="47"/>
      <c r="AI26" s="47"/>
      <c r="AJ26" s="129"/>
      <c r="AK26" s="11">
        <f>'Encargos e Benefícios'!D25</f>
        <v>1113.75</v>
      </c>
      <c r="AL26" s="11">
        <f>IF('Encargos e Benefícios'!C25=0,0,'Encargos e Benefícios'!U25/'Encargos e Benefícios'!C25)</f>
        <v>415.02656249999995</v>
      </c>
      <c r="AM26" s="11">
        <f>IF('Encargos e Benefícios'!C25=0,0,'Encargos e Benefícios'!AC25/'Encargos e Benefícios'!C25)</f>
        <v>1077.1870000000001</v>
      </c>
      <c r="AN26" s="113">
        <f>IF('Encargos e Benefícios'!C25=0,0,'Encargos e Benefícios'!AD25/'Encargos e Benefícios'!C25)</f>
        <v>2605.9635625000001</v>
      </c>
      <c r="AO26" s="32">
        <v>1537.6799999999998</v>
      </c>
      <c r="AP26" s="31">
        <v>1270.8075000000001</v>
      </c>
      <c r="AQ26" s="31">
        <v>1860.585</v>
      </c>
      <c r="AR26" s="297" t="s">
        <v>105</v>
      </c>
      <c r="AS26" s="32"/>
    </row>
    <row r="27" spans="1:45" ht="12.75" x14ac:dyDescent="0.2">
      <c r="A27" s="48">
        <v>21</v>
      </c>
      <c r="B27" s="12" t="str">
        <f>'Encargos e Benefícios'!B26</f>
        <v>Analista Social (Prog. da Mulher e Selo)</v>
      </c>
      <c r="C27" s="10">
        <f>'Encargos e Benefícios'!C26</f>
        <v>5</v>
      </c>
      <c r="D27" s="38">
        <v>30</v>
      </c>
      <c r="E27" s="167">
        <v>45627</v>
      </c>
      <c r="F27" s="166">
        <v>45992</v>
      </c>
      <c r="G27" s="165">
        <v>45658</v>
      </c>
      <c r="H27" s="126">
        <v>0.05</v>
      </c>
      <c r="I27" s="47">
        <f>'Encargos e Benefícios'!X26*0.05</f>
        <v>96.75</v>
      </c>
      <c r="J27" s="47">
        <f>'Encargos e Benefícios'!Z26*0.05</f>
        <v>4.6349999999999998</v>
      </c>
      <c r="K27" s="47">
        <f>'Encargos e Benefícios'!AA26*0.05</f>
        <v>9.5449999999999999</v>
      </c>
      <c r="L27" s="47"/>
      <c r="M27" s="165"/>
      <c r="N27" s="126"/>
      <c r="O27" s="47"/>
      <c r="P27" s="47"/>
      <c r="Q27" s="47"/>
      <c r="R27" s="47"/>
      <c r="S27" s="165"/>
      <c r="T27" s="126"/>
      <c r="U27" s="47"/>
      <c r="V27" s="47"/>
      <c r="W27" s="47"/>
      <c r="X27" s="47"/>
      <c r="Y27" s="165"/>
      <c r="Z27" s="126"/>
      <c r="AA27" s="47"/>
      <c r="AB27" s="47"/>
      <c r="AC27" s="47"/>
      <c r="AD27" s="47"/>
      <c r="AE27" s="165"/>
      <c r="AF27" s="126"/>
      <c r="AG27" s="47"/>
      <c r="AH27" s="47"/>
      <c r="AI27" s="47"/>
      <c r="AJ27" s="129"/>
      <c r="AK27" s="11">
        <f>'Encargos e Benefícios'!D26</f>
        <v>4359.41</v>
      </c>
      <c r="AL27" s="11">
        <f>IF('Encargos e Benefícios'!C26=0,0,'Encargos e Benefícios'!U26/'Encargos e Benefícios'!C26)</f>
        <v>1320.7801352777778</v>
      </c>
      <c r="AM27" s="11">
        <f>IF('Encargos e Benefícios'!C26=0,0,'Encargos e Benefícios'!AC26/'Encargos e Benefícios'!C26)</f>
        <v>882.44739999999979</v>
      </c>
      <c r="AN27" s="113">
        <f>IF('Encargos e Benefícios'!C26=0,0,'Encargos e Benefícios'!AD26/'Encargos e Benefícios'!C26)</f>
        <v>6562.6375352777777</v>
      </c>
      <c r="AO27" s="32">
        <v>5525.91</v>
      </c>
      <c r="AP27" s="31">
        <v>3536.58</v>
      </c>
      <c r="AQ27" s="31">
        <v>8634.24</v>
      </c>
      <c r="AR27" s="297" t="s">
        <v>105</v>
      </c>
      <c r="AS27" s="32"/>
    </row>
    <row r="28" spans="1:45" ht="12.75" x14ac:dyDescent="0.2">
      <c r="A28" s="48">
        <v>22</v>
      </c>
      <c r="B28" s="12" t="str">
        <f>'Encargos e Benefícios'!B27</f>
        <v>Gestor Social (Programa da mulher)</v>
      </c>
      <c r="C28" s="10">
        <f>'Encargos e Benefícios'!C27</f>
        <v>1</v>
      </c>
      <c r="D28" s="38">
        <v>40</v>
      </c>
      <c r="E28" s="167">
        <v>45627</v>
      </c>
      <c r="F28" s="166">
        <v>45992</v>
      </c>
      <c r="G28" s="165">
        <v>45658</v>
      </c>
      <c r="H28" s="126">
        <v>0.05</v>
      </c>
      <c r="I28" s="47">
        <f>'Encargos e Benefícios'!X27*0.05</f>
        <v>19.350000000000001</v>
      </c>
      <c r="J28" s="47">
        <f>'Encargos e Benefícios'!Z27*0.05</f>
        <v>0.92700000000000005</v>
      </c>
      <c r="K28" s="47">
        <f>'Encargos e Benefícios'!AA27*0.05</f>
        <v>1.909</v>
      </c>
      <c r="L28" s="47"/>
      <c r="M28" s="165"/>
      <c r="N28" s="126"/>
      <c r="O28" s="47"/>
      <c r="P28" s="47"/>
      <c r="Q28" s="47"/>
      <c r="R28" s="47"/>
      <c r="S28" s="165"/>
      <c r="T28" s="126"/>
      <c r="U28" s="47"/>
      <c r="V28" s="47"/>
      <c r="W28" s="47"/>
      <c r="X28" s="47"/>
      <c r="Y28" s="165"/>
      <c r="Z28" s="126"/>
      <c r="AA28" s="47"/>
      <c r="AB28" s="47"/>
      <c r="AC28" s="47"/>
      <c r="AD28" s="47"/>
      <c r="AE28" s="165"/>
      <c r="AF28" s="126"/>
      <c r="AG28" s="47"/>
      <c r="AH28" s="47"/>
      <c r="AI28" s="47"/>
      <c r="AJ28" s="129"/>
      <c r="AK28" s="11">
        <f>'Encargos e Benefícios'!D27</f>
        <v>5166.0346499999996</v>
      </c>
      <c r="AL28" s="11">
        <f>IF('Encargos e Benefícios'!C27=0,0,'Encargos e Benefícios'!U27/'Encargos e Benefícios'!C27)</f>
        <v>1925.0654119374999</v>
      </c>
      <c r="AM28" s="11">
        <f>IF('Encargos e Benefícios'!C27=0,0,'Encargos e Benefícios'!AC27/'Encargos e Benefícios'!C27)</f>
        <v>899.01199999999994</v>
      </c>
      <c r="AN28" s="113">
        <f>IF('Encargos e Benefícios'!C27=0,0,'Encargos e Benefícios'!AD27/'Encargos e Benefícios'!C27)</f>
        <v>7990.1120619374988</v>
      </c>
      <c r="AO28" s="32">
        <v>8971.1</v>
      </c>
      <c r="AP28" s="31">
        <v>5308.35</v>
      </c>
      <c r="AQ28" s="31">
        <v>15161.16</v>
      </c>
      <c r="AR28" s="297" t="s">
        <v>105</v>
      </c>
      <c r="AS28" s="32"/>
    </row>
    <row r="29" spans="1:45" ht="12.75" x14ac:dyDescent="0.2">
      <c r="A29" s="48">
        <v>23</v>
      </c>
      <c r="B29" s="12" t="str">
        <f>'Encargos e Benefícios'!B28</f>
        <v>Técnico Adm. (Programa da mulher)</v>
      </c>
      <c r="C29" s="10">
        <f>'Encargos e Benefícios'!C28</f>
        <v>1</v>
      </c>
      <c r="D29" s="38">
        <v>40</v>
      </c>
      <c r="E29" s="167">
        <v>45627</v>
      </c>
      <c r="F29" s="166">
        <v>45992</v>
      </c>
      <c r="G29" s="165">
        <v>45658</v>
      </c>
      <c r="H29" s="126">
        <v>0.05</v>
      </c>
      <c r="I29" s="47">
        <f>'Encargos e Benefícios'!X28*0.05</f>
        <v>19.350000000000001</v>
      </c>
      <c r="J29" s="47">
        <f>'Encargos e Benefícios'!Z28*0.05</f>
        <v>0.92700000000000005</v>
      </c>
      <c r="K29" s="47">
        <f>'Encargos e Benefícios'!AA28*0.05</f>
        <v>1.909</v>
      </c>
      <c r="L29" s="47"/>
      <c r="M29" s="165"/>
      <c r="N29" s="126"/>
      <c r="O29" s="47"/>
      <c r="P29" s="47"/>
      <c r="Q29" s="47"/>
      <c r="R29" s="47"/>
      <c r="S29" s="165"/>
      <c r="T29" s="126"/>
      <c r="U29" s="47"/>
      <c r="V29" s="47"/>
      <c r="W29" s="47"/>
      <c r="X29" s="47"/>
      <c r="Y29" s="165"/>
      <c r="Z29" s="126"/>
      <c r="AA29" s="47"/>
      <c r="AB29" s="47"/>
      <c r="AC29" s="47"/>
      <c r="AD29" s="47"/>
      <c r="AE29" s="165"/>
      <c r="AF29" s="126"/>
      <c r="AG29" s="47"/>
      <c r="AH29" s="47"/>
      <c r="AI29" s="47"/>
      <c r="AJ29" s="129"/>
      <c r="AK29" s="11">
        <f>'Encargos e Benefícios'!D28</f>
        <v>2175.1580199999999</v>
      </c>
      <c r="AL29" s="11">
        <f>IF('Encargos e Benefícios'!C28=0,0,'Encargos e Benefícios'!U28/'Encargos e Benefícios'!C28)</f>
        <v>810.54846773055544</v>
      </c>
      <c r="AM29" s="11">
        <f>IF('Encargos e Benefícios'!C28=0,0,'Encargos e Benefícios'!AC28/'Encargos e Benefícios'!C28)</f>
        <v>1043.5025188</v>
      </c>
      <c r="AN29" s="113">
        <f>IF('Encargos e Benefícios'!C28=0,0,'Encargos e Benefícios'!AD28/'Encargos e Benefícios'!C28)</f>
        <v>4029.2090065305551</v>
      </c>
      <c r="AO29" s="32">
        <v>2415.1</v>
      </c>
      <c r="AP29" s="31">
        <v>1826.1</v>
      </c>
      <c r="AQ29" s="31">
        <v>3193.85</v>
      </c>
      <c r="AR29" s="297" t="s">
        <v>105</v>
      </c>
      <c r="AS29" s="32"/>
    </row>
    <row r="30" spans="1:45" ht="12.75" x14ac:dyDescent="0.2">
      <c r="A30" s="48">
        <v>24</v>
      </c>
      <c r="B30" s="12" t="str">
        <f>'Encargos e Benefícios'!B29</f>
        <v>Faxineiro (Programa da mulher)</v>
      </c>
      <c r="C30" s="10">
        <f>'Encargos e Benefícios'!C29</f>
        <v>1</v>
      </c>
      <c r="D30" s="38">
        <v>40</v>
      </c>
      <c r="E30" s="167">
        <v>45627</v>
      </c>
      <c r="F30" s="166">
        <v>45992</v>
      </c>
      <c r="G30" s="165">
        <v>45658</v>
      </c>
      <c r="H30" s="126">
        <v>0.05</v>
      </c>
      <c r="I30" s="47">
        <f>'Encargos e Benefícios'!X29*0.05</f>
        <v>19.350000000000001</v>
      </c>
      <c r="J30" s="47">
        <f>'Encargos e Benefícios'!Z29*0.05</f>
        <v>0.92700000000000005</v>
      </c>
      <c r="K30" s="47">
        <f>'Encargos e Benefícios'!AA29*0.05</f>
        <v>1.909</v>
      </c>
      <c r="L30" s="47"/>
      <c r="M30" s="165"/>
      <c r="N30" s="126"/>
      <c r="O30" s="47"/>
      <c r="P30" s="47"/>
      <c r="Q30" s="47"/>
      <c r="R30" s="47"/>
      <c r="S30" s="165"/>
      <c r="T30" s="126"/>
      <c r="U30" s="47"/>
      <c r="V30" s="47"/>
      <c r="W30" s="47"/>
      <c r="X30" s="47"/>
      <c r="Y30" s="165"/>
      <c r="Z30" s="126"/>
      <c r="AA30" s="47"/>
      <c r="AB30" s="47"/>
      <c r="AC30" s="47"/>
      <c r="AD30" s="47"/>
      <c r="AE30" s="165"/>
      <c r="AF30" s="126"/>
      <c r="AG30" s="47"/>
      <c r="AH30" s="47"/>
      <c r="AI30" s="47"/>
      <c r="AJ30" s="129"/>
      <c r="AK30" s="11">
        <f>'Encargos e Benefícios'!D29</f>
        <v>1464.8963000000001</v>
      </c>
      <c r="AL30" s="11">
        <f>IF('Encargos e Benefícios'!C29=0,0,'Encargos e Benefícios'!U29/'Encargos e Benefícios'!C29)</f>
        <v>545.87732956944444</v>
      </c>
      <c r="AM30" s="11">
        <f>IF('Encargos e Benefícios'!C29=0,0,'Encargos e Benefícios'!AC29/'Encargos e Benefícios'!C29)</f>
        <v>1086.1182219999998</v>
      </c>
      <c r="AN30" s="113">
        <f>IF('Encargos e Benefícios'!C29=0,0,'Encargos e Benefícios'!AD29/'Encargos e Benefícios'!C29)</f>
        <v>3096.891851569444</v>
      </c>
      <c r="AO30" s="32">
        <v>2050.2399999999998</v>
      </c>
      <c r="AP30" s="31">
        <v>1694.41</v>
      </c>
      <c r="AQ30" s="31">
        <v>2480.7800000000002</v>
      </c>
      <c r="AR30" s="297" t="s">
        <v>105</v>
      </c>
      <c r="AS30" s="32"/>
    </row>
    <row r="31" spans="1:45" ht="12.75" x14ac:dyDescent="0.2">
      <c r="A31" s="48">
        <v>25</v>
      </c>
      <c r="B31" s="12" t="str">
        <f>'Encargos e Benefícios'!B30</f>
        <v>Motorista (Programa da mulher)</v>
      </c>
      <c r="C31" s="10">
        <f>'Encargos e Benefícios'!C30</f>
        <v>1</v>
      </c>
      <c r="D31" s="38">
        <v>40</v>
      </c>
      <c r="E31" s="167">
        <v>45658</v>
      </c>
      <c r="F31" s="166">
        <v>45992</v>
      </c>
      <c r="G31" s="165">
        <v>45658</v>
      </c>
      <c r="H31" s="126">
        <v>0.05</v>
      </c>
      <c r="I31" s="47">
        <f>'Encargos e Benefícios'!X30*0.05</f>
        <v>19.350000000000001</v>
      </c>
      <c r="J31" s="47">
        <f>'Encargos e Benefícios'!Z30*0.05</f>
        <v>0.92700000000000005</v>
      </c>
      <c r="K31" s="47">
        <f>'Encargos e Benefícios'!AA30*0.05</f>
        <v>1.909</v>
      </c>
      <c r="L31" s="47"/>
      <c r="M31" s="165"/>
      <c r="N31" s="126"/>
      <c r="O31" s="47"/>
      <c r="P31" s="47"/>
      <c r="Q31" s="47"/>
      <c r="R31" s="47"/>
      <c r="S31" s="165"/>
      <c r="T31" s="126"/>
      <c r="U31" s="47"/>
      <c r="V31" s="47"/>
      <c r="W31" s="47"/>
      <c r="X31" s="47"/>
      <c r="Y31" s="165"/>
      <c r="Z31" s="126"/>
      <c r="AA31" s="47"/>
      <c r="AB31" s="47"/>
      <c r="AC31" s="47"/>
      <c r="AD31" s="47"/>
      <c r="AE31" s="165"/>
      <c r="AF31" s="126"/>
      <c r="AG31" s="47"/>
      <c r="AH31" s="47"/>
      <c r="AI31" s="47"/>
      <c r="AJ31" s="129"/>
      <c r="AK31" s="11">
        <f>'Encargos e Benefícios'!D30</f>
        <v>2106.3896</v>
      </c>
      <c r="AL31" s="11">
        <f>IF('Encargos e Benefícios'!C30=0,0,'Encargos e Benefícios'!U30/'Encargos e Benefícios'!C30)</f>
        <v>784.92268011111116</v>
      </c>
      <c r="AM31" s="11">
        <f>IF('Encargos e Benefícios'!C30=0,0,'Encargos e Benefícios'!AC30/'Encargos e Benefícios'!C30)</f>
        <v>1047.6286239999999</v>
      </c>
      <c r="AN31" s="113">
        <f>IF('Encargos e Benefícios'!C30=0,0,'Encargos e Benefícios'!AD30/'Encargos e Benefícios'!C30)</f>
        <v>3938.9409041111112</v>
      </c>
      <c r="AO31" s="32">
        <v>2930.9</v>
      </c>
      <c r="AP31" s="31">
        <v>2421.56</v>
      </c>
      <c r="AQ31" s="31">
        <v>3545.41</v>
      </c>
      <c r="AR31" s="297" t="s">
        <v>105</v>
      </c>
      <c r="AS31" s="32"/>
    </row>
    <row r="32" spans="1:45" ht="12.75" x14ac:dyDescent="0.2">
      <c r="A32" s="48">
        <v>26</v>
      </c>
      <c r="B32" s="12" t="str">
        <f>'Encargos e Benefícios'!B31</f>
        <v>Analista Social (Se Liga)</v>
      </c>
      <c r="C32" s="10">
        <f>'Encargos e Benefícios'!C31</f>
        <v>7</v>
      </c>
      <c r="D32" s="38">
        <v>30</v>
      </c>
      <c r="E32" s="167">
        <v>45627</v>
      </c>
      <c r="F32" s="166">
        <v>45717</v>
      </c>
      <c r="G32" s="165">
        <v>45658</v>
      </c>
      <c r="H32" s="126">
        <v>0.05</v>
      </c>
      <c r="I32" s="47">
        <f>'Encargos e Benefícios'!X31*0.05</f>
        <v>135.45000000000002</v>
      </c>
      <c r="J32" s="47">
        <f>'Encargos e Benefícios'!Z31*0.05</f>
        <v>6.4890000000000008</v>
      </c>
      <c r="K32" s="47">
        <f>'Encargos e Benefícios'!AA31*0.05</f>
        <v>13.363</v>
      </c>
      <c r="L32" s="47"/>
      <c r="M32" s="165"/>
      <c r="N32" s="126"/>
      <c r="O32" s="47"/>
      <c r="P32" s="47"/>
      <c r="Q32" s="47"/>
      <c r="R32" s="47"/>
      <c r="S32" s="165"/>
      <c r="T32" s="126"/>
      <c r="U32" s="47"/>
      <c r="V32" s="47"/>
      <c r="W32" s="47"/>
      <c r="X32" s="47"/>
      <c r="Y32" s="165"/>
      <c r="Z32" s="126"/>
      <c r="AA32" s="47"/>
      <c r="AB32" s="47"/>
      <c r="AC32" s="47"/>
      <c r="AD32" s="47"/>
      <c r="AE32" s="165"/>
      <c r="AF32" s="126"/>
      <c r="AG32" s="47"/>
      <c r="AH32" s="47"/>
      <c r="AI32" s="47"/>
      <c r="AJ32" s="129"/>
      <c r="AK32" s="11">
        <f>'Encargos e Benefícios'!D31</f>
        <v>3208.3860899999995</v>
      </c>
      <c r="AL32" s="11">
        <f>IF('Encargos e Benefícios'!C31=0,0,'Encargos e Benefícios'!U31/'Encargos e Benefícios'!C31)</f>
        <v>956.08632312916632</v>
      </c>
      <c r="AM32" s="11">
        <f>IF('Encargos e Benefícios'!C31=0,0,'Encargos e Benefícios'!AC31/'Encargos e Benefícios'!C31)</f>
        <v>951.5088346</v>
      </c>
      <c r="AN32" s="113">
        <f>IF('Encargos e Benefícios'!C31=0,0,'Encargos e Benefícios'!AD31/'Encargos e Benefícios'!C31)</f>
        <v>5115.9812477291653</v>
      </c>
      <c r="AO32" s="32">
        <v>5525.91</v>
      </c>
      <c r="AP32" s="31">
        <v>3536.58</v>
      </c>
      <c r="AQ32" s="31">
        <v>8634.24</v>
      </c>
      <c r="AR32" s="297" t="s">
        <v>105</v>
      </c>
      <c r="AS32" s="32"/>
    </row>
    <row r="33" spans="1:45" ht="12.75" x14ac:dyDescent="0.2">
      <c r="A33" s="48">
        <v>27</v>
      </c>
      <c r="B33" s="12" t="str">
        <f>'Encargos e Benefícios'!B32</f>
        <v>Analista Social (Se Liga Uberlândia)</v>
      </c>
      <c r="C33" s="10">
        <f>'Encargos e Benefícios'!C32</f>
        <v>2</v>
      </c>
      <c r="D33" s="38">
        <v>30</v>
      </c>
      <c r="E33" s="167">
        <v>45627</v>
      </c>
      <c r="F33" s="166">
        <v>45717</v>
      </c>
      <c r="G33" s="165">
        <v>45658</v>
      </c>
      <c r="H33" s="126">
        <v>0.05</v>
      </c>
      <c r="I33" s="47">
        <f>'Encargos e Benefícios'!X32*0.05</f>
        <v>38.700000000000003</v>
      </c>
      <c r="J33" s="47">
        <f>'Encargos e Benefícios'!Z32*0.05</f>
        <v>1.8540000000000001</v>
      </c>
      <c r="K33" s="47">
        <f>'Encargos e Benefícios'!AA32*0.05</f>
        <v>3.8180000000000001</v>
      </c>
      <c r="L33" s="47"/>
      <c r="M33" s="165"/>
      <c r="N33" s="126"/>
      <c r="O33" s="47"/>
      <c r="P33" s="47"/>
      <c r="Q33" s="47"/>
      <c r="R33" s="47"/>
      <c r="S33" s="165"/>
      <c r="T33" s="126"/>
      <c r="U33" s="47"/>
      <c r="V33" s="47"/>
      <c r="W33" s="47"/>
      <c r="X33" s="47"/>
      <c r="Y33" s="165"/>
      <c r="Z33" s="126"/>
      <c r="AA33" s="47"/>
      <c r="AB33" s="47"/>
      <c r="AC33" s="47"/>
      <c r="AD33" s="47"/>
      <c r="AE33" s="165"/>
      <c r="AF33" s="126"/>
      <c r="AG33" s="47"/>
      <c r="AH33" s="47"/>
      <c r="AI33" s="47"/>
      <c r="AJ33" s="129"/>
      <c r="AK33" s="11">
        <f>'Encargos e Benefícios'!D32</f>
        <v>3208.3860899999995</v>
      </c>
      <c r="AL33" s="11">
        <f>IF('Encargos e Benefícios'!C32=0,0,'Encargos e Benefícios'!U32/'Encargos e Benefícios'!C32)</f>
        <v>1055.8709500354166</v>
      </c>
      <c r="AM33" s="11">
        <f>IF('Encargos e Benefícios'!C32=0,0,'Encargos e Benefícios'!AC32/'Encargos e Benefícios'!C32)</f>
        <v>951.5088346</v>
      </c>
      <c r="AN33" s="113">
        <f>IF('Encargos e Benefícios'!C32=0,0,'Encargos e Benefícios'!AD32/'Encargos e Benefícios'!C32)</f>
        <v>5215.7658746354164</v>
      </c>
      <c r="AO33" s="32">
        <v>5525.91</v>
      </c>
      <c r="AP33" s="31">
        <v>3536.58</v>
      </c>
      <c r="AQ33" s="31">
        <v>8634.24</v>
      </c>
      <c r="AR33" s="297" t="s">
        <v>105</v>
      </c>
      <c r="AS33" s="32"/>
    </row>
    <row r="34" spans="1:45" ht="12.75" x14ac:dyDescent="0.2">
      <c r="A34" s="48">
        <v>28</v>
      </c>
      <c r="B34" s="12" t="str">
        <f>'Encargos e Benefícios'!B33</f>
        <v>Gestor Social (Se Liga)</v>
      </c>
      <c r="C34" s="10">
        <f>'Encargos e Benefícios'!C33</f>
        <v>2</v>
      </c>
      <c r="D34" s="38">
        <v>40</v>
      </c>
      <c r="E34" s="167">
        <v>45627</v>
      </c>
      <c r="F34" s="166">
        <v>45717</v>
      </c>
      <c r="G34" s="165">
        <v>45658</v>
      </c>
      <c r="H34" s="126">
        <v>0.05</v>
      </c>
      <c r="I34" s="47">
        <f>'Encargos e Benefícios'!X33*0.05</f>
        <v>38.700000000000003</v>
      </c>
      <c r="J34" s="47">
        <f>'Encargos e Benefícios'!Z33*0.05</f>
        <v>1.8540000000000001</v>
      </c>
      <c r="K34" s="47">
        <f>'Encargos e Benefícios'!AA33*0.05</f>
        <v>3.8180000000000001</v>
      </c>
      <c r="L34" s="47"/>
      <c r="M34" s="165"/>
      <c r="N34" s="126"/>
      <c r="O34" s="47"/>
      <c r="P34" s="47"/>
      <c r="Q34" s="47"/>
      <c r="R34" s="47"/>
      <c r="S34" s="165"/>
      <c r="T34" s="126"/>
      <c r="U34" s="47"/>
      <c r="V34" s="47"/>
      <c r="W34" s="47"/>
      <c r="X34" s="47"/>
      <c r="Y34" s="165"/>
      <c r="Z34" s="126"/>
      <c r="AA34" s="47"/>
      <c r="AB34" s="47"/>
      <c r="AC34" s="47"/>
      <c r="AD34" s="47"/>
      <c r="AE34" s="165"/>
      <c r="AF34" s="126"/>
      <c r="AG34" s="47"/>
      <c r="AH34" s="47"/>
      <c r="AI34" s="47"/>
      <c r="AJ34" s="129"/>
      <c r="AK34" s="11">
        <f>'Encargos e Benefícios'!D33</f>
        <v>5166.0346499999996</v>
      </c>
      <c r="AL34" s="11">
        <f>IF('Encargos e Benefícios'!C33=0,0,'Encargos e Benefícios'!U33/'Encargos e Benefícios'!C33)</f>
        <v>1700.1276532187499</v>
      </c>
      <c r="AM34" s="11">
        <f>IF('Encargos e Benefícios'!C33=0,0,'Encargos e Benefícios'!AC33/'Encargos e Benefícios'!C33)</f>
        <v>899.01199999999994</v>
      </c>
      <c r="AN34" s="113">
        <f>IF('Encargos e Benefícios'!C33=0,0,'Encargos e Benefícios'!AD33/'Encargos e Benefícios'!C33)</f>
        <v>7765.1743032187487</v>
      </c>
      <c r="AO34" s="32">
        <v>8971.1</v>
      </c>
      <c r="AP34" s="31">
        <v>5308.35</v>
      </c>
      <c r="AQ34" s="31">
        <v>15161.16</v>
      </c>
      <c r="AR34" s="297" t="s">
        <v>105</v>
      </c>
      <c r="AS34" s="32"/>
    </row>
    <row r="35" spans="1:45" ht="12.75" x14ac:dyDescent="0.2">
      <c r="A35" s="48">
        <v>29</v>
      </c>
      <c r="B35" s="12" t="str">
        <f>'Encargos e Benefícios'!B34</f>
        <v>Supervisor Metodológico (Se Liga)</v>
      </c>
      <c r="C35" s="10">
        <f>'Encargos e Benefícios'!C34</f>
        <v>1</v>
      </c>
      <c r="D35" s="38">
        <v>40</v>
      </c>
      <c r="E35" s="167">
        <v>45627</v>
      </c>
      <c r="F35" s="166">
        <v>45717</v>
      </c>
      <c r="G35" s="165">
        <v>45658</v>
      </c>
      <c r="H35" s="126">
        <v>0.05</v>
      </c>
      <c r="I35" s="47">
        <f>'Encargos e Benefícios'!X34*0.05</f>
        <v>19.350000000000001</v>
      </c>
      <c r="J35" s="47">
        <f>'Encargos e Benefícios'!Z34*0.05</f>
        <v>0.92700000000000005</v>
      </c>
      <c r="K35" s="47">
        <f>'Encargos e Benefícios'!AA34*0.05</f>
        <v>1.909</v>
      </c>
      <c r="L35" s="47"/>
      <c r="M35" s="165"/>
      <c r="N35" s="126"/>
      <c r="O35" s="47"/>
      <c r="P35" s="47"/>
      <c r="Q35" s="47"/>
      <c r="R35" s="47"/>
      <c r="S35" s="165"/>
      <c r="T35" s="126"/>
      <c r="U35" s="47"/>
      <c r="V35" s="47"/>
      <c r="W35" s="47"/>
      <c r="X35" s="47"/>
      <c r="Y35" s="165"/>
      <c r="Z35" s="126"/>
      <c r="AA35" s="47"/>
      <c r="AB35" s="47"/>
      <c r="AC35" s="47"/>
      <c r="AD35" s="47"/>
      <c r="AE35" s="165"/>
      <c r="AF35" s="126"/>
      <c r="AG35" s="47"/>
      <c r="AH35" s="47"/>
      <c r="AI35" s="47"/>
      <c r="AJ35" s="129"/>
      <c r="AK35" s="11">
        <f>'Encargos e Benefícios'!D34</f>
        <v>5166.0346499999996</v>
      </c>
      <c r="AL35" s="11">
        <f>IF('Encargos e Benefícios'!C34=0,0,'Encargos e Benefícios'!U34/'Encargos e Benefícios'!C34)</f>
        <v>1925.0654119374999</v>
      </c>
      <c r="AM35" s="11">
        <f>IF('Encargos e Benefícios'!C34=0,0,'Encargos e Benefícios'!AC34/'Encargos e Benefícios'!C34)</f>
        <v>899.01199999999994</v>
      </c>
      <c r="AN35" s="113">
        <f>IF('Encargos e Benefícios'!C34=0,0,'Encargos e Benefícios'!AD34/'Encargos e Benefícios'!C34)</f>
        <v>7990.1120619374988</v>
      </c>
      <c r="AO35" s="32">
        <v>7150.44</v>
      </c>
      <c r="AP35" s="31">
        <v>4231.3</v>
      </c>
      <c r="AQ35" s="31">
        <v>12084.24</v>
      </c>
      <c r="AR35" s="297" t="s">
        <v>105</v>
      </c>
      <c r="AS35" s="32"/>
    </row>
    <row r="36" spans="1:45" ht="12.75" x14ac:dyDescent="0.2">
      <c r="A36" s="48">
        <v>30</v>
      </c>
      <c r="B36" s="12" t="str">
        <f>'Encargos e Benefícios'!B35</f>
        <v>Técnico Adm. (Se Liga)</v>
      </c>
      <c r="C36" s="10">
        <f>'Encargos e Benefícios'!C35</f>
        <v>1</v>
      </c>
      <c r="D36" s="38">
        <v>40</v>
      </c>
      <c r="E36" s="167">
        <v>45627</v>
      </c>
      <c r="F36" s="166">
        <v>45717</v>
      </c>
      <c r="G36" s="165">
        <v>45658</v>
      </c>
      <c r="H36" s="126">
        <v>0.05</v>
      </c>
      <c r="I36" s="47">
        <f>'Encargos e Benefícios'!X35*0.05</f>
        <v>19.350000000000001</v>
      </c>
      <c r="J36" s="47">
        <f>'Encargos e Benefícios'!Z35*0.05</f>
        <v>0.92700000000000005</v>
      </c>
      <c r="K36" s="47">
        <f>'Encargos e Benefícios'!AA35*0.05</f>
        <v>1.909</v>
      </c>
      <c r="L36" s="47"/>
      <c r="M36" s="165"/>
      <c r="N36" s="126"/>
      <c r="O36" s="47"/>
      <c r="P36" s="47"/>
      <c r="Q36" s="47"/>
      <c r="R36" s="47"/>
      <c r="S36" s="165"/>
      <c r="T36" s="126"/>
      <c r="U36" s="47"/>
      <c r="V36" s="47"/>
      <c r="W36" s="47"/>
      <c r="X36" s="47"/>
      <c r="Y36" s="165"/>
      <c r="Z36" s="126"/>
      <c r="AA36" s="47"/>
      <c r="AB36" s="47"/>
      <c r="AC36" s="47"/>
      <c r="AD36" s="47"/>
      <c r="AE36" s="165"/>
      <c r="AF36" s="126"/>
      <c r="AG36" s="47"/>
      <c r="AH36" s="47"/>
      <c r="AI36" s="47"/>
      <c r="AJ36" s="129"/>
      <c r="AK36" s="11">
        <f>'Encargos e Benefícios'!D35</f>
        <v>2175.1580199999999</v>
      </c>
      <c r="AL36" s="11">
        <f>IF('Encargos e Benefícios'!C35=0,0,'Encargos e Benefícios'!U35/'Encargos e Benefícios'!C35)</f>
        <v>810.54846773055544</v>
      </c>
      <c r="AM36" s="11">
        <f>IF('Encargos e Benefícios'!C35=0,0,'Encargos e Benefícios'!AC35/'Encargos e Benefícios'!C35)</f>
        <v>1043.5025188</v>
      </c>
      <c r="AN36" s="113">
        <f>IF('Encargos e Benefícios'!C35=0,0,'Encargos e Benefícios'!AD35/'Encargos e Benefícios'!C35)</f>
        <v>4029.2090065305551</v>
      </c>
      <c r="AO36" s="32">
        <v>2415.1</v>
      </c>
      <c r="AP36" s="31">
        <v>1826.1</v>
      </c>
      <c r="AQ36" s="31">
        <v>3193.85</v>
      </c>
      <c r="AR36" s="297" t="s">
        <v>105</v>
      </c>
      <c r="AS36" s="32"/>
    </row>
    <row r="37" spans="1:45" ht="12.75" x14ac:dyDescent="0.2">
      <c r="A37" s="48">
        <v>31</v>
      </c>
      <c r="B37" s="12" t="str">
        <f>'Encargos e Benefícios'!B36</f>
        <v>Faxineiro (Se Liga)</v>
      </c>
      <c r="C37" s="10">
        <f>'Encargos e Benefícios'!C36</f>
        <v>1</v>
      </c>
      <c r="D37" s="38">
        <v>30</v>
      </c>
      <c r="E37" s="167">
        <v>45627</v>
      </c>
      <c r="F37" s="166">
        <v>45717</v>
      </c>
      <c r="G37" s="165">
        <v>45658</v>
      </c>
      <c r="H37" s="126">
        <v>0.05</v>
      </c>
      <c r="I37" s="47">
        <f>'Encargos e Benefícios'!X36*0.05</f>
        <v>19.350000000000001</v>
      </c>
      <c r="J37" s="47">
        <f>'Encargos e Benefícios'!Z36*0.05</f>
        <v>0.92700000000000005</v>
      </c>
      <c r="K37" s="47">
        <f>'Encargos e Benefícios'!AA36*0.05</f>
        <v>1.909</v>
      </c>
      <c r="L37" s="47"/>
      <c r="M37" s="165"/>
      <c r="N37" s="126"/>
      <c r="O37" s="47"/>
      <c r="P37" s="47"/>
      <c r="Q37" s="47"/>
      <c r="R37" s="47"/>
      <c r="S37" s="165"/>
      <c r="T37" s="126"/>
      <c r="U37" s="47"/>
      <c r="V37" s="47"/>
      <c r="W37" s="47"/>
      <c r="X37" s="47"/>
      <c r="Y37" s="165"/>
      <c r="Z37" s="126"/>
      <c r="AA37" s="47"/>
      <c r="AB37" s="47"/>
      <c r="AC37" s="47"/>
      <c r="AD37" s="47"/>
      <c r="AE37" s="165"/>
      <c r="AF37" s="126"/>
      <c r="AG37" s="47"/>
      <c r="AH37" s="47"/>
      <c r="AI37" s="47"/>
      <c r="AJ37" s="129"/>
      <c r="AK37" s="11">
        <f>'Encargos e Benefícios'!D36</f>
        <v>1113.75</v>
      </c>
      <c r="AL37" s="11">
        <f>IF('Encargos e Benefícios'!C36=0,0,'Encargos e Benefícios'!U36/'Encargos e Benefícios'!C36)</f>
        <v>415.02656249999995</v>
      </c>
      <c r="AM37" s="11">
        <f>IF('Encargos e Benefícios'!C36=0,0,'Encargos e Benefícios'!AC36/'Encargos e Benefícios'!C36)</f>
        <v>1107.1869999999999</v>
      </c>
      <c r="AN37" s="113">
        <f>IF('Encargos e Benefícios'!C36=0,0,'Encargos e Benefícios'!AD36/'Encargos e Benefícios'!C36)</f>
        <v>2635.9635625000001</v>
      </c>
      <c r="AO37" s="32">
        <v>1537.6799999999998</v>
      </c>
      <c r="AP37" s="31">
        <v>1270.8075000000001</v>
      </c>
      <c r="AQ37" s="31">
        <v>1860.585</v>
      </c>
      <c r="AR37" s="297" t="s">
        <v>105</v>
      </c>
      <c r="AS37" s="32"/>
    </row>
    <row r="38" spans="1:45" ht="12.75" x14ac:dyDescent="0.2">
      <c r="A38" s="48">
        <v>32</v>
      </c>
      <c r="B38" s="12" t="str">
        <f>'Encargos e Benefícios'!B37</f>
        <v>Analista Social (FUNEMP Pouso Alegre)</v>
      </c>
      <c r="C38" s="10">
        <f>'Encargos e Benefícios'!C37</f>
        <v>3</v>
      </c>
      <c r="D38" s="38">
        <v>30</v>
      </c>
      <c r="E38" s="167">
        <v>45778</v>
      </c>
      <c r="F38" s="166">
        <v>45992</v>
      </c>
      <c r="G38" s="165">
        <v>45658</v>
      </c>
      <c r="H38" s="126">
        <v>0.05</v>
      </c>
      <c r="I38" s="47">
        <f>'Encargos e Benefícios'!X37*0.05</f>
        <v>58.050000000000004</v>
      </c>
      <c r="J38" s="47">
        <f>'Encargos e Benefícios'!Z37*0.05</f>
        <v>2.7810000000000001</v>
      </c>
      <c r="K38" s="47">
        <f>'Encargos e Benefícios'!AA37*0.05</f>
        <v>5.7270000000000003</v>
      </c>
      <c r="L38" s="47"/>
      <c r="M38" s="165"/>
      <c r="N38" s="126"/>
      <c r="O38" s="47"/>
      <c r="P38" s="47"/>
      <c r="Q38" s="47"/>
      <c r="R38" s="47"/>
      <c r="S38" s="165"/>
      <c r="T38" s="126"/>
      <c r="U38" s="47"/>
      <c r="V38" s="47"/>
      <c r="W38" s="47"/>
      <c r="X38" s="47"/>
      <c r="Y38" s="165"/>
      <c r="Z38" s="126"/>
      <c r="AA38" s="47"/>
      <c r="AB38" s="47"/>
      <c r="AC38" s="47"/>
      <c r="AD38" s="47"/>
      <c r="AE38" s="165"/>
      <c r="AF38" s="126"/>
      <c r="AG38" s="47"/>
      <c r="AH38" s="47"/>
      <c r="AI38" s="47"/>
      <c r="AJ38" s="129"/>
      <c r="AK38" s="11">
        <f>'Encargos e Benefícios'!D37</f>
        <v>3208.3860899999995</v>
      </c>
      <c r="AL38" s="11">
        <f>IF('Encargos e Benefícios'!C37=0,0,'Encargos e Benefícios'!U37/'Encargos e Benefícios'!C37)</f>
        <v>1009.3047908125</v>
      </c>
      <c r="AM38" s="11">
        <f>IF('Encargos e Benefícios'!C37=0,0,'Encargos e Benefícios'!AC37/'Encargos e Benefícios'!C37)</f>
        <v>951.50883460000011</v>
      </c>
      <c r="AN38" s="113">
        <f>IF('Encargos e Benefícios'!C37=0,0,'Encargos e Benefícios'!AD37/'Encargos e Benefícios'!C37)</f>
        <v>5169.1997154124992</v>
      </c>
      <c r="AO38" s="32">
        <v>5525.91</v>
      </c>
      <c r="AP38" s="31">
        <v>3536.58</v>
      </c>
      <c r="AQ38" s="31">
        <v>8634.24</v>
      </c>
      <c r="AR38" s="297" t="s">
        <v>105</v>
      </c>
      <c r="AS38" s="32"/>
    </row>
    <row r="39" spans="1:45" ht="12.75" x14ac:dyDescent="0.2">
      <c r="A39" s="48">
        <v>33</v>
      </c>
      <c r="B39" s="12" t="str">
        <f>'Encargos e Benefícios'!B38</f>
        <v>Gestor Social (FUNEMP Pouso Alegre)</v>
      </c>
      <c r="C39" s="10">
        <f>'Encargos e Benefícios'!C38</f>
        <v>1</v>
      </c>
      <c r="D39" s="38">
        <v>40</v>
      </c>
      <c r="E39" s="167">
        <v>45778</v>
      </c>
      <c r="F39" s="166">
        <v>45992</v>
      </c>
      <c r="G39" s="165">
        <v>45658</v>
      </c>
      <c r="H39" s="126">
        <v>0.05</v>
      </c>
      <c r="I39" s="47">
        <f>'Encargos e Benefícios'!X38*0.05</f>
        <v>19.350000000000001</v>
      </c>
      <c r="J39" s="47">
        <f>'Encargos e Benefícios'!Z38*0.05</f>
        <v>0.92700000000000005</v>
      </c>
      <c r="K39" s="47">
        <f>'Encargos e Benefícios'!AA38*0.05</f>
        <v>1.909</v>
      </c>
      <c r="L39" s="47"/>
      <c r="M39" s="165"/>
      <c r="N39" s="126"/>
      <c r="O39" s="47"/>
      <c r="P39" s="47"/>
      <c r="Q39" s="47"/>
      <c r="R39" s="47"/>
      <c r="S39" s="165"/>
      <c r="T39" s="126"/>
      <c r="U39" s="47"/>
      <c r="V39" s="47"/>
      <c r="W39" s="47"/>
      <c r="X39" s="47"/>
      <c r="Y39" s="165"/>
      <c r="Z39" s="126"/>
      <c r="AA39" s="47"/>
      <c r="AB39" s="47"/>
      <c r="AC39" s="47"/>
      <c r="AD39" s="47"/>
      <c r="AE39" s="165"/>
      <c r="AF39" s="126"/>
      <c r="AG39" s="47"/>
      <c r="AH39" s="47"/>
      <c r="AI39" s="47"/>
      <c r="AJ39" s="129"/>
      <c r="AK39" s="11">
        <f>'Encargos e Benefícios'!D38</f>
        <v>5166.0346499999996</v>
      </c>
      <c r="AL39" s="11">
        <f>IF('Encargos e Benefícios'!C38=0,0,'Encargos e Benefícios'!U38/'Encargos e Benefícios'!C38)</f>
        <v>1925.0654119374999</v>
      </c>
      <c r="AM39" s="11">
        <f>IF('Encargos e Benefícios'!C38=0,0,'Encargos e Benefícios'!AC38/'Encargos e Benefícios'!C38)</f>
        <v>899.01199999999994</v>
      </c>
      <c r="AN39" s="113">
        <f>IF('Encargos e Benefícios'!C38=0,0,'Encargos e Benefícios'!AD38/'Encargos e Benefícios'!C38)</f>
        <v>7990.1120619374988</v>
      </c>
      <c r="AO39" s="32">
        <v>8971.1</v>
      </c>
      <c r="AP39" s="31">
        <v>5308.35</v>
      </c>
      <c r="AQ39" s="31">
        <v>15161.16</v>
      </c>
      <c r="AR39" s="297" t="s">
        <v>105</v>
      </c>
      <c r="AS39" s="32"/>
    </row>
    <row r="40" spans="1:45" ht="12.75" x14ac:dyDescent="0.2">
      <c r="A40" s="48">
        <v>34</v>
      </c>
      <c r="B40" s="12" t="str">
        <f>'Encargos e Benefícios'!B39</f>
        <v>Técnico Adm. (FUNEMP Pouso Alegre)</v>
      </c>
      <c r="C40" s="10">
        <f>'Encargos e Benefícios'!C39</f>
        <v>1</v>
      </c>
      <c r="D40" s="38">
        <v>40</v>
      </c>
      <c r="E40" s="167">
        <v>45778</v>
      </c>
      <c r="F40" s="166">
        <v>45992</v>
      </c>
      <c r="G40" s="165">
        <v>45658</v>
      </c>
      <c r="H40" s="126">
        <v>0.05</v>
      </c>
      <c r="I40" s="47">
        <f>'Encargos e Benefícios'!X39*0.05</f>
        <v>19.350000000000001</v>
      </c>
      <c r="J40" s="47">
        <f>'Encargos e Benefícios'!Z39*0.05</f>
        <v>0.92700000000000005</v>
      </c>
      <c r="K40" s="47">
        <f>'Encargos e Benefícios'!AA39*0.05</f>
        <v>1.909</v>
      </c>
      <c r="L40" s="47"/>
      <c r="M40" s="165"/>
      <c r="N40" s="126"/>
      <c r="O40" s="47"/>
      <c r="P40" s="47"/>
      <c r="Q40" s="47"/>
      <c r="R40" s="47"/>
      <c r="S40" s="165"/>
      <c r="T40" s="126"/>
      <c r="U40" s="47"/>
      <c r="V40" s="47"/>
      <c r="W40" s="47"/>
      <c r="X40" s="47"/>
      <c r="Y40" s="165"/>
      <c r="Z40" s="126"/>
      <c r="AA40" s="47"/>
      <c r="AB40" s="47"/>
      <c r="AC40" s="47"/>
      <c r="AD40" s="47"/>
      <c r="AE40" s="165"/>
      <c r="AF40" s="126"/>
      <c r="AG40" s="47"/>
      <c r="AH40" s="47"/>
      <c r="AI40" s="47"/>
      <c r="AJ40" s="129"/>
      <c r="AK40" s="11">
        <f>'Encargos e Benefícios'!D39</f>
        <v>2175.1580199999999</v>
      </c>
      <c r="AL40" s="11">
        <f>IF('Encargos e Benefícios'!C39=0,0,'Encargos e Benefícios'!U39/'Encargos e Benefícios'!C39)</f>
        <v>810.54846773055544</v>
      </c>
      <c r="AM40" s="11">
        <f>IF('Encargos e Benefícios'!C39=0,0,'Encargos e Benefícios'!AC39/'Encargos e Benefícios'!C39)</f>
        <v>1043.5025188</v>
      </c>
      <c r="AN40" s="113">
        <f>IF('Encargos e Benefícios'!C39=0,0,'Encargos e Benefícios'!AD39/'Encargos e Benefícios'!C39)</f>
        <v>4029.2090065305551</v>
      </c>
      <c r="AO40" s="32">
        <v>2415.1</v>
      </c>
      <c r="AP40" s="31">
        <v>1826.1</v>
      </c>
      <c r="AQ40" s="31">
        <v>3193.85</v>
      </c>
      <c r="AR40" s="297" t="s">
        <v>105</v>
      </c>
      <c r="AS40" s="32"/>
    </row>
    <row r="41" spans="1:45" ht="12.75" x14ac:dyDescent="0.2">
      <c r="A41" s="48">
        <v>35</v>
      </c>
      <c r="B41" s="12" t="str">
        <f>'Encargos e Benefícios'!B40</f>
        <v>Faxineiro (FUNEMP Pouso Alegre)</v>
      </c>
      <c r="C41" s="10">
        <f>'Encargos e Benefícios'!C40</f>
        <v>1</v>
      </c>
      <c r="D41" s="38">
        <v>40</v>
      </c>
      <c r="E41" s="167">
        <v>45778</v>
      </c>
      <c r="F41" s="166">
        <v>45992</v>
      </c>
      <c r="G41" s="165">
        <v>45658</v>
      </c>
      <c r="H41" s="126">
        <v>0.05</v>
      </c>
      <c r="I41" s="47">
        <f>'Encargos e Benefícios'!X40*0.05</f>
        <v>19.350000000000001</v>
      </c>
      <c r="J41" s="47">
        <f>'Encargos e Benefícios'!Z40*0.05</f>
        <v>0.92700000000000005</v>
      </c>
      <c r="K41" s="47">
        <f>'Encargos e Benefícios'!AA40*0.05</f>
        <v>1.909</v>
      </c>
      <c r="L41" s="47"/>
      <c r="M41" s="165"/>
      <c r="N41" s="126"/>
      <c r="O41" s="47"/>
      <c r="P41" s="47"/>
      <c r="Q41" s="47"/>
      <c r="R41" s="47"/>
      <c r="S41" s="165"/>
      <c r="T41" s="126"/>
      <c r="U41" s="47"/>
      <c r="V41" s="47"/>
      <c r="W41" s="47"/>
      <c r="X41" s="47"/>
      <c r="Y41" s="165"/>
      <c r="Z41" s="126"/>
      <c r="AA41" s="47"/>
      <c r="AB41" s="47"/>
      <c r="AC41" s="47"/>
      <c r="AD41" s="47"/>
      <c r="AE41" s="165"/>
      <c r="AF41" s="126"/>
      <c r="AG41" s="47"/>
      <c r="AH41" s="47"/>
      <c r="AI41" s="47"/>
      <c r="AJ41" s="129"/>
      <c r="AK41" s="11">
        <f>'Encargos e Benefícios'!D40</f>
        <v>1464.8963000000001</v>
      </c>
      <c r="AL41" s="11">
        <f>IF('Encargos e Benefícios'!C40=0,0,'Encargos e Benefícios'!U40/'Encargos e Benefícios'!C40)</f>
        <v>545.87732956944444</v>
      </c>
      <c r="AM41" s="11">
        <f>IF('Encargos e Benefícios'!C40=0,0,'Encargos e Benefícios'!AC40/'Encargos e Benefícios'!C40)</f>
        <v>1086.1182219999998</v>
      </c>
      <c r="AN41" s="113">
        <f>IF('Encargos e Benefícios'!C40=0,0,'Encargos e Benefícios'!AD40/'Encargos e Benefícios'!C40)</f>
        <v>3096.891851569444</v>
      </c>
      <c r="AO41" s="32">
        <v>2050.2399999999998</v>
      </c>
      <c r="AP41" s="31">
        <v>1694.41</v>
      </c>
      <c r="AQ41" s="31">
        <v>2480.7800000000002</v>
      </c>
      <c r="AR41" s="297" t="s">
        <v>105</v>
      </c>
      <c r="AS41" s="32"/>
    </row>
    <row r="42" spans="1:45" ht="12.75" x14ac:dyDescent="0.2">
      <c r="A42" s="48">
        <v>36</v>
      </c>
      <c r="B42" s="12" t="str">
        <f>'Encargos e Benefícios'!B41</f>
        <v>Motorista (FUNEMP Pouso Alegre)</v>
      </c>
      <c r="C42" s="10">
        <f>'Encargos e Benefícios'!C41</f>
        <v>1</v>
      </c>
      <c r="D42" s="38">
        <v>40</v>
      </c>
      <c r="E42" s="167">
        <v>45778</v>
      </c>
      <c r="F42" s="166">
        <v>45992</v>
      </c>
      <c r="G42" s="165">
        <v>45658</v>
      </c>
      <c r="H42" s="126">
        <v>0.05</v>
      </c>
      <c r="I42" s="47">
        <f>'Encargos e Benefícios'!X41*0.05</f>
        <v>19.350000000000001</v>
      </c>
      <c r="J42" s="47">
        <f>'Encargos e Benefícios'!Z41*0.05</f>
        <v>0.92700000000000005</v>
      </c>
      <c r="K42" s="47">
        <f>'Encargos e Benefícios'!AA41*0.05</f>
        <v>1.909</v>
      </c>
      <c r="L42" s="47"/>
      <c r="M42" s="165"/>
      <c r="N42" s="126"/>
      <c r="O42" s="47"/>
      <c r="P42" s="47"/>
      <c r="Q42" s="47"/>
      <c r="R42" s="47"/>
      <c r="S42" s="165"/>
      <c r="T42" s="126"/>
      <c r="U42" s="47"/>
      <c r="V42" s="47"/>
      <c r="W42" s="47"/>
      <c r="X42" s="47"/>
      <c r="Y42" s="165"/>
      <c r="Z42" s="126"/>
      <c r="AA42" s="47"/>
      <c r="AB42" s="47"/>
      <c r="AC42" s="47"/>
      <c r="AD42" s="47"/>
      <c r="AE42" s="165"/>
      <c r="AF42" s="126"/>
      <c r="AG42" s="47"/>
      <c r="AH42" s="47"/>
      <c r="AI42" s="47"/>
      <c r="AJ42" s="129"/>
      <c r="AK42" s="11">
        <f>'Encargos e Benefícios'!D41</f>
        <v>2106.3896</v>
      </c>
      <c r="AL42" s="11">
        <f>IF('Encargos e Benefícios'!C41=0,0,'Encargos e Benefícios'!U41/'Encargos e Benefícios'!C41)</f>
        <v>784.92268011111116</v>
      </c>
      <c r="AM42" s="11">
        <f>IF('Encargos e Benefícios'!C41=0,0,'Encargos e Benefícios'!AC41/'Encargos e Benefícios'!C41)</f>
        <v>1047.6286239999999</v>
      </c>
      <c r="AN42" s="113">
        <f>IF('Encargos e Benefícios'!C41=0,0,'Encargos e Benefícios'!AD41/'Encargos e Benefícios'!C41)</f>
        <v>3938.9409041111112</v>
      </c>
      <c r="AO42" s="32">
        <v>2930.9</v>
      </c>
      <c r="AP42" s="31">
        <v>2421.56</v>
      </c>
      <c r="AQ42" s="31">
        <v>3545.41</v>
      </c>
      <c r="AR42" s="297" t="s">
        <v>105</v>
      </c>
      <c r="AS42" s="32"/>
    </row>
    <row r="43" spans="1:45" ht="12.75" x14ac:dyDescent="0.2">
      <c r="A43" s="48">
        <v>37</v>
      </c>
      <c r="B43" s="12" t="str">
        <f>'Encargos e Benefícios'!B42</f>
        <v>Analista Social (Base Territorial)</v>
      </c>
      <c r="C43" s="10">
        <f>'Encargos e Benefícios'!C42</f>
        <v>4</v>
      </c>
      <c r="D43" s="38">
        <v>30</v>
      </c>
      <c r="E43" s="167">
        <v>45901</v>
      </c>
      <c r="F43" s="166">
        <v>45992</v>
      </c>
      <c r="G43" s="165">
        <v>45658</v>
      </c>
      <c r="H43" s="126">
        <v>0.05</v>
      </c>
      <c r="I43" s="47">
        <f>'Encargos e Benefícios'!X42*0.05</f>
        <v>77.400000000000006</v>
      </c>
      <c r="J43" s="47">
        <f>'Encargos e Benefícios'!Z42*0.05</f>
        <v>3.7080000000000002</v>
      </c>
      <c r="K43" s="47">
        <f>'Encargos e Benefícios'!AA42*0.05</f>
        <v>7.6360000000000001</v>
      </c>
      <c r="L43" s="47"/>
      <c r="M43" s="165"/>
      <c r="N43" s="126"/>
      <c r="O43" s="47"/>
      <c r="P43" s="47"/>
      <c r="Q43" s="47"/>
      <c r="R43" s="47"/>
      <c r="S43" s="165"/>
      <c r="T43" s="126"/>
      <c r="U43" s="47"/>
      <c r="V43" s="47"/>
      <c r="W43" s="47"/>
      <c r="X43" s="47"/>
      <c r="Y43" s="165"/>
      <c r="Z43" s="126"/>
      <c r="AA43" s="47"/>
      <c r="AB43" s="47"/>
      <c r="AC43" s="47"/>
      <c r="AD43" s="47"/>
      <c r="AE43" s="165"/>
      <c r="AF43" s="126"/>
      <c r="AG43" s="47"/>
      <c r="AH43" s="47"/>
      <c r="AI43" s="47"/>
      <c r="AJ43" s="129"/>
      <c r="AK43" s="11">
        <f>'Encargos e Benefícios'!D42</f>
        <v>3208.3860899999995</v>
      </c>
      <c r="AL43" s="11">
        <f>IF('Encargos e Benefícios'!C42=0,0,'Encargos e Benefícios'!U42/'Encargos e Benefícios'!C42)</f>
        <v>986.02171120104151</v>
      </c>
      <c r="AM43" s="11">
        <f>IF('Encargos e Benefícios'!C42=0,0,'Encargos e Benefícios'!AC42/'Encargos e Benefícios'!C42)</f>
        <v>951.5088346</v>
      </c>
      <c r="AN43" s="113">
        <f>IF('Encargos e Benefícios'!C42=0,0,'Encargos e Benefícios'!AD42/'Encargos e Benefícios'!C42)</f>
        <v>5145.9166358010416</v>
      </c>
      <c r="AO43" s="32">
        <v>5525.91</v>
      </c>
      <c r="AP43" s="31">
        <v>3536.58</v>
      </c>
      <c r="AQ43" s="31">
        <v>8634.24</v>
      </c>
      <c r="AR43" s="297" t="s">
        <v>105</v>
      </c>
      <c r="AS43" s="32"/>
    </row>
    <row r="44" spans="1:45" ht="12.75" x14ac:dyDescent="0.2">
      <c r="A44" s="48">
        <v>38</v>
      </c>
      <c r="B44" s="12" t="str">
        <f>'Encargos e Benefícios'!B43</f>
        <v>Gestor Social (Base Territorial)</v>
      </c>
      <c r="C44" s="10">
        <f>'Encargos e Benefícios'!C43</f>
        <v>1</v>
      </c>
      <c r="D44" s="38">
        <v>40</v>
      </c>
      <c r="E44" s="167">
        <v>45901</v>
      </c>
      <c r="F44" s="166">
        <v>45992</v>
      </c>
      <c r="G44" s="165">
        <v>45658</v>
      </c>
      <c r="H44" s="126">
        <v>0.05</v>
      </c>
      <c r="I44" s="47">
        <f>'Encargos e Benefícios'!X43*0.05</f>
        <v>19.350000000000001</v>
      </c>
      <c r="J44" s="47">
        <f>'Encargos e Benefícios'!Z43*0.05</f>
        <v>0.92700000000000005</v>
      </c>
      <c r="K44" s="47">
        <f>'Encargos e Benefícios'!AA43*0.05</f>
        <v>1.909</v>
      </c>
      <c r="L44" s="47"/>
      <c r="M44" s="165"/>
      <c r="N44" s="126"/>
      <c r="O44" s="47"/>
      <c r="P44" s="47"/>
      <c r="Q44" s="47"/>
      <c r="R44" s="47"/>
      <c r="S44" s="165"/>
      <c r="T44" s="126"/>
      <c r="U44" s="47"/>
      <c r="V44" s="47"/>
      <c r="W44" s="47"/>
      <c r="X44" s="47"/>
      <c r="Y44" s="165"/>
      <c r="Z44" s="126"/>
      <c r="AA44" s="47"/>
      <c r="AB44" s="47"/>
      <c r="AC44" s="47"/>
      <c r="AD44" s="47"/>
      <c r="AE44" s="165"/>
      <c r="AF44" s="126"/>
      <c r="AG44" s="47"/>
      <c r="AH44" s="47"/>
      <c r="AI44" s="47"/>
      <c r="AJ44" s="129"/>
      <c r="AK44" s="11">
        <f>'Encargos e Benefícios'!D43</f>
        <v>5166.0346499999996</v>
      </c>
      <c r="AL44" s="11">
        <f>IF('Encargos e Benefícios'!C43=0,0,'Encargos e Benefícios'!U43/'Encargos e Benefícios'!C43)</f>
        <v>1925.0654119374999</v>
      </c>
      <c r="AM44" s="11">
        <f>IF('Encargos e Benefícios'!C43=0,0,'Encargos e Benefícios'!AC43/'Encargos e Benefícios'!C43)</f>
        <v>899.01199999999994</v>
      </c>
      <c r="AN44" s="113">
        <f>IF('Encargos e Benefícios'!C43=0,0,'Encargos e Benefícios'!AD43/'Encargos e Benefícios'!C43)</f>
        <v>7990.1120619374988</v>
      </c>
      <c r="AO44" s="32">
        <v>8971.1</v>
      </c>
      <c r="AP44" s="31">
        <v>5308.35</v>
      </c>
      <c r="AQ44" s="31">
        <v>15161.16</v>
      </c>
      <c r="AR44" s="297" t="s">
        <v>105</v>
      </c>
      <c r="AS44" s="32"/>
    </row>
    <row r="45" spans="1:45" ht="12.75" x14ac:dyDescent="0.2">
      <c r="A45" s="48">
        <v>39</v>
      </c>
      <c r="B45" s="12" t="str">
        <f>'Encargos e Benefícios'!B44</f>
        <v>Técnico Administrativo (B. Territorial)</v>
      </c>
      <c r="C45" s="10">
        <f>'Encargos e Benefícios'!C44</f>
        <v>1</v>
      </c>
      <c r="D45" s="38">
        <v>40</v>
      </c>
      <c r="E45" s="167">
        <v>45901</v>
      </c>
      <c r="F45" s="166">
        <v>45992</v>
      </c>
      <c r="G45" s="165">
        <v>45658</v>
      </c>
      <c r="H45" s="126">
        <v>0.05</v>
      </c>
      <c r="I45" s="47">
        <f>'Encargos e Benefícios'!X44*0.05</f>
        <v>19.350000000000001</v>
      </c>
      <c r="J45" s="47">
        <f>'Encargos e Benefícios'!Z44*0.05</f>
        <v>0.92700000000000005</v>
      </c>
      <c r="K45" s="47">
        <f>'Encargos e Benefícios'!AA44*0.05</f>
        <v>1.909</v>
      </c>
      <c r="L45" s="47"/>
      <c r="M45" s="165"/>
      <c r="N45" s="126"/>
      <c r="O45" s="47"/>
      <c r="P45" s="47"/>
      <c r="Q45" s="47"/>
      <c r="R45" s="47"/>
      <c r="S45" s="165"/>
      <c r="T45" s="126"/>
      <c r="U45" s="47"/>
      <c r="V45" s="47"/>
      <c r="W45" s="47"/>
      <c r="X45" s="47"/>
      <c r="Y45" s="165"/>
      <c r="Z45" s="126"/>
      <c r="AA45" s="47"/>
      <c r="AB45" s="47"/>
      <c r="AC45" s="47"/>
      <c r="AD45" s="47"/>
      <c r="AE45" s="165"/>
      <c r="AF45" s="126"/>
      <c r="AG45" s="47"/>
      <c r="AH45" s="47"/>
      <c r="AI45" s="47"/>
      <c r="AJ45" s="129"/>
      <c r="AK45" s="11">
        <f>'Encargos e Benefícios'!D44</f>
        <v>2175.1580199999999</v>
      </c>
      <c r="AL45" s="11">
        <f>IF('Encargos e Benefícios'!C44=0,0,'Encargos e Benefícios'!U44/'Encargos e Benefícios'!C44)</f>
        <v>810.54846773055544</v>
      </c>
      <c r="AM45" s="11">
        <f>IF('Encargos e Benefícios'!C44=0,0,'Encargos e Benefícios'!AC44/'Encargos e Benefícios'!C44)</f>
        <v>1043.5025188</v>
      </c>
      <c r="AN45" s="113">
        <f>IF('Encargos e Benefícios'!C44=0,0,'Encargos e Benefícios'!AD44/'Encargos e Benefícios'!C44)</f>
        <v>4029.2090065305551</v>
      </c>
      <c r="AO45" s="32">
        <v>2415.1</v>
      </c>
      <c r="AP45" s="31">
        <v>1826.1</v>
      </c>
      <c r="AQ45" s="31">
        <v>3193.85</v>
      </c>
      <c r="AR45" s="297" t="s">
        <v>105</v>
      </c>
      <c r="AS45" s="32"/>
    </row>
    <row r="46" spans="1:45" ht="12.75" x14ac:dyDescent="0.2">
      <c r="A46" s="48">
        <v>40</v>
      </c>
      <c r="B46" s="12" t="str">
        <f>'Encargos e Benefícios'!B45</f>
        <v>Faxineira (Base Territorial)</v>
      </c>
      <c r="C46" s="10">
        <f>'Encargos e Benefícios'!C45</f>
        <v>1</v>
      </c>
      <c r="D46" s="38">
        <v>40</v>
      </c>
      <c r="E46" s="167">
        <v>45901</v>
      </c>
      <c r="F46" s="166">
        <v>45992</v>
      </c>
      <c r="G46" s="165">
        <v>45658</v>
      </c>
      <c r="H46" s="126">
        <v>0.05</v>
      </c>
      <c r="I46" s="47">
        <f>'Encargos e Benefícios'!X45*0.05</f>
        <v>19.350000000000001</v>
      </c>
      <c r="J46" s="47">
        <f>'Encargos e Benefícios'!Z45*0.05</f>
        <v>0.92700000000000005</v>
      </c>
      <c r="K46" s="47">
        <f>'Encargos e Benefícios'!AA45*0.05</f>
        <v>1.909</v>
      </c>
      <c r="L46" s="47"/>
      <c r="M46" s="165"/>
      <c r="N46" s="126"/>
      <c r="O46" s="47"/>
      <c r="P46" s="47"/>
      <c r="Q46" s="47"/>
      <c r="R46" s="47"/>
      <c r="S46" s="165"/>
      <c r="T46" s="126"/>
      <c r="U46" s="47"/>
      <c r="V46" s="47"/>
      <c r="W46" s="47"/>
      <c r="X46" s="47"/>
      <c r="Y46" s="165"/>
      <c r="Z46" s="126"/>
      <c r="AA46" s="47"/>
      <c r="AB46" s="47"/>
      <c r="AC46" s="47"/>
      <c r="AD46" s="47"/>
      <c r="AE46" s="165"/>
      <c r="AF46" s="126"/>
      <c r="AG46" s="47"/>
      <c r="AH46" s="47"/>
      <c r="AI46" s="47"/>
      <c r="AJ46" s="129"/>
      <c r="AK46" s="11">
        <f>'Encargos e Benefícios'!D45</f>
        <v>1464.8963000000001</v>
      </c>
      <c r="AL46" s="11">
        <f>IF('Encargos e Benefícios'!C45=0,0,'Encargos e Benefícios'!U45/'Encargos e Benefícios'!C45)</f>
        <v>545.87732956944444</v>
      </c>
      <c r="AM46" s="11">
        <f>IF('Encargos e Benefícios'!C45=0,0,'Encargos e Benefícios'!AC45/'Encargos e Benefícios'!C45)</f>
        <v>1086.1182219999998</v>
      </c>
      <c r="AN46" s="113">
        <f>IF('Encargos e Benefícios'!C45=0,0,'Encargos e Benefícios'!AD45/'Encargos e Benefícios'!C45)</f>
        <v>3096.891851569444</v>
      </c>
      <c r="AO46" s="32">
        <v>2050.2399999999998</v>
      </c>
      <c r="AP46" s="31">
        <v>1694.41</v>
      </c>
      <c r="AQ46" s="31">
        <v>2480.7800000000002</v>
      </c>
      <c r="AR46" s="297" t="s">
        <v>105</v>
      </c>
      <c r="AS46" s="32"/>
    </row>
    <row r="47" spans="1:45" ht="12.75" x14ac:dyDescent="0.2">
      <c r="A47" s="48">
        <v>41</v>
      </c>
      <c r="B47" s="12" t="str">
        <f>'Encargos e Benefícios'!B46</f>
        <v>Motorista (Base Territorial)</v>
      </c>
      <c r="C47" s="10">
        <f>'Encargos e Benefícios'!C46</f>
        <v>1</v>
      </c>
      <c r="D47" s="38">
        <v>40</v>
      </c>
      <c r="E47" s="167">
        <v>45901</v>
      </c>
      <c r="F47" s="166">
        <v>45992</v>
      </c>
      <c r="G47" s="165">
        <v>45658</v>
      </c>
      <c r="H47" s="126">
        <v>0.05</v>
      </c>
      <c r="I47" s="47">
        <f>'Encargos e Benefícios'!X46*0.05</f>
        <v>19.350000000000001</v>
      </c>
      <c r="J47" s="47">
        <f>'Encargos e Benefícios'!Z46*0.05</f>
        <v>0.92700000000000005</v>
      </c>
      <c r="K47" s="47">
        <f>'Encargos e Benefícios'!AA46*0.05</f>
        <v>1.909</v>
      </c>
      <c r="L47" s="47"/>
      <c r="M47" s="165"/>
      <c r="N47" s="126"/>
      <c r="O47" s="47"/>
      <c r="P47" s="47"/>
      <c r="Q47" s="47"/>
      <c r="R47" s="47"/>
      <c r="S47" s="165"/>
      <c r="T47" s="126"/>
      <c r="U47" s="47"/>
      <c r="V47" s="47"/>
      <c r="W47" s="47"/>
      <c r="X47" s="47"/>
      <c r="Y47" s="165"/>
      <c r="Z47" s="126"/>
      <c r="AA47" s="47"/>
      <c r="AB47" s="47"/>
      <c r="AC47" s="47"/>
      <c r="AD47" s="47"/>
      <c r="AE47" s="165"/>
      <c r="AF47" s="126"/>
      <c r="AG47" s="47"/>
      <c r="AH47" s="47"/>
      <c r="AI47" s="47"/>
      <c r="AJ47" s="129"/>
      <c r="AK47" s="11">
        <f>'Encargos e Benefícios'!D46</f>
        <v>2106.3896</v>
      </c>
      <c r="AL47" s="11">
        <f>IF('Encargos e Benefícios'!C46=0,0,'Encargos e Benefícios'!U46/'Encargos e Benefícios'!C46)</f>
        <v>784.92268011111116</v>
      </c>
      <c r="AM47" s="11">
        <f>IF('Encargos e Benefícios'!C46=0,0,'Encargos e Benefícios'!AC46/'Encargos e Benefícios'!C46)</f>
        <v>1047.6286239999999</v>
      </c>
      <c r="AN47" s="113">
        <f>IF('Encargos e Benefícios'!C46=0,0,'Encargos e Benefícios'!AD46/'Encargos e Benefícios'!C46)</f>
        <v>3938.9409041111112</v>
      </c>
      <c r="AO47" s="32">
        <v>2930.9</v>
      </c>
      <c r="AP47" s="31">
        <v>2421.56</v>
      </c>
      <c r="AQ47" s="31">
        <v>3545.41</v>
      </c>
      <c r="AR47" s="297" t="s">
        <v>105</v>
      </c>
      <c r="AS47" s="32"/>
    </row>
    <row r="48" spans="1:45" ht="12.75" hidden="1" x14ac:dyDescent="0.2">
      <c r="A48" s="48">
        <v>42</v>
      </c>
      <c r="B48" s="12">
        <f>'Encargos e Benefícios'!B47</f>
        <v>0</v>
      </c>
      <c r="C48" s="10">
        <f>'Encargos e Benefícios'!C47</f>
        <v>0</v>
      </c>
      <c r="D48" s="38"/>
      <c r="E48" s="167"/>
      <c r="F48" s="166"/>
      <c r="G48" s="165"/>
      <c r="H48" s="126"/>
      <c r="I48" s="47"/>
      <c r="J48" s="47"/>
      <c r="K48" s="47"/>
      <c r="L48" s="47"/>
      <c r="M48" s="165"/>
      <c r="N48" s="126"/>
      <c r="O48" s="47"/>
      <c r="P48" s="47"/>
      <c r="Q48" s="47"/>
      <c r="R48" s="47"/>
      <c r="S48" s="165"/>
      <c r="T48" s="126"/>
      <c r="U48" s="47"/>
      <c r="V48" s="47"/>
      <c r="W48" s="47"/>
      <c r="X48" s="47"/>
      <c r="Y48" s="165"/>
      <c r="Z48" s="126"/>
      <c r="AA48" s="47"/>
      <c r="AB48" s="47"/>
      <c r="AC48" s="47"/>
      <c r="AD48" s="47"/>
      <c r="AE48" s="165"/>
      <c r="AF48" s="126"/>
      <c r="AG48" s="47"/>
      <c r="AH48" s="47"/>
      <c r="AI48" s="47"/>
      <c r="AJ48" s="129"/>
      <c r="AK48" s="11">
        <f>'Encargos e Benefícios'!D47</f>
        <v>0</v>
      </c>
      <c r="AL48" s="11">
        <f>IF('Encargos e Benefícios'!C47=0,0,'Encargos e Benefícios'!U47/'Encargos e Benefícios'!C47)</f>
        <v>0</v>
      </c>
      <c r="AM48" s="11">
        <f>IF('Encargos e Benefícios'!C47=0,0,'Encargos e Benefícios'!AC47/'Encargos e Benefícios'!C47)</f>
        <v>0</v>
      </c>
      <c r="AN48" s="113">
        <f>IF('Encargos e Benefícios'!C47=0,0,'Encargos e Benefícios'!AD47/'Encargos e Benefícios'!C47)</f>
        <v>0</v>
      </c>
      <c r="AO48" s="32"/>
      <c r="AP48" s="31"/>
      <c r="AQ48" s="31"/>
      <c r="AR48" s="297"/>
      <c r="AS48" s="32"/>
    </row>
    <row r="49" spans="1:45" ht="12.75" hidden="1" x14ac:dyDescent="0.2">
      <c r="A49" s="48">
        <v>43</v>
      </c>
      <c r="B49" s="12">
        <f>'Encargos e Benefícios'!B48</f>
        <v>0</v>
      </c>
      <c r="C49" s="10">
        <f>'Encargos e Benefícios'!C48</f>
        <v>0</v>
      </c>
      <c r="D49" s="38"/>
      <c r="E49" s="167"/>
      <c r="F49" s="166"/>
      <c r="G49" s="165"/>
      <c r="H49" s="126"/>
      <c r="I49" s="47"/>
      <c r="J49" s="47"/>
      <c r="K49" s="47"/>
      <c r="L49" s="47"/>
      <c r="M49" s="165"/>
      <c r="N49" s="126"/>
      <c r="O49" s="47"/>
      <c r="P49" s="47"/>
      <c r="Q49" s="47"/>
      <c r="R49" s="47"/>
      <c r="S49" s="165"/>
      <c r="T49" s="126"/>
      <c r="U49" s="47"/>
      <c r="V49" s="47"/>
      <c r="W49" s="47"/>
      <c r="X49" s="47"/>
      <c r="Y49" s="165"/>
      <c r="Z49" s="126"/>
      <c r="AA49" s="47"/>
      <c r="AB49" s="47"/>
      <c r="AC49" s="47"/>
      <c r="AD49" s="47"/>
      <c r="AE49" s="165"/>
      <c r="AF49" s="126"/>
      <c r="AG49" s="47"/>
      <c r="AH49" s="47"/>
      <c r="AI49" s="47"/>
      <c r="AJ49" s="129"/>
      <c r="AK49" s="11">
        <f>'Encargos e Benefícios'!D48</f>
        <v>0</v>
      </c>
      <c r="AL49" s="11">
        <f>IF('Encargos e Benefícios'!C48=0,0,'Encargos e Benefícios'!U48/'Encargos e Benefícios'!C48)</f>
        <v>0</v>
      </c>
      <c r="AM49" s="11">
        <f>IF('Encargos e Benefícios'!C48=0,0,'Encargos e Benefícios'!AC48/'Encargos e Benefícios'!C48)</f>
        <v>0</v>
      </c>
      <c r="AN49" s="113">
        <f>IF('Encargos e Benefícios'!C48=0,0,'Encargos e Benefícios'!AD48/'Encargos e Benefícios'!C48)</f>
        <v>0</v>
      </c>
      <c r="AO49" s="32"/>
      <c r="AP49" s="31"/>
      <c r="AQ49" s="31"/>
      <c r="AR49" s="297"/>
      <c r="AS49" s="32"/>
    </row>
    <row r="50" spans="1:45" ht="12.75" hidden="1" x14ac:dyDescent="0.2">
      <c r="A50" s="48">
        <v>44</v>
      </c>
      <c r="B50" s="12">
        <f>'Encargos e Benefícios'!B49</f>
        <v>0</v>
      </c>
      <c r="C50" s="10">
        <f>'Encargos e Benefícios'!C49</f>
        <v>0</v>
      </c>
      <c r="D50" s="38"/>
      <c r="E50" s="167"/>
      <c r="F50" s="166"/>
      <c r="G50" s="165"/>
      <c r="H50" s="126"/>
      <c r="I50" s="47"/>
      <c r="J50" s="47"/>
      <c r="K50" s="47"/>
      <c r="L50" s="47"/>
      <c r="M50" s="165"/>
      <c r="N50" s="126"/>
      <c r="O50" s="47"/>
      <c r="P50" s="47"/>
      <c r="Q50" s="47"/>
      <c r="R50" s="47"/>
      <c r="S50" s="165"/>
      <c r="T50" s="126"/>
      <c r="U50" s="47"/>
      <c r="V50" s="47"/>
      <c r="W50" s="47"/>
      <c r="X50" s="47"/>
      <c r="Y50" s="165"/>
      <c r="Z50" s="126"/>
      <c r="AA50" s="47"/>
      <c r="AB50" s="47"/>
      <c r="AC50" s="47"/>
      <c r="AD50" s="47"/>
      <c r="AE50" s="165"/>
      <c r="AF50" s="126"/>
      <c r="AG50" s="47"/>
      <c r="AH50" s="47"/>
      <c r="AI50" s="47"/>
      <c r="AJ50" s="129"/>
      <c r="AK50" s="11">
        <f>'Encargos e Benefícios'!D49</f>
        <v>0</v>
      </c>
      <c r="AL50" s="11">
        <f>IF('Encargos e Benefícios'!C49=0,0,'Encargos e Benefícios'!U49/'Encargos e Benefícios'!C49)</f>
        <v>0</v>
      </c>
      <c r="AM50" s="11">
        <f>IF('Encargos e Benefícios'!C49=0,0,'Encargos e Benefícios'!AC49/'Encargos e Benefícios'!C49)</f>
        <v>0</v>
      </c>
      <c r="AN50" s="113">
        <f>IF('Encargos e Benefícios'!C49=0,0,'Encargos e Benefícios'!AD49/'Encargos e Benefícios'!C49)</f>
        <v>0</v>
      </c>
      <c r="AO50" s="32"/>
      <c r="AP50" s="31"/>
      <c r="AQ50" s="31"/>
      <c r="AR50" s="297"/>
      <c r="AS50" s="32"/>
    </row>
    <row r="51" spans="1:45" ht="12.75" hidden="1" x14ac:dyDescent="0.2">
      <c r="A51" s="48">
        <v>45</v>
      </c>
      <c r="B51" s="12">
        <f>'Encargos e Benefícios'!B50</f>
        <v>0</v>
      </c>
      <c r="C51" s="10">
        <f>'Encargos e Benefícios'!C50</f>
        <v>0</v>
      </c>
      <c r="D51" s="38"/>
      <c r="E51" s="167"/>
      <c r="F51" s="166"/>
      <c r="G51" s="165"/>
      <c r="H51" s="126"/>
      <c r="I51" s="47"/>
      <c r="J51" s="47"/>
      <c r="K51" s="47"/>
      <c r="L51" s="47"/>
      <c r="M51" s="165"/>
      <c r="N51" s="126"/>
      <c r="O51" s="47"/>
      <c r="P51" s="47"/>
      <c r="Q51" s="47"/>
      <c r="R51" s="47"/>
      <c r="S51" s="165"/>
      <c r="T51" s="126"/>
      <c r="U51" s="47"/>
      <c r="V51" s="47"/>
      <c r="W51" s="47"/>
      <c r="X51" s="47"/>
      <c r="Y51" s="165"/>
      <c r="Z51" s="126"/>
      <c r="AA51" s="47"/>
      <c r="AB51" s="47"/>
      <c r="AC51" s="47"/>
      <c r="AD51" s="47"/>
      <c r="AE51" s="165"/>
      <c r="AF51" s="126"/>
      <c r="AG51" s="47"/>
      <c r="AH51" s="47"/>
      <c r="AI51" s="47"/>
      <c r="AJ51" s="129"/>
      <c r="AK51" s="11">
        <f>'Encargos e Benefícios'!D50</f>
        <v>0</v>
      </c>
      <c r="AL51" s="11">
        <f>IF('Encargos e Benefícios'!C50=0,0,'Encargos e Benefícios'!U50/'Encargos e Benefícios'!C50)</f>
        <v>0</v>
      </c>
      <c r="AM51" s="11">
        <f>IF('Encargos e Benefícios'!C50=0,0,'Encargos e Benefícios'!AC50/'Encargos e Benefícios'!C50)</f>
        <v>0</v>
      </c>
      <c r="AN51" s="113">
        <f>IF('Encargos e Benefícios'!C50=0,0,'Encargos e Benefícios'!AD50/'Encargos e Benefícios'!C50)</f>
        <v>0</v>
      </c>
      <c r="AO51" s="32"/>
      <c r="AP51" s="31"/>
      <c r="AQ51" s="31"/>
      <c r="AR51" s="297"/>
      <c r="AS51" s="32"/>
    </row>
    <row r="52" spans="1:45" ht="12.75" hidden="1" x14ac:dyDescent="0.2">
      <c r="A52" s="48">
        <v>46</v>
      </c>
      <c r="B52" s="12">
        <f>'Encargos e Benefícios'!B51</f>
        <v>0</v>
      </c>
      <c r="C52" s="10">
        <f>'Encargos e Benefícios'!C51</f>
        <v>0</v>
      </c>
      <c r="D52" s="38"/>
      <c r="E52" s="167"/>
      <c r="F52" s="166"/>
      <c r="G52" s="165"/>
      <c r="H52" s="126"/>
      <c r="I52" s="47"/>
      <c r="J52" s="47"/>
      <c r="K52" s="47"/>
      <c r="L52" s="47"/>
      <c r="M52" s="165"/>
      <c r="N52" s="126"/>
      <c r="O52" s="47"/>
      <c r="P52" s="47"/>
      <c r="Q52" s="47"/>
      <c r="R52" s="47"/>
      <c r="S52" s="165"/>
      <c r="T52" s="126"/>
      <c r="U52" s="47"/>
      <c r="V52" s="47"/>
      <c r="W52" s="47"/>
      <c r="X52" s="47"/>
      <c r="Y52" s="165"/>
      <c r="Z52" s="126"/>
      <c r="AA52" s="47"/>
      <c r="AB52" s="47"/>
      <c r="AC52" s="47"/>
      <c r="AD52" s="47"/>
      <c r="AE52" s="165"/>
      <c r="AF52" s="126"/>
      <c r="AG52" s="47"/>
      <c r="AH52" s="47"/>
      <c r="AI52" s="47"/>
      <c r="AJ52" s="129"/>
      <c r="AK52" s="11">
        <f>'Encargos e Benefícios'!D51</f>
        <v>0</v>
      </c>
      <c r="AL52" s="11">
        <f>IF('Encargos e Benefícios'!C51=0,0,'Encargos e Benefícios'!U51/'Encargos e Benefícios'!C51)</f>
        <v>0</v>
      </c>
      <c r="AM52" s="11">
        <f>IF('Encargos e Benefícios'!C51=0,0,'Encargos e Benefícios'!AC51/'Encargos e Benefícios'!C51)</f>
        <v>0</v>
      </c>
      <c r="AN52" s="113">
        <f>IF('Encargos e Benefícios'!C51=0,0,'Encargos e Benefícios'!AD51/'Encargos e Benefícios'!C51)</f>
        <v>0</v>
      </c>
      <c r="AO52" s="32"/>
      <c r="AP52" s="31"/>
      <c r="AQ52" s="31"/>
      <c r="AR52" s="297"/>
      <c r="AS52" s="32"/>
    </row>
    <row r="53" spans="1:45" ht="12.75" hidden="1" x14ac:dyDescent="0.2">
      <c r="A53" s="48">
        <v>47</v>
      </c>
      <c r="B53" s="12">
        <f>'Encargos e Benefícios'!B52</f>
        <v>0</v>
      </c>
      <c r="C53" s="10">
        <f>'Encargos e Benefícios'!C52</f>
        <v>0</v>
      </c>
      <c r="D53" s="38"/>
      <c r="E53" s="167"/>
      <c r="F53" s="166"/>
      <c r="G53" s="165"/>
      <c r="H53" s="126"/>
      <c r="I53" s="47"/>
      <c r="J53" s="47"/>
      <c r="K53" s="47"/>
      <c r="L53" s="47"/>
      <c r="M53" s="165"/>
      <c r="N53" s="126"/>
      <c r="O53" s="47"/>
      <c r="P53" s="47"/>
      <c r="Q53" s="47"/>
      <c r="R53" s="47"/>
      <c r="S53" s="165"/>
      <c r="T53" s="126"/>
      <c r="U53" s="47"/>
      <c r="V53" s="47"/>
      <c r="W53" s="47"/>
      <c r="X53" s="47"/>
      <c r="Y53" s="165"/>
      <c r="Z53" s="126"/>
      <c r="AA53" s="47"/>
      <c r="AB53" s="47"/>
      <c r="AC53" s="47"/>
      <c r="AD53" s="47"/>
      <c r="AE53" s="165"/>
      <c r="AF53" s="126"/>
      <c r="AG53" s="47"/>
      <c r="AH53" s="47"/>
      <c r="AI53" s="47"/>
      <c r="AJ53" s="129"/>
      <c r="AK53" s="11">
        <f>'Encargos e Benefícios'!D52</f>
        <v>0</v>
      </c>
      <c r="AL53" s="11">
        <f>IF('Encargos e Benefícios'!C52=0,0,'Encargos e Benefícios'!U52/'Encargos e Benefícios'!C52)</f>
        <v>0</v>
      </c>
      <c r="AM53" s="11">
        <f>IF('Encargos e Benefícios'!C52=0,0,'Encargos e Benefícios'!AC52/'Encargos e Benefícios'!C52)</f>
        <v>0</v>
      </c>
      <c r="AN53" s="113">
        <f>IF('Encargos e Benefícios'!C52=0,0,'Encargos e Benefícios'!AD52/'Encargos e Benefícios'!C52)</f>
        <v>0</v>
      </c>
      <c r="AO53" s="32"/>
      <c r="AP53" s="31"/>
      <c r="AQ53" s="31"/>
      <c r="AR53" s="297"/>
      <c r="AS53" s="32"/>
    </row>
    <row r="54" spans="1:45" ht="12.75" hidden="1" x14ac:dyDescent="0.2">
      <c r="A54" s="48">
        <v>48</v>
      </c>
      <c r="B54" s="12">
        <f>'Encargos e Benefícios'!B53</f>
        <v>0</v>
      </c>
      <c r="C54" s="10">
        <f>'Encargos e Benefícios'!C53</f>
        <v>0</v>
      </c>
      <c r="D54" s="38"/>
      <c r="E54" s="167"/>
      <c r="F54" s="166"/>
      <c r="G54" s="165"/>
      <c r="H54" s="126"/>
      <c r="I54" s="47"/>
      <c r="J54" s="47"/>
      <c r="K54" s="47"/>
      <c r="L54" s="47"/>
      <c r="M54" s="165"/>
      <c r="N54" s="126"/>
      <c r="O54" s="47"/>
      <c r="P54" s="47"/>
      <c r="Q54" s="47"/>
      <c r="R54" s="47"/>
      <c r="S54" s="165"/>
      <c r="T54" s="126"/>
      <c r="U54" s="47"/>
      <c r="V54" s="47"/>
      <c r="W54" s="47"/>
      <c r="X54" s="47"/>
      <c r="Y54" s="165"/>
      <c r="Z54" s="126"/>
      <c r="AA54" s="47"/>
      <c r="AB54" s="47"/>
      <c r="AC54" s="47"/>
      <c r="AD54" s="47"/>
      <c r="AE54" s="165"/>
      <c r="AF54" s="126"/>
      <c r="AG54" s="47"/>
      <c r="AH54" s="47"/>
      <c r="AI54" s="47"/>
      <c r="AJ54" s="129"/>
      <c r="AK54" s="11">
        <f>'Encargos e Benefícios'!D53</f>
        <v>0</v>
      </c>
      <c r="AL54" s="11">
        <f>IF('Encargos e Benefícios'!C53=0,0,'Encargos e Benefícios'!U53/'Encargos e Benefícios'!C53)</f>
        <v>0</v>
      </c>
      <c r="AM54" s="11">
        <f>IF('Encargos e Benefícios'!C53=0,0,'Encargos e Benefícios'!AC53/'Encargos e Benefícios'!C53)</f>
        <v>0</v>
      </c>
      <c r="AN54" s="113">
        <f>IF('Encargos e Benefícios'!C53=0,0,'Encargos e Benefícios'!AD53/'Encargos e Benefícios'!C53)</f>
        <v>0</v>
      </c>
      <c r="AO54" s="32"/>
      <c r="AP54" s="31"/>
      <c r="AQ54" s="31"/>
      <c r="AR54" s="297"/>
      <c r="AS54" s="32"/>
    </row>
    <row r="55" spans="1:45" ht="12.75" hidden="1" x14ac:dyDescent="0.2">
      <c r="A55" s="48">
        <v>49</v>
      </c>
      <c r="B55" s="12">
        <f>'Encargos e Benefícios'!B54</f>
        <v>0</v>
      </c>
      <c r="C55" s="10">
        <f>'Encargos e Benefícios'!C54</f>
        <v>0</v>
      </c>
      <c r="D55" s="38"/>
      <c r="E55" s="167"/>
      <c r="F55" s="166"/>
      <c r="G55" s="165"/>
      <c r="H55" s="126"/>
      <c r="I55" s="47"/>
      <c r="J55" s="47"/>
      <c r="K55" s="47"/>
      <c r="L55" s="47"/>
      <c r="M55" s="165"/>
      <c r="N55" s="126"/>
      <c r="O55" s="47"/>
      <c r="P55" s="47"/>
      <c r="Q55" s="47"/>
      <c r="R55" s="47"/>
      <c r="S55" s="165"/>
      <c r="T55" s="126"/>
      <c r="U55" s="47"/>
      <c r="V55" s="47"/>
      <c r="W55" s="47"/>
      <c r="X55" s="47"/>
      <c r="Y55" s="165"/>
      <c r="Z55" s="126"/>
      <c r="AA55" s="47"/>
      <c r="AB55" s="47"/>
      <c r="AC55" s="47"/>
      <c r="AD55" s="47"/>
      <c r="AE55" s="165"/>
      <c r="AF55" s="126"/>
      <c r="AG55" s="47"/>
      <c r="AH55" s="47"/>
      <c r="AI55" s="47"/>
      <c r="AJ55" s="129"/>
      <c r="AK55" s="11">
        <f>'Encargos e Benefícios'!D54</f>
        <v>0</v>
      </c>
      <c r="AL55" s="11">
        <f>IF('Encargos e Benefícios'!C54=0,0,'Encargos e Benefícios'!U54/'Encargos e Benefícios'!C54)</f>
        <v>0</v>
      </c>
      <c r="AM55" s="11">
        <f>IF('Encargos e Benefícios'!C54=0,0,'Encargos e Benefícios'!AC54/'Encargos e Benefícios'!C54)</f>
        <v>0</v>
      </c>
      <c r="AN55" s="113">
        <f>IF('Encargos e Benefícios'!C54=0,0,'Encargos e Benefícios'!AD54/'Encargos e Benefícios'!C54)</f>
        <v>0</v>
      </c>
      <c r="AO55" s="32"/>
      <c r="AP55" s="31"/>
      <c r="AQ55" s="31"/>
      <c r="AR55" s="297"/>
      <c r="AS55" s="32"/>
    </row>
    <row r="56" spans="1:45" ht="12.75" hidden="1" x14ac:dyDescent="0.2">
      <c r="A56" s="48">
        <v>50</v>
      </c>
      <c r="B56" s="12">
        <f>'Encargos e Benefícios'!B55</f>
        <v>0</v>
      </c>
      <c r="C56" s="10">
        <f>'Encargos e Benefícios'!C55</f>
        <v>0</v>
      </c>
      <c r="D56" s="38"/>
      <c r="E56" s="167"/>
      <c r="F56" s="166"/>
      <c r="G56" s="165"/>
      <c r="H56" s="126"/>
      <c r="I56" s="47"/>
      <c r="J56" s="47"/>
      <c r="K56" s="47"/>
      <c r="L56" s="47"/>
      <c r="M56" s="165"/>
      <c r="N56" s="126"/>
      <c r="O56" s="47"/>
      <c r="P56" s="47"/>
      <c r="Q56" s="47"/>
      <c r="R56" s="47"/>
      <c r="S56" s="165"/>
      <c r="T56" s="126"/>
      <c r="U56" s="47"/>
      <c r="V56" s="47"/>
      <c r="W56" s="47"/>
      <c r="X56" s="47"/>
      <c r="Y56" s="165"/>
      <c r="Z56" s="126"/>
      <c r="AA56" s="47"/>
      <c r="AB56" s="47"/>
      <c r="AC56" s="47"/>
      <c r="AD56" s="47"/>
      <c r="AE56" s="165"/>
      <c r="AF56" s="126"/>
      <c r="AG56" s="47"/>
      <c r="AH56" s="47"/>
      <c r="AI56" s="47"/>
      <c r="AJ56" s="129"/>
      <c r="AK56" s="11">
        <f>'Encargos e Benefícios'!D55</f>
        <v>0</v>
      </c>
      <c r="AL56" s="11">
        <f>IF('Encargos e Benefícios'!C55=0,0,'Encargos e Benefícios'!U55/'Encargos e Benefícios'!C55)</f>
        <v>0</v>
      </c>
      <c r="AM56" s="11">
        <f>IF('Encargos e Benefícios'!C55=0,0,'Encargos e Benefícios'!AC55/'Encargos e Benefícios'!C55)</f>
        <v>0</v>
      </c>
      <c r="AN56" s="113">
        <f>IF('Encargos e Benefícios'!C55=0,0,'Encargos e Benefícios'!AD55/'Encargos e Benefícios'!C55)</f>
        <v>0</v>
      </c>
      <c r="AO56" s="32"/>
      <c r="AP56" s="31"/>
      <c r="AQ56" s="31"/>
      <c r="AR56" s="297"/>
      <c r="AS56" s="32"/>
    </row>
    <row r="57" spans="1:45" ht="12.75" hidden="1" x14ac:dyDescent="0.2">
      <c r="A57" s="48">
        <v>51</v>
      </c>
      <c r="B57" s="12">
        <f>'Encargos e Benefícios'!B56</f>
        <v>0</v>
      </c>
      <c r="C57" s="10">
        <f>'Encargos e Benefícios'!C56</f>
        <v>0</v>
      </c>
      <c r="D57" s="38"/>
      <c r="E57" s="167"/>
      <c r="F57" s="166"/>
      <c r="G57" s="165"/>
      <c r="H57" s="126"/>
      <c r="I57" s="47"/>
      <c r="J57" s="47"/>
      <c r="K57" s="47"/>
      <c r="L57" s="47"/>
      <c r="M57" s="165"/>
      <c r="N57" s="126"/>
      <c r="O57" s="47"/>
      <c r="P57" s="47"/>
      <c r="Q57" s="47"/>
      <c r="R57" s="47"/>
      <c r="S57" s="165"/>
      <c r="T57" s="126"/>
      <c r="U57" s="47"/>
      <c r="V57" s="47"/>
      <c r="W57" s="47"/>
      <c r="X57" s="47"/>
      <c r="Y57" s="165"/>
      <c r="Z57" s="126"/>
      <c r="AA57" s="47"/>
      <c r="AB57" s="47"/>
      <c r="AC57" s="47"/>
      <c r="AD57" s="47"/>
      <c r="AE57" s="165"/>
      <c r="AF57" s="126"/>
      <c r="AG57" s="47"/>
      <c r="AH57" s="47"/>
      <c r="AI57" s="47"/>
      <c r="AJ57" s="129"/>
      <c r="AK57" s="11">
        <f>'Encargos e Benefícios'!D56</f>
        <v>0</v>
      </c>
      <c r="AL57" s="11">
        <f>IF('Encargos e Benefícios'!C56=0,0,'Encargos e Benefícios'!U56/'Encargos e Benefícios'!C56)</f>
        <v>0</v>
      </c>
      <c r="AM57" s="11">
        <f>IF('Encargos e Benefícios'!C56=0,0,'Encargos e Benefícios'!AC56/'Encargos e Benefícios'!C56)</f>
        <v>0</v>
      </c>
      <c r="AN57" s="113">
        <f>IF('Encargos e Benefícios'!C56=0,0,'Encargos e Benefícios'!AD56/'Encargos e Benefícios'!C56)</f>
        <v>0</v>
      </c>
      <c r="AO57" s="32"/>
      <c r="AP57" s="31"/>
      <c r="AQ57" s="31"/>
      <c r="AR57" s="203"/>
      <c r="AS57" s="32"/>
    </row>
    <row r="58" spans="1:45" ht="12.75" hidden="1" x14ac:dyDescent="0.2">
      <c r="A58" s="48">
        <v>52</v>
      </c>
      <c r="B58" s="12">
        <f>'Encargos e Benefícios'!B57</f>
        <v>0</v>
      </c>
      <c r="C58" s="10">
        <f>'Encargos e Benefícios'!C57</f>
        <v>0</v>
      </c>
      <c r="D58" s="38"/>
      <c r="E58" s="167"/>
      <c r="F58" s="166"/>
      <c r="G58" s="165"/>
      <c r="H58" s="126"/>
      <c r="I58" s="47"/>
      <c r="J58" s="47"/>
      <c r="K58" s="47"/>
      <c r="L58" s="47"/>
      <c r="M58" s="165"/>
      <c r="N58" s="126"/>
      <c r="O58" s="47"/>
      <c r="P58" s="47"/>
      <c r="Q58" s="47"/>
      <c r="R58" s="47"/>
      <c r="S58" s="165"/>
      <c r="T58" s="126"/>
      <c r="U58" s="47"/>
      <c r="V58" s="47"/>
      <c r="W58" s="47"/>
      <c r="X58" s="47"/>
      <c r="Y58" s="165"/>
      <c r="Z58" s="126"/>
      <c r="AA58" s="47"/>
      <c r="AB58" s="47"/>
      <c r="AC58" s="47"/>
      <c r="AD58" s="47"/>
      <c r="AE58" s="165"/>
      <c r="AF58" s="126"/>
      <c r="AG58" s="47"/>
      <c r="AH58" s="47"/>
      <c r="AI58" s="47"/>
      <c r="AJ58" s="129"/>
      <c r="AK58" s="11">
        <f>'Encargos e Benefícios'!D57</f>
        <v>0</v>
      </c>
      <c r="AL58" s="11">
        <f>IF('Encargos e Benefícios'!C57=0,0,'Encargos e Benefícios'!U57/'Encargos e Benefícios'!C57)</f>
        <v>0</v>
      </c>
      <c r="AM58" s="11">
        <f>IF('Encargos e Benefícios'!C57=0,0,'Encargos e Benefícios'!AC57/'Encargos e Benefícios'!C57)</f>
        <v>0</v>
      </c>
      <c r="AN58" s="113">
        <f>IF('Encargos e Benefícios'!C57=0,0,'Encargos e Benefícios'!AD57/'Encargos e Benefícios'!C57)</f>
        <v>0</v>
      </c>
      <c r="AO58" s="32"/>
      <c r="AP58" s="31"/>
      <c r="AQ58" s="31"/>
      <c r="AR58" s="203"/>
      <c r="AS58" s="32"/>
    </row>
    <row r="59" spans="1:45" ht="12.75" hidden="1" x14ac:dyDescent="0.2">
      <c r="A59" s="48">
        <v>53</v>
      </c>
      <c r="B59" s="12">
        <f>'Encargos e Benefícios'!B58</f>
        <v>0</v>
      </c>
      <c r="C59" s="10">
        <f>'Encargos e Benefícios'!C58</f>
        <v>0</v>
      </c>
      <c r="D59" s="38"/>
      <c r="E59" s="167"/>
      <c r="F59" s="166"/>
      <c r="G59" s="165"/>
      <c r="H59" s="126"/>
      <c r="I59" s="47"/>
      <c r="J59" s="47"/>
      <c r="K59" s="47"/>
      <c r="L59" s="47"/>
      <c r="M59" s="165"/>
      <c r="N59" s="126"/>
      <c r="O59" s="47"/>
      <c r="P59" s="47"/>
      <c r="Q59" s="47"/>
      <c r="R59" s="47"/>
      <c r="S59" s="165"/>
      <c r="T59" s="126"/>
      <c r="U59" s="47"/>
      <c r="V59" s="47"/>
      <c r="W59" s="47"/>
      <c r="X59" s="47"/>
      <c r="Y59" s="165"/>
      <c r="Z59" s="126"/>
      <c r="AA59" s="47"/>
      <c r="AB59" s="47"/>
      <c r="AC59" s="47"/>
      <c r="AD59" s="47"/>
      <c r="AE59" s="165"/>
      <c r="AF59" s="126"/>
      <c r="AG59" s="47"/>
      <c r="AH59" s="47"/>
      <c r="AI59" s="47"/>
      <c r="AJ59" s="129"/>
      <c r="AK59" s="11">
        <f>'Encargos e Benefícios'!D58</f>
        <v>0</v>
      </c>
      <c r="AL59" s="11">
        <f>IF('Encargos e Benefícios'!C58=0,0,'Encargos e Benefícios'!U58/'Encargos e Benefícios'!C58)</f>
        <v>0</v>
      </c>
      <c r="AM59" s="11">
        <f>IF('Encargos e Benefícios'!C58=0,0,'Encargos e Benefícios'!AC58/'Encargos e Benefícios'!C58)</f>
        <v>0</v>
      </c>
      <c r="AN59" s="113">
        <f>IF('Encargos e Benefícios'!C58=0,0,'Encargos e Benefícios'!AD58/'Encargos e Benefícios'!C58)</f>
        <v>0</v>
      </c>
      <c r="AO59" s="32"/>
      <c r="AP59" s="31"/>
      <c r="AQ59" s="31"/>
      <c r="AR59" s="203"/>
      <c r="AS59" s="32"/>
    </row>
    <row r="60" spans="1:45" ht="12.75" hidden="1" x14ac:dyDescent="0.2">
      <c r="A60" s="48">
        <v>54</v>
      </c>
      <c r="B60" s="12">
        <f>'Encargos e Benefícios'!B59</f>
        <v>0</v>
      </c>
      <c r="C60" s="10">
        <f>'Encargos e Benefícios'!C59</f>
        <v>0</v>
      </c>
      <c r="D60" s="38"/>
      <c r="E60" s="167"/>
      <c r="F60" s="166"/>
      <c r="G60" s="165"/>
      <c r="H60" s="126"/>
      <c r="I60" s="47"/>
      <c r="J60" s="47"/>
      <c r="K60" s="47"/>
      <c r="L60" s="47"/>
      <c r="M60" s="165"/>
      <c r="N60" s="126"/>
      <c r="O60" s="47"/>
      <c r="P60" s="47"/>
      <c r="Q60" s="47"/>
      <c r="R60" s="47"/>
      <c r="S60" s="165"/>
      <c r="T60" s="126"/>
      <c r="U60" s="47"/>
      <c r="V60" s="47"/>
      <c r="W60" s="47"/>
      <c r="X60" s="47"/>
      <c r="Y60" s="165"/>
      <c r="Z60" s="126"/>
      <c r="AA60" s="47"/>
      <c r="AB60" s="47"/>
      <c r="AC60" s="47"/>
      <c r="AD60" s="47"/>
      <c r="AE60" s="165"/>
      <c r="AF60" s="126"/>
      <c r="AG60" s="47"/>
      <c r="AH60" s="47"/>
      <c r="AI60" s="47"/>
      <c r="AJ60" s="129"/>
      <c r="AK60" s="11">
        <f>'Encargos e Benefícios'!D59</f>
        <v>0</v>
      </c>
      <c r="AL60" s="11">
        <f>IF('Encargos e Benefícios'!C59=0,0,'Encargos e Benefícios'!U59/'Encargos e Benefícios'!C59)</f>
        <v>0</v>
      </c>
      <c r="AM60" s="11">
        <f>IF('Encargos e Benefícios'!C59=0,0,'Encargos e Benefícios'!AC59/'Encargos e Benefícios'!C59)</f>
        <v>0</v>
      </c>
      <c r="AN60" s="113">
        <f>IF('Encargos e Benefícios'!C59=0,0,'Encargos e Benefícios'!AD59/'Encargos e Benefícios'!C59)</f>
        <v>0</v>
      </c>
      <c r="AO60" s="32"/>
      <c r="AP60" s="31"/>
      <c r="AQ60" s="31"/>
      <c r="AR60" s="203"/>
      <c r="AS60" s="32"/>
    </row>
    <row r="61" spans="1:45" ht="12.75" hidden="1" x14ac:dyDescent="0.2">
      <c r="A61" s="48">
        <v>55</v>
      </c>
      <c r="B61" s="12">
        <f>'Encargos e Benefícios'!B60</f>
        <v>0</v>
      </c>
      <c r="C61" s="10">
        <f>'Encargos e Benefícios'!C60</f>
        <v>0</v>
      </c>
      <c r="D61" s="38"/>
      <c r="E61" s="167"/>
      <c r="F61" s="166"/>
      <c r="G61" s="165"/>
      <c r="H61" s="126"/>
      <c r="I61" s="47"/>
      <c r="J61" s="47"/>
      <c r="K61" s="47"/>
      <c r="L61" s="47"/>
      <c r="M61" s="165"/>
      <c r="N61" s="126"/>
      <c r="O61" s="47"/>
      <c r="P61" s="47"/>
      <c r="Q61" s="47"/>
      <c r="R61" s="47"/>
      <c r="S61" s="165"/>
      <c r="T61" s="126"/>
      <c r="U61" s="47"/>
      <c r="V61" s="47"/>
      <c r="W61" s="47"/>
      <c r="X61" s="47"/>
      <c r="Y61" s="165"/>
      <c r="Z61" s="126"/>
      <c r="AA61" s="47"/>
      <c r="AB61" s="47"/>
      <c r="AC61" s="47"/>
      <c r="AD61" s="47"/>
      <c r="AE61" s="165"/>
      <c r="AF61" s="126"/>
      <c r="AG61" s="47"/>
      <c r="AH61" s="47"/>
      <c r="AI61" s="47"/>
      <c r="AJ61" s="129"/>
      <c r="AK61" s="11">
        <f>'Encargos e Benefícios'!D60</f>
        <v>0</v>
      </c>
      <c r="AL61" s="11">
        <f>IF('Encargos e Benefícios'!C60=0,0,'Encargos e Benefícios'!U60/'Encargos e Benefícios'!C60)</f>
        <v>0</v>
      </c>
      <c r="AM61" s="11">
        <f>IF('Encargos e Benefícios'!C60=0,0,'Encargos e Benefícios'!AC60/'Encargos e Benefícios'!C60)</f>
        <v>0</v>
      </c>
      <c r="AN61" s="113">
        <f>IF('Encargos e Benefícios'!C60=0,0,'Encargos e Benefícios'!AD60/'Encargos e Benefícios'!C60)</f>
        <v>0</v>
      </c>
      <c r="AO61" s="32"/>
      <c r="AP61" s="31"/>
      <c r="AQ61" s="31"/>
      <c r="AR61" s="203"/>
      <c r="AS61" s="32"/>
    </row>
    <row r="62" spans="1:45" ht="12.75" hidden="1" x14ac:dyDescent="0.2">
      <c r="A62" s="48">
        <v>56</v>
      </c>
      <c r="B62" s="12">
        <f>'Encargos e Benefícios'!B61</f>
        <v>0</v>
      </c>
      <c r="C62" s="10">
        <f>'Encargos e Benefícios'!C61</f>
        <v>0</v>
      </c>
      <c r="D62" s="38"/>
      <c r="E62" s="167"/>
      <c r="F62" s="166"/>
      <c r="G62" s="165"/>
      <c r="H62" s="126"/>
      <c r="I62" s="47"/>
      <c r="J62" s="47"/>
      <c r="K62" s="47"/>
      <c r="L62" s="47"/>
      <c r="M62" s="165"/>
      <c r="N62" s="126"/>
      <c r="O62" s="47"/>
      <c r="P62" s="47"/>
      <c r="Q62" s="47"/>
      <c r="R62" s="47"/>
      <c r="S62" s="165"/>
      <c r="T62" s="126"/>
      <c r="U62" s="47"/>
      <c r="V62" s="47"/>
      <c r="W62" s="47"/>
      <c r="X62" s="47"/>
      <c r="Y62" s="165"/>
      <c r="Z62" s="126"/>
      <c r="AA62" s="47"/>
      <c r="AB62" s="47"/>
      <c r="AC62" s="47"/>
      <c r="AD62" s="47"/>
      <c r="AE62" s="165"/>
      <c r="AF62" s="126"/>
      <c r="AG62" s="47"/>
      <c r="AH62" s="47"/>
      <c r="AI62" s="47"/>
      <c r="AJ62" s="129"/>
      <c r="AK62" s="11">
        <f>'Encargos e Benefícios'!D61</f>
        <v>0</v>
      </c>
      <c r="AL62" s="11">
        <f>IF('Encargos e Benefícios'!C61=0,0,'Encargos e Benefícios'!U61/'Encargos e Benefícios'!C61)</f>
        <v>0</v>
      </c>
      <c r="AM62" s="11">
        <f>IF('Encargos e Benefícios'!C61=0,0,'Encargos e Benefícios'!AC61/'Encargos e Benefícios'!C61)</f>
        <v>0</v>
      </c>
      <c r="AN62" s="113">
        <f>IF('Encargos e Benefícios'!C61=0,0,'Encargos e Benefícios'!AD61/'Encargos e Benefícios'!C61)</f>
        <v>0</v>
      </c>
      <c r="AO62" s="32"/>
      <c r="AP62" s="31"/>
      <c r="AQ62" s="31"/>
      <c r="AR62" s="203"/>
      <c r="AS62" s="32"/>
    </row>
    <row r="63" spans="1:45" ht="12.75" hidden="1" x14ac:dyDescent="0.2">
      <c r="A63" s="48">
        <v>57</v>
      </c>
      <c r="B63" s="12">
        <f>'Encargos e Benefícios'!B62</f>
        <v>0</v>
      </c>
      <c r="C63" s="10">
        <f>'Encargos e Benefícios'!C62</f>
        <v>0</v>
      </c>
      <c r="D63" s="38"/>
      <c r="E63" s="167"/>
      <c r="F63" s="166"/>
      <c r="G63" s="165"/>
      <c r="H63" s="126"/>
      <c r="I63" s="47"/>
      <c r="J63" s="47"/>
      <c r="K63" s="47"/>
      <c r="L63" s="47"/>
      <c r="M63" s="165"/>
      <c r="N63" s="126"/>
      <c r="O63" s="47"/>
      <c r="P63" s="47"/>
      <c r="Q63" s="47"/>
      <c r="R63" s="47"/>
      <c r="S63" s="165"/>
      <c r="T63" s="126"/>
      <c r="U63" s="47"/>
      <c r="V63" s="47"/>
      <c r="W63" s="47"/>
      <c r="X63" s="47"/>
      <c r="Y63" s="165"/>
      <c r="Z63" s="126"/>
      <c r="AA63" s="47"/>
      <c r="AB63" s="47"/>
      <c r="AC63" s="47"/>
      <c r="AD63" s="47"/>
      <c r="AE63" s="165"/>
      <c r="AF63" s="126"/>
      <c r="AG63" s="47"/>
      <c r="AH63" s="47"/>
      <c r="AI63" s="47"/>
      <c r="AJ63" s="129"/>
      <c r="AK63" s="11">
        <f>'Encargos e Benefícios'!D62</f>
        <v>0</v>
      </c>
      <c r="AL63" s="11">
        <f>IF('Encargos e Benefícios'!C62=0,0,'Encargos e Benefícios'!U62/'Encargos e Benefícios'!C62)</f>
        <v>0</v>
      </c>
      <c r="AM63" s="11">
        <f>IF('Encargos e Benefícios'!C62=0,0,'Encargos e Benefícios'!AC62/'Encargos e Benefícios'!C62)</f>
        <v>0</v>
      </c>
      <c r="AN63" s="113">
        <f>IF('Encargos e Benefícios'!C62=0,0,'Encargos e Benefícios'!AD62/'Encargos e Benefícios'!C62)</f>
        <v>0</v>
      </c>
      <c r="AO63" s="32"/>
      <c r="AP63" s="31"/>
      <c r="AQ63" s="31"/>
      <c r="AR63" s="203"/>
      <c r="AS63" s="32"/>
    </row>
    <row r="64" spans="1:45" ht="12.75" hidden="1" x14ac:dyDescent="0.2">
      <c r="A64" s="48">
        <v>58</v>
      </c>
      <c r="B64" s="12">
        <f>'Encargos e Benefícios'!B63</f>
        <v>0</v>
      </c>
      <c r="C64" s="10">
        <f>'Encargos e Benefícios'!C63</f>
        <v>0</v>
      </c>
      <c r="D64" s="38"/>
      <c r="E64" s="167"/>
      <c r="F64" s="166"/>
      <c r="G64" s="165"/>
      <c r="H64" s="126"/>
      <c r="I64" s="47"/>
      <c r="J64" s="47"/>
      <c r="K64" s="47"/>
      <c r="L64" s="47"/>
      <c r="M64" s="165"/>
      <c r="N64" s="126"/>
      <c r="O64" s="47"/>
      <c r="P64" s="47"/>
      <c r="Q64" s="47"/>
      <c r="R64" s="47"/>
      <c r="S64" s="165"/>
      <c r="T64" s="126"/>
      <c r="U64" s="47"/>
      <c r="V64" s="47"/>
      <c r="W64" s="47"/>
      <c r="X64" s="47"/>
      <c r="Y64" s="165"/>
      <c r="Z64" s="126"/>
      <c r="AA64" s="47"/>
      <c r="AB64" s="47"/>
      <c r="AC64" s="47"/>
      <c r="AD64" s="47"/>
      <c r="AE64" s="165"/>
      <c r="AF64" s="126"/>
      <c r="AG64" s="47"/>
      <c r="AH64" s="47"/>
      <c r="AI64" s="47"/>
      <c r="AJ64" s="129"/>
      <c r="AK64" s="11">
        <f>'Encargos e Benefícios'!D63</f>
        <v>0</v>
      </c>
      <c r="AL64" s="11">
        <f>IF('Encargos e Benefícios'!C63=0,0,'Encargos e Benefícios'!U63/'Encargos e Benefícios'!C63)</f>
        <v>0</v>
      </c>
      <c r="AM64" s="11">
        <f>IF('Encargos e Benefícios'!C63=0,0,'Encargos e Benefícios'!AC63/'Encargos e Benefícios'!C63)</f>
        <v>0</v>
      </c>
      <c r="AN64" s="113">
        <f>IF('Encargos e Benefícios'!C63=0,0,'Encargos e Benefícios'!AD63/'Encargos e Benefícios'!C63)</f>
        <v>0</v>
      </c>
      <c r="AO64" s="32"/>
      <c r="AP64" s="31"/>
      <c r="AQ64" s="31"/>
      <c r="AR64" s="203"/>
      <c r="AS64" s="32"/>
    </row>
    <row r="65" spans="1:45" ht="12.75" hidden="1" x14ac:dyDescent="0.2">
      <c r="A65" s="48">
        <v>59</v>
      </c>
      <c r="B65" s="12">
        <f>'Encargos e Benefícios'!B64</f>
        <v>0</v>
      </c>
      <c r="C65" s="10">
        <f>'Encargos e Benefícios'!C64</f>
        <v>0</v>
      </c>
      <c r="D65" s="38"/>
      <c r="E65" s="167"/>
      <c r="F65" s="166"/>
      <c r="G65" s="165"/>
      <c r="H65" s="126"/>
      <c r="I65" s="47"/>
      <c r="J65" s="47"/>
      <c r="K65" s="47"/>
      <c r="L65" s="47"/>
      <c r="M65" s="165"/>
      <c r="N65" s="126"/>
      <c r="O65" s="47"/>
      <c r="P65" s="47"/>
      <c r="Q65" s="47"/>
      <c r="R65" s="47"/>
      <c r="S65" s="165"/>
      <c r="T65" s="126"/>
      <c r="U65" s="47"/>
      <c r="V65" s="47"/>
      <c r="W65" s="47"/>
      <c r="X65" s="47"/>
      <c r="Y65" s="165"/>
      <c r="Z65" s="126"/>
      <c r="AA65" s="47"/>
      <c r="AB65" s="47"/>
      <c r="AC65" s="47"/>
      <c r="AD65" s="47"/>
      <c r="AE65" s="165"/>
      <c r="AF65" s="126"/>
      <c r="AG65" s="47"/>
      <c r="AH65" s="47"/>
      <c r="AI65" s="47"/>
      <c r="AJ65" s="129"/>
      <c r="AK65" s="11">
        <f>'Encargos e Benefícios'!D64</f>
        <v>0</v>
      </c>
      <c r="AL65" s="11">
        <f>IF('Encargos e Benefícios'!C64=0,0,'Encargos e Benefícios'!U64/'Encargos e Benefícios'!C64)</f>
        <v>0</v>
      </c>
      <c r="AM65" s="11">
        <f>IF('Encargos e Benefícios'!C64=0,0,'Encargos e Benefícios'!AC64/'Encargos e Benefícios'!C64)</f>
        <v>0</v>
      </c>
      <c r="AN65" s="113">
        <f>IF('Encargos e Benefícios'!C64=0,0,'Encargos e Benefícios'!AD64/'Encargos e Benefícios'!C64)</f>
        <v>0</v>
      </c>
      <c r="AO65" s="32"/>
      <c r="AP65" s="31"/>
      <c r="AQ65" s="31"/>
      <c r="AR65" s="203"/>
      <c r="AS65" s="32"/>
    </row>
    <row r="66" spans="1:45" ht="12.75" hidden="1" x14ac:dyDescent="0.2">
      <c r="A66" s="48">
        <v>60</v>
      </c>
      <c r="B66" s="12">
        <f>'Encargos e Benefícios'!B65</f>
        <v>0</v>
      </c>
      <c r="C66" s="10">
        <f>'Encargos e Benefícios'!C65</f>
        <v>0</v>
      </c>
      <c r="D66" s="38"/>
      <c r="E66" s="167"/>
      <c r="F66" s="166"/>
      <c r="G66" s="165"/>
      <c r="H66" s="126"/>
      <c r="I66" s="47"/>
      <c r="J66" s="47"/>
      <c r="K66" s="47"/>
      <c r="L66" s="47"/>
      <c r="M66" s="165"/>
      <c r="N66" s="126"/>
      <c r="O66" s="47"/>
      <c r="P66" s="47"/>
      <c r="Q66" s="47"/>
      <c r="R66" s="47"/>
      <c r="S66" s="165"/>
      <c r="T66" s="126"/>
      <c r="U66" s="47"/>
      <c r="V66" s="47"/>
      <c r="W66" s="47"/>
      <c r="X66" s="47"/>
      <c r="Y66" s="165"/>
      <c r="Z66" s="126"/>
      <c r="AA66" s="47"/>
      <c r="AB66" s="47"/>
      <c r="AC66" s="47"/>
      <c r="AD66" s="47"/>
      <c r="AE66" s="165"/>
      <c r="AF66" s="126"/>
      <c r="AG66" s="47"/>
      <c r="AH66" s="47"/>
      <c r="AI66" s="47"/>
      <c r="AJ66" s="129"/>
      <c r="AK66" s="11">
        <f>'Encargos e Benefícios'!D65</f>
        <v>0</v>
      </c>
      <c r="AL66" s="11">
        <f>IF('Encargos e Benefícios'!C65=0,0,'Encargos e Benefícios'!U65/'Encargos e Benefícios'!C65)</f>
        <v>0</v>
      </c>
      <c r="AM66" s="11">
        <f>IF('Encargos e Benefícios'!C65=0,0,'Encargos e Benefícios'!AC65/'Encargos e Benefícios'!C65)</f>
        <v>0</v>
      </c>
      <c r="AN66" s="113">
        <f>IF('Encargos e Benefícios'!C65=0,0,'Encargos e Benefícios'!AD65/'Encargos e Benefícios'!C65)</f>
        <v>0</v>
      </c>
      <c r="AO66" s="32"/>
      <c r="AP66" s="31"/>
      <c r="AQ66" s="31"/>
      <c r="AR66" s="203"/>
      <c r="AS66" s="32"/>
    </row>
    <row r="67" spans="1:45" ht="12.75" hidden="1" x14ac:dyDescent="0.2">
      <c r="A67" s="48">
        <v>61</v>
      </c>
      <c r="B67" s="12">
        <f>'Encargos e Benefícios'!B66</f>
        <v>0</v>
      </c>
      <c r="C67" s="10">
        <f>'Encargos e Benefícios'!C66</f>
        <v>0</v>
      </c>
      <c r="D67" s="38"/>
      <c r="E67" s="167"/>
      <c r="F67" s="166"/>
      <c r="G67" s="165"/>
      <c r="H67" s="126"/>
      <c r="I67" s="47"/>
      <c r="J67" s="47"/>
      <c r="K67" s="47"/>
      <c r="L67" s="47"/>
      <c r="M67" s="165"/>
      <c r="N67" s="126"/>
      <c r="O67" s="47"/>
      <c r="P67" s="47"/>
      <c r="Q67" s="47"/>
      <c r="R67" s="47"/>
      <c r="S67" s="165"/>
      <c r="T67" s="126"/>
      <c r="U67" s="47"/>
      <c r="V67" s="47"/>
      <c r="W67" s="47"/>
      <c r="X67" s="47"/>
      <c r="Y67" s="165"/>
      <c r="Z67" s="126"/>
      <c r="AA67" s="47"/>
      <c r="AB67" s="47"/>
      <c r="AC67" s="47"/>
      <c r="AD67" s="47"/>
      <c r="AE67" s="165"/>
      <c r="AF67" s="126"/>
      <c r="AG67" s="47"/>
      <c r="AH67" s="47"/>
      <c r="AI67" s="47"/>
      <c r="AJ67" s="129"/>
      <c r="AK67" s="11">
        <f>'Encargos e Benefícios'!D66</f>
        <v>0</v>
      </c>
      <c r="AL67" s="11">
        <f>IF('Encargos e Benefícios'!C66=0,0,'Encargos e Benefícios'!U66/'Encargos e Benefícios'!C66)</f>
        <v>0</v>
      </c>
      <c r="AM67" s="11">
        <f>IF('Encargos e Benefícios'!C66=0,0,'Encargos e Benefícios'!AC66/'Encargos e Benefícios'!C66)</f>
        <v>0</v>
      </c>
      <c r="AN67" s="113">
        <f>IF('Encargos e Benefícios'!C66=0,0,'Encargos e Benefícios'!AD66/'Encargos e Benefícios'!C66)</f>
        <v>0</v>
      </c>
      <c r="AO67" s="32"/>
      <c r="AP67" s="31"/>
      <c r="AQ67" s="31"/>
      <c r="AR67" s="203"/>
      <c r="AS67" s="32"/>
    </row>
    <row r="68" spans="1:45" ht="12.75" hidden="1" x14ac:dyDescent="0.2">
      <c r="A68" s="48">
        <v>62</v>
      </c>
      <c r="B68" s="12">
        <f>'Encargos e Benefícios'!B67</f>
        <v>0</v>
      </c>
      <c r="C68" s="10">
        <f>'Encargos e Benefícios'!C67</f>
        <v>0</v>
      </c>
      <c r="D68" s="38"/>
      <c r="E68" s="167"/>
      <c r="F68" s="166"/>
      <c r="G68" s="165"/>
      <c r="H68" s="126"/>
      <c r="I68" s="47"/>
      <c r="J68" s="47"/>
      <c r="K68" s="47"/>
      <c r="L68" s="47"/>
      <c r="M68" s="165"/>
      <c r="N68" s="126"/>
      <c r="O68" s="47"/>
      <c r="P68" s="47"/>
      <c r="Q68" s="47"/>
      <c r="R68" s="47"/>
      <c r="S68" s="165"/>
      <c r="T68" s="126"/>
      <c r="U68" s="47"/>
      <c r="V68" s="47"/>
      <c r="W68" s="47"/>
      <c r="X68" s="47"/>
      <c r="Y68" s="165"/>
      <c r="Z68" s="126"/>
      <c r="AA68" s="47"/>
      <c r="AB68" s="47"/>
      <c r="AC68" s="47"/>
      <c r="AD68" s="47"/>
      <c r="AE68" s="165"/>
      <c r="AF68" s="126"/>
      <c r="AG68" s="47"/>
      <c r="AH68" s="47"/>
      <c r="AI68" s="47"/>
      <c r="AJ68" s="129"/>
      <c r="AK68" s="11">
        <f>'Encargos e Benefícios'!D67</f>
        <v>0</v>
      </c>
      <c r="AL68" s="11">
        <f>IF('Encargos e Benefícios'!C67=0,0,'Encargos e Benefícios'!U67/'Encargos e Benefícios'!C67)</f>
        <v>0</v>
      </c>
      <c r="AM68" s="11">
        <f>IF('Encargos e Benefícios'!C67=0,0,'Encargos e Benefícios'!AC67/'Encargos e Benefícios'!C67)</f>
        <v>0</v>
      </c>
      <c r="AN68" s="113">
        <f>IF('Encargos e Benefícios'!C67=0,0,'Encargos e Benefícios'!AD67/'Encargos e Benefícios'!C67)</f>
        <v>0</v>
      </c>
      <c r="AO68" s="32"/>
      <c r="AP68" s="31"/>
      <c r="AQ68" s="31"/>
      <c r="AR68" s="203"/>
      <c r="AS68" s="32"/>
    </row>
    <row r="69" spans="1:45" ht="12.75" hidden="1" x14ac:dyDescent="0.2">
      <c r="A69" s="48">
        <v>63</v>
      </c>
      <c r="B69" s="12">
        <f>'Encargos e Benefícios'!B68</f>
        <v>0</v>
      </c>
      <c r="C69" s="10">
        <f>'Encargos e Benefícios'!C68</f>
        <v>0</v>
      </c>
      <c r="D69" s="38"/>
      <c r="E69" s="167"/>
      <c r="F69" s="166"/>
      <c r="G69" s="165"/>
      <c r="H69" s="126"/>
      <c r="I69" s="47"/>
      <c r="J69" s="47"/>
      <c r="K69" s="47"/>
      <c r="L69" s="47"/>
      <c r="M69" s="165"/>
      <c r="N69" s="126"/>
      <c r="O69" s="47"/>
      <c r="P69" s="47"/>
      <c r="Q69" s="47"/>
      <c r="R69" s="47"/>
      <c r="S69" s="165"/>
      <c r="T69" s="126"/>
      <c r="U69" s="47"/>
      <c r="V69" s="47"/>
      <c r="W69" s="47"/>
      <c r="X69" s="47"/>
      <c r="Y69" s="165"/>
      <c r="Z69" s="126"/>
      <c r="AA69" s="47"/>
      <c r="AB69" s="47"/>
      <c r="AC69" s="47"/>
      <c r="AD69" s="47"/>
      <c r="AE69" s="165"/>
      <c r="AF69" s="126"/>
      <c r="AG69" s="47"/>
      <c r="AH69" s="47"/>
      <c r="AI69" s="47"/>
      <c r="AJ69" s="129"/>
      <c r="AK69" s="11">
        <f>'Encargos e Benefícios'!D68</f>
        <v>0</v>
      </c>
      <c r="AL69" s="11">
        <f>IF('Encargos e Benefícios'!C68=0,0,'Encargos e Benefícios'!U68/'Encargos e Benefícios'!C68)</f>
        <v>0</v>
      </c>
      <c r="AM69" s="11">
        <f>IF('Encargos e Benefícios'!C68=0,0,'Encargos e Benefícios'!AC68/'Encargos e Benefícios'!C68)</f>
        <v>0</v>
      </c>
      <c r="AN69" s="113">
        <f>IF('Encargos e Benefícios'!C68=0,0,'Encargos e Benefícios'!AD68/'Encargos e Benefícios'!C68)</f>
        <v>0</v>
      </c>
      <c r="AO69" s="32"/>
      <c r="AP69" s="31"/>
      <c r="AQ69" s="31"/>
      <c r="AR69" s="203"/>
      <c r="AS69" s="32"/>
    </row>
    <row r="70" spans="1:45" ht="12.75" hidden="1" x14ac:dyDescent="0.2">
      <c r="A70" s="48">
        <v>64</v>
      </c>
      <c r="B70" s="12">
        <f>'Encargos e Benefícios'!B69</f>
        <v>0</v>
      </c>
      <c r="C70" s="10">
        <f>'Encargos e Benefícios'!C69</f>
        <v>0</v>
      </c>
      <c r="D70" s="38"/>
      <c r="E70" s="167"/>
      <c r="F70" s="166"/>
      <c r="G70" s="165"/>
      <c r="H70" s="126"/>
      <c r="I70" s="47"/>
      <c r="J70" s="47"/>
      <c r="K70" s="47"/>
      <c r="L70" s="47"/>
      <c r="M70" s="165"/>
      <c r="N70" s="126"/>
      <c r="O70" s="47"/>
      <c r="P70" s="47"/>
      <c r="Q70" s="47"/>
      <c r="R70" s="47"/>
      <c r="S70" s="165"/>
      <c r="T70" s="126"/>
      <c r="U70" s="47"/>
      <c r="V70" s="47"/>
      <c r="W70" s="47"/>
      <c r="X70" s="47"/>
      <c r="Y70" s="165"/>
      <c r="Z70" s="126"/>
      <c r="AA70" s="47"/>
      <c r="AB70" s="47"/>
      <c r="AC70" s="47"/>
      <c r="AD70" s="47"/>
      <c r="AE70" s="165"/>
      <c r="AF70" s="126"/>
      <c r="AG70" s="47"/>
      <c r="AH70" s="47"/>
      <c r="AI70" s="47"/>
      <c r="AJ70" s="129"/>
      <c r="AK70" s="11">
        <f>'Encargos e Benefícios'!D69</f>
        <v>0</v>
      </c>
      <c r="AL70" s="11">
        <f>IF('Encargos e Benefícios'!C69=0,0,'Encargos e Benefícios'!U69/'Encargos e Benefícios'!C69)</f>
        <v>0</v>
      </c>
      <c r="AM70" s="11">
        <f>IF('Encargos e Benefícios'!C69=0,0,'Encargos e Benefícios'!AC69/'Encargos e Benefícios'!C69)</f>
        <v>0</v>
      </c>
      <c r="AN70" s="113">
        <f>IF('Encargos e Benefícios'!C69=0,0,'Encargos e Benefícios'!AD69/'Encargos e Benefícios'!C69)</f>
        <v>0</v>
      </c>
      <c r="AO70" s="32"/>
      <c r="AP70" s="31"/>
      <c r="AQ70" s="31"/>
      <c r="AR70" s="203"/>
      <c r="AS70" s="32"/>
    </row>
    <row r="71" spans="1:45" ht="12.75" hidden="1" x14ac:dyDescent="0.2">
      <c r="A71" s="48">
        <v>65</v>
      </c>
      <c r="B71" s="12">
        <f>'Encargos e Benefícios'!B70</f>
        <v>0</v>
      </c>
      <c r="C71" s="10">
        <f>'Encargos e Benefícios'!C70</f>
        <v>0</v>
      </c>
      <c r="D71" s="38"/>
      <c r="E71" s="167"/>
      <c r="F71" s="166"/>
      <c r="G71" s="165"/>
      <c r="H71" s="126"/>
      <c r="I71" s="47"/>
      <c r="J71" s="47"/>
      <c r="K71" s="47"/>
      <c r="L71" s="47"/>
      <c r="M71" s="165"/>
      <c r="N71" s="126"/>
      <c r="O71" s="47"/>
      <c r="P71" s="47"/>
      <c r="Q71" s="47"/>
      <c r="R71" s="47"/>
      <c r="S71" s="165"/>
      <c r="T71" s="126"/>
      <c r="U71" s="47"/>
      <c r="V71" s="47"/>
      <c r="W71" s="47"/>
      <c r="X71" s="47"/>
      <c r="Y71" s="165"/>
      <c r="Z71" s="126"/>
      <c r="AA71" s="47"/>
      <c r="AB71" s="47"/>
      <c r="AC71" s="47"/>
      <c r="AD71" s="47"/>
      <c r="AE71" s="165"/>
      <c r="AF71" s="126"/>
      <c r="AG71" s="47"/>
      <c r="AH71" s="47"/>
      <c r="AI71" s="47"/>
      <c r="AJ71" s="129"/>
      <c r="AK71" s="11">
        <f>'Encargos e Benefícios'!D70</f>
        <v>0</v>
      </c>
      <c r="AL71" s="11">
        <f>IF('Encargos e Benefícios'!C70=0,0,'Encargos e Benefícios'!U70/'Encargos e Benefícios'!C70)</f>
        <v>0</v>
      </c>
      <c r="AM71" s="11">
        <f>IF('Encargos e Benefícios'!C70=0,0,'Encargos e Benefícios'!AC70/'Encargos e Benefícios'!C70)</f>
        <v>0</v>
      </c>
      <c r="AN71" s="113">
        <f>IF('Encargos e Benefícios'!C70=0,0,'Encargos e Benefícios'!AD70/'Encargos e Benefícios'!C70)</f>
        <v>0</v>
      </c>
      <c r="AO71" s="32"/>
      <c r="AP71" s="31"/>
      <c r="AQ71" s="31"/>
      <c r="AR71" s="203"/>
      <c r="AS71" s="32"/>
    </row>
    <row r="72" spans="1:45" ht="12.75" hidden="1" x14ac:dyDescent="0.2">
      <c r="A72" s="48">
        <v>66</v>
      </c>
      <c r="B72" s="12">
        <f>'Encargos e Benefícios'!B71</f>
        <v>0</v>
      </c>
      <c r="C72" s="10">
        <f>'Encargos e Benefícios'!C71</f>
        <v>0</v>
      </c>
      <c r="D72" s="38"/>
      <c r="E72" s="167"/>
      <c r="F72" s="166"/>
      <c r="G72" s="165"/>
      <c r="H72" s="126"/>
      <c r="I72" s="47"/>
      <c r="J72" s="47"/>
      <c r="K72" s="47"/>
      <c r="L72" s="47"/>
      <c r="M72" s="165"/>
      <c r="N72" s="126"/>
      <c r="O72" s="47"/>
      <c r="P72" s="47"/>
      <c r="Q72" s="47"/>
      <c r="R72" s="47"/>
      <c r="S72" s="165"/>
      <c r="T72" s="126"/>
      <c r="U72" s="47"/>
      <c r="V72" s="47"/>
      <c r="W72" s="47"/>
      <c r="X72" s="47"/>
      <c r="Y72" s="165"/>
      <c r="Z72" s="126"/>
      <c r="AA72" s="47"/>
      <c r="AB72" s="47"/>
      <c r="AC72" s="47"/>
      <c r="AD72" s="47"/>
      <c r="AE72" s="165"/>
      <c r="AF72" s="126"/>
      <c r="AG72" s="47"/>
      <c r="AH72" s="47"/>
      <c r="AI72" s="47"/>
      <c r="AJ72" s="129"/>
      <c r="AK72" s="11">
        <f>'Encargos e Benefícios'!D71</f>
        <v>0</v>
      </c>
      <c r="AL72" s="11">
        <f>IF('Encargos e Benefícios'!C71=0,0,'Encargos e Benefícios'!U71/'Encargos e Benefícios'!C71)</f>
        <v>0</v>
      </c>
      <c r="AM72" s="11">
        <f>IF('Encargos e Benefícios'!C71=0,0,'Encargos e Benefícios'!AC71/'Encargos e Benefícios'!C71)</f>
        <v>0</v>
      </c>
      <c r="AN72" s="113">
        <f>IF('Encargos e Benefícios'!C71=0,0,'Encargos e Benefícios'!AD71/'Encargos e Benefícios'!C71)</f>
        <v>0</v>
      </c>
      <c r="AO72" s="32"/>
      <c r="AP72" s="31"/>
      <c r="AQ72" s="31"/>
      <c r="AR72" s="203"/>
      <c r="AS72" s="32"/>
    </row>
    <row r="73" spans="1:45" ht="12.75" hidden="1" x14ac:dyDescent="0.2">
      <c r="A73" s="48">
        <v>67</v>
      </c>
      <c r="B73" s="12">
        <f>'Encargos e Benefícios'!B72</f>
        <v>0</v>
      </c>
      <c r="C73" s="10">
        <f>'Encargos e Benefícios'!C72</f>
        <v>0</v>
      </c>
      <c r="D73" s="38"/>
      <c r="E73" s="167"/>
      <c r="F73" s="166"/>
      <c r="G73" s="165"/>
      <c r="H73" s="126"/>
      <c r="I73" s="47"/>
      <c r="J73" s="47"/>
      <c r="K73" s="47"/>
      <c r="L73" s="47"/>
      <c r="M73" s="165"/>
      <c r="N73" s="126"/>
      <c r="O73" s="47"/>
      <c r="P73" s="47"/>
      <c r="Q73" s="47"/>
      <c r="R73" s="47"/>
      <c r="S73" s="165"/>
      <c r="T73" s="126"/>
      <c r="U73" s="47"/>
      <c r="V73" s="47"/>
      <c r="W73" s="47"/>
      <c r="X73" s="47"/>
      <c r="Y73" s="165"/>
      <c r="Z73" s="126"/>
      <c r="AA73" s="47"/>
      <c r="AB73" s="47"/>
      <c r="AC73" s="47"/>
      <c r="AD73" s="47"/>
      <c r="AE73" s="165"/>
      <c r="AF73" s="126"/>
      <c r="AG73" s="47"/>
      <c r="AH73" s="47"/>
      <c r="AI73" s="47"/>
      <c r="AJ73" s="129"/>
      <c r="AK73" s="11">
        <f>'Encargos e Benefícios'!D72</f>
        <v>0</v>
      </c>
      <c r="AL73" s="11">
        <f>IF('Encargos e Benefícios'!C72=0,0,'Encargos e Benefícios'!U72/'Encargos e Benefícios'!C72)</f>
        <v>0</v>
      </c>
      <c r="AM73" s="11">
        <f>IF('Encargos e Benefícios'!C72=0,0,'Encargos e Benefícios'!AC72/'Encargos e Benefícios'!C72)</f>
        <v>0</v>
      </c>
      <c r="AN73" s="113">
        <f>IF('Encargos e Benefícios'!C72=0,0,'Encargos e Benefícios'!AD72/'Encargos e Benefícios'!C72)</f>
        <v>0</v>
      </c>
      <c r="AO73" s="32"/>
      <c r="AP73" s="31"/>
      <c r="AQ73" s="31"/>
      <c r="AR73" s="203"/>
      <c r="AS73" s="32"/>
    </row>
    <row r="74" spans="1:45" ht="12.75" hidden="1" x14ac:dyDescent="0.2">
      <c r="A74" s="48">
        <v>68</v>
      </c>
      <c r="B74" s="12">
        <f>'Encargos e Benefícios'!B73</f>
        <v>0</v>
      </c>
      <c r="C74" s="10">
        <f>'Encargos e Benefícios'!C73</f>
        <v>0</v>
      </c>
      <c r="D74" s="38"/>
      <c r="E74" s="167"/>
      <c r="F74" s="166"/>
      <c r="G74" s="165"/>
      <c r="H74" s="126"/>
      <c r="I74" s="47"/>
      <c r="J74" s="47"/>
      <c r="K74" s="47"/>
      <c r="L74" s="47"/>
      <c r="M74" s="165"/>
      <c r="N74" s="126"/>
      <c r="O74" s="47"/>
      <c r="P74" s="47"/>
      <c r="Q74" s="47"/>
      <c r="R74" s="47"/>
      <c r="S74" s="165"/>
      <c r="T74" s="126"/>
      <c r="U74" s="47"/>
      <c r="V74" s="47"/>
      <c r="W74" s="47"/>
      <c r="X74" s="47"/>
      <c r="Y74" s="165"/>
      <c r="Z74" s="126"/>
      <c r="AA74" s="47"/>
      <c r="AB74" s="47"/>
      <c r="AC74" s="47"/>
      <c r="AD74" s="47"/>
      <c r="AE74" s="165"/>
      <c r="AF74" s="126"/>
      <c r="AG74" s="47"/>
      <c r="AH74" s="47"/>
      <c r="AI74" s="47"/>
      <c r="AJ74" s="129"/>
      <c r="AK74" s="11">
        <f>'Encargos e Benefícios'!D73</f>
        <v>0</v>
      </c>
      <c r="AL74" s="11">
        <f>IF('Encargos e Benefícios'!C73=0,0,'Encargos e Benefícios'!U73/'Encargos e Benefícios'!C73)</f>
        <v>0</v>
      </c>
      <c r="AM74" s="11">
        <f>IF('Encargos e Benefícios'!C73=0,0,'Encargos e Benefícios'!AC73/'Encargos e Benefícios'!C73)</f>
        <v>0</v>
      </c>
      <c r="AN74" s="113">
        <f>IF('Encargos e Benefícios'!C73=0,0,'Encargos e Benefícios'!AD73/'Encargos e Benefícios'!C73)</f>
        <v>0</v>
      </c>
      <c r="AO74" s="32"/>
      <c r="AP74" s="31"/>
      <c r="AQ74" s="31"/>
      <c r="AR74" s="203"/>
      <c r="AS74" s="32"/>
    </row>
    <row r="75" spans="1:45" ht="12.75" hidden="1" x14ac:dyDescent="0.2">
      <c r="A75" s="48">
        <v>69</v>
      </c>
      <c r="B75" s="12">
        <f>'Encargos e Benefícios'!B74</f>
        <v>0</v>
      </c>
      <c r="C75" s="10">
        <f>'Encargos e Benefícios'!C74</f>
        <v>0</v>
      </c>
      <c r="D75" s="38"/>
      <c r="E75" s="167"/>
      <c r="F75" s="166"/>
      <c r="G75" s="165"/>
      <c r="H75" s="126"/>
      <c r="I75" s="47"/>
      <c r="J75" s="47"/>
      <c r="K75" s="47"/>
      <c r="L75" s="47"/>
      <c r="M75" s="165"/>
      <c r="N75" s="126"/>
      <c r="O75" s="47"/>
      <c r="P75" s="47"/>
      <c r="Q75" s="47"/>
      <c r="R75" s="47"/>
      <c r="S75" s="165"/>
      <c r="T75" s="126"/>
      <c r="U75" s="47"/>
      <c r="V75" s="47"/>
      <c r="W75" s="47"/>
      <c r="X75" s="47"/>
      <c r="Y75" s="165"/>
      <c r="Z75" s="126"/>
      <c r="AA75" s="47"/>
      <c r="AB75" s="47"/>
      <c r="AC75" s="47"/>
      <c r="AD75" s="47"/>
      <c r="AE75" s="165"/>
      <c r="AF75" s="126"/>
      <c r="AG75" s="47"/>
      <c r="AH75" s="47"/>
      <c r="AI75" s="47"/>
      <c r="AJ75" s="129"/>
      <c r="AK75" s="11">
        <f>'Encargos e Benefícios'!D74</f>
        <v>0</v>
      </c>
      <c r="AL75" s="11">
        <f>IF('Encargos e Benefícios'!C74=0,0,'Encargos e Benefícios'!U74/'Encargos e Benefícios'!C74)</f>
        <v>0</v>
      </c>
      <c r="AM75" s="11">
        <f>IF('Encargos e Benefícios'!C74=0,0,'Encargos e Benefícios'!AC74/'Encargos e Benefícios'!C74)</f>
        <v>0</v>
      </c>
      <c r="AN75" s="113">
        <f>IF('Encargos e Benefícios'!C74=0,0,'Encargos e Benefícios'!AD74/'Encargos e Benefícios'!C74)</f>
        <v>0</v>
      </c>
      <c r="AO75" s="32"/>
      <c r="AP75" s="31"/>
      <c r="AQ75" s="31"/>
      <c r="AR75" s="203"/>
      <c r="AS75" s="32"/>
    </row>
    <row r="76" spans="1:45" ht="12.75" hidden="1" x14ac:dyDescent="0.2">
      <c r="A76" s="48">
        <v>70</v>
      </c>
      <c r="B76" s="12">
        <f>'Encargos e Benefícios'!B75</f>
        <v>0</v>
      </c>
      <c r="C76" s="10">
        <f>'Encargos e Benefícios'!C75</f>
        <v>0</v>
      </c>
      <c r="D76" s="38"/>
      <c r="E76" s="167"/>
      <c r="F76" s="166"/>
      <c r="G76" s="165"/>
      <c r="H76" s="126"/>
      <c r="I76" s="47"/>
      <c r="J76" s="47"/>
      <c r="K76" s="47"/>
      <c r="L76" s="47"/>
      <c r="M76" s="165"/>
      <c r="N76" s="126"/>
      <c r="O76" s="47"/>
      <c r="P76" s="47"/>
      <c r="Q76" s="47"/>
      <c r="R76" s="47"/>
      <c r="S76" s="165"/>
      <c r="T76" s="126"/>
      <c r="U76" s="47"/>
      <c r="V76" s="47"/>
      <c r="W76" s="47"/>
      <c r="X76" s="47"/>
      <c r="Y76" s="165"/>
      <c r="Z76" s="126"/>
      <c r="AA76" s="47"/>
      <c r="AB76" s="47"/>
      <c r="AC76" s="47"/>
      <c r="AD76" s="47"/>
      <c r="AE76" s="165"/>
      <c r="AF76" s="126"/>
      <c r="AG76" s="47"/>
      <c r="AH76" s="47"/>
      <c r="AI76" s="47"/>
      <c r="AJ76" s="129"/>
      <c r="AK76" s="11">
        <f>'Encargos e Benefícios'!D75</f>
        <v>0</v>
      </c>
      <c r="AL76" s="11">
        <f>IF('Encargos e Benefícios'!C75=0,0,'Encargos e Benefícios'!U75/'Encargos e Benefícios'!C75)</f>
        <v>0</v>
      </c>
      <c r="AM76" s="11">
        <f>IF('Encargos e Benefícios'!C75=0,0,'Encargos e Benefícios'!AC75/'Encargos e Benefícios'!C75)</f>
        <v>0</v>
      </c>
      <c r="AN76" s="113">
        <f>IF('Encargos e Benefícios'!C75=0,0,'Encargos e Benefícios'!AD75/'Encargos e Benefícios'!C75)</f>
        <v>0</v>
      </c>
      <c r="AO76" s="32"/>
      <c r="AP76" s="31"/>
      <c r="AQ76" s="31"/>
      <c r="AR76" s="203"/>
      <c r="AS76" s="32"/>
    </row>
    <row r="77" spans="1:45" ht="12.75" hidden="1" x14ac:dyDescent="0.2">
      <c r="A77" s="48">
        <v>71</v>
      </c>
      <c r="B77" s="12">
        <f>'Encargos e Benefícios'!B76</f>
        <v>0</v>
      </c>
      <c r="C77" s="10">
        <f>'Encargos e Benefícios'!C76</f>
        <v>0</v>
      </c>
      <c r="D77" s="38"/>
      <c r="E77" s="167"/>
      <c r="F77" s="166"/>
      <c r="G77" s="165"/>
      <c r="H77" s="126"/>
      <c r="I77" s="47"/>
      <c r="J77" s="47"/>
      <c r="K77" s="47"/>
      <c r="L77" s="47"/>
      <c r="M77" s="165"/>
      <c r="N77" s="126"/>
      <c r="O77" s="47"/>
      <c r="P77" s="47"/>
      <c r="Q77" s="47"/>
      <c r="R77" s="47"/>
      <c r="S77" s="165"/>
      <c r="T77" s="126"/>
      <c r="U77" s="47"/>
      <c r="V77" s="47"/>
      <c r="W77" s="47"/>
      <c r="X77" s="47"/>
      <c r="Y77" s="165"/>
      <c r="Z77" s="126"/>
      <c r="AA77" s="47"/>
      <c r="AB77" s="47"/>
      <c r="AC77" s="47"/>
      <c r="AD77" s="47"/>
      <c r="AE77" s="165"/>
      <c r="AF77" s="126"/>
      <c r="AG77" s="47"/>
      <c r="AH77" s="47"/>
      <c r="AI77" s="47"/>
      <c r="AJ77" s="129"/>
      <c r="AK77" s="11">
        <f>'Encargos e Benefícios'!D76</f>
        <v>0</v>
      </c>
      <c r="AL77" s="11">
        <f>IF('Encargos e Benefícios'!C76=0,0,'Encargos e Benefícios'!U76/'Encargos e Benefícios'!C76)</f>
        <v>0</v>
      </c>
      <c r="AM77" s="11">
        <f>IF('Encargos e Benefícios'!C76=0,0,'Encargos e Benefícios'!AC76/'Encargos e Benefícios'!C76)</f>
        <v>0</v>
      </c>
      <c r="AN77" s="113">
        <f>IF('Encargos e Benefícios'!C76=0,0,'Encargos e Benefícios'!AD76/'Encargos e Benefícios'!C76)</f>
        <v>0</v>
      </c>
      <c r="AO77" s="32"/>
      <c r="AP77" s="31"/>
      <c r="AQ77" s="31"/>
      <c r="AR77" s="203"/>
      <c r="AS77" s="32"/>
    </row>
    <row r="78" spans="1:45" ht="12.75" hidden="1" x14ac:dyDescent="0.2">
      <c r="A78" s="48">
        <v>72</v>
      </c>
      <c r="B78" s="12">
        <f>'Encargos e Benefícios'!B77</f>
        <v>0</v>
      </c>
      <c r="C78" s="10">
        <f>'Encargos e Benefícios'!C77</f>
        <v>0</v>
      </c>
      <c r="D78" s="38"/>
      <c r="E78" s="167"/>
      <c r="F78" s="166"/>
      <c r="G78" s="165"/>
      <c r="H78" s="126"/>
      <c r="I78" s="47"/>
      <c r="J78" s="47"/>
      <c r="K78" s="47"/>
      <c r="L78" s="47"/>
      <c r="M78" s="165"/>
      <c r="N78" s="126"/>
      <c r="O78" s="47"/>
      <c r="P78" s="47"/>
      <c r="Q78" s="47"/>
      <c r="R78" s="47"/>
      <c r="S78" s="165"/>
      <c r="T78" s="126"/>
      <c r="U78" s="47"/>
      <c r="V78" s="47"/>
      <c r="W78" s="47"/>
      <c r="X78" s="47"/>
      <c r="Y78" s="165"/>
      <c r="Z78" s="126"/>
      <c r="AA78" s="47"/>
      <c r="AB78" s="47"/>
      <c r="AC78" s="47"/>
      <c r="AD78" s="47"/>
      <c r="AE78" s="165"/>
      <c r="AF78" s="126"/>
      <c r="AG78" s="47"/>
      <c r="AH78" s="47"/>
      <c r="AI78" s="47"/>
      <c r="AJ78" s="129"/>
      <c r="AK78" s="11">
        <f>'Encargos e Benefícios'!D77</f>
        <v>0</v>
      </c>
      <c r="AL78" s="11">
        <f>IF('Encargos e Benefícios'!C77=0,0,'Encargos e Benefícios'!U77/'Encargos e Benefícios'!C77)</f>
        <v>0</v>
      </c>
      <c r="AM78" s="11">
        <f>IF('Encargos e Benefícios'!C77=0,0,'Encargos e Benefícios'!AC77/'Encargos e Benefícios'!C77)</f>
        <v>0</v>
      </c>
      <c r="AN78" s="113">
        <f>IF('Encargos e Benefícios'!C77=0,0,'Encargos e Benefícios'!AD77/'Encargos e Benefícios'!C77)</f>
        <v>0</v>
      </c>
      <c r="AO78" s="32"/>
      <c r="AP78" s="31"/>
      <c r="AQ78" s="31"/>
      <c r="AR78" s="203"/>
      <c r="AS78" s="32"/>
    </row>
    <row r="79" spans="1:45" ht="12.75" hidden="1" x14ac:dyDescent="0.2">
      <c r="A79" s="48">
        <v>73</v>
      </c>
      <c r="B79" s="12">
        <f>'Encargos e Benefícios'!B78</f>
        <v>0</v>
      </c>
      <c r="C79" s="10">
        <f>'Encargos e Benefícios'!C78</f>
        <v>0</v>
      </c>
      <c r="D79" s="38"/>
      <c r="E79" s="167"/>
      <c r="F79" s="166"/>
      <c r="G79" s="165"/>
      <c r="H79" s="126"/>
      <c r="I79" s="47"/>
      <c r="J79" s="47"/>
      <c r="K79" s="47"/>
      <c r="L79" s="47"/>
      <c r="M79" s="165"/>
      <c r="N79" s="126"/>
      <c r="O79" s="47"/>
      <c r="P79" s="47"/>
      <c r="Q79" s="47"/>
      <c r="R79" s="47"/>
      <c r="S79" s="165"/>
      <c r="T79" s="126"/>
      <c r="U79" s="47"/>
      <c r="V79" s="47"/>
      <c r="W79" s="47"/>
      <c r="X79" s="47"/>
      <c r="Y79" s="165"/>
      <c r="Z79" s="126"/>
      <c r="AA79" s="47"/>
      <c r="AB79" s="47"/>
      <c r="AC79" s="47"/>
      <c r="AD79" s="47"/>
      <c r="AE79" s="165"/>
      <c r="AF79" s="126"/>
      <c r="AG79" s="47"/>
      <c r="AH79" s="47"/>
      <c r="AI79" s="47"/>
      <c r="AJ79" s="129"/>
      <c r="AK79" s="11">
        <f>'Encargos e Benefícios'!D78</f>
        <v>0</v>
      </c>
      <c r="AL79" s="11">
        <f>IF('Encargos e Benefícios'!C78=0,0,'Encargos e Benefícios'!U78/'Encargos e Benefícios'!C78)</f>
        <v>0</v>
      </c>
      <c r="AM79" s="11">
        <f>IF('Encargos e Benefícios'!C78=0,0,'Encargos e Benefícios'!AC78/'Encargos e Benefícios'!C78)</f>
        <v>0</v>
      </c>
      <c r="AN79" s="113">
        <f>IF('Encargos e Benefícios'!C78=0,0,'Encargos e Benefícios'!AD78/'Encargos e Benefícios'!C78)</f>
        <v>0</v>
      </c>
      <c r="AO79" s="32"/>
      <c r="AP79" s="31"/>
      <c r="AQ79" s="31"/>
      <c r="AR79" s="203"/>
      <c r="AS79" s="32"/>
    </row>
    <row r="80" spans="1:45" ht="12.75" hidden="1" x14ac:dyDescent="0.2">
      <c r="A80" s="48">
        <v>74</v>
      </c>
      <c r="B80" s="12">
        <f>'Encargos e Benefícios'!B79</f>
        <v>0</v>
      </c>
      <c r="C80" s="10">
        <f>'Encargos e Benefícios'!C79</f>
        <v>0</v>
      </c>
      <c r="D80" s="38"/>
      <c r="E80" s="167"/>
      <c r="F80" s="166"/>
      <c r="G80" s="165"/>
      <c r="H80" s="126"/>
      <c r="I80" s="47"/>
      <c r="J80" s="47"/>
      <c r="K80" s="47"/>
      <c r="L80" s="47"/>
      <c r="M80" s="165"/>
      <c r="N80" s="126"/>
      <c r="O80" s="47"/>
      <c r="P80" s="47"/>
      <c r="Q80" s="47"/>
      <c r="R80" s="47"/>
      <c r="S80" s="165"/>
      <c r="T80" s="126"/>
      <c r="U80" s="47"/>
      <c r="V80" s="47"/>
      <c r="W80" s="47"/>
      <c r="X80" s="47"/>
      <c r="Y80" s="165"/>
      <c r="Z80" s="126"/>
      <c r="AA80" s="47"/>
      <c r="AB80" s="47"/>
      <c r="AC80" s="47"/>
      <c r="AD80" s="47"/>
      <c r="AE80" s="165"/>
      <c r="AF80" s="126"/>
      <c r="AG80" s="47"/>
      <c r="AH80" s="47"/>
      <c r="AI80" s="47"/>
      <c r="AJ80" s="129"/>
      <c r="AK80" s="11">
        <f>'Encargos e Benefícios'!D79</f>
        <v>0</v>
      </c>
      <c r="AL80" s="11">
        <f>IF('Encargos e Benefícios'!C79=0,0,'Encargos e Benefícios'!U79/'Encargos e Benefícios'!C79)</f>
        <v>0</v>
      </c>
      <c r="AM80" s="11">
        <f>IF('Encargos e Benefícios'!C79=0,0,'Encargos e Benefícios'!AC79/'Encargos e Benefícios'!C79)</f>
        <v>0</v>
      </c>
      <c r="AN80" s="113">
        <f>IF('Encargos e Benefícios'!C79=0,0,'Encargos e Benefícios'!AD79/'Encargos e Benefícios'!C79)</f>
        <v>0</v>
      </c>
      <c r="AO80" s="32"/>
      <c r="AP80" s="31"/>
      <c r="AQ80" s="31"/>
      <c r="AR80" s="203"/>
      <c r="AS80" s="32"/>
    </row>
    <row r="81" spans="1:45" ht="12.75" hidden="1" x14ac:dyDescent="0.2">
      <c r="A81" s="48">
        <v>75</v>
      </c>
      <c r="B81" s="12">
        <f>'Encargos e Benefícios'!B80</f>
        <v>0</v>
      </c>
      <c r="C81" s="10">
        <f>'Encargos e Benefícios'!C80</f>
        <v>0</v>
      </c>
      <c r="D81" s="38"/>
      <c r="E81" s="167"/>
      <c r="F81" s="166"/>
      <c r="G81" s="165"/>
      <c r="H81" s="126"/>
      <c r="I81" s="47"/>
      <c r="J81" s="47"/>
      <c r="K81" s="47"/>
      <c r="L81" s="47"/>
      <c r="M81" s="165"/>
      <c r="N81" s="126"/>
      <c r="O81" s="47"/>
      <c r="P81" s="47"/>
      <c r="Q81" s="47"/>
      <c r="R81" s="47"/>
      <c r="S81" s="165"/>
      <c r="T81" s="126"/>
      <c r="U81" s="47"/>
      <c r="V81" s="47"/>
      <c r="W81" s="47"/>
      <c r="X81" s="47"/>
      <c r="Y81" s="165"/>
      <c r="Z81" s="126"/>
      <c r="AA81" s="47"/>
      <c r="AB81" s="47"/>
      <c r="AC81" s="47"/>
      <c r="AD81" s="47"/>
      <c r="AE81" s="165"/>
      <c r="AF81" s="126"/>
      <c r="AG81" s="47"/>
      <c r="AH81" s="47"/>
      <c r="AI81" s="47"/>
      <c r="AJ81" s="129"/>
      <c r="AK81" s="11">
        <f>'Encargos e Benefícios'!D80</f>
        <v>0</v>
      </c>
      <c r="AL81" s="11">
        <f>IF('Encargos e Benefícios'!C80=0,0,'Encargos e Benefícios'!U80/'Encargos e Benefícios'!C80)</f>
        <v>0</v>
      </c>
      <c r="AM81" s="11">
        <f>IF('Encargos e Benefícios'!C80=0,0,'Encargos e Benefícios'!AC80/'Encargos e Benefícios'!C80)</f>
        <v>0</v>
      </c>
      <c r="AN81" s="113">
        <f>IF('Encargos e Benefícios'!C80=0,0,'Encargos e Benefícios'!AD80/'Encargos e Benefícios'!C80)</f>
        <v>0</v>
      </c>
      <c r="AO81" s="32"/>
      <c r="AP81" s="31"/>
      <c r="AQ81" s="31"/>
      <c r="AR81" s="203"/>
      <c r="AS81" s="32"/>
    </row>
    <row r="82" spans="1:45" ht="12.75" hidden="1" x14ac:dyDescent="0.2">
      <c r="A82" s="48">
        <v>76</v>
      </c>
      <c r="B82" s="12">
        <f>'Encargos e Benefícios'!B81</f>
        <v>0</v>
      </c>
      <c r="C82" s="10">
        <f>'Encargos e Benefícios'!C81</f>
        <v>0</v>
      </c>
      <c r="D82" s="38"/>
      <c r="E82" s="167"/>
      <c r="F82" s="166"/>
      <c r="G82" s="165"/>
      <c r="H82" s="126"/>
      <c r="I82" s="47"/>
      <c r="J82" s="47"/>
      <c r="K82" s="47"/>
      <c r="L82" s="47"/>
      <c r="M82" s="165"/>
      <c r="N82" s="126"/>
      <c r="O82" s="47"/>
      <c r="P82" s="47"/>
      <c r="Q82" s="47"/>
      <c r="R82" s="47"/>
      <c r="S82" s="165"/>
      <c r="T82" s="126"/>
      <c r="U82" s="47"/>
      <c r="V82" s="47"/>
      <c r="W82" s="47"/>
      <c r="X82" s="47"/>
      <c r="Y82" s="165"/>
      <c r="Z82" s="126"/>
      <c r="AA82" s="47"/>
      <c r="AB82" s="47"/>
      <c r="AC82" s="47"/>
      <c r="AD82" s="47"/>
      <c r="AE82" s="165"/>
      <c r="AF82" s="126"/>
      <c r="AG82" s="47"/>
      <c r="AH82" s="47"/>
      <c r="AI82" s="47"/>
      <c r="AJ82" s="129"/>
      <c r="AK82" s="11">
        <f>'Encargos e Benefícios'!D81</f>
        <v>0</v>
      </c>
      <c r="AL82" s="11">
        <f>IF('Encargos e Benefícios'!C81=0,0,'Encargos e Benefícios'!U81/'Encargos e Benefícios'!C81)</f>
        <v>0</v>
      </c>
      <c r="AM82" s="11">
        <f>IF('Encargos e Benefícios'!C81=0,0,'Encargos e Benefícios'!AC81/'Encargos e Benefícios'!C81)</f>
        <v>0</v>
      </c>
      <c r="AN82" s="113">
        <f>IF('Encargos e Benefícios'!C81=0,0,'Encargos e Benefícios'!AD81/'Encargos e Benefícios'!C81)</f>
        <v>0</v>
      </c>
      <c r="AO82" s="32"/>
      <c r="AP82" s="31"/>
      <c r="AQ82" s="31"/>
      <c r="AR82" s="203"/>
      <c r="AS82" s="32"/>
    </row>
    <row r="83" spans="1:45" ht="12.75" hidden="1" x14ac:dyDescent="0.2">
      <c r="A83" s="48">
        <v>77</v>
      </c>
      <c r="B83" s="12">
        <f>'Encargos e Benefícios'!B82</f>
        <v>0</v>
      </c>
      <c r="C83" s="10">
        <f>'Encargos e Benefícios'!C82</f>
        <v>0</v>
      </c>
      <c r="D83" s="38"/>
      <c r="E83" s="167"/>
      <c r="F83" s="166"/>
      <c r="G83" s="165"/>
      <c r="H83" s="126"/>
      <c r="I83" s="47"/>
      <c r="J83" s="47"/>
      <c r="K83" s="47"/>
      <c r="L83" s="47"/>
      <c r="M83" s="165"/>
      <c r="N83" s="126"/>
      <c r="O83" s="47"/>
      <c r="P83" s="47"/>
      <c r="Q83" s="47"/>
      <c r="R83" s="47"/>
      <c r="S83" s="165"/>
      <c r="T83" s="126"/>
      <c r="U83" s="47"/>
      <c r="V83" s="47"/>
      <c r="W83" s="47"/>
      <c r="X83" s="47"/>
      <c r="Y83" s="165"/>
      <c r="Z83" s="126"/>
      <c r="AA83" s="47"/>
      <c r="AB83" s="47"/>
      <c r="AC83" s="47"/>
      <c r="AD83" s="47"/>
      <c r="AE83" s="165"/>
      <c r="AF83" s="126"/>
      <c r="AG83" s="47"/>
      <c r="AH83" s="47"/>
      <c r="AI83" s="47"/>
      <c r="AJ83" s="129"/>
      <c r="AK83" s="11">
        <f>'Encargos e Benefícios'!D82</f>
        <v>0</v>
      </c>
      <c r="AL83" s="11">
        <f>IF('Encargos e Benefícios'!C82=0,0,'Encargos e Benefícios'!U82/'Encargos e Benefícios'!C82)</f>
        <v>0</v>
      </c>
      <c r="AM83" s="11">
        <f>IF('Encargos e Benefícios'!C82=0,0,'Encargos e Benefícios'!AC82/'Encargos e Benefícios'!C82)</f>
        <v>0</v>
      </c>
      <c r="AN83" s="113">
        <f>IF('Encargos e Benefícios'!C82=0,0,'Encargos e Benefícios'!AD82/'Encargos e Benefícios'!C82)</f>
        <v>0</v>
      </c>
      <c r="AO83" s="32"/>
      <c r="AP83" s="31"/>
      <c r="AQ83" s="31"/>
      <c r="AR83" s="203"/>
      <c r="AS83" s="32"/>
    </row>
    <row r="84" spans="1:45" ht="12.75" hidden="1" x14ac:dyDescent="0.2">
      <c r="A84" s="48">
        <v>78</v>
      </c>
      <c r="B84" s="12">
        <f>'Encargos e Benefícios'!B83</f>
        <v>0</v>
      </c>
      <c r="C84" s="10">
        <f>'Encargos e Benefícios'!C83</f>
        <v>0</v>
      </c>
      <c r="D84" s="38"/>
      <c r="E84" s="167"/>
      <c r="F84" s="166"/>
      <c r="G84" s="165"/>
      <c r="H84" s="126"/>
      <c r="I84" s="47"/>
      <c r="J84" s="47"/>
      <c r="K84" s="47"/>
      <c r="L84" s="47"/>
      <c r="M84" s="165"/>
      <c r="N84" s="126"/>
      <c r="O84" s="47"/>
      <c r="P84" s="47"/>
      <c r="Q84" s="47"/>
      <c r="R84" s="47"/>
      <c r="S84" s="165"/>
      <c r="T84" s="126"/>
      <c r="U84" s="47"/>
      <c r="V84" s="47"/>
      <c r="W84" s="47"/>
      <c r="X84" s="47"/>
      <c r="Y84" s="165"/>
      <c r="Z84" s="126"/>
      <c r="AA84" s="47"/>
      <c r="AB84" s="47"/>
      <c r="AC84" s="47"/>
      <c r="AD84" s="47"/>
      <c r="AE84" s="165"/>
      <c r="AF84" s="126"/>
      <c r="AG84" s="47"/>
      <c r="AH84" s="47"/>
      <c r="AI84" s="47"/>
      <c r="AJ84" s="129"/>
      <c r="AK84" s="11">
        <f>'Encargos e Benefícios'!D83</f>
        <v>0</v>
      </c>
      <c r="AL84" s="11">
        <f>IF('Encargos e Benefícios'!C83=0,0,'Encargos e Benefícios'!U83/'Encargos e Benefícios'!C83)</f>
        <v>0</v>
      </c>
      <c r="AM84" s="11">
        <f>IF('Encargos e Benefícios'!C83=0,0,'Encargos e Benefícios'!AC83/'Encargos e Benefícios'!C83)</f>
        <v>0</v>
      </c>
      <c r="AN84" s="113">
        <f>IF('Encargos e Benefícios'!C83=0,0,'Encargos e Benefícios'!AD83/'Encargos e Benefícios'!C83)</f>
        <v>0</v>
      </c>
      <c r="AO84" s="32"/>
      <c r="AP84" s="31"/>
      <c r="AQ84" s="31"/>
      <c r="AR84" s="203"/>
      <c r="AS84" s="32"/>
    </row>
    <row r="85" spans="1:45" ht="12.75" hidden="1" x14ac:dyDescent="0.2">
      <c r="A85" s="48">
        <v>79</v>
      </c>
      <c r="B85" s="12">
        <f>'Encargos e Benefícios'!B84</f>
        <v>0</v>
      </c>
      <c r="C85" s="10">
        <f>'Encargos e Benefícios'!C84</f>
        <v>0</v>
      </c>
      <c r="D85" s="38"/>
      <c r="E85" s="167"/>
      <c r="F85" s="166"/>
      <c r="G85" s="165"/>
      <c r="H85" s="126"/>
      <c r="I85" s="47"/>
      <c r="J85" s="47"/>
      <c r="K85" s="47"/>
      <c r="L85" s="47"/>
      <c r="M85" s="165"/>
      <c r="N85" s="126"/>
      <c r="O85" s="47"/>
      <c r="P85" s="47"/>
      <c r="Q85" s="47"/>
      <c r="R85" s="47"/>
      <c r="S85" s="165"/>
      <c r="T85" s="126"/>
      <c r="U85" s="47"/>
      <c r="V85" s="47"/>
      <c r="W85" s="47"/>
      <c r="X85" s="47"/>
      <c r="Y85" s="165"/>
      <c r="Z85" s="126"/>
      <c r="AA85" s="47"/>
      <c r="AB85" s="47"/>
      <c r="AC85" s="47"/>
      <c r="AD85" s="47"/>
      <c r="AE85" s="165"/>
      <c r="AF85" s="126"/>
      <c r="AG85" s="47"/>
      <c r="AH85" s="47"/>
      <c r="AI85" s="47"/>
      <c r="AJ85" s="129"/>
      <c r="AK85" s="11">
        <f>'Encargos e Benefícios'!D84</f>
        <v>0</v>
      </c>
      <c r="AL85" s="11">
        <f>IF('Encargos e Benefícios'!C84=0,0,'Encargos e Benefícios'!U84/'Encargos e Benefícios'!C84)</f>
        <v>0</v>
      </c>
      <c r="AM85" s="11">
        <f>IF('Encargos e Benefícios'!C84=0,0,'Encargos e Benefícios'!AC84/'Encargos e Benefícios'!C84)</f>
        <v>0</v>
      </c>
      <c r="AN85" s="113">
        <f>IF('Encargos e Benefícios'!C84=0,0,'Encargos e Benefícios'!AD84/'Encargos e Benefícios'!C84)</f>
        <v>0</v>
      </c>
      <c r="AO85" s="32"/>
      <c r="AP85" s="31"/>
      <c r="AQ85" s="31"/>
      <c r="AR85" s="203"/>
      <c r="AS85" s="32"/>
    </row>
    <row r="86" spans="1:45" ht="12.75" hidden="1" x14ac:dyDescent="0.2">
      <c r="A86" s="48">
        <v>80</v>
      </c>
      <c r="B86" s="12">
        <f>'Encargos e Benefícios'!B85</f>
        <v>0</v>
      </c>
      <c r="C86" s="10">
        <f>'Encargos e Benefícios'!C85</f>
        <v>0</v>
      </c>
      <c r="D86" s="38"/>
      <c r="E86" s="167"/>
      <c r="F86" s="166"/>
      <c r="G86" s="165"/>
      <c r="H86" s="126"/>
      <c r="I86" s="47"/>
      <c r="J86" s="47"/>
      <c r="K86" s="47"/>
      <c r="L86" s="47"/>
      <c r="M86" s="165"/>
      <c r="N86" s="126"/>
      <c r="O86" s="47"/>
      <c r="P86" s="47"/>
      <c r="Q86" s="47"/>
      <c r="R86" s="47"/>
      <c r="S86" s="165"/>
      <c r="T86" s="126"/>
      <c r="U86" s="47"/>
      <c r="V86" s="47"/>
      <c r="W86" s="47"/>
      <c r="X86" s="47"/>
      <c r="Y86" s="165"/>
      <c r="Z86" s="126"/>
      <c r="AA86" s="47"/>
      <c r="AB86" s="47"/>
      <c r="AC86" s="47"/>
      <c r="AD86" s="47"/>
      <c r="AE86" s="165"/>
      <c r="AF86" s="126"/>
      <c r="AG86" s="47"/>
      <c r="AH86" s="47"/>
      <c r="AI86" s="47"/>
      <c r="AJ86" s="129"/>
      <c r="AK86" s="11">
        <f>'Encargos e Benefícios'!D85</f>
        <v>0</v>
      </c>
      <c r="AL86" s="11">
        <f>IF('Encargos e Benefícios'!C85=0,0,'Encargos e Benefícios'!U85/'Encargos e Benefícios'!C85)</f>
        <v>0</v>
      </c>
      <c r="AM86" s="11">
        <f>IF('Encargos e Benefícios'!C85=0,0,'Encargos e Benefícios'!AC85/'Encargos e Benefícios'!C85)</f>
        <v>0</v>
      </c>
      <c r="AN86" s="113">
        <f>IF('Encargos e Benefícios'!C85=0,0,'Encargos e Benefícios'!AD85/'Encargos e Benefícios'!C85)</f>
        <v>0</v>
      </c>
      <c r="AO86" s="32"/>
      <c r="AP86" s="31"/>
      <c r="AQ86" s="31"/>
      <c r="AR86" s="203"/>
      <c r="AS86" s="32"/>
    </row>
    <row r="87" spans="1:45" ht="12.75" hidden="1" x14ac:dyDescent="0.2">
      <c r="A87" s="48">
        <v>81</v>
      </c>
      <c r="B87" s="12">
        <f>'Encargos e Benefícios'!B86</f>
        <v>0</v>
      </c>
      <c r="C87" s="10">
        <f>'Encargos e Benefícios'!C86</f>
        <v>0</v>
      </c>
      <c r="D87" s="38"/>
      <c r="E87" s="167"/>
      <c r="F87" s="166"/>
      <c r="G87" s="165"/>
      <c r="H87" s="126"/>
      <c r="I87" s="47"/>
      <c r="J87" s="47"/>
      <c r="K87" s="47"/>
      <c r="L87" s="47"/>
      <c r="M87" s="165"/>
      <c r="N87" s="126"/>
      <c r="O87" s="47"/>
      <c r="P87" s="47"/>
      <c r="Q87" s="47"/>
      <c r="R87" s="47"/>
      <c r="S87" s="165"/>
      <c r="T87" s="126"/>
      <c r="U87" s="47"/>
      <c r="V87" s="47"/>
      <c r="W87" s="47"/>
      <c r="X87" s="47"/>
      <c r="Y87" s="165"/>
      <c r="Z87" s="126"/>
      <c r="AA87" s="47"/>
      <c r="AB87" s="47"/>
      <c r="AC87" s="47"/>
      <c r="AD87" s="47"/>
      <c r="AE87" s="165"/>
      <c r="AF87" s="126"/>
      <c r="AG87" s="47"/>
      <c r="AH87" s="47"/>
      <c r="AI87" s="47"/>
      <c r="AJ87" s="129"/>
      <c r="AK87" s="11">
        <f>'Encargos e Benefícios'!D86</f>
        <v>0</v>
      </c>
      <c r="AL87" s="11">
        <f>IF('Encargos e Benefícios'!C86=0,0,'Encargos e Benefícios'!U86/'Encargos e Benefícios'!C86)</f>
        <v>0</v>
      </c>
      <c r="AM87" s="11">
        <f>IF('Encargos e Benefícios'!C86=0,0,'Encargos e Benefícios'!AC86/'Encargos e Benefícios'!C86)</f>
        <v>0</v>
      </c>
      <c r="AN87" s="113">
        <f>IF('Encargos e Benefícios'!C86=0,0,'Encargos e Benefícios'!AD86/'Encargos e Benefícios'!C86)</f>
        <v>0</v>
      </c>
      <c r="AO87" s="32"/>
      <c r="AP87" s="31"/>
      <c r="AQ87" s="31"/>
      <c r="AR87" s="203"/>
      <c r="AS87" s="32"/>
    </row>
    <row r="88" spans="1:45" ht="12.75" hidden="1" x14ac:dyDescent="0.2">
      <c r="A88" s="48">
        <v>82</v>
      </c>
      <c r="B88" s="12">
        <f>'Encargos e Benefícios'!B87</f>
        <v>0</v>
      </c>
      <c r="C88" s="10">
        <f>'Encargos e Benefícios'!C87</f>
        <v>0</v>
      </c>
      <c r="D88" s="38"/>
      <c r="E88" s="167"/>
      <c r="F88" s="166"/>
      <c r="G88" s="165"/>
      <c r="H88" s="126"/>
      <c r="I88" s="47"/>
      <c r="J88" s="47"/>
      <c r="K88" s="47"/>
      <c r="L88" s="47"/>
      <c r="M88" s="165"/>
      <c r="N88" s="126"/>
      <c r="O88" s="47"/>
      <c r="P88" s="47"/>
      <c r="Q88" s="47"/>
      <c r="R88" s="47"/>
      <c r="S88" s="165"/>
      <c r="T88" s="126"/>
      <c r="U88" s="47"/>
      <c r="V88" s="47"/>
      <c r="W88" s="47"/>
      <c r="X88" s="47"/>
      <c r="Y88" s="165"/>
      <c r="Z88" s="126"/>
      <c r="AA88" s="47"/>
      <c r="AB88" s="47"/>
      <c r="AC88" s="47"/>
      <c r="AD88" s="47"/>
      <c r="AE88" s="165"/>
      <c r="AF88" s="126"/>
      <c r="AG88" s="47"/>
      <c r="AH88" s="47"/>
      <c r="AI88" s="47"/>
      <c r="AJ88" s="129"/>
      <c r="AK88" s="11">
        <f>'Encargos e Benefícios'!D87</f>
        <v>0</v>
      </c>
      <c r="AL88" s="11">
        <f>IF('Encargos e Benefícios'!C87=0,0,'Encargos e Benefícios'!U87/'Encargos e Benefícios'!C87)</f>
        <v>0</v>
      </c>
      <c r="AM88" s="11">
        <f>IF('Encargos e Benefícios'!C87=0,0,'Encargos e Benefícios'!AC87/'Encargos e Benefícios'!C87)</f>
        <v>0</v>
      </c>
      <c r="AN88" s="113">
        <f>IF('Encargos e Benefícios'!C87=0,0,'Encargos e Benefícios'!AD87/'Encargos e Benefícios'!C87)</f>
        <v>0</v>
      </c>
      <c r="AO88" s="32"/>
      <c r="AP88" s="31"/>
      <c r="AQ88" s="31"/>
      <c r="AR88" s="203"/>
      <c r="AS88" s="32"/>
    </row>
    <row r="89" spans="1:45" ht="12.75" hidden="1" x14ac:dyDescent="0.2">
      <c r="A89" s="48">
        <v>83</v>
      </c>
      <c r="B89" s="12">
        <f>'Encargos e Benefícios'!B88</f>
        <v>0</v>
      </c>
      <c r="C89" s="10">
        <f>'Encargos e Benefícios'!C88</f>
        <v>0</v>
      </c>
      <c r="D89" s="38"/>
      <c r="E89" s="167"/>
      <c r="F89" s="166"/>
      <c r="G89" s="165"/>
      <c r="H89" s="126"/>
      <c r="I89" s="47"/>
      <c r="J89" s="47"/>
      <c r="K89" s="47"/>
      <c r="L89" s="47"/>
      <c r="M89" s="165"/>
      <c r="N89" s="126"/>
      <c r="O89" s="47"/>
      <c r="P89" s="47"/>
      <c r="Q89" s="47"/>
      <c r="R89" s="47"/>
      <c r="S89" s="165"/>
      <c r="T89" s="126"/>
      <c r="U89" s="47"/>
      <c r="V89" s="47"/>
      <c r="W89" s="47"/>
      <c r="X89" s="47"/>
      <c r="Y89" s="165"/>
      <c r="Z89" s="126"/>
      <c r="AA89" s="47"/>
      <c r="AB89" s="47"/>
      <c r="AC89" s="47"/>
      <c r="AD89" s="47"/>
      <c r="AE89" s="165"/>
      <c r="AF89" s="126"/>
      <c r="AG89" s="47"/>
      <c r="AH89" s="47"/>
      <c r="AI89" s="47"/>
      <c r="AJ89" s="129"/>
      <c r="AK89" s="11">
        <f>'Encargos e Benefícios'!D88</f>
        <v>0</v>
      </c>
      <c r="AL89" s="11">
        <f>IF('Encargos e Benefícios'!C88=0,0,'Encargos e Benefícios'!U88/'Encargos e Benefícios'!C88)</f>
        <v>0</v>
      </c>
      <c r="AM89" s="11">
        <f>IF('Encargos e Benefícios'!C88=0,0,'Encargos e Benefícios'!AC88/'Encargos e Benefícios'!C88)</f>
        <v>0</v>
      </c>
      <c r="AN89" s="113">
        <f>IF('Encargos e Benefícios'!C88=0,0,'Encargos e Benefícios'!AD88/'Encargos e Benefícios'!C88)</f>
        <v>0</v>
      </c>
      <c r="AO89" s="32"/>
      <c r="AP89" s="31"/>
      <c r="AQ89" s="31"/>
      <c r="AR89" s="203"/>
      <c r="AS89" s="32"/>
    </row>
    <row r="90" spans="1:45" ht="12.75" hidden="1" x14ac:dyDescent="0.2">
      <c r="A90" s="48">
        <v>84</v>
      </c>
      <c r="B90" s="12">
        <f>'Encargos e Benefícios'!B89</f>
        <v>0</v>
      </c>
      <c r="C90" s="10">
        <f>'Encargos e Benefícios'!C89</f>
        <v>0</v>
      </c>
      <c r="D90" s="38"/>
      <c r="E90" s="167"/>
      <c r="F90" s="166"/>
      <c r="G90" s="165"/>
      <c r="H90" s="126"/>
      <c r="I90" s="47"/>
      <c r="J90" s="47"/>
      <c r="K90" s="47"/>
      <c r="L90" s="47"/>
      <c r="M90" s="165"/>
      <c r="N90" s="126"/>
      <c r="O90" s="47"/>
      <c r="P90" s="47"/>
      <c r="Q90" s="47"/>
      <c r="R90" s="47"/>
      <c r="S90" s="165"/>
      <c r="T90" s="126"/>
      <c r="U90" s="47"/>
      <c r="V90" s="47"/>
      <c r="W90" s="47"/>
      <c r="X90" s="47"/>
      <c r="Y90" s="165"/>
      <c r="Z90" s="126"/>
      <c r="AA90" s="47"/>
      <c r="AB90" s="47"/>
      <c r="AC90" s="47"/>
      <c r="AD90" s="47"/>
      <c r="AE90" s="165"/>
      <c r="AF90" s="126"/>
      <c r="AG90" s="47"/>
      <c r="AH90" s="47"/>
      <c r="AI90" s="47"/>
      <c r="AJ90" s="129"/>
      <c r="AK90" s="11">
        <f>'Encargos e Benefícios'!D89</f>
        <v>0</v>
      </c>
      <c r="AL90" s="11">
        <f>IF('Encargos e Benefícios'!C89=0,0,'Encargos e Benefícios'!U89/'Encargos e Benefícios'!C89)</f>
        <v>0</v>
      </c>
      <c r="AM90" s="11">
        <f>IF('Encargos e Benefícios'!C89=0,0,'Encargos e Benefícios'!AC89/'Encargos e Benefícios'!C89)</f>
        <v>0</v>
      </c>
      <c r="AN90" s="113">
        <f>IF('Encargos e Benefícios'!C89=0,0,'Encargos e Benefícios'!AD89/'Encargos e Benefícios'!C89)</f>
        <v>0</v>
      </c>
      <c r="AO90" s="32"/>
      <c r="AP90" s="31"/>
      <c r="AQ90" s="31"/>
      <c r="AR90" s="203"/>
      <c r="AS90" s="32"/>
    </row>
    <row r="91" spans="1:45" ht="12.75" hidden="1" x14ac:dyDescent="0.2">
      <c r="A91" s="48">
        <v>85</v>
      </c>
      <c r="B91" s="12">
        <f>'Encargos e Benefícios'!B90</f>
        <v>0</v>
      </c>
      <c r="C91" s="10">
        <f>'Encargos e Benefícios'!C90</f>
        <v>0</v>
      </c>
      <c r="D91" s="38"/>
      <c r="E91" s="167"/>
      <c r="F91" s="166"/>
      <c r="G91" s="165"/>
      <c r="H91" s="126"/>
      <c r="I91" s="47"/>
      <c r="J91" s="47"/>
      <c r="K91" s="47"/>
      <c r="L91" s="47"/>
      <c r="M91" s="165"/>
      <c r="N91" s="126"/>
      <c r="O91" s="47"/>
      <c r="P91" s="47"/>
      <c r="Q91" s="47"/>
      <c r="R91" s="47"/>
      <c r="S91" s="165"/>
      <c r="T91" s="126"/>
      <c r="U91" s="47"/>
      <c r="V91" s="47"/>
      <c r="W91" s="47"/>
      <c r="X91" s="47"/>
      <c r="Y91" s="165"/>
      <c r="Z91" s="126"/>
      <c r="AA91" s="47"/>
      <c r="AB91" s="47"/>
      <c r="AC91" s="47"/>
      <c r="AD91" s="47"/>
      <c r="AE91" s="165"/>
      <c r="AF91" s="126"/>
      <c r="AG91" s="47"/>
      <c r="AH91" s="47"/>
      <c r="AI91" s="47"/>
      <c r="AJ91" s="129"/>
      <c r="AK91" s="11">
        <f>'Encargos e Benefícios'!D90</f>
        <v>0</v>
      </c>
      <c r="AL91" s="11">
        <f>IF('Encargos e Benefícios'!C90=0,0,'Encargos e Benefícios'!U90/'Encargos e Benefícios'!C90)</f>
        <v>0</v>
      </c>
      <c r="AM91" s="11">
        <f>IF('Encargos e Benefícios'!C90=0,0,'Encargos e Benefícios'!AC90/'Encargos e Benefícios'!C90)</f>
        <v>0</v>
      </c>
      <c r="AN91" s="113">
        <f>IF('Encargos e Benefícios'!C90=0,0,'Encargos e Benefícios'!AD90/'Encargos e Benefícios'!C90)</f>
        <v>0</v>
      </c>
      <c r="AO91" s="32"/>
      <c r="AP91" s="31"/>
      <c r="AQ91" s="31"/>
      <c r="AR91" s="203"/>
      <c r="AS91" s="32"/>
    </row>
    <row r="92" spans="1:45" ht="12.75" hidden="1" x14ac:dyDescent="0.2">
      <c r="A92" s="48">
        <v>86</v>
      </c>
      <c r="B92" s="12">
        <f>'Encargos e Benefícios'!B91</f>
        <v>0</v>
      </c>
      <c r="C92" s="10">
        <f>'Encargos e Benefícios'!C91</f>
        <v>0</v>
      </c>
      <c r="D92" s="38"/>
      <c r="E92" s="167"/>
      <c r="F92" s="166"/>
      <c r="G92" s="165"/>
      <c r="H92" s="126"/>
      <c r="I92" s="47"/>
      <c r="J92" s="47"/>
      <c r="K92" s="47"/>
      <c r="L92" s="47"/>
      <c r="M92" s="165"/>
      <c r="N92" s="126"/>
      <c r="O92" s="47"/>
      <c r="P92" s="47"/>
      <c r="Q92" s="47"/>
      <c r="R92" s="47"/>
      <c r="S92" s="165"/>
      <c r="T92" s="126"/>
      <c r="U92" s="47"/>
      <c r="V92" s="47"/>
      <c r="W92" s="47"/>
      <c r="X92" s="47"/>
      <c r="Y92" s="165"/>
      <c r="Z92" s="126"/>
      <c r="AA92" s="47"/>
      <c r="AB92" s="47"/>
      <c r="AC92" s="47"/>
      <c r="AD92" s="47"/>
      <c r="AE92" s="165"/>
      <c r="AF92" s="126"/>
      <c r="AG92" s="47"/>
      <c r="AH92" s="47"/>
      <c r="AI92" s="47"/>
      <c r="AJ92" s="129"/>
      <c r="AK92" s="11">
        <f>'Encargos e Benefícios'!D91</f>
        <v>0</v>
      </c>
      <c r="AL92" s="11">
        <f>IF('Encargos e Benefícios'!C91=0,0,'Encargos e Benefícios'!U91/'Encargos e Benefícios'!C91)</f>
        <v>0</v>
      </c>
      <c r="AM92" s="11">
        <f>IF('Encargos e Benefícios'!C91=0,0,'Encargos e Benefícios'!AC91/'Encargos e Benefícios'!C91)</f>
        <v>0</v>
      </c>
      <c r="AN92" s="113">
        <f>IF('Encargos e Benefícios'!C91=0,0,'Encargos e Benefícios'!AD91/'Encargos e Benefícios'!C91)</f>
        <v>0</v>
      </c>
      <c r="AO92" s="32"/>
      <c r="AP92" s="31"/>
      <c r="AQ92" s="31"/>
      <c r="AR92" s="203"/>
      <c r="AS92" s="32"/>
    </row>
    <row r="93" spans="1:45" ht="12.75" hidden="1" x14ac:dyDescent="0.2">
      <c r="A93" s="48">
        <v>87</v>
      </c>
      <c r="B93" s="12">
        <f>'Encargos e Benefícios'!B92</f>
        <v>0</v>
      </c>
      <c r="C93" s="10">
        <f>'Encargos e Benefícios'!C92</f>
        <v>0</v>
      </c>
      <c r="D93" s="38"/>
      <c r="E93" s="167"/>
      <c r="F93" s="166"/>
      <c r="G93" s="165"/>
      <c r="H93" s="126"/>
      <c r="I93" s="47"/>
      <c r="J93" s="47"/>
      <c r="K93" s="47"/>
      <c r="L93" s="47"/>
      <c r="M93" s="165"/>
      <c r="N93" s="126"/>
      <c r="O93" s="47"/>
      <c r="P93" s="47"/>
      <c r="Q93" s="47"/>
      <c r="R93" s="47"/>
      <c r="S93" s="165"/>
      <c r="T93" s="126"/>
      <c r="U93" s="47"/>
      <c r="V93" s="47"/>
      <c r="W93" s="47"/>
      <c r="X93" s="47"/>
      <c r="Y93" s="165"/>
      <c r="Z93" s="126"/>
      <c r="AA93" s="47"/>
      <c r="AB93" s="47"/>
      <c r="AC93" s="47"/>
      <c r="AD93" s="47"/>
      <c r="AE93" s="165"/>
      <c r="AF93" s="126"/>
      <c r="AG93" s="47"/>
      <c r="AH93" s="47"/>
      <c r="AI93" s="47"/>
      <c r="AJ93" s="129"/>
      <c r="AK93" s="11">
        <f>'Encargos e Benefícios'!D92</f>
        <v>0</v>
      </c>
      <c r="AL93" s="11">
        <f>IF('Encargos e Benefícios'!C92=0,0,'Encargos e Benefícios'!U92/'Encargos e Benefícios'!C92)</f>
        <v>0</v>
      </c>
      <c r="AM93" s="11">
        <f>IF('Encargos e Benefícios'!C92=0,0,'Encargos e Benefícios'!AC92/'Encargos e Benefícios'!C92)</f>
        <v>0</v>
      </c>
      <c r="AN93" s="113">
        <f>IF('Encargos e Benefícios'!C92=0,0,'Encargos e Benefícios'!AD92/'Encargos e Benefícios'!C92)</f>
        <v>0</v>
      </c>
      <c r="AO93" s="32"/>
      <c r="AP93" s="31"/>
      <c r="AQ93" s="31"/>
      <c r="AR93" s="203"/>
      <c r="AS93" s="32"/>
    </row>
    <row r="94" spans="1:45" ht="12.75" hidden="1" x14ac:dyDescent="0.2">
      <c r="A94" s="48">
        <v>88</v>
      </c>
      <c r="B94" s="12">
        <f>'Encargos e Benefícios'!B93</f>
        <v>0</v>
      </c>
      <c r="C94" s="10">
        <f>'Encargos e Benefícios'!C93</f>
        <v>0</v>
      </c>
      <c r="D94" s="38"/>
      <c r="E94" s="167"/>
      <c r="F94" s="166"/>
      <c r="G94" s="165"/>
      <c r="H94" s="126"/>
      <c r="I94" s="47"/>
      <c r="J94" s="47"/>
      <c r="K94" s="47"/>
      <c r="L94" s="47"/>
      <c r="M94" s="165"/>
      <c r="N94" s="126"/>
      <c r="O94" s="47"/>
      <c r="P94" s="47"/>
      <c r="Q94" s="47"/>
      <c r="R94" s="47"/>
      <c r="S94" s="165"/>
      <c r="T94" s="126"/>
      <c r="U94" s="47"/>
      <c r="V94" s="47"/>
      <c r="W94" s="47"/>
      <c r="X94" s="47"/>
      <c r="Y94" s="165"/>
      <c r="Z94" s="126"/>
      <c r="AA94" s="47"/>
      <c r="AB94" s="47"/>
      <c r="AC94" s="47"/>
      <c r="AD94" s="47"/>
      <c r="AE94" s="165"/>
      <c r="AF94" s="126"/>
      <c r="AG94" s="47"/>
      <c r="AH94" s="47"/>
      <c r="AI94" s="47"/>
      <c r="AJ94" s="129"/>
      <c r="AK94" s="11">
        <f>'Encargos e Benefícios'!D93</f>
        <v>0</v>
      </c>
      <c r="AL94" s="11">
        <f>IF('Encargos e Benefícios'!C93=0,0,'Encargos e Benefícios'!U93/'Encargos e Benefícios'!C93)</f>
        <v>0</v>
      </c>
      <c r="AM94" s="11">
        <f>IF('Encargos e Benefícios'!C93=0,0,'Encargos e Benefícios'!AC93/'Encargos e Benefícios'!C93)</f>
        <v>0</v>
      </c>
      <c r="AN94" s="113">
        <f>IF('Encargos e Benefícios'!C93=0,0,'Encargos e Benefícios'!AD93/'Encargos e Benefícios'!C93)</f>
        <v>0</v>
      </c>
      <c r="AO94" s="32"/>
      <c r="AP94" s="31"/>
      <c r="AQ94" s="31"/>
      <c r="AR94" s="203"/>
      <c r="AS94" s="32"/>
    </row>
    <row r="95" spans="1:45" ht="12.75" hidden="1" x14ac:dyDescent="0.2">
      <c r="A95" s="48">
        <v>89</v>
      </c>
      <c r="B95" s="12">
        <f>'Encargos e Benefícios'!B94</f>
        <v>0</v>
      </c>
      <c r="C95" s="10">
        <f>'Encargos e Benefícios'!C94</f>
        <v>0</v>
      </c>
      <c r="D95" s="38"/>
      <c r="E95" s="167"/>
      <c r="F95" s="166"/>
      <c r="G95" s="165"/>
      <c r="H95" s="126"/>
      <c r="I95" s="47"/>
      <c r="J95" s="47"/>
      <c r="K95" s="47"/>
      <c r="L95" s="47"/>
      <c r="M95" s="165"/>
      <c r="N95" s="126"/>
      <c r="O95" s="47"/>
      <c r="P95" s="47"/>
      <c r="Q95" s="47"/>
      <c r="R95" s="47"/>
      <c r="S95" s="165"/>
      <c r="T95" s="126"/>
      <c r="U95" s="47"/>
      <c r="V95" s="47"/>
      <c r="W95" s="47"/>
      <c r="X95" s="47"/>
      <c r="Y95" s="165"/>
      <c r="Z95" s="126"/>
      <c r="AA95" s="47"/>
      <c r="AB95" s="47"/>
      <c r="AC95" s="47"/>
      <c r="AD95" s="47"/>
      <c r="AE95" s="165"/>
      <c r="AF95" s="126"/>
      <c r="AG95" s="47"/>
      <c r="AH95" s="47"/>
      <c r="AI95" s="47"/>
      <c r="AJ95" s="129"/>
      <c r="AK95" s="11">
        <f>'Encargos e Benefícios'!D94</f>
        <v>0</v>
      </c>
      <c r="AL95" s="11">
        <f>IF('Encargos e Benefícios'!C94=0,0,'Encargos e Benefícios'!U94/'Encargos e Benefícios'!C94)</f>
        <v>0</v>
      </c>
      <c r="AM95" s="11">
        <f>IF('Encargos e Benefícios'!C94=0,0,'Encargos e Benefícios'!AC94/'Encargos e Benefícios'!C94)</f>
        <v>0</v>
      </c>
      <c r="AN95" s="113">
        <f>IF('Encargos e Benefícios'!C94=0,0,'Encargos e Benefícios'!AD94/'Encargos e Benefícios'!C94)</f>
        <v>0</v>
      </c>
      <c r="AO95" s="32"/>
      <c r="AP95" s="31"/>
      <c r="AQ95" s="31"/>
      <c r="AR95" s="203"/>
      <c r="AS95" s="32"/>
    </row>
    <row r="96" spans="1:45" ht="12.75" hidden="1" x14ac:dyDescent="0.2">
      <c r="A96" s="48">
        <v>90</v>
      </c>
      <c r="B96" s="12">
        <f>'Encargos e Benefícios'!B95</f>
        <v>0</v>
      </c>
      <c r="C96" s="10">
        <f>'Encargos e Benefícios'!C95</f>
        <v>0</v>
      </c>
      <c r="D96" s="38"/>
      <c r="E96" s="167"/>
      <c r="F96" s="166"/>
      <c r="G96" s="165"/>
      <c r="H96" s="126"/>
      <c r="I96" s="47"/>
      <c r="J96" s="47"/>
      <c r="K96" s="47"/>
      <c r="L96" s="47"/>
      <c r="M96" s="165"/>
      <c r="N96" s="126"/>
      <c r="O96" s="47"/>
      <c r="P96" s="47"/>
      <c r="Q96" s="47"/>
      <c r="R96" s="47"/>
      <c r="S96" s="165"/>
      <c r="T96" s="126"/>
      <c r="U96" s="47"/>
      <c r="V96" s="47"/>
      <c r="W96" s="47"/>
      <c r="X96" s="47"/>
      <c r="Y96" s="165"/>
      <c r="Z96" s="126"/>
      <c r="AA96" s="47"/>
      <c r="AB96" s="47"/>
      <c r="AC96" s="47"/>
      <c r="AD96" s="47"/>
      <c r="AE96" s="165"/>
      <c r="AF96" s="126"/>
      <c r="AG96" s="47"/>
      <c r="AH96" s="47"/>
      <c r="AI96" s="47"/>
      <c r="AJ96" s="129"/>
      <c r="AK96" s="11">
        <f>'Encargos e Benefícios'!D95</f>
        <v>0</v>
      </c>
      <c r="AL96" s="11">
        <f>IF('Encargos e Benefícios'!C95=0,0,'Encargos e Benefícios'!U95/'Encargos e Benefícios'!C95)</f>
        <v>0</v>
      </c>
      <c r="AM96" s="11">
        <f>IF('Encargos e Benefícios'!C95=0,0,'Encargos e Benefícios'!AC95/'Encargos e Benefícios'!C95)</f>
        <v>0</v>
      </c>
      <c r="AN96" s="113">
        <f>IF('Encargos e Benefícios'!C95=0,0,'Encargos e Benefícios'!AD95/'Encargos e Benefícios'!C95)</f>
        <v>0</v>
      </c>
      <c r="AO96" s="32"/>
      <c r="AP96" s="31"/>
      <c r="AQ96" s="31"/>
      <c r="AR96" s="203"/>
      <c r="AS96" s="32"/>
    </row>
    <row r="97" spans="1:45" ht="12.75" hidden="1" x14ac:dyDescent="0.2">
      <c r="A97" s="48">
        <v>91</v>
      </c>
      <c r="B97" s="12">
        <f>'Encargos e Benefícios'!B96</f>
        <v>0</v>
      </c>
      <c r="C97" s="10">
        <f>'Encargos e Benefícios'!C96</f>
        <v>0</v>
      </c>
      <c r="D97" s="38"/>
      <c r="E97" s="167"/>
      <c r="F97" s="166"/>
      <c r="G97" s="165"/>
      <c r="H97" s="126"/>
      <c r="I97" s="47"/>
      <c r="J97" s="47"/>
      <c r="K97" s="47"/>
      <c r="L97" s="47"/>
      <c r="M97" s="165"/>
      <c r="N97" s="126"/>
      <c r="O97" s="47"/>
      <c r="P97" s="47"/>
      <c r="Q97" s="47"/>
      <c r="R97" s="47"/>
      <c r="S97" s="165"/>
      <c r="T97" s="126"/>
      <c r="U97" s="47"/>
      <c r="V97" s="47"/>
      <c r="W97" s="47"/>
      <c r="X97" s="47"/>
      <c r="Y97" s="165"/>
      <c r="Z97" s="126"/>
      <c r="AA97" s="47"/>
      <c r="AB97" s="47"/>
      <c r="AC97" s="47"/>
      <c r="AD97" s="47"/>
      <c r="AE97" s="165"/>
      <c r="AF97" s="126"/>
      <c r="AG97" s="47"/>
      <c r="AH97" s="47"/>
      <c r="AI97" s="47"/>
      <c r="AJ97" s="129"/>
      <c r="AK97" s="11">
        <f>'Encargos e Benefícios'!D96</f>
        <v>0</v>
      </c>
      <c r="AL97" s="11">
        <f>IF('Encargos e Benefícios'!C96=0,0,'Encargos e Benefícios'!U96/'Encargos e Benefícios'!C96)</f>
        <v>0</v>
      </c>
      <c r="AM97" s="11">
        <f>IF('Encargos e Benefícios'!C96=0,0,'Encargos e Benefícios'!AC96/'Encargos e Benefícios'!C96)</f>
        <v>0</v>
      </c>
      <c r="AN97" s="113">
        <f>IF('Encargos e Benefícios'!C96=0,0,'Encargos e Benefícios'!AD96/'Encargos e Benefícios'!C96)</f>
        <v>0</v>
      </c>
      <c r="AO97" s="32"/>
      <c r="AP97" s="31"/>
      <c r="AQ97" s="31"/>
      <c r="AR97" s="203"/>
      <c r="AS97" s="32"/>
    </row>
    <row r="98" spans="1:45" ht="12.75" hidden="1" x14ac:dyDescent="0.2">
      <c r="A98" s="48">
        <v>92</v>
      </c>
      <c r="B98" s="12">
        <f>'Encargos e Benefícios'!B97</f>
        <v>0</v>
      </c>
      <c r="C98" s="10">
        <f>'Encargos e Benefícios'!C97</f>
        <v>0</v>
      </c>
      <c r="D98" s="38"/>
      <c r="E98" s="167"/>
      <c r="F98" s="166"/>
      <c r="G98" s="165"/>
      <c r="H98" s="126"/>
      <c r="I98" s="47"/>
      <c r="J98" s="47"/>
      <c r="K98" s="47"/>
      <c r="L98" s="47"/>
      <c r="M98" s="165"/>
      <c r="N98" s="126"/>
      <c r="O98" s="47"/>
      <c r="P98" s="47"/>
      <c r="Q98" s="47"/>
      <c r="R98" s="47"/>
      <c r="S98" s="165"/>
      <c r="T98" s="126"/>
      <c r="U98" s="47"/>
      <c r="V98" s="47"/>
      <c r="W98" s="47"/>
      <c r="X98" s="47"/>
      <c r="Y98" s="165"/>
      <c r="Z98" s="126"/>
      <c r="AA98" s="47"/>
      <c r="AB98" s="47"/>
      <c r="AC98" s="47"/>
      <c r="AD98" s="47"/>
      <c r="AE98" s="165"/>
      <c r="AF98" s="126"/>
      <c r="AG98" s="47"/>
      <c r="AH98" s="47"/>
      <c r="AI98" s="47"/>
      <c r="AJ98" s="129"/>
      <c r="AK98" s="11">
        <f>'Encargos e Benefícios'!D97</f>
        <v>0</v>
      </c>
      <c r="AL98" s="11">
        <f>IF('Encargos e Benefícios'!C97=0,0,'Encargos e Benefícios'!U97/'Encargos e Benefícios'!C97)</f>
        <v>0</v>
      </c>
      <c r="AM98" s="11">
        <f>IF('Encargos e Benefícios'!C97=0,0,'Encargos e Benefícios'!AC97/'Encargos e Benefícios'!C97)</f>
        <v>0</v>
      </c>
      <c r="AN98" s="113">
        <f>IF('Encargos e Benefícios'!C97=0,0,'Encargos e Benefícios'!AD97/'Encargos e Benefícios'!C97)</f>
        <v>0</v>
      </c>
      <c r="AO98" s="32"/>
      <c r="AP98" s="31"/>
      <c r="AQ98" s="31"/>
      <c r="AR98" s="203"/>
      <c r="AS98" s="32"/>
    </row>
    <row r="99" spans="1:45" ht="12.75" hidden="1" x14ac:dyDescent="0.2">
      <c r="A99" s="48">
        <v>93</v>
      </c>
      <c r="B99" s="12">
        <f>'Encargos e Benefícios'!B98</f>
        <v>0</v>
      </c>
      <c r="C99" s="10">
        <f>'Encargos e Benefícios'!C98</f>
        <v>0</v>
      </c>
      <c r="D99" s="38"/>
      <c r="E99" s="167"/>
      <c r="F99" s="166"/>
      <c r="G99" s="165"/>
      <c r="H99" s="126"/>
      <c r="I99" s="47"/>
      <c r="J99" s="47"/>
      <c r="K99" s="47"/>
      <c r="L99" s="47"/>
      <c r="M99" s="165"/>
      <c r="N99" s="126"/>
      <c r="O99" s="47"/>
      <c r="P99" s="47"/>
      <c r="Q99" s="47"/>
      <c r="R99" s="47"/>
      <c r="S99" s="165"/>
      <c r="T99" s="126"/>
      <c r="U99" s="47"/>
      <c r="V99" s="47"/>
      <c r="W99" s="47"/>
      <c r="X99" s="47"/>
      <c r="Y99" s="165"/>
      <c r="Z99" s="126"/>
      <c r="AA99" s="47"/>
      <c r="AB99" s="47"/>
      <c r="AC99" s="47"/>
      <c r="AD99" s="47"/>
      <c r="AE99" s="165"/>
      <c r="AF99" s="126"/>
      <c r="AG99" s="47"/>
      <c r="AH99" s="47"/>
      <c r="AI99" s="47"/>
      <c r="AJ99" s="129"/>
      <c r="AK99" s="11">
        <f>'Encargos e Benefícios'!D98</f>
        <v>0</v>
      </c>
      <c r="AL99" s="11">
        <f>IF('Encargos e Benefícios'!C98=0,0,'Encargos e Benefícios'!U98/'Encargos e Benefícios'!C98)</f>
        <v>0</v>
      </c>
      <c r="AM99" s="11">
        <f>IF('Encargos e Benefícios'!C98=0,0,'Encargos e Benefícios'!AC98/'Encargos e Benefícios'!C98)</f>
        <v>0</v>
      </c>
      <c r="AN99" s="113">
        <f>IF('Encargos e Benefícios'!C98=0,0,'Encargos e Benefícios'!AD98/'Encargos e Benefícios'!C98)</f>
        <v>0</v>
      </c>
      <c r="AO99" s="32"/>
      <c r="AP99" s="31"/>
      <c r="AQ99" s="31"/>
      <c r="AR99" s="203"/>
      <c r="AS99" s="32"/>
    </row>
    <row r="100" spans="1:45" ht="12.75" hidden="1" x14ac:dyDescent="0.2">
      <c r="A100" s="48">
        <v>94</v>
      </c>
      <c r="B100" s="12">
        <f>'Encargos e Benefícios'!B99</f>
        <v>0</v>
      </c>
      <c r="C100" s="10">
        <f>'Encargos e Benefícios'!C99</f>
        <v>0</v>
      </c>
      <c r="D100" s="38"/>
      <c r="E100" s="167"/>
      <c r="F100" s="166"/>
      <c r="G100" s="165"/>
      <c r="H100" s="126"/>
      <c r="I100" s="47"/>
      <c r="J100" s="47"/>
      <c r="K100" s="47"/>
      <c r="L100" s="47"/>
      <c r="M100" s="165"/>
      <c r="N100" s="126"/>
      <c r="O100" s="47"/>
      <c r="P100" s="47"/>
      <c r="Q100" s="47"/>
      <c r="R100" s="47"/>
      <c r="S100" s="165"/>
      <c r="T100" s="126"/>
      <c r="U100" s="47"/>
      <c r="V100" s="47"/>
      <c r="W100" s="47"/>
      <c r="X100" s="47"/>
      <c r="Y100" s="165"/>
      <c r="Z100" s="126"/>
      <c r="AA100" s="47"/>
      <c r="AB100" s="47"/>
      <c r="AC100" s="47"/>
      <c r="AD100" s="47"/>
      <c r="AE100" s="165"/>
      <c r="AF100" s="126"/>
      <c r="AG100" s="47"/>
      <c r="AH100" s="47"/>
      <c r="AI100" s="47"/>
      <c r="AJ100" s="129"/>
      <c r="AK100" s="11">
        <f>'Encargos e Benefícios'!D99</f>
        <v>0</v>
      </c>
      <c r="AL100" s="11">
        <f>IF('Encargos e Benefícios'!C99=0,0,'Encargos e Benefícios'!U99/'Encargos e Benefícios'!C99)</f>
        <v>0</v>
      </c>
      <c r="AM100" s="11">
        <f>IF('Encargos e Benefícios'!C99=0,0,'Encargos e Benefícios'!AC99/'Encargos e Benefícios'!C99)</f>
        <v>0</v>
      </c>
      <c r="AN100" s="113">
        <f>IF('Encargos e Benefícios'!C99=0,0,'Encargos e Benefícios'!AD99/'Encargos e Benefícios'!C99)</f>
        <v>0</v>
      </c>
      <c r="AO100" s="32"/>
      <c r="AP100" s="31"/>
      <c r="AQ100" s="31"/>
      <c r="AR100" s="203"/>
      <c r="AS100" s="32"/>
    </row>
    <row r="101" spans="1:45" ht="12.75" hidden="1" x14ac:dyDescent="0.2">
      <c r="A101" s="48">
        <v>95</v>
      </c>
      <c r="B101" s="12">
        <f>'Encargos e Benefícios'!B100</f>
        <v>0</v>
      </c>
      <c r="C101" s="10">
        <f>'Encargos e Benefícios'!C100</f>
        <v>0</v>
      </c>
      <c r="D101" s="38"/>
      <c r="E101" s="167"/>
      <c r="F101" s="166"/>
      <c r="G101" s="165"/>
      <c r="H101" s="126"/>
      <c r="I101" s="47"/>
      <c r="J101" s="47"/>
      <c r="K101" s="47"/>
      <c r="L101" s="47"/>
      <c r="M101" s="165"/>
      <c r="N101" s="126"/>
      <c r="O101" s="47"/>
      <c r="P101" s="47"/>
      <c r="Q101" s="47"/>
      <c r="R101" s="47"/>
      <c r="S101" s="165"/>
      <c r="T101" s="126"/>
      <c r="U101" s="47"/>
      <c r="V101" s="47"/>
      <c r="W101" s="47"/>
      <c r="X101" s="47"/>
      <c r="Y101" s="165"/>
      <c r="Z101" s="126"/>
      <c r="AA101" s="47"/>
      <c r="AB101" s="47"/>
      <c r="AC101" s="47"/>
      <c r="AD101" s="47"/>
      <c r="AE101" s="165"/>
      <c r="AF101" s="126"/>
      <c r="AG101" s="47"/>
      <c r="AH101" s="47"/>
      <c r="AI101" s="47"/>
      <c r="AJ101" s="129"/>
      <c r="AK101" s="11">
        <f>'Encargos e Benefícios'!D100</f>
        <v>0</v>
      </c>
      <c r="AL101" s="11">
        <f>IF('Encargos e Benefícios'!C100=0,0,'Encargos e Benefícios'!U100/'Encargos e Benefícios'!C100)</f>
        <v>0</v>
      </c>
      <c r="AM101" s="11">
        <f>IF('Encargos e Benefícios'!C100=0,0,'Encargos e Benefícios'!AC100/'Encargos e Benefícios'!C100)</f>
        <v>0</v>
      </c>
      <c r="AN101" s="113">
        <f>IF('Encargos e Benefícios'!C100=0,0,'Encargos e Benefícios'!AD100/'Encargos e Benefícios'!C100)</f>
        <v>0</v>
      </c>
      <c r="AO101" s="32"/>
      <c r="AP101" s="31"/>
      <c r="AQ101" s="31"/>
      <c r="AR101" s="203"/>
      <c r="AS101" s="32"/>
    </row>
    <row r="102" spans="1:45" ht="12.75" hidden="1" x14ac:dyDescent="0.2">
      <c r="A102" s="48">
        <v>96</v>
      </c>
      <c r="B102" s="12">
        <f>'Encargos e Benefícios'!B101</f>
        <v>0</v>
      </c>
      <c r="C102" s="10">
        <f>'Encargos e Benefícios'!C101</f>
        <v>0</v>
      </c>
      <c r="D102" s="38"/>
      <c r="E102" s="167"/>
      <c r="F102" s="166"/>
      <c r="G102" s="165"/>
      <c r="H102" s="126"/>
      <c r="I102" s="47"/>
      <c r="J102" s="47"/>
      <c r="K102" s="47"/>
      <c r="L102" s="47"/>
      <c r="M102" s="165"/>
      <c r="N102" s="126"/>
      <c r="O102" s="47"/>
      <c r="P102" s="47"/>
      <c r="Q102" s="47"/>
      <c r="R102" s="47"/>
      <c r="S102" s="165"/>
      <c r="T102" s="126"/>
      <c r="U102" s="47"/>
      <c r="V102" s="47"/>
      <c r="W102" s="47"/>
      <c r="X102" s="47"/>
      <c r="Y102" s="165"/>
      <c r="Z102" s="126"/>
      <c r="AA102" s="47"/>
      <c r="AB102" s="47"/>
      <c r="AC102" s="47"/>
      <c r="AD102" s="47"/>
      <c r="AE102" s="165"/>
      <c r="AF102" s="126"/>
      <c r="AG102" s="47"/>
      <c r="AH102" s="47"/>
      <c r="AI102" s="47"/>
      <c r="AJ102" s="129"/>
      <c r="AK102" s="11">
        <f>'Encargos e Benefícios'!D101</f>
        <v>0</v>
      </c>
      <c r="AL102" s="11">
        <f>IF('Encargos e Benefícios'!C101=0,0,'Encargos e Benefícios'!U101/'Encargos e Benefícios'!C101)</f>
        <v>0</v>
      </c>
      <c r="AM102" s="11">
        <f>IF('Encargos e Benefícios'!C101=0,0,'Encargos e Benefícios'!AC101/'Encargos e Benefícios'!C101)</f>
        <v>0</v>
      </c>
      <c r="AN102" s="113">
        <f>IF('Encargos e Benefícios'!C101=0,0,'Encargos e Benefícios'!AD101/'Encargos e Benefícios'!C101)</f>
        <v>0</v>
      </c>
      <c r="AO102" s="32"/>
      <c r="AP102" s="31"/>
      <c r="AQ102" s="31"/>
      <c r="AR102" s="203"/>
      <c r="AS102" s="32"/>
    </row>
    <row r="103" spans="1:45" ht="12.75" hidden="1" x14ac:dyDescent="0.2">
      <c r="A103" s="48">
        <v>97</v>
      </c>
      <c r="B103" s="12">
        <f>'Encargos e Benefícios'!B102</f>
        <v>0</v>
      </c>
      <c r="C103" s="10">
        <f>'Encargos e Benefícios'!C102</f>
        <v>0</v>
      </c>
      <c r="D103" s="38"/>
      <c r="E103" s="167"/>
      <c r="F103" s="166"/>
      <c r="G103" s="165"/>
      <c r="H103" s="126"/>
      <c r="I103" s="47"/>
      <c r="J103" s="47"/>
      <c r="K103" s="47"/>
      <c r="L103" s="47"/>
      <c r="M103" s="165"/>
      <c r="N103" s="126"/>
      <c r="O103" s="47"/>
      <c r="P103" s="47"/>
      <c r="Q103" s="47"/>
      <c r="R103" s="47"/>
      <c r="S103" s="165"/>
      <c r="T103" s="126"/>
      <c r="U103" s="47"/>
      <c r="V103" s="47"/>
      <c r="W103" s="47"/>
      <c r="X103" s="47"/>
      <c r="Y103" s="165"/>
      <c r="Z103" s="126"/>
      <c r="AA103" s="47"/>
      <c r="AB103" s="47"/>
      <c r="AC103" s="47"/>
      <c r="AD103" s="47"/>
      <c r="AE103" s="165"/>
      <c r="AF103" s="126"/>
      <c r="AG103" s="47"/>
      <c r="AH103" s="47"/>
      <c r="AI103" s="47"/>
      <c r="AJ103" s="129"/>
      <c r="AK103" s="11">
        <f>'Encargos e Benefícios'!D102</f>
        <v>0</v>
      </c>
      <c r="AL103" s="11">
        <f>IF('Encargos e Benefícios'!C102=0,0,'Encargos e Benefícios'!U102/'Encargos e Benefícios'!C102)</f>
        <v>0</v>
      </c>
      <c r="AM103" s="11">
        <f>IF('Encargos e Benefícios'!C102=0,0,'Encargos e Benefícios'!AC102/'Encargos e Benefícios'!C102)</f>
        <v>0</v>
      </c>
      <c r="AN103" s="113">
        <f>IF('Encargos e Benefícios'!C102=0,0,'Encargos e Benefícios'!AD102/'Encargos e Benefícios'!C102)</f>
        <v>0</v>
      </c>
      <c r="AO103" s="32"/>
      <c r="AP103" s="31"/>
      <c r="AQ103" s="31"/>
      <c r="AR103" s="203"/>
      <c r="AS103" s="32"/>
    </row>
    <row r="104" spans="1:45" ht="12.75" hidden="1" x14ac:dyDescent="0.2">
      <c r="A104" s="48">
        <v>98</v>
      </c>
      <c r="B104" s="12">
        <f>'Encargos e Benefícios'!B103</f>
        <v>0</v>
      </c>
      <c r="C104" s="10">
        <f>'Encargos e Benefícios'!C103</f>
        <v>0</v>
      </c>
      <c r="D104" s="38"/>
      <c r="E104" s="167"/>
      <c r="F104" s="166"/>
      <c r="G104" s="165"/>
      <c r="H104" s="126"/>
      <c r="I104" s="47"/>
      <c r="J104" s="47"/>
      <c r="K104" s="47"/>
      <c r="L104" s="47"/>
      <c r="M104" s="165"/>
      <c r="N104" s="126"/>
      <c r="O104" s="47"/>
      <c r="P104" s="47"/>
      <c r="Q104" s="47"/>
      <c r="R104" s="47"/>
      <c r="S104" s="165"/>
      <c r="T104" s="126"/>
      <c r="U104" s="47"/>
      <c r="V104" s="47"/>
      <c r="W104" s="47"/>
      <c r="X104" s="47"/>
      <c r="Y104" s="165"/>
      <c r="Z104" s="126"/>
      <c r="AA104" s="47"/>
      <c r="AB104" s="47"/>
      <c r="AC104" s="47"/>
      <c r="AD104" s="47"/>
      <c r="AE104" s="165"/>
      <c r="AF104" s="126"/>
      <c r="AG104" s="47"/>
      <c r="AH104" s="47"/>
      <c r="AI104" s="47"/>
      <c r="AJ104" s="129"/>
      <c r="AK104" s="11">
        <f>'Encargos e Benefícios'!D103</f>
        <v>0</v>
      </c>
      <c r="AL104" s="11">
        <f>IF('Encargos e Benefícios'!C103=0,0,'Encargos e Benefícios'!U103/'Encargos e Benefícios'!C103)</f>
        <v>0</v>
      </c>
      <c r="AM104" s="11">
        <f>IF('Encargos e Benefícios'!C103=0,0,'Encargos e Benefícios'!AC103/'Encargos e Benefícios'!C103)</f>
        <v>0</v>
      </c>
      <c r="AN104" s="113">
        <f>IF('Encargos e Benefícios'!C103=0,0,'Encargos e Benefícios'!AD103/'Encargos e Benefícios'!C103)</f>
        <v>0</v>
      </c>
      <c r="AO104" s="32"/>
      <c r="AP104" s="31"/>
      <c r="AQ104" s="31"/>
      <c r="AR104" s="203"/>
      <c r="AS104" s="32"/>
    </row>
    <row r="105" spans="1:45" ht="12.75" hidden="1" x14ac:dyDescent="0.2">
      <c r="A105" s="48">
        <v>99</v>
      </c>
      <c r="B105" s="12">
        <f>'Encargos e Benefícios'!B104</f>
        <v>0</v>
      </c>
      <c r="C105" s="10">
        <f>'Encargos e Benefícios'!C104</f>
        <v>0</v>
      </c>
      <c r="D105" s="38"/>
      <c r="E105" s="167"/>
      <c r="F105" s="166"/>
      <c r="G105" s="165"/>
      <c r="H105" s="126"/>
      <c r="I105" s="47"/>
      <c r="J105" s="47"/>
      <c r="K105" s="47"/>
      <c r="L105" s="47"/>
      <c r="M105" s="165"/>
      <c r="N105" s="126"/>
      <c r="O105" s="47"/>
      <c r="P105" s="47"/>
      <c r="Q105" s="47"/>
      <c r="R105" s="47"/>
      <c r="S105" s="165"/>
      <c r="T105" s="126"/>
      <c r="U105" s="47"/>
      <c r="V105" s="47"/>
      <c r="W105" s="47"/>
      <c r="X105" s="47"/>
      <c r="Y105" s="165"/>
      <c r="Z105" s="126"/>
      <c r="AA105" s="47"/>
      <c r="AB105" s="47"/>
      <c r="AC105" s="47"/>
      <c r="AD105" s="47"/>
      <c r="AE105" s="165"/>
      <c r="AF105" s="126"/>
      <c r="AG105" s="47"/>
      <c r="AH105" s="47"/>
      <c r="AI105" s="47"/>
      <c r="AJ105" s="129"/>
      <c r="AK105" s="11">
        <f>'Encargos e Benefícios'!D104</f>
        <v>0</v>
      </c>
      <c r="AL105" s="11">
        <f>IF('Encargos e Benefícios'!C104=0,0,'Encargos e Benefícios'!U104/'Encargos e Benefícios'!C104)</f>
        <v>0</v>
      </c>
      <c r="AM105" s="11">
        <f>IF('Encargos e Benefícios'!C104=0,0,'Encargos e Benefícios'!AC104/'Encargos e Benefícios'!C104)</f>
        <v>0</v>
      </c>
      <c r="AN105" s="113">
        <f>IF('Encargos e Benefícios'!C104=0,0,'Encargos e Benefícios'!AD104/'Encargos e Benefícios'!C104)</f>
        <v>0</v>
      </c>
      <c r="AO105" s="32"/>
      <c r="AP105" s="31"/>
      <c r="AQ105" s="31"/>
      <c r="AR105" s="203"/>
      <c r="AS105" s="32"/>
    </row>
    <row r="106" spans="1:45" ht="12.75" hidden="1" x14ac:dyDescent="0.2">
      <c r="A106" s="48">
        <v>100</v>
      </c>
      <c r="B106" s="12">
        <f>'Encargos e Benefícios'!B105</f>
        <v>0</v>
      </c>
      <c r="C106" s="10">
        <f>'Encargos e Benefícios'!C105</f>
        <v>0</v>
      </c>
      <c r="D106" s="38"/>
      <c r="E106" s="167"/>
      <c r="F106" s="166"/>
      <c r="G106" s="165"/>
      <c r="H106" s="126"/>
      <c r="I106" s="47"/>
      <c r="J106" s="47"/>
      <c r="K106" s="47"/>
      <c r="L106" s="47"/>
      <c r="M106" s="165"/>
      <c r="N106" s="126"/>
      <c r="O106" s="47"/>
      <c r="P106" s="47"/>
      <c r="Q106" s="47"/>
      <c r="R106" s="47"/>
      <c r="S106" s="165"/>
      <c r="T106" s="126"/>
      <c r="U106" s="47"/>
      <c r="V106" s="47"/>
      <c r="W106" s="47"/>
      <c r="X106" s="47"/>
      <c r="Y106" s="165"/>
      <c r="Z106" s="126"/>
      <c r="AA106" s="47"/>
      <c r="AB106" s="47"/>
      <c r="AC106" s="47"/>
      <c r="AD106" s="47"/>
      <c r="AE106" s="165"/>
      <c r="AF106" s="126"/>
      <c r="AG106" s="47"/>
      <c r="AH106" s="47"/>
      <c r="AI106" s="47"/>
      <c r="AJ106" s="129"/>
      <c r="AK106" s="11">
        <f>'Encargos e Benefícios'!D105</f>
        <v>0</v>
      </c>
      <c r="AL106" s="11">
        <f>IF('Encargos e Benefícios'!C105=0,0,'Encargos e Benefícios'!U105/'Encargos e Benefícios'!C105)</f>
        <v>0</v>
      </c>
      <c r="AM106" s="11">
        <f>IF('Encargos e Benefícios'!C105=0,0,'Encargos e Benefícios'!AC105/'Encargos e Benefícios'!C105)</f>
        <v>0</v>
      </c>
      <c r="AN106" s="113">
        <f>IF('Encargos e Benefícios'!C105=0,0,'Encargos e Benefícios'!AD105/'Encargos e Benefícios'!C105)</f>
        <v>0</v>
      </c>
      <c r="AO106" s="32"/>
      <c r="AP106" s="31"/>
      <c r="AQ106" s="31"/>
      <c r="AR106" s="203"/>
      <c r="AS106" s="32"/>
    </row>
    <row r="107" spans="1:45" ht="12.75" hidden="1" x14ac:dyDescent="0.2">
      <c r="A107" s="48">
        <v>101</v>
      </c>
      <c r="B107" s="12">
        <f>'Encargos e Benefícios'!B106</f>
        <v>0</v>
      </c>
      <c r="C107" s="10">
        <f>'Encargos e Benefícios'!C106</f>
        <v>0</v>
      </c>
      <c r="D107" s="38"/>
      <c r="E107" s="167"/>
      <c r="F107" s="166"/>
      <c r="G107" s="165"/>
      <c r="H107" s="126"/>
      <c r="I107" s="47"/>
      <c r="J107" s="47"/>
      <c r="K107" s="47"/>
      <c r="L107" s="47"/>
      <c r="M107" s="165"/>
      <c r="N107" s="126"/>
      <c r="O107" s="47"/>
      <c r="P107" s="47"/>
      <c r="Q107" s="47"/>
      <c r="R107" s="47"/>
      <c r="S107" s="165"/>
      <c r="T107" s="126"/>
      <c r="U107" s="47"/>
      <c r="V107" s="47"/>
      <c r="W107" s="47"/>
      <c r="X107" s="47"/>
      <c r="Y107" s="165"/>
      <c r="Z107" s="126"/>
      <c r="AA107" s="47"/>
      <c r="AB107" s="47"/>
      <c r="AC107" s="47"/>
      <c r="AD107" s="47"/>
      <c r="AE107" s="165"/>
      <c r="AF107" s="126"/>
      <c r="AG107" s="47"/>
      <c r="AH107" s="47"/>
      <c r="AI107" s="47"/>
      <c r="AJ107" s="129"/>
      <c r="AK107" s="11">
        <f>'Encargos e Benefícios'!D106</f>
        <v>0</v>
      </c>
      <c r="AL107" s="11">
        <f>IF('Encargos e Benefícios'!C106=0,0,'Encargos e Benefícios'!U106/'Encargos e Benefícios'!C106)</f>
        <v>0</v>
      </c>
      <c r="AM107" s="11">
        <f>IF('Encargos e Benefícios'!C106=0,0,'Encargos e Benefícios'!AC106/'Encargos e Benefícios'!C106)</f>
        <v>0</v>
      </c>
      <c r="AN107" s="113">
        <f>IF('Encargos e Benefícios'!C106=0,0,'Encargos e Benefícios'!AD106/'Encargos e Benefícios'!C106)</f>
        <v>0</v>
      </c>
      <c r="AO107" s="32"/>
      <c r="AP107" s="31"/>
      <c r="AQ107" s="31"/>
      <c r="AR107" s="203"/>
      <c r="AS107" s="32"/>
    </row>
    <row r="108" spans="1:45" ht="12.75" hidden="1" x14ac:dyDescent="0.2">
      <c r="A108" s="48">
        <v>102</v>
      </c>
      <c r="B108" s="12">
        <f>'Encargos e Benefícios'!B107</f>
        <v>0</v>
      </c>
      <c r="C108" s="10">
        <f>'Encargos e Benefícios'!C107</f>
        <v>0</v>
      </c>
      <c r="D108" s="38"/>
      <c r="E108" s="167"/>
      <c r="F108" s="166"/>
      <c r="G108" s="165"/>
      <c r="H108" s="126"/>
      <c r="I108" s="47"/>
      <c r="J108" s="47"/>
      <c r="K108" s="47"/>
      <c r="L108" s="47"/>
      <c r="M108" s="165"/>
      <c r="N108" s="126"/>
      <c r="O108" s="47"/>
      <c r="P108" s="47"/>
      <c r="Q108" s="47"/>
      <c r="R108" s="47"/>
      <c r="S108" s="165"/>
      <c r="T108" s="126"/>
      <c r="U108" s="47"/>
      <c r="V108" s="47"/>
      <c r="W108" s="47"/>
      <c r="X108" s="47"/>
      <c r="Y108" s="165"/>
      <c r="Z108" s="126"/>
      <c r="AA108" s="47"/>
      <c r="AB108" s="47"/>
      <c r="AC108" s="47"/>
      <c r="AD108" s="47"/>
      <c r="AE108" s="165"/>
      <c r="AF108" s="126"/>
      <c r="AG108" s="47"/>
      <c r="AH108" s="47"/>
      <c r="AI108" s="47"/>
      <c r="AJ108" s="129"/>
      <c r="AK108" s="11">
        <f>'Encargos e Benefícios'!D107</f>
        <v>0</v>
      </c>
      <c r="AL108" s="11">
        <f>IF('Encargos e Benefícios'!C107=0,0,'Encargos e Benefícios'!U107/'Encargos e Benefícios'!C107)</f>
        <v>0</v>
      </c>
      <c r="AM108" s="11">
        <f>IF('Encargos e Benefícios'!C107=0,0,'Encargos e Benefícios'!AC107/'Encargos e Benefícios'!C107)</f>
        <v>0</v>
      </c>
      <c r="AN108" s="113">
        <f>IF('Encargos e Benefícios'!C107=0,0,'Encargos e Benefícios'!AD107/'Encargos e Benefícios'!C107)</f>
        <v>0</v>
      </c>
      <c r="AO108" s="32"/>
      <c r="AP108" s="31"/>
      <c r="AQ108" s="31"/>
      <c r="AR108" s="203"/>
      <c r="AS108" s="32"/>
    </row>
    <row r="109" spans="1:45" ht="12.75" hidden="1" x14ac:dyDescent="0.2">
      <c r="A109" s="48">
        <v>103</v>
      </c>
      <c r="B109" s="12">
        <f>'Encargos e Benefícios'!B108</f>
        <v>0</v>
      </c>
      <c r="C109" s="10">
        <f>'Encargos e Benefícios'!C108</f>
        <v>0</v>
      </c>
      <c r="D109" s="38"/>
      <c r="E109" s="167"/>
      <c r="F109" s="166"/>
      <c r="G109" s="165"/>
      <c r="H109" s="126"/>
      <c r="I109" s="47"/>
      <c r="J109" s="47"/>
      <c r="K109" s="47"/>
      <c r="L109" s="47"/>
      <c r="M109" s="165"/>
      <c r="N109" s="126"/>
      <c r="O109" s="47"/>
      <c r="P109" s="47"/>
      <c r="Q109" s="47"/>
      <c r="R109" s="47"/>
      <c r="S109" s="165"/>
      <c r="T109" s="126"/>
      <c r="U109" s="47"/>
      <c r="V109" s="47"/>
      <c r="W109" s="47"/>
      <c r="X109" s="47"/>
      <c r="Y109" s="165"/>
      <c r="Z109" s="126"/>
      <c r="AA109" s="47"/>
      <c r="AB109" s="47"/>
      <c r="AC109" s="47"/>
      <c r="AD109" s="47"/>
      <c r="AE109" s="165"/>
      <c r="AF109" s="126"/>
      <c r="AG109" s="47"/>
      <c r="AH109" s="47"/>
      <c r="AI109" s="47"/>
      <c r="AJ109" s="129"/>
      <c r="AK109" s="11">
        <f>'Encargos e Benefícios'!D108</f>
        <v>0</v>
      </c>
      <c r="AL109" s="11">
        <f>IF('Encargos e Benefícios'!C108=0,0,'Encargos e Benefícios'!U108/'Encargos e Benefícios'!C108)</f>
        <v>0</v>
      </c>
      <c r="AM109" s="11">
        <f>IF('Encargos e Benefícios'!C108=0,0,'Encargos e Benefícios'!AC108/'Encargos e Benefícios'!C108)</f>
        <v>0</v>
      </c>
      <c r="AN109" s="113">
        <f>IF('Encargos e Benefícios'!C108=0,0,'Encargos e Benefícios'!AD108/'Encargos e Benefícios'!C108)</f>
        <v>0</v>
      </c>
      <c r="AO109" s="32"/>
      <c r="AP109" s="31"/>
      <c r="AQ109" s="31"/>
      <c r="AR109" s="203"/>
      <c r="AS109" s="32"/>
    </row>
    <row r="110" spans="1:45" ht="12.75" hidden="1" x14ac:dyDescent="0.2">
      <c r="A110" s="48">
        <v>104</v>
      </c>
      <c r="B110" s="12">
        <f>'Encargos e Benefícios'!B109</f>
        <v>0</v>
      </c>
      <c r="C110" s="10">
        <f>'Encargos e Benefícios'!C109</f>
        <v>0</v>
      </c>
      <c r="D110" s="38"/>
      <c r="E110" s="167"/>
      <c r="F110" s="166"/>
      <c r="G110" s="165"/>
      <c r="H110" s="126"/>
      <c r="I110" s="47"/>
      <c r="J110" s="47"/>
      <c r="K110" s="47"/>
      <c r="L110" s="47"/>
      <c r="M110" s="165"/>
      <c r="N110" s="126"/>
      <c r="O110" s="47"/>
      <c r="P110" s="47"/>
      <c r="Q110" s="47"/>
      <c r="R110" s="47"/>
      <c r="S110" s="165"/>
      <c r="T110" s="126"/>
      <c r="U110" s="47"/>
      <c r="V110" s="47"/>
      <c r="W110" s="47"/>
      <c r="X110" s="47"/>
      <c r="Y110" s="165"/>
      <c r="Z110" s="126"/>
      <c r="AA110" s="47"/>
      <c r="AB110" s="47"/>
      <c r="AC110" s="47"/>
      <c r="AD110" s="47"/>
      <c r="AE110" s="165"/>
      <c r="AF110" s="126"/>
      <c r="AG110" s="47"/>
      <c r="AH110" s="47"/>
      <c r="AI110" s="47"/>
      <c r="AJ110" s="129"/>
      <c r="AK110" s="11">
        <f>'Encargos e Benefícios'!D109</f>
        <v>0</v>
      </c>
      <c r="AL110" s="11">
        <f>IF('Encargos e Benefícios'!C109=0,0,'Encargos e Benefícios'!U109/'Encargos e Benefícios'!C109)</f>
        <v>0</v>
      </c>
      <c r="AM110" s="11">
        <f>IF('Encargos e Benefícios'!C109=0,0,'Encargos e Benefícios'!AC109/'Encargos e Benefícios'!C109)</f>
        <v>0</v>
      </c>
      <c r="AN110" s="113">
        <f>IF('Encargos e Benefícios'!C109=0,0,'Encargos e Benefícios'!AD109/'Encargos e Benefícios'!C109)</f>
        <v>0</v>
      </c>
      <c r="AO110" s="32"/>
      <c r="AP110" s="31"/>
      <c r="AQ110" s="31"/>
      <c r="AR110" s="203"/>
      <c r="AS110" s="32"/>
    </row>
    <row r="111" spans="1:45" ht="12.75" hidden="1" x14ac:dyDescent="0.2">
      <c r="A111" s="48">
        <v>105</v>
      </c>
      <c r="B111" s="12">
        <f>'Encargos e Benefícios'!B110</f>
        <v>0</v>
      </c>
      <c r="C111" s="10">
        <f>'Encargos e Benefícios'!C110</f>
        <v>0</v>
      </c>
      <c r="D111" s="38"/>
      <c r="E111" s="167"/>
      <c r="F111" s="166"/>
      <c r="G111" s="165"/>
      <c r="H111" s="126"/>
      <c r="I111" s="47"/>
      <c r="J111" s="47"/>
      <c r="K111" s="47"/>
      <c r="L111" s="47"/>
      <c r="M111" s="165"/>
      <c r="N111" s="126"/>
      <c r="O111" s="47"/>
      <c r="P111" s="47"/>
      <c r="Q111" s="47"/>
      <c r="R111" s="47"/>
      <c r="S111" s="165"/>
      <c r="T111" s="126"/>
      <c r="U111" s="47"/>
      <c r="V111" s="47"/>
      <c r="W111" s="47"/>
      <c r="X111" s="47"/>
      <c r="Y111" s="165"/>
      <c r="Z111" s="126"/>
      <c r="AA111" s="47"/>
      <c r="AB111" s="47"/>
      <c r="AC111" s="47"/>
      <c r="AD111" s="47"/>
      <c r="AE111" s="165"/>
      <c r="AF111" s="126"/>
      <c r="AG111" s="47"/>
      <c r="AH111" s="47"/>
      <c r="AI111" s="47"/>
      <c r="AJ111" s="129"/>
      <c r="AK111" s="11">
        <f>'Encargos e Benefícios'!D110</f>
        <v>0</v>
      </c>
      <c r="AL111" s="11">
        <f>IF('Encargos e Benefícios'!C110=0,0,'Encargos e Benefícios'!U110/'Encargos e Benefícios'!C110)</f>
        <v>0</v>
      </c>
      <c r="AM111" s="11">
        <f>IF('Encargos e Benefícios'!C110=0,0,'Encargos e Benefícios'!AC110/'Encargos e Benefícios'!C110)</f>
        <v>0</v>
      </c>
      <c r="AN111" s="113">
        <f>IF('Encargos e Benefícios'!C110=0,0,'Encargos e Benefícios'!AD110/'Encargos e Benefícios'!C110)</f>
        <v>0</v>
      </c>
      <c r="AO111" s="32"/>
      <c r="AP111" s="31"/>
      <c r="AQ111" s="31"/>
      <c r="AR111" s="203"/>
      <c r="AS111" s="32"/>
    </row>
    <row r="112" spans="1:45" ht="12.75" hidden="1" x14ac:dyDescent="0.2">
      <c r="A112" s="48">
        <v>106</v>
      </c>
      <c r="B112" s="12">
        <f>'Encargos e Benefícios'!B111</f>
        <v>0</v>
      </c>
      <c r="C112" s="10">
        <f>'Encargos e Benefícios'!C111</f>
        <v>0</v>
      </c>
      <c r="D112" s="38"/>
      <c r="E112" s="167"/>
      <c r="F112" s="166"/>
      <c r="G112" s="165"/>
      <c r="H112" s="126"/>
      <c r="I112" s="47"/>
      <c r="J112" s="47"/>
      <c r="K112" s="47"/>
      <c r="L112" s="47"/>
      <c r="M112" s="165"/>
      <c r="N112" s="126"/>
      <c r="O112" s="47"/>
      <c r="P112" s="47"/>
      <c r="Q112" s="47"/>
      <c r="R112" s="47"/>
      <c r="S112" s="165"/>
      <c r="T112" s="126"/>
      <c r="U112" s="47"/>
      <c r="V112" s="47"/>
      <c r="W112" s="47"/>
      <c r="X112" s="47"/>
      <c r="Y112" s="165"/>
      <c r="Z112" s="126"/>
      <c r="AA112" s="47"/>
      <c r="AB112" s="47"/>
      <c r="AC112" s="47"/>
      <c r="AD112" s="47"/>
      <c r="AE112" s="165"/>
      <c r="AF112" s="126"/>
      <c r="AG112" s="47"/>
      <c r="AH112" s="47"/>
      <c r="AI112" s="47"/>
      <c r="AJ112" s="129"/>
      <c r="AK112" s="11">
        <f>'Encargos e Benefícios'!D111</f>
        <v>0</v>
      </c>
      <c r="AL112" s="11">
        <f>IF('Encargos e Benefícios'!C111=0,0,'Encargos e Benefícios'!U111/'Encargos e Benefícios'!C111)</f>
        <v>0</v>
      </c>
      <c r="AM112" s="11">
        <f>IF('Encargos e Benefícios'!C111=0,0,'Encargos e Benefícios'!AC111/'Encargos e Benefícios'!C111)</f>
        <v>0</v>
      </c>
      <c r="AN112" s="113">
        <f>IF('Encargos e Benefícios'!C111=0,0,'Encargos e Benefícios'!AD111/'Encargos e Benefícios'!C111)</f>
        <v>0</v>
      </c>
      <c r="AO112" s="32"/>
      <c r="AP112" s="31"/>
      <c r="AQ112" s="31"/>
      <c r="AR112" s="203"/>
      <c r="AS112" s="32"/>
    </row>
    <row r="113" spans="1:45" ht="12.75" hidden="1" x14ac:dyDescent="0.2">
      <c r="A113" s="48">
        <v>107</v>
      </c>
      <c r="B113" s="12">
        <f>'Encargos e Benefícios'!B112</f>
        <v>0</v>
      </c>
      <c r="C113" s="10">
        <f>'Encargos e Benefícios'!C112</f>
        <v>0</v>
      </c>
      <c r="D113" s="38"/>
      <c r="E113" s="167"/>
      <c r="F113" s="166"/>
      <c r="G113" s="165"/>
      <c r="H113" s="126"/>
      <c r="I113" s="47"/>
      <c r="J113" s="47"/>
      <c r="K113" s="47"/>
      <c r="L113" s="47"/>
      <c r="M113" s="165"/>
      <c r="N113" s="126"/>
      <c r="O113" s="47"/>
      <c r="P113" s="47"/>
      <c r="Q113" s="47"/>
      <c r="R113" s="47"/>
      <c r="S113" s="165"/>
      <c r="T113" s="126"/>
      <c r="U113" s="47"/>
      <c r="V113" s="47"/>
      <c r="W113" s="47"/>
      <c r="X113" s="47"/>
      <c r="Y113" s="165"/>
      <c r="Z113" s="126"/>
      <c r="AA113" s="47"/>
      <c r="AB113" s="47"/>
      <c r="AC113" s="47"/>
      <c r="AD113" s="47"/>
      <c r="AE113" s="165"/>
      <c r="AF113" s="126"/>
      <c r="AG113" s="47"/>
      <c r="AH113" s="47"/>
      <c r="AI113" s="47"/>
      <c r="AJ113" s="129"/>
      <c r="AK113" s="11">
        <f>'Encargos e Benefícios'!D112</f>
        <v>0</v>
      </c>
      <c r="AL113" s="11">
        <f>IF('Encargos e Benefícios'!C112=0,0,'Encargos e Benefícios'!U112/'Encargos e Benefícios'!C112)</f>
        <v>0</v>
      </c>
      <c r="AM113" s="11">
        <f>IF('Encargos e Benefícios'!C112=0,0,'Encargos e Benefícios'!AC112/'Encargos e Benefícios'!C112)</f>
        <v>0</v>
      </c>
      <c r="AN113" s="113">
        <f>IF('Encargos e Benefícios'!C112=0,0,'Encargos e Benefícios'!AD112/'Encargos e Benefícios'!C112)</f>
        <v>0</v>
      </c>
      <c r="AO113" s="32"/>
      <c r="AP113" s="31"/>
      <c r="AQ113" s="31"/>
      <c r="AR113" s="203"/>
      <c r="AS113" s="32"/>
    </row>
    <row r="114" spans="1:45" ht="12.75" hidden="1" x14ac:dyDescent="0.2">
      <c r="A114" s="48">
        <v>108</v>
      </c>
      <c r="B114" s="12">
        <f>'Encargos e Benefícios'!B113</f>
        <v>0</v>
      </c>
      <c r="C114" s="10">
        <f>'Encargos e Benefícios'!C113</f>
        <v>0</v>
      </c>
      <c r="D114" s="38"/>
      <c r="E114" s="167"/>
      <c r="F114" s="166"/>
      <c r="G114" s="165"/>
      <c r="H114" s="126"/>
      <c r="I114" s="47"/>
      <c r="J114" s="47"/>
      <c r="K114" s="47"/>
      <c r="L114" s="47"/>
      <c r="M114" s="165"/>
      <c r="N114" s="126"/>
      <c r="O114" s="47"/>
      <c r="P114" s="47"/>
      <c r="Q114" s="47"/>
      <c r="R114" s="47"/>
      <c r="S114" s="165"/>
      <c r="T114" s="126"/>
      <c r="U114" s="47"/>
      <c r="V114" s="47"/>
      <c r="W114" s="47"/>
      <c r="X114" s="47"/>
      <c r="Y114" s="165"/>
      <c r="Z114" s="126"/>
      <c r="AA114" s="47"/>
      <c r="AB114" s="47"/>
      <c r="AC114" s="47"/>
      <c r="AD114" s="47"/>
      <c r="AE114" s="165"/>
      <c r="AF114" s="126"/>
      <c r="AG114" s="47"/>
      <c r="AH114" s="47"/>
      <c r="AI114" s="47"/>
      <c r="AJ114" s="129"/>
      <c r="AK114" s="11">
        <f>'Encargos e Benefícios'!D113</f>
        <v>0</v>
      </c>
      <c r="AL114" s="11">
        <f>IF('Encargos e Benefícios'!C113=0,0,'Encargos e Benefícios'!U113/'Encargos e Benefícios'!C113)</f>
        <v>0</v>
      </c>
      <c r="AM114" s="11">
        <f>IF('Encargos e Benefícios'!C113=0,0,'Encargos e Benefícios'!AC113/'Encargos e Benefícios'!C113)</f>
        <v>0</v>
      </c>
      <c r="AN114" s="113">
        <f>IF('Encargos e Benefícios'!C113=0,0,'Encargos e Benefícios'!AD113/'Encargos e Benefícios'!C113)</f>
        <v>0</v>
      </c>
      <c r="AO114" s="32"/>
      <c r="AP114" s="31"/>
      <c r="AQ114" s="31"/>
      <c r="AR114" s="203"/>
      <c r="AS114" s="32"/>
    </row>
    <row r="115" spans="1:45" ht="12.75" hidden="1" x14ac:dyDescent="0.2">
      <c r="A115" s="48">
        <v>109</v>
      </c>
      <c r="B115" s="12">
        <f>'Encargos e Benefícios'!B114</f>
        <v>0</v>
      </c>
      <c r="C115" s="10">
        <f>'Encargos e Benefícios'!C114</f>
        <v>0</v>
      </c>
      <c r="D115" s="38"/>
      <c r="E115" s="167"/>
      <c r="F115" s="166"/>
      <c r="G115" s="165"/>
      <c r="H115" s="126"/>
      <c r="I115" s="47"/>
      <c r="J115" s="47"/>
      <c r="K115" s="47"/>
      <c r="L115" s="47"/>
      <c r="M115" s="165"/>
      <c r="N115" s="126"/>
      <c r="O115" s="47"/>
      <c r="P115" s="47"/>
      <c r="Q115" s="47"/>
      <c r="R115" s="47"/>
      <c r="S115" s="165"/>
      <c r="T115" s="126"/>
      <c r="U115" s="47"/>
      <c r="V115" s="47"/>
      <c r="W115" s="47"/>
      <c r="X115" s="47"/>
      <c r="Y115" s="165"/>
      <c r="Z115" s="126"/>
      <c r="AA115" s="47"/>
      <c r="AB115" s="47"/>
      <c r="AC115" s="47"/>
      <c r="AD115" s="47"/>
      <c r="AE115" s="165"/>
      <c r="AF115" s="126"/>
      <c r="AG115" s="47"/>
      <c r="AH115" s="47"/>
      <c r="AI115" s="47"/>
      <c r="AJ115" s="129"/>
      <c r="AK115" s="11">
        <f>'Encargos e Benefícios'!D114</f>
        <v>0</v>
      </c>
      <c r="AL115" s="11">
        <f>IF('Encargos e Benefícios'!C114=0,0,'Encargos e Benefícios'!U114/'Encargos e Benefícios'!C114)</f>
        <v>0</v>
      </c>
      <c r="AM115" s="11">
        <f>IF('Encargos e Benefícios'!C114=0,0,'Encargos e Benefícios'!AC114/'Encargos e Benefícios'!C114)</f>
        <v>0</v>
      </c>
      <c r="AN115" s="113">
        <f>IF('Encargos e Benefícios'!C114=0,0,'Encargos e Benefícios'!AD114/'Encargos e Benefícios'!C114)</f>
        <v>0</v>
      </c>
      <c r="AO115" s="32"/>
      <c r="AP115" s="31"/>
      <c r="AQ115" s="31"/>
      <c r="AR115" s="203"/>
      <c r="AS115" s="32"/>
    </row>
    <row r="116" spans="1:45" ht="12.75" hidden="1" x14ac:dyDescent="0.2">
      <c r="A116" s="48">
        <v>110</v>
      </c>
      <c r="B116" s="12">
        <f>'Encargos e Benefícios'!B115</f>
        <v>0</v>
      </c>
      <c r="C116" s="10">
        <f>'Encargos e Benefícios'!C115</f>
        <v>0</v>
      </c>
      <c r="D116" s="38"/>
      <c r="E116" s="167"/>
      <c r="F116" s="166"/>
      <c r="G116" s="165"/>
      <c r="H116" s="126"/>
      <c r="I116" s="47"/>
      <c r="J116" s="47"/>
      <c r="K116" s="47"/>
      <c r="L116" s="47"/>
      <c r="M116" s="165"/>
      <c r="N116" s="126"/>
      <c r="O116" s="47"/>
      <c r="P116" s="47"/>
      <c r="Q116" s="47"/>
      <c r="R116" s="47"/>
      <c r="S116" s="165"/>
      <c r="T116" s="126"/>
      <c r="U116" s="47"/>
      <c r="V116" s="47"/>
      <c r="W116" s="47"/>
      <c r="X116" s="47"/>
      <c r="Y116" s="165"/>
      <c r="Z116" s="126"/>
      <c r="AA116" s="47"/>
      <c r="AB116" s="47"/>
      <c r="AC116" s="47"/>
      <c r="AD116" s="47"/>
      <c r="AE116" s="165"/>
      <c r="AF116" s="126"/>
      <c r="AG116" s="47"/>
      <c r="AH116" s="47"/>
      <c r="AI116" s="47"/>
      <c r="AJ116" s="129"/>
      <c r="AK116" s="11">
        <f>'Encargos e Benefícios'!D115</f>
        <v>0</v>
      </c>
      <c r="AL116" s="11">
        <f>IF('Encargos e Benefícios'!C115=0,0,'Encargos e Benefícios'!U115/'Encargos e Benefícios'!C115)</f>
        <v>0</v>
      </c>
      <c r="AM116" s="11">
        <f>IF('Encargos e Benefícios'!C115=0,0,'Encargos e Benefícios'!AC115/'Encargos e Benefícios'!C115)</f>
        <v>0</v>
      </c>
      <c r="AN116" s="113">
        <f>IF('Encargos e Benefícios'!C115=0,0,'Encargos e Benefícios'!AD115/'Encargos e Benefícios'!C115)</f>
        <v>0</v>
      </c>
      <c r="AO116" s="32"/>
      <c r="AP116" s="31"/>
      <c r="AQ116" s="31"/>
      <c r="AR116" s="203"/>
      <c r="AS116" s="32"/>
    </row>
    <row r="117" spans="1:45" ht="12.75" hidden="1" x14ac:dyDescent="0.2">
      <c r="A117" s="48">
        <v>111</v>
      </c>
      <c r="B117" s="12">
        <f>'Encargos e Benefícios'!B116</f>
        <v>0</v>
      </c>
      <c r="C117" s="10">
        <f>'Encargos e Benefícios'!C116</f>
        <v>0</v>
      </c>
      <c r="D117" s="38"/>
      <c r="E117" s="167"/>
      <c r="F117" s="166"/>
      <c r="G117" s="165"/>
      <c r="H117" s="126"/>
      <c r="I117" s="47"/>
      <c r="J117" s="47"/>
      <c r="K117" s="47"/>
      <c r="L117" s="47"/>
      <c r="M117" s="165"/>
      <c r="N117" s="126"/>
      <c r="O117" s="47"/>
      <c r="P117" s="47"/>
      <c r="Q117" s="47"/>
      <c r="R117" s="47"/>
      <c r="S117" s="165"/>
      <c r="T117" s="126"/>
      <c r="U117" s="47"/>
      <c r="V117" s="47"/>
      <c r="W117" s="47"/>
      <c r="X117" s="47"/>
      <c r="Y117" s="165"/>
      <c r="Z117" s="126"/>
      <c r="AA117" s="47"/>
      <c r="AB117" s="47"/>
      <c r="AC117" s="47"/>
      <c r="AD117" s="47"/>
      <c r="AE117" s="165"/>
      <c r="AF117" s="126"/>
      <c r="AG117" s="47"/>
      <c r="AH117" s="47"/>
      <c r="AI117" s="47"/>
      <c r="AJ117" s="129"/>
      <c r="AK117" s="11">
        <f>'Encargos e Benefícios'!D116</f>
        <v>0</v>
      </c>
      <c r="AL117" s="11">
        <f>IF('Encargos e Benefícios'!C116=0,0,'Encargos e Benefícios'!U116/'Encargos e Benefícios'!C116)</f>
        <v>0</v>
      </c>
      <c r="AM117" s="11">
        <f>IF('Encargos e Benefícios'!C116=0,0,'Encargos e Benefícios'!AC116/'Encargos e Benefícios'!C116)</f>
        <v>0</v>
      </c>
      <c r="AN117" s="113">
        <f>IF('Encargos e Benefícios'!C116=0,0,'Encargos e Benefícios'!AD116/'Encargos e Benefícios'!C116)</f>
        <v>0</v>
      </c>
      <c r="AO117" s="32"/>
      <c r="AP117" s="31"/>
      <c r="AQ117" s="31"/>
      <c r="AR117" s="203"/>
      <c r="AS117" s="32"/>
    </row>
    <row r="118" spans="1:45" ht="12.75" hidden="1" x14ac:dyDescent="0.2">
      <c r="A118" s="48">
        <v>112</v>
      </c>
      <c r="B118" s="12">
        <f>'Encargos e Benefícios'!B117</f>
        <v>0</v>
      </c>
      <c r="C118" s="10">
        <f>'Encargos e Benefícios'!C117</f>
        <v>0</v>
      </c>
      <c r="D118" s="38"/>
      <c r="E118" s="167"/>
      <c r="F118" s="166"/>
      <c r="G118" s="165"/>
      <c r="H118" s="126"/>
      <c r="I118" s="47"/>
      <c r="J118" s="47"/>
      <c r="K118" s="47"/>
      <c r="L118" s="47"/>
      <c r="M118" s="165"/>
      <c r="N118" s="126"/>
      <c r="O118" s="47"/>
      <c r="P118" s="47"/>
      <c r="Q118" s="47"/>
      <c r="R118" s="47"/>
      <c r="S118" s="165"/>
      <c r="T118" s="126"/>
      <c r="U118" s="47"/>
      <c r="V118" s="47"/>
      <c r="W118" s="47"/>
      <c r="X118" s="47"/>
      <c r="Y118" s="165"/>
      <c r="Z118" s="126"/>
      <c r="AA118" s="47"/>
      <c r="AB118" s="47"/>
      <c r="AC118" s="47"/>
      <c r="AD118" s="47"/>
      <c r="AE118" s="165"/>
      <c r="AF118" s="126"/>
      <c r="AG118" s="47"/>
      <c r="AH118" s="47"/>
      <c r="AI118" s="47"/>
      <c r="AJ118" s="129"/>
      <c r="AK118" s="11">
        <f>'Encargos e Benefícios'!D117</f>
        <v>0</v>
      </c>
      <c r="AL118" s="11">
        <f>IF('Encargos e Benefícios'!C117=0,0,'Encargos e Benefícios'!U117/'Encargos e Benefícios'!C117)</f>
        <v>0</v>
      </c>
      <c r="AM118" s="11">
        <f>IF('Encargos e Benefícios'!C117=0,0,'Encargos e Benefícios'!AC117/'Encargos e Benefícios'!C117)</f>
        <v>0</v>
      </c>
      <c r="AN118" s="113">
        <f>IF('Encargos e Benefícios'!C117=0,0,'Encargos e Benefícios'!AD117/'Encargos e Benefícios'!C117)</f>
        <v>0</v>
      </c>
      <c r="AO118" s="32"/>
      <c r="AP118" s="31"/>
      <c r="AQ118" s="31"/>
      <c r="AR118" s="203"/>
      <c r="AS118" s="32"/>
    </row>
    <row r="119" spans="1:45" ht="12.75" hidden="1" x14ac:dyDescent="0.2">
      <c r="A119" s="48">
        <v>113</v>
      </c>
      <c r="B119" s="12">
        <f>'Encargos e Benefícios'!B118</f>
        <v>0</v>
      </c>
      <c r="C119" s="10">
        <f>'Encargos e Benefícios'!C118</f>
        <v>0</v>
      </c>
      <c r="D119" s="38"/>
      <c r="E119" s="167"/>
      <c r="F119" s="166"/>
      <c r="G119" s="165"/>
      <c r="H119" s="126"/>
      <c r="I119" s="47"/>
      <c r="J119" s="47"/>
      <c r="K119" s="47"/>
      <c r="L119" s="47"/>
      <c r="M119" s="165"/>
      <c r="N119" s="126"/>
      <c r="O119" s="47"/>
      <c r="P119" s="47"/>
      <c r="Q119" s="47"/>
      <c r="R119" s="47"/>
      <c r="S119" s="165"/>
      <c r="T119" s="126"/>
      <c r="U119" s="47"/>
      <c r="V119" s="47"/>
      <c r="W119" s="47"/>
      <c r="X119" s="47"/>
      <c r="Y119" s="165"/>
      <c r="Z119" s="126"/>
      <c r="AA119" s="47"/>
      <c r="AB119" s="47"/>
      <c r="AC119" s="47"/>
      <c r="AD119" s="47"/>
      <c r="AE119" s="165"/>
      <c r="AF119" s="126"/>
      <c r="AG119" s="47"/>
      <c r="AH119" s="47"/>
      <c r="AI119" s="47"/>
      <c r="AJ119" s="129"/>
      <c r="AK119" s="11">
        <f>'Encargos e Benefícios'!D118</f>
        <v>0</v>
      </c>
      <c r="AL119" s="11">
        <f>IF('Encargos e Benefícios'!C118=0,0,'Encargos e Benefícios'!U118/'Encargos e Benefícios'!C118)</f>
        <v>0</v>
      </c>
      <c r="AM119" s="11">
        <f>IF('Encargos e Benefícios'!C118=0,0,'Encargos e Benefícios'!AC118/'Encargos e Benefícios'!C118)</f>
        <v>0</v>
      </c>
      <c r="AN119" s="113">
        <f>IF('Encargos e Benefícios'!C118=0,0,'Encargos e Benefícios'!AD118/'Encargos e Benefícios'!C118)</f>
        <v>0</v>
      </c>
      <c r="AO119" s="32"/>
      <c r="AP119" s="31"/>
      <c r="AQ119" s="31"/>
      <c r="AR119" s="203"/>
      <c r="AS119" s="32"/>
    </row>
    <row r="120" spans="1:45" ht="12.75" hidden="1" x14ac:dyDescent="0.2">
      <c r="A120" s="48">
        <v>114</v>
      </c>
      <c r="B120" s="12">
        <f>'Encargos e Benefícios'!B119</f>
        <v>0</v>
      </c>
      <c r="C120" s="10">
        <f>'Encargos e Benefícios'!C119</f>
        <v>0</v>
      </c>
      <c r="D120" s="38"/>
      <c r="E120" s="167"/>
      <c r="F120" s="166"/>
      <c r="G120" s="165"/>
      <c r="H120" s="126"/>
      <c r="I120" s="47"/>
      <c r="J120" s="47"/>
      <c r="K120" s="47"/>
      <c r="L120" s="47"/>
      <c r="M120" s="165"/>
      <c r="N120" s="126"/>
      <c r="O120" s="47"/>
      <c r="P120" s="47"/>
      <c r="Q120" s="47"/>
      <c r="R120" s="47"/>
      <c r="S120" s="165"/>
      <c r="T120" s="126"/>
      <c r="U120" s="47"/>
      <c r="V120" s="47"/>
      <c r="W120" s="47"/>
      <c r="X120" s="47"/>
      <c r="Y120" s="165"/>
      <c r="Z120" s="126"/>
      <c r="AA120" s="47"/>
      <c r="AB120" s="47"/>
      <c r="AC120" s="47"/>
      <c r="AD120" s="47"/>
      <c r="AE120" s="165"/>
      <c r="AF120" s="126"/>
      <c r="AG120" s="47"/>
      <c r="AH120" s="47"/>
      <c r="AI120" s="47"/>
      <c r="AJ120" s="129"/>
      <c r="AK120" s="11">
        <f>'Encargos e Benefícios'!D119</f>
        <v>0</v>
      </c>
      <c r="AL120" s="11">
        <f>IF('Encargos e Benefícios'!C119=0,0,'Encargos e Benefícios'!U119/'Encargos e Benefícios'!C119)</f>
        <v>0</v>
      </c>
      <c r="AM120" s="11">
        <f>IF('Encargos e Benefícios'!C119=0,0,'Encargos e Benefícios'!AC119/'Encargos e Benefícios'!C119)</f>
        <v>0</v>
      </c>
      <c r="AN120" s="113">
        <f>IF('Encargos e Benefícios'!C119=0,0,'Encargos e Benefícios'!AD119/'Encargos e Benefícios'!C119)</f>
        <v>0</v>
      </c>
      <c r="AO120" s="32"/>
      <c r="AP120" s="31"/>
      <c r="AQ120" s="31"/>
      <c r="AR120" s="203"/>
      <c r="AS120" s="32"/>
    </row>
    <row r="121" spans="1:45" ht="12.75" hidden="1" x14ac:dyDescent="0.2">
      <c r="A121" s="48">
        <v>115</v>
      </c>
      <c r="B121" s="12">
        <f>'Encargos e Benefícios'!B120</f>
        <v>0</v>
      </c>
      <c r="C121" s="10">
        <f>'Encargos e Benefícios'!C120</f>
        <v>0</v>
      </c>
      <c r="D121" s="38"/>
      <c r="E121" s="167"/>
      <c r="F121" s="166"/>
      <c r="G121" s="165"/>
      <c r="H121" s="126"/>
      <c r="I121" s="47"/>
      <c r="J121" s="47"/>
      <c r="K121" s="47"/>
      <c r="L121" s="47"/>
      <c r="M121" s="165"/>
      <c r="N121" s="126"/>
      <c r="O121" s="47"/>
      <c r="P121" s="47"/>
      <c r="Q121" s="47"/>
      <c r="R121" s="47"/>
      <c r="S121" s="165"/>
      <c r="T121" s="126"/>
      <c r="U121" s="47"/>
      <c r="V121" s="47"/>
      <c r="W121" s="47"/>
      <c r="X121" s="47"/>
      <c r="Y121" s="165"/>
      <c r="Z121" s="126"/>
      <c r="AA121" s="47"/>
      <c r="AB121" s="47"/>
      <c r="AC121" s="47"/>
      <c r="AD121" s="47"/>
      <c r="AE121" s="165"/>
      <c r="AF121" s="126"/>
      <c r="AG121" s="47"/>
      <c r="AH121" s="47"/>
      <c r="AI121" s="47"/>
      <c r="AJ121" s="129"/>
      <c r="AK121" s="11">
        <f>'Encargos e Benefícios'!D120</f>
        <v>0</v>
      </c>
      <c r="AL121" s="11">
        <f>IF('Encargos e Benefícios'!C120=0,0,'Encargos e Benefícios'!U120/'Encargos e Benefícios'!C120)</f>
        <v>0</v>
      </c>
      <c r="AM121" s="11">
        <f>IF('Encargos e Benefícios'!C120=0,0,'Encargos e Benefícios'!AC120/'Encargos e Benefícios'!C120)</f>
        <v>0</v>
      </c>
      <c r="AN121" s="113">
        <f>IF('Encargos e Benefícios'!C120=0,0,'Encargos e Benefícios'!AD120/'Encargos e Benefícios'!C120)</f>
        <v>0</v>
      </c>
      <c r="AO121" s="32"/>
      <c r="AP121" s="31"/>
      <c r="AQ121" s="31"/>
      <c r="AR121" s="203"/>
      <c r="AS121" s="32"/>
    </row>
    <row r="122" spans="1:45" ht="12.75" hidden="1" x14ac:dyDescent="0.2">
      <c r="A122" s="48">
        <v>116</v>
      </c>
      <c r="B122" s="12">
        <f>'Encargos e Benefícios'!B121</f>
        <v>0</v>
      </c>
      <c r="C122" s="10">
        <f>'Encargos e Benefícios'!C121</f>
        <v>0</v>
      </c>
      <c r="D122" s="38"/>
      <c r="E122" s="167"/>
      <c r="F122" s="166"/>
      <c r="G122" s="165"/>
      <c r="H122" s="126"/>
      <c r="I122" s="47"/>
      <c r="J122" s="47"/>
      <c r="K122" s="47"/>
      <c r="L122" s="47"/>
      <c r="M122" s="165"/>
      <c r="N122" s="126"/>
      <c r="O122" s="47"/>
      <c r="P122" s="47"/>
      <c r="Q122" s="47"/>
      <c r="R122" s="47"/>
      <c r="S122" s="165"/>
      <c r="T122" s="126"/>
      <c r="U122" s="47"/>
      <c r="V122" s="47"/>
      <c r="W122" s="47"/>
      <c r="X122" s="47"/>
      <c r="Y122" s="165"/>
      <c r="Z122" s="126"/>
      <c r="AA122" s="47"/>
      <c r="AB122" s="47"/>
      <c r="AC122" s="47"/>
      <c r="AD122" s="47"/>
      <c r="AE122" s="165"/>
      <c r="AF122" s="126"/>
      <c r="AG122" s="47"/>
      <c r="AH122" s="47"/>
      <c r="AI122" s="47"/>
      <c r="AJ122" s="129"/>
      <c r="AK122" s="11">
        <f>'Encargos e Benefícios'!D121</f>
        <v>0</v>
      </c>
      <c r="AL122" s="11">
        <f>IF('Encargos e Benefícios'!C121=0,0,'Encargos e Benefícios'!U121/'Encargos e Benefícios'!C121)</f>
        <v>0</v>
      </c>
      <c r="AM122" s="11">
        <f>IF('Encargos e Benefícios'!C121=0,0,'Encargos e Benefícios'!AC121/'Encargos e Benefícios'!C121)</f>
        <v>0</v>
      </c>
      <c r="AN122" s="113">
        <f>IF('Encargos e Benefícios'!C121=0,0,'Encargos e Benefícios'!AD121/'Encargos e Benefícios'!C121)</f>
        <v>0</v>
      </c>
      <c r="AO122" s="32"/>
      <c r="AP122" s="31"/>
      <c r="AQ122" s="31"/>
      <c r="AR122" s="203"/>
      <c r="AS122" s="32"/>
    </row>
    <row r="123" spans="1:45" ht="12.75" hidden="1" x14ac:dyDescent="0.2">
      <c r="A123" s="48">
        <v>117</v>
      </c>
      <c r="B123" s="12">
        <f>'Encargos e Benefícios'!B122</f>
        <v>0</v>
      </c>
      <c r="C123" s="10">
        <f>'Encargos e Benefícios'!C122</f>
        <v>0</v>
      </c>
      <c r="D123" s="38"/>
      <c r="E123" s="167"/>
      <c r="F123" s="166"/>
      <c r="G123" s="165"/>
      <c r="H123" s="126"/>
      <c r="I123" s="47"/>
      <c r="J123" s="47"/>
      <c r="K123" s="47"/>
      <c r="L123" s="47"/>
      <c r="M123" s="165"/>
      <c r="N123" s="126"/>
      <c r="O123" s="47"/>
      <c r="P123" s="47"/>
      <c r="Q123" s="47"/>
      <c r="R123" s="47"/>
      <c r="S123" s="165"/>
      <c r="T123" s="126"/>
      <c r="U123" s="47"/>
      <c r="V123" s="47"/>
      <c r="W123" s="47"/>
      <c r="X123" s="47"/>
      <c r="Y123" s="165"/>
      <c r="Z123" s="126"/>
      <c r="AA123" s="47"/>
      <c r="AB123" s="47"/>
      <c r="AC123" s="47"/>
      <c r="AD123" s="47"/>
      <c r="AE123" s="165"/>
      <c r="AF123" s="126"/>
      <c r="AG123" s="47"/>
      <c r="AH123" s="47"/>
      <c r="AI123" s="47"/>
      <c r="AJ123" s="129"/>
      <c r="AK123" s="11">
        <f>'Encargos e Benefícios'!D122</f>
        <v>0</v>
      </c>
      <c r="AL123" s="11">
        <f>IF('Encargos e Benefícios'!C122=0,0,'Encargos e Benefícios'!U122/'Encargos e Benefícios'!C122)</f>
        <v>0</v>
      </c>
      <c r="AM123" s="11">
        <f>IF('Encargos e Benefícios'!C122=0,0,'Encargos e Benefícios'!AC122/'Encargos e Benefícios'!C122)</f>
        <v>0</v>
      </c>
      <c r="AN123" s="113">
        <f>IF('Encargos e Benefícios'!C122=0,0,'Encargos e Benefícios'!AD122/'Encargos e Benefícios'!C122)</f>
        <v>0</v>
      </c>
      <c r="AO123" s="32"/>
      <c r="AP123" s="31"/>
      <c r="AQ123" s="31"/>
      <c r="AR123" s="203"/>
      <c r="AS123" s="32"/>
    </row>
    <row r="124" spans="1:45" ht="12.75" hidden="1" x14ac:dyDescent="0.2">
      <c r="A124" s="48">
        <v>118</v>
      </c>
      <c r="B124" s="12">
        <f>'Encargos e Benefícios'!B123</f>
        <v>0</v>
      </c>
      <c r="C124" s="10">
        <f>'Encargos e Benefícios'!C123</f>
        <v>0</v>
      </c>
      <c r="D124" s="38"/>
      <c r="E124" s="167"/>
      <c r="F124" s="166"/>
      <c r="G124" s="165"/>
      <c r="H124" s="126"/>
      <c r="I124" s="47"/>
      <c r="J124" s="47"/>
      <c r="K124" s="47"/>
      <c r="L124" s="47"/>
      <c r="M124" s="165"/>
      <c r="N124" s="126"/>
      <c r="O124" s="47"/>
      <c r="P124" s="47"/>
      <c r="Q124" s="47"/>
      <c r="R124" s="47"/>
      <c r="S124" s="165"/>
      <c r="T124" s="126"/>
      <c r="U124" s="47"/>
      <c r="V124" s="47"/>
      <c r="W124" s="47"/>
      <c r="X124" s="47"/>
      <c r="Y124" s="165"/>
      <c r="Z124" s="126"/>
      <c r="AA124" s="47"/>
      <c r="AB124" s="47"/>
      <c r="AC124" s="47"/>
      <c r="AD124" s="47"/>
      <c r="AE124" s="165"/>
      <c r="AF124" s="126"/>
      <c r="AG124" s="47"/>
      <c r="AH124" s="47"/>
      <c r="AI124" s="47"/>
      <c r="AJ124" s="129"/>
      <c r="AK124" s="11">
        <f>'Encargos e Benefícios'!D123</f>
        <v>0</v>
      </c>
      <c r="AL124" s="11">
        <f>IF('Encargos e Benefícios'!C123=0,0,'Encargos e Benefícios'!U123/'Encargos e Benefícios'!C123)</f>
        <v>0</v>
      </c>
      <c r="AM124" s="11">
        <f>IF('Encargos e Benefícios'!C123=0,0,'Encargos e Benefícios'!AC123/'Encargos e Benefícios'!C123)</f>
        <v>0</v>
      </c>
      <c r="AN124" s="113">
        <f>IF('Encargos e Benefícios'!C123=0,0,'Encargos e Benefícios'!AD123/'Encargos e Benefícios'!C123)</f>
        <v>0</v>
      </c>
      <c r="AO124" s="32"/>
      <c r="AP124" s="31"/>
      <c r="AQ124" s="31"/>
      <c r="AR124" s="203"/>
      <c r="AS124" s="32"/>
    </row>
    <row r="125" spans="1:45" ht="12.75" hidden="1" x14ac:dyDescent="0.2">
      <c r="A125" s="48">
        <v>119</v>
      </c>
      <c r="B125" s="12">
        <f>'Encargos e Benefícios'!B124</f>
        <v>0</v>
      </c>
      <c r="C125" s="10">
        <f>'Encargos e Benefícios'!C124</f>
        <v>0</v>
      </c>
      <c r="D125" s="38"/>
      <c r="E125" s="167"/>
      <c r="F125" s="166"/>
      <c r="G125" s="165"/>
      <c r="H125" s="126"/>
      <c r="I125" s="47"/>
      <c r="J125" s="47"/>
      <c r="K125" s="47"/>
      <c r="L125" s="47"/>
      <c r="M125" s="165"/>
      <c r="N125" s="126"/>
      <c r="O125" s="47"/>
      <c r="P125" s="47"/>
      <c r="Q125" s="47"/>
      <c r="R125" s="47"/>
      <c r="S125" s="165"/>
      <c r="T125" s="126"/>
      <c r="U125" s="47"/>
      <c r="V125" s="47"/>
      <c r="W125" s="47"/>
      <c r="X125" s="47"/>
      <c r="Y125" s="165"/>
      <c r="Z125" s="126"/>
      <c r="AA125" s="47"/>
      <c r="AB125" s="47"/>
      <c r="AC125" s="47"/>
      <c r="AD125" s="47"/>
      <c r="AE125" s="165"/>
      <c r="AF125" s="126"/>
      <c r="AG125" s="47"/>
      <c r="AH125" s="47"/>
      <c r="AI125" s="47"/>
      <c r="AJ125" s="129"/>
      <c r="AK125" s="11">
        <f>'Encargos e Benefícios'!D124</f>
        <v>0</v>
      </c>
      <c r="AL125" s="11">
        <f>IF('Encargos e Benefícios'!C124=0,0,'Encargos e Benefícios'!U124/'Encargos e Benefícios'!C124)</f>
        <v>0</v>
      </c>
      <c r="AM125" s="11">
        <f>IF('Encargos e Benefícios'!C124=0,0,'Encargos e Benefícios'!AC124/'Encargos e Benefícios'!C124)</f>
        <v>0</v>
      </c>
      <c r="AN125" s="113">
        <f>IF('Encargos e Benefícios'!C124=0,0,'Encargos e Benefícios'!AD124/'Encargos e Benefícios'!C124)</f>
        <v>0</v>
      </c>
      <c r="AO125" s="32"/>
      <c r="AP125" s="31"/>
      <c r="AQ125" s="31"/>
      <c r="AR125" s="203"/>
      <c r="AS125" s="32"/>
    </row>
    <row r="126" spans="1:45" ht="12.75" hidden="1" x14ac:dyDescent="0.2">
      <c r="A126" s="48">
        <v>120</v>
      </c>
      <c r="B126" s="12">
        <f>'Encargos e Benefícios'!B125</f>
        <v>0</v>
      </c>
      <c r="C126" s="10">
        <f>'Encargos e Benefícios'!C125</f>
        <v>0</v>
      </c>
      <c r="D126" s="38"/>
      <c r="E126" s="167"/>
      <c r="F126" s="166"/>
      <c r="G126" s="165"/>
      <c r="H126" s="126"/>
      <c r="I126" s="47"/>
      <c r="J126" s="47"/>
      <c r="K126" s="47"/>
      <c r="L126" s="47"/>
      <c r="M126" s="165"/>
      <c r="N126" s="126"/>
      <c r="O126" s="47"/>
      <c r="P126" s="47"/>
      <c r="Q126" s="47"/>
      <c r="R126" s="47"/>
      <c r="S126" s="165"/>
      <c r="T126" s="126"/>
      <c r="U126" s="47"/>
      <c r="V126" s="47"/>
      <c r="W126" s="47"/>
      <c r="X126" s="47"/>
      <c r="Y126" s="165"/>
      <c r="Z126" s="126"/>
      <c r="AA126" s="47"/>
      <c r="AB126" s="47"/>
      <c r="AC126" s="47"/>
      <c r="AD126" s="47"/>
      <c r="AE126" s="165"/>
      <c r="AF126" s="126"/>
      <c r="AG126" s="47"/>
      <c r="AH126" s="47"/>
      <c r="AI126" s="47"/>
      <c r="AJ126" s="129"/>
      <c r="AK126" s="11">
        <f>'Encargos e Benefícios'!D125</f>
        <v>0</v>
      </c>
      <c r="AL126" s="11">
        <f>IF('Encargos e Benefícios'!C125=0,0,'Encargos e Benefícios'!U125/'Encargos e Benefícios'!C125)</f>
        <v>0</v>
      </c>
      <c r="AM126" s="11">
        <f>IF('Encargos e Benefícios'!C125=0,0,'Encargos e Benefícios'!AC125/'Encargos e Benefícios'!C125)</f>
        <v>0</v>
      </c>
      <c r="AN126" s="113">
        <f>IF('Encargos e Benefícios'!C125=0,0,'Encargos e Benefícios'!AD125/'Encargos e Benefícios'!C125)</f>
        <v>0</v>
      </c>
      <c r="AO126" s="32"/>
      <c r="AP126" s="31"/>
      <c r="AQ126" s="31"/>
      <c r="AR126" s="203"/>
      <c r="AS126" s="32"/>
    </row>
    <row r="127" spans="1:45" ht="12.75" hidden="1" x14ac:dyDescent="0.2">
      <c r="A127" s="48">
        <v>121</v>
      </c>
      <c r="B127" s="12">
        <f>'Encargos e Benefícios'!B126</f>
        <v>0</v>
      </c>
      <c r="C127" s="10">
        <f>'Encargos e Benefícios'!C126</f>
        <v>0</v>
      </c>
      <c r="D127" s="38"/>
      <c r="E127" s="167"/>
      <c r="F127" s="166"/>
      <c r="G127" s="165"/>
      <c r="H127" s="126"/>
      <c r="I127" s="47"/>
      <c r="J127" s="47"/>
      <c r="K127" s="47"/>
      <c r="L127" s="47"/>
      <c r="M127" s="165"/>
      <c r="N127" s="126"/>
      <c r="O127" s="47"/>
      <c r="P127" s="47"/>
      <c r="Q127" s="47"/>
      <c r="R127" s="47"/>
      <c r="S127" s="165"/>
      <c r="T127" s="126"/>
      <c r="U127" s="47"/>
      <c r="V127" s="47"/>
      <c r="W127" s="47"/>
      <c r="X127" s="47"/>
      <c r="Y127" s="165"/>
      <c r="Z127" s="126"/>
      <c r="AA127" s="47"/>
      <c r="AB127" s="47"/>
      <c r="AC127" s="47"/>
      <c r="AD127" s="47"/>
      <c r="AE127" s="165"/>
      <c r="AF127" s="126"/>
      <c r="AG127" s="47"/>
      <c r="AH127" s="47"/>
      <c r="AI127" s="47"/>
      <c r="AJ127" s="129"/>
      <c r="AK127" s="11">
        <f>'Encargos e Benefícios'!D126</f>
        <v>0</v>
      </c>
      <c r="AL127" s="11">
        <f>IF('Encargos e Benefícios'!C126=0,0,'Encargos e Benefícios'!U126/'Encargos e Benefícios'!C126)</f>
        <v>0</v>
      </c>
      <c r="AM127" s="11">
        <f>IF('Encargos e Benefícios'!C126=0,0,'Encargos e Benefícios'!AC126/'Encargos e Benefícios'!C126)</f>
        <v>0</v>
      </c>
      <c r="AN127" s="113">
        <f>IF('Encargos e Benefícios'!C126=0,0,'Encargos e Benefícios'!AD126/'Encargos e Benefícios'!C126)</f>
        <v>0</v>
      </c>
      <c r="AO127" s="32"/>
      <c r="AP127" s="31"/>
      <c r="AQ127" s="31"/>
      <c r="AR127" s="203"/>
      <c r="AS127" s="32"/>
    </row>
    <row r="128" spans="1:45" ht="12.75" hidden="1" x14ac:dyDescent="0.2">
      <c r="A128" s="48">
        <v>122</v>
      </c>
      <c r="B128" s="12">
        <f>'Encargos e Benefícios'!B127</f>
        <v>0</v>
      </c>
      <c r="C128" s="10">
        <f>'Encargos e Benefícios'!C127</f>
        <v>0</v>
      </c>
      <c r="D128" s="38"/>
      <c r="E128" s="167"/>
      <c r="F128" s="166"/>
      <c r="G128" s="165"/>
      <c r="H128" s="126"/>
      <c r="I128" s="47"/>
      <c r="J128" s="47"/>
      <c r="K128" s="47"/>
      <c r="L128" s="47"/>
      <c r="M128" s="165"/>
      <c r="N128" s="126"/>
      <c r="O128" s="47"/>
      <c r="P128" s="47"/>
      <c r="Q128" s="47"/>
      <c r="R128" s="47"/>
      <c r="S128" s="165"/>
      <c r="T128" s="126"/>
      <c r="U128" s="47"/>
      <c r="V128" s="47"/>
      <c r="W128" s="47"/>
      <c r="X128" s="47"/>
      <c r="Y128" s="165"/>
      <c r="Z128" s="126"/>
      <c r="AA128" s="47"/>
      <c r="AB128" s="47"/>
      <c r="AC128" s="47"/>
      <c r="AD128" s="47"/>
      <c r="AE128" s="165"/>
      <c r="AF128" s="126"/>
      <c r="AG128" s="47"/>
      <c r="AH128" s="47"/>
      <c r="AI128" s="47"/>
      <c r="AJ128" s="129"/>
      <c r="AK128" s="11">
        <f>'Encargos e Benefícios'!D127</f>
        <v>0</v>
      </c>
      <c r="AL128" s="11">
        <f>IF('Encargos e Benefícios'!C127=0,0,'Encargos e Benefícios'!U127/'Encargos e Benefícios'!C127)</f>
        <v>0</v>
      </c>
      <c r="AM128" s="11">
        <f>IF('Encargos e Benefícios'!C127=0,0,'Encargos e Benefícios'!AC127/'Encargos e Benefícios'!C127)</f>
        <v>0</v>
      </c>
      <c r="AN128" s="113">
        <f>IF('Encargos e Benefícios'!C127=0,0,'Encargos e Benefícios'!AD127/'Encargos e Benefícios'!C127)</f>
        <v>0</v>
      </c>
      <c r="AO128" s="32"/>
      <c r="AP128" s="31"/>
      <c r="AQ128" s="31"/>
      <c r="AR128" s="203"/>
      <c r="AS128" s="32"/>
    </row>
    <row r="129" spans="1:45" ht="12.75" hidden="1" x14ac:dyDescent="0.2">
      <c r="A129" s="48">
        <v>123</v>
      </c>
      <c r="B129" s="12">
        <f>'Encargos e Benefícios'!B128</f>
        <v>0</v>
      </c>
      <c r="C129" s="10">
        <f>'Encargos e Benefícios'!C128</f>
        <v>0</v>
      </c>
      <c r="D129" s="38"/>
      <c r="E129" s="167"/>
      <c r="F129" s="166"/>
      <c r="G129" s="165"/>
      <c r="H129" s="126"/>
      <c r="I129" s="47"/>
      <c r="J129" s="47"/>
      <c r="K129" s="47"/>
      <c r="L129" s="47"/>
      <c r="M129" s="165"/>
      <c r="N129" s="126"/>
      <c r="O129" s="47"/>
      <c r="P129" s="47"/>
      <c r="Q129" s="47"/>
      <c r="R129" s="47"/>
      <c r="S129" s="165"/>
      <c r="T129" s="126"/>
      <c r="U129" s="47"/>
      <c r="V129" s="47"/>
      <c r="W129" s="47"/>
      <c r="X129" s="47"/>
      <c r="Y129" s="165"/>
      <c r="Z129" s="126"/>
      <c r="AA129" s="47"/>
      <c r="AB129" s="47"/>
      <c r="AC129" s="47"/>
      <c r="AD129" s="47"/>
      <c r="AE129" s="165"/>
      <c r="AF129" s="126"/>
      <c r="AG129" s="47"/>
      <c r="AH129" s="47"/>
      <c r="AI129" s="47"/>
      <c r="AJ129" s="129"/>
      <c r="AK129" s="11">
        <f>'Encargos e Benefícios'!D128</f>
        <v>0</v>
      </c>
      <c r="AL129" s="11">
        <f>IF('Encargos e Benefícios'!C128=0,0,'Encargos e Benefícios'!U128/'Encargos e Benefícios'!C128)</f>
        <v>0</v>
      </c>
      <c r="AM129" s="11">
        <f>IF('Encargos e Benefícios'!C128=0,0,'Encargos e Benefícios'!AC128/'Encargos e Benefícios'!C128)</f>
        <v>0</v>
      </c>
      <c r="AN129" s="113">
        <f>IF('Encargos e Benefícios'!C128=0,0,'Encargos e Benefícios'!AD128/'Encargos e Benefícios'!C128)</f>
        <v>0</v>
      </c>
      <c r="AO129" s="32"/>
      <c r="AP129" s="31"/>
      <c r="AQ129" s="31"/>
      <c r="AR129" s="203"/>
      <c r="AS129" s="32"/>
    </row>
    <row r="130" spans="1:45" ht="12.75" hidden="1" x14ac:dyDescent="0.2">
      <c r="A130" s="48">
        <v>124</v>
      </c>
      <c r="B130" s="12">
        <f>'Encargos e Benefícios'!B129</f>
        <v>0</v>
      </c>
      <c r="C130" s="10">
        <f>'Encargos e Benefícios'!C129</f>
        <v>0</v>
      </c>
      <c r="D130" s="38"/>
      <c r="E130" s="167"/>
      <c r="F130" s="166"/>
      <c r="G130" s="165"/>
      <c r="H130" s="126"/>
      <c r="I130" s="47"/>
      <c r="J130" s="47"/>
      <c r="K130" s="47"/>
      <c r="L130" s="47"/>
      <c r="M130" s="165"/>
      <c r="N130" s="126"/>
      <c r="O130" s="47"/>
      <c r="P130" s="47"/>
      <c r="Q130" s="47"/>
      <c r="R130" s="47"/>
      <c r="S130" s="165"/>
      <c r="T130" s="126"/>
      <c r="U130" s="47"/>
      <c r="V130" s="47"/>
      <c r="W130" s="47"/>
      <c r="X130" s="47"/>
      <c r="Y130" s="165"/>
      <c r="Z130" s="126"/>
      <c r="AA130" s="47"/>
      <c r="AB130" s="47"/>
      <c r="AC130" s="47"/>
      <c r="AD130" s="47"/>
      <c r="AE130" s="165"/>
      <c r="AF130" s="126"/>
      <c r="AG130" s="47"/>
      <c r="AH130" s="47"/>
      <c r="AI130" s="47"/>
      <c r="AJ130" s="129"/>
      <c r="AK130" s="11">
        <f>'Encargos e Benefícios'!D129</f>
        <v>0</v>
      </c>
      <c r="AL130" s="11">
        <f>IF('Encargos e Benefícios'!C129=0,0,'Encargos e Benefícios'!U129/'Encargos e Benefícios'!C129)</f>
        <v>0</v>
      </c>
      <c r="AM130" s="11">
        <f>IF('Encargos e Benefícios'!C129=0,0,'Encargos e Benefícios'!AC129/'Encargos e Benefícios'!C129)</f>
        <v>0</v>
      </c>
      <c r="AN130" s="113">
        <f>IF('Encargos e Benefícios'!C129=0,0,'Encargos e Benefícios'!AD129/'Encargos e Benefícios'!C129)</f>
        <v>0</v>
      </c>
      <c r="AO130" s="32"/>
      <c r="AP130" s="31"/>
      <c r="AQ130" s="31"/>
      <c r="AR130" s="203"/>
      <c r="AS130" s="32"/>
    </row>
    <row r="131" spans="1:45" ht="12.75" hidden="1" x14ac:dyDescent="0.2">
      <c r="A131" s="48">
        <v>125</v>
      </c>
      <c r="B131" s="12">
        <f>'Encargos e Benefícios'!B130</f>
        <v>0</v>
      </c>
      <c r="C131" s="10">
        <f>'Encargos e Benefícios'!C130</f>
        <v>0</v>
      </c>
      <c r="D131" s="38"/>
      <c r="E131" s="167"/>
      <c r="F131" s="166"/>
      <c r="G131" s="165"/>
      <c r="H131" s="126"/>
      <c r="I131" s="47"/>
      <c r="J131" s="47"/>
      <c r="K131" s="47"/>
      <c r="L131" s="47"/>
      <c r="M131" s="165"/>
      <c r="N131" s="126"/>
      <c r="O131" s="47"/>
      <c r="P131" s="47"/>
      <c r="Q131" s="47"/>
      <c r="R131" s="47"/>
      <c r="S131" s="165"/>
      <c r="T131" s="126"/>
      <c r="U131" s="47"/>
      <c r="V131" s="47"/>
      <c r="W131" s="47"/>
      <c r="X131" s="47"/>
      <c r="Y131" s="165"/>
      <c r="Z131" s="126"/>
      <c r="AA131" s="47"/>
      <c r="AB131" s="47"/>
      <c r="AC131" s="47"/>
      <c r="AD131" s="47"/>
      <c r="AE131" s="165"/>
      <c r="AF131" s="126"/>
      <c r="AG131" s="47"/>
      <c r="AH131" s="47"/>
      <c r="AI131" s="47"/>
      <c r="AJ131" s="129"/>
      <c r="AK131" s="11">
        <f>'Encargos e Benefícios'!D130</f>
        <v>0</v>
      </c>
      <c r="AL131" s="11">
        <f>IF('Encargos e Benefícios'!C130=0,0,'Encargos e Benefícios'!U130/'Encargos e Benefícios'!C130)</f>
        <v>0</v>
      </c>
      <c r="AM131" s="11">
        <f>IF('Encargos e Benefícios'!C130=0,0,'Encargos e Benefícios'!AC130/'Encargos e Benefícios'!C130)</f>
        <v>0</v>
      </c>
      <c r="AN131" s="113">
        <f>IF('Encargos e Benefícios'!C130=0,0,'Encargos e Benefícios'!AD130/'Encargos e Benefícios'!C130)</f>
        <v>0</v>
      </c>
      <c r="AO131" s="32"/>
      <c r="AP131" s="31"/>
      <c r="AQ131" s="31"/>
      <c r="AR131" s="203"/>
      <c r="AS131" s="32"/>
    </row>
    <row r="132" spans="1:45" ht="12.75" hidden="1" x14ac:dyDescent="0.2">
      <c r="A132" s="48">
        <v>126</v>
      </c>
      <c r="B132" s="12">
        <f>'Encargos e Benefícios'!B131</f>
        <v>0</v>
      </c>
      <c r="C132" s="10">
        <f>'Encargos e Benefícios'!C131</f>
        <v>0</v>
      </c>
      <c r="D132" s="38"/>
      <c r="E132" s="167"/>
      <c r="F132" s="166"/>
      <c r="G132" s="165"/>
      <c r="H132" s="126"/>
      <c r="I132" s="47"/>
      <c r="J132" s="47"/>
      <c r="K132" s="47"/>
      <c r="L132" s="47"/>
      <c r="M132" s="165"/>
      <c r="N132" s="126"/>
      <c r="O132" s="47"/>
      <c r="P132" s="47"/>
      <c r="Q132" s="47"/>
      <c r="R132" s="47"/>
      <c r="S132" s="165"/>
      <c r="T132" s="126"/>
      <c r="U132" s="47"/>
      <c r="V132" s="47"/>
      <c r="W132" s="47"/>
      <c r="X132" s="47"/>
      <c r="Y132" s="165"/>
      <c r="Z132" s="126"/>
      <c r="AA132" s="47"/>
      <c r="AB132" s="47"/>
      <c r="AC132" s="47"/>
      <c r="AD132" s="47"/>
      <c r="AE132" s="165"/>
      <c r="AF132" s="126"/>
      <c r="AG132" s="47"/>
      <c r="AH132" s="47"/>
      <c r="AI132" s="47"/>
      <c r="AJ132" s="129"/>
      <c r="AK132" s="11">
        <f>'Encargos e Benefícios'!D131</f>
        <v>0</v>
      </c>
      <c r="AL132" s="11">
        <f>IF('Encargos e Benefícios'!C131=0,0,'Encargos e Benefícios'!U131/'Encargos e Benefícios'!C131)</f>
        <v>0</v>
      </c>
      <c r="AM132" s="11">
        <f>IF('Encargos e Benefícios'!C131=0,0,'Encargos e Benefícios'!AC131/'Encargos e Benefícios'!C131)</f>
        <v>0</v>
      </c>
      <c r="AN132" s="113">
        <f>IF('Encargos e Benefícios'!C131=0,0,'Encargos e Benefícios'!AD131/'Encargos e Benefícios'!C131)</f>
        <v>0</v>
      </c>
      <c r="AO132" s="32"/>
      <c r="AP132" s="31"/>
      <c r="AQ132" s="31"/>
      <c r="AR132" s="203"/>
      <c r="AS132" s="32"/>
    </row>
    <row r="133" spans="1:45" ht="12.75" hidden="1" x14ac:dyDescent="0.2">
      <c r="A133" s="48">
        <v>127</v>
      </c>
      <c r="B133" s="12">
        <f>'Encargos e Benefícios'!B132</f>
        <v>0</v>
      </c>
      <c r="C133" s="10">
        <f>'Encargos e Benefícios'!C132</f>
        <v>0</v>
      </c>
      <c r="D133" s="38"/>
      <c r="E133" s="167"/>
      <c r="F133" s="166"/>
      <c r="G133" s="165"/>
      <c r="H133" s="126"/>
      <c r="I133" s="47"/>
      <c r="J133" s="47"/>
      <c r="K133" s="47"/>
      <c r="L133" s="47"/>
      <c r="M133" s="165"/>
      <c r="N133" s="126"/>
      <c r="O133" s="47"/>
      <c r="P133" s="47"/>
      <c r="Q133" s="47"/>
      <c r="R133" s="47"/>
      <c r="S133" s="165"/>
      <c r="T133" s="126"/>
      <c r="U133" s="47"/>
      <c r="V133" s="47"/>
      <c r="W133" s="47"/>
      <c r="X133" s="47"/>
      <c r="Y133" s="165"/>
      <c r="Z133" s="126"/>
      <c r="AA133" s="47"/>
      <c r="AB133" s="47"/>
      <c r="AC133" s="47"/>
      <c r="AD133" s="47"/>
      <c r="AE133" s="165"/>
      <c r="AF133" s="126"/>
      <c r="AG133" s="47"/>
      <c r="AH133" s="47"/>
      <c r="AI133" s="47"/>
      <c r="AJ133" s="129"/>
      <c r="AK133" s="11">
        <f>'Encargos e Benefícios'!D132</f>
        <v>0</v>
      </c>
      <c r="AL133" s="11">
        <f>IF('Encargos e Benefícios'!C132=0,0,'Encargos e Benefícios'!U132/'Encargos e Benefícios'!C132)</f>
        <v>0</v>
      </c>
      <c r="AM133" s="11">
        <f>IF('Encargos e Benefícios'!C132=0,0,'Encargos e Benefícios'!AC132/'Encargos e Benefícios'!C132)</f>
        <v>0</v>
      </c>
      <c r="AN133" s="113">
        <f>IF('Encargos e Benefícios'!C132=0,0,'Encargos e Benefícios'!AD132/'Encargos e Benefícios'!C132)</f>
        <v>0</v>
      </c>
      <c r="AO133" s="32"/>
      <c r="AP133" s="31"/>
      <c r="AQ133" s="31"/>
      <c r="AR133" s="203"/>
      <c r="AS133" s="32"/>
    </row>
    <row r="134" spans="1:45" ht="12.75" hidden="1" x14ac:dyDescent="0.2">
      <c r="A134" s="48">
        <v>128</v>
      </c>
      <c r="B134" s="12">
        <f>'Encargos e Benefícios'!B133</f>
        <v>0</v>
      </c>
      <c r="C134" s="10">
        <f>'Encargos e Benefícios'!C133</f>
        <v>0</v>
      </c>
      <c r="D134" s="38"/>
      <c r="E134" s="167"/>
      <c r="F134" s="166"/>
      <c r="G134" s="165"/>
      <c r="H134" s="126"/>
      <c r="I134" s="47"/>
      <c r="J134" s="47"/>
      <c r="K134" s="47"/>
      <c r="L134" s="47"/>
      <c r="M134" s="165"/>
      <c r="N134" s="126"/>
      <c r="O134" s="47"/>
      <c r="P134" s="47"/>
      <c r="Q134" s="47"/>
      <c r="R134" s="47"/>
      <c r="S134" s="165"/>
      <c r="T134" s="126"/>
      <c r="U134" s="47"/>
      <c r="V134" s="47"/>
      <c r="W134" s="47"/>
      <c r="X134" s="47"/>
      <c r="Y134" s="165"/>
      <c r="Z134" s="126"/>
      <c r="AA134" s="47"/>
      <c r="AB134" s="47"/>
      <c r="AC134" s="47"/>
      <c r="AD134" s="47"/>
      <c r="AE134" s="165"/>
      <c r="AF134" s="126"/>
      <c r="AG134" s="47"/>
      <c r="AH134" s="47"/>
      <c r="AI134" s="47"/>
      <c r="AJ134" s="129"/>
      <c r="AK134" s="11">
        <f>'Encargos e Benefícios'!D133</f>
        <v>0</v>
      </c>
      <c r="AL134" s="11">
        <f>IF('Encargos e Benefícios'!C133=0,0,'Encargos e Benefícios'!U133/'Encargos e Benefícios'!C133)</f>
        <v>0</v>
      </c>
      <c r="AM134" s="11">
        <f>IF('Encargos e Benefícios'!C133=0,0,'Encargos e Benefícios'!AC133/'Encargos e Benefícios'!C133)</f>
        <v>0</v>
      </c>
      <c r="AN134" s="113">
        <f>IF('Encargos e Benefícios'!C133=0,0,'Encargos e Benefícios'!AD133/'Encargos e Benefícios'!C133)</f>
        <v>0</v>
      </c>
      <c r="AO134" s="32"/>
      <c r="AP134" s="31"/>
      <c r="AQ134" s="31"/>
      <c r="AR134" s="203"/>
      <c r="AS134" s="32"/>
    </row>
    <row r="135" spans="1:45" ht="12.75" hidden="1" x14ac:dyDescent="0.2">
      <c r="A135" s="48">
        <v>129</v>
      </c>
      <c r="B135" s="12">
        <f>'Encargos e Benefícios'!B134</f>
        <v>0</v>
      </c>
      <c r="C135" s="10">
        <f>'Encargos e Benefícios'!C134</f>
        <v>0</v>
      </c>
      <c r="D135" s="38"/>
      <c r="E135" s="167"/>
      <c r="F135" s="166"/>
      <c r="G135" s="165"/>
      <c r="H135" s="126"/>
      <c r="I135" s="47"/>
      <c r="J135" s="47"/>
      <c r="K135" s="47"/>
      <c r="L135" s="47"/>
      <c r="M135" s="165"/>
      <c r="N135" s="126"/>
      <c r="O135" s="47"/>
      <c r="P135" s="47"/>
      <c r="Q135" s="47"/>
      <c r="R135" s="47"/>
      <c r="S135" s="165"/>
      <c r="T135" s="126"/>
      <c r="U135" s="47"/>
      <c r="V135" s="47"/>
      <c r="W135" s="47"/>
      <c r="X135" s="47"/>
      <c r="Y135" s="165"/>
      <c r="Z135" s="126"/>
      <c r="AA135" s="47"/>
      <c r="AB135" s="47"/>
      <c r="AC135" s="47"/>
      <c r="AD135" s="47"/>
      <c r="AE135" s="165"/>
      <c r="AF135" s="126"/>
      <c r="AG135" s="47"/>
      <c r="AH135" s="47"/>
      <c r="AI135" s="47"/>
      <c r="AJ135" s="129"/>
      <c r="AK135" s="11">
        <f>'Encargos e Benefícios'!D134</f>
        <v>0</v>
      </c>
      <c r="AL135" s="11">
        <f>IF('Encargos e Benefícios'!C134=0,0,'Encargos e Benefícios'!U134/'Encargos e Benefícios'!C134)</f>
        <v>0</v>
      </c>
      <c r="AM135" s="11">
        <f>IF('Encargos e Benefícios'!C134=0,0,'Encargos e Benefícios'!AC134/'Encargos e Benefícios'!C134)</f>
        <v>0</v>
      </c>
      <c r="AN135" s="113">
        <f>IF('Encargos e Benefícios'!C134=0,0,'Encargos e Benefícios'!AD134/'Encargos e Benefícios'!C134)</f>
        <v>0</v>
      </c>
      <c r="AO135" s="32"/>
      <c r="AP135" s="31"/>
      <c r="AQ135" s="31"/>
      <c r="AR135" s="203"/>
      <c r="AS135" s="32"/>
    </row>
    <row r="136" spans="1:45" ht="12.75" hidden="1" x14ac:dyDescent="0.2">
      <c r="A136" s="48">
        <v>130</v>
      </c>
      <c r="B136" s="12">
        <f>'Encargos e Benefícios'!B135</f>
        <v>0</v>
      </c>
      <c r="C136" s="10">
        <f>'Encargos e Benefícios'!C135</f>
        <v>0</v>
      </c>
      <c r="D136" s="38"/>
      <c r="E136" s="167"/>
      <c r="F136" s="166"/>
      <c r="G136" s="165"/>
      <c r="H136" s="126"/>
      <c r="I136" s="47"/>
      <c r="J136" s="47"/>
      <c r="K136" s="47"/>
      <c r="L136" s="47"/>
      <c r="M136" s="165"/>
      <c r="N136" s="126"/>
      <c r="O136" s="47"/>
      <c r="P136" s="47"/>
      <c r="Q136" s="47"/>
      <c r="R136" s="47"/>
      <c r="S136" s="165"/>
      <c r="T136" s="126"/>
      <c r="U136" s="47"/>
      <c r="V136" s="47"/>
      <c r="W136" s="47"/>
      <c r="X136" s="47"/>
      <c r="Y136" s="165"/>
      <c r="Z136" s="126"/>
      <c r="AA136" s="47"/>
      <c r="AB136" s="47"/>
      <c r="AC136" s="47"/>
      <c r="AD136" s="47"/>
      <c r="AE136" s="165"/>
      <c r="AF136" s="126"/>
      <c r="AG136" s="47"/>
      <c r="AH136" s="47"/>
      <c r="AI136" s="47"/>
      <c r="AJ136" s="129"/>
      <c r="AK136" s="11">
        <f>'Encargos e Benefícios'!D135</f>
        <v>0</v>
      </c>
      <c r="AL136" s="11">
        <f>IF('Encargos e Benefícios'!C135=0,0,'Encargos e Benefícios'!U135/'Encargos e Benefícios'!C135)</f>
        <v>0</v>
      </c>
      <c r="AM136" s="11">
        <f>IF('Encargos e Benefícios'!C135=0,0,'Encargos e Benefícios'!AC135/'Encargos e Benefícios'!C135)</f>
        <v>0</v>
      </c>
      <c r="AN136" s="113">
        <f>IF('Encargos e Benefícios'!C135=0,0,'Encargos e Benefícios'!AD135/'Encargos e Benefícios'!C135)</f>
        <v>0</v>
      </c>
      <c r="AO136" s="32"/>
      <c r="AP136" s="31"/>
      <c r="AQ136" s="31"/>
      <c r="AR136" s="203"/>
      <c r="AS136" s="32"/>
    </row>
    <row r="137" spans="1:45" ht="12.75" hidden="1" x14ac:dyDescent="0.2">
      <c r="A137" s="48">
        <v>131</v>
      </c>
      <c r="B137" s="12">
        <f>'Encargos e Benefícios'!B136</f>
        <v>0</v>
      </c>
      <c r="C137" s="10">
        <f>'Encargos e Benefícios'!C136</f>
        <v>0</v>
      </c>
      <c r="D137" s="38"/>
      <c r="E137" s="167"/>
      <c r="F137" s="166"/>
      <c r="G137" s="165"/>
      <c r="H137" s="126"/>
      <c r="I137" s="47"/>
      <c r="J137" s="47"/>
      <c r="K137" s="47"/>
      <c r="L137" s="47"/>
      <c r="M137" s="165"/>
      <c r="N137" s="126"/>
      <c r="O137" s="47"/>
      <c r="P137" s="47"/>
      <c r="Q137" s="47"/>
      <c r="R137" s="47"/>
      <c r="S137" s="165"/>
      <c r="T137" s="126"/>
      <c r="U137" s="47"/>
      <c r="V137" s="47"/>
      <c r="W137" s="47"/>
      <c r="X137" s="47"/>
      <c r="Y137" s="165"/>
      <c r="Z137" s="126"/>
      <c r="AA137" s="47"/>
      <c r="AB137" s="47"/>
      <c r="AC137" s="47"/>
      <c r="AD137" s="47"/>
      <c r="AE137" s="165"/>
      <c r="AF137" s="126"/>
      <c r="AG137" s="47"/>
      <c r="AH137" s="47"/>
      <c r="AI137" s="47"/>
      <c r="AJ137" s="129"/>
      <c r="AK137" s="11">
        <f>'Encargos e Benefícios'!D136</f>
        <v>0</v>
      </c>
      <c r="AL137" s="11">
        <f>IF('Encargos e Benefícios'!C136=0,0,'Encargos e Benefícios'!U136/'Encargos e Benefícios'!C136)</f>
        <v>0</v>
      </c>
      <c r="AM137" s="11">
        <f>IF('Encargos e Benefícios'!C136=0,0,'Encargos e Benefícios'!AC136/'Encargos e Benefícios'!C136)</f>
        <v>0</v>
      </c>
      <c r="AN137" s="113">
        <f>IF('Encargos e Benefícios'!C136=0,0,'Encargos e Benefícios'!AD136/'Encargos e Benefícios'!C136)</f>
        <v>0</v>
      </c>
      <c r="AO137" s="32"/>
      <c r="AP137" s="31"/>
      <c r="AQ137" s="31"/>
      <c r="AR137" s="203"/>
      <c r="AS137" s="32"/>
    </row>
    <row r="138" spans="1:45" ht="12.75" hidden="1" x14ac:dyDescent="0.2">
      <c r="A138" s="48">
        <v>132</v>
      </c>
      <c r="B138" s="12">
        <f>'Encargos e Benefícios'!B137</f>
        <v>0</v>
      </c>
      <c r="C138" s="10">
        <f>'Encargos e Benefícios'!C137</f>
        <v>0</v>
      </c>
      <c r="D138" s="38"/>
      <c r="E138" s="167"/>
      <c r="F138" s="166"/>
      <c r="G138" s="165"/>
      <c r="H138" s="126"/>
      <c r="I138" s="47"/>
      <c r="J138" s="47"/>
      <c r="K138" s="47"/>
      <c r="L138" s="47"/>
      <c r="M138" s="165"/>
      <c r="N138" s="126"/>
      <c r="O138" s="47"/>
      <c r="P138" s="47"/>
      <c r="Q138" s="47"/>
      <c r="R138" s="47"/>
      <c r="S138" s="165"/>
      <c r="T138" s="126"/>
      <c r="U138" s="47"/>
      <c r="V138" s="47"/>
      <c r="W138" s="47"/>
      <c r="X138" s="47"/>
      <c r="Y138" s="165"/>
      <c r="Z138" s="126"/>
      <c r="AA138" s="47"/>
      <c r="AB138" s="47"/>
      <c r="AC138" s="47"/>
      <c r="AD138" s="47"/>
      <c r="AE138" s="165"/>
      <c r="AF138" s="126"/>
      <c r="AG138" s="47"/>
      <c r="AH138" s="47"/>
      <c r="AI138" s="47"/>
      <c r="AJ138" s="129"/>
      <c r="AK138" s="11">
        <f>'Encargos e Benefícios'!D137</f>
        <v>0</v>
      </c>
      <c r="AL138" s="11">
        <f>IF('Encargos e Benefícios'!C137=0,0,'Encargos e Benefícios'!U137/'Encargos e Benefícios'!C137)</f>
        <v>0</v>
      </c>
      <c r="AM138" s="11">
        <f>IF('Encargos e Benefícios'!C137=0,0,'Encargos e Benefícios'!AC137/'Encargos e Benefícios'!C137)</f>
        <v>0</v>
      </c>
      <c r="AN138" s="113">
        <f>IF('Encargos e Benefícios'!C137=0,0,'Encargos e Benefícios'!AD137/'Encargos e Benefícios'!C137)</f>
        <v>0</v>
      </c>
      <c r="AO138" s="32"/>
      <c r="AP138" s="31"/>
      <c r="AQ138" s="31"/>
      <c r="AR138" s="203"/>
      <c r="AS138" s="32"/>
    </row>
    <row r="139" spans="1:45" ht="12.75" hidden="1" x14ac:dyDescent="0.2">
      <c r="A139" s="48">
        <v>133</v>
      </c>
      <c r="B139" s="12">
        <f>'Encargos e Benefícios'!B138</f>
        <v>0</v>
      </c>
      <c r="C139" s="10">
        <f>'Encargos e Benefícios'!C138</f>
        <v>0</v>
      </c>
      <c r="D139" s="38"/>
      <c r="E139" s="167"/>
      <c r="F139" s="166"/>
      <c r="G139" s="165"/>
      <c r="H139" s="126"/>
      <c r="I139" s="47"/>
      <c r="J139" s="47"/>
      <c r="K139" s="47"/>
      <c r="L139" s="47"/>
      <c r="M139" s="165"/>
      <c r="N139" s="126"/>
      <c r="O139" s="47"/>
      <c r="P139" s="47"/>
      <c r="Q139" s="47"/>
      <c r="R139" s="47"/>
      <c r="S139" s="165"/>
      <c r="T139" s="126"/>
      <c r="U139" s="47"/>
      <c r="V139" s="47"/>
      <c r="W139" s="47"/>
      <c r="X139" s="47"/>
      <c r="Y139" s="165"/>
      <c r="Z139" s="126"/>
      <c r="AA139" s="47"/>
      <c r="AB139" s="47"/>
      <c r="AC139" s="47"/>
      <c r="AD139" s="47"/>
      <c r="AE139" s="165"/>
      <c r="AF139" s="126"/>
      <c r="AG139" s="47"/>
      <c r="AH139" s="47"/>
      <c r="AI139" s="47"/>
      <c r="AJ139" s="129"/>
      <c r="AK139" s="11">
        <f>'Encargos e Benefícios'!D138</f>
        <v>0</v>
      </c>
      <c r="AL139" s="11">
        <f>IF('Encargos e Benefícios'!C138=0,0,'Encargos e Benefícios'!U138/'Encargos e Benefícios'!C138)</f>
        <v>0</v>
      </c>
      <c r="AM139" s="11">
        <f>IF('Encargos e Benefícios'!C138=0,0,'Encargos e Benefícios'!AC138/'Encargos e Benefícios'!C138)</f>
        <v>0</v>
      </c>
      <c r="AN139" s="113">
        <f>IF('Encargos e Benefícios'!C138=0,0,'Encargos e Benefícios'!AD138/'Encargos e Benefícios'!C138)</f>
        <v>0</v>
      </c>
      <c r="AO139" s="32"/>
      <c r="AP139" s="31"/>
      <c r="AQ139" s="31"/>
      <c r="AR139" s="203"/>
      <c r="AS139" s="32"/>
    </row>
    <row r="140" spans="1:45" ht="12.75" hidden="1" x14ac:dyDescent="0.2">
      <c r="A140" s="48">
        <v>134</v>
      </c>
      <c r="B140" s="12">
        <f>'Encargos e Benefícios'!B139</f>
        <v>0</v>
      </c>
      <c r="C140" s="10">
        <f>'Encargos e Benefícios'!C139</f>
        <v>0</v>
      </c>
      <c r="D140" s="38"/>
      <c r="E140" s="167"/>
      <c r="F140" s="166"/>
      <c r="G140" s="165"/>
      <c r="H140" s="126"/>
      <c r="I140" s="47"/>
      <c r="J140" s="47"/>
      <c r="K140" s="47"/>
      <c r="L140" s="47"/>
      <c r="M140" s="165"/>
      <c r="N140" s="126"/>
      <c r="O140" s="47"/>
      <c r="P140" s="47"/>
      <c r="Q140" s="47"/>
      <c r="R140" s="47"/>
      <c r="S140" s="165"/>
      <c r="T140" s="126"/>
      <c r="U140" s="47"/>
      <c r="V140" s="47"/>
      <c r="W140" s="47"/>
      <c r="X140" s="47"/>
      <c r="Y140" s="165"/>
      <c r="Z140" s="126"/>
      <c r="AA140" s="47"/>
      <c r="AB140" s="47"/>
      <c r="AC140" s="47"/>
      <c r="AD140" s="47"/>
      <c r="AE140" s="165"/>
      <c r="AF140" s="126"/>
      <c r="AG140" s="47"/>
      <c r="AH140" s="47"/>
      <c r="AI140" s="47"/>
      <c r="AJ140" s="129"/>
      <c r="AK140" s="11">
        <f>'Encargos e Benefícios'!D139</f>
        <v>0</v>
      </c>
      <c r="AL140" s="11">
        <f>IF('Encargos e Benefícios'!C139=0,0,'Encargos e Benefícios'!U139/'Encargos e Benefícios'!C139)</f>
        <v>0</v>
      </c>
      <c r="AM140" s="11">
        <f>IF('Encargos e Benefícios'!C139=0,0,'Encargos e Benefícios'!AC139/'Encargos e Benefícios'!C139)</f>
        <v>0</v>
      </c>
      <c r="AN140" s="113">
        <f>IF('Encargos e Benefícios'!C139=0,0,'Encargos e Benefícios'!AD139/'Encargos e Benefícios'!C139)</f>
        <v>0</v>
      </c>
      <c r="AO140" s="32"/>
      <c r="AP140" s="31"/>
      <c r="AQ140" s="31"/>
      <c r="AR140" s="203"/>
      <c r="AS140" s="32"/>
    </row>
    <row r="141" spans="1:45" ht="12.75" hidden="1" x14ac:dyDescent="0.2">
      <c r="A141" s="48">
        <v>135</v>
      </c>
      <c r="B141" s="12">
        <f>'Encargos e Benefícios'!B140</f>
        <v>0</v>
      </c>
      <c r="C141" s="10">
        <f>'Encargos e Benefícios'!C140</f>
        <v>0</v>
      </c>
      <c r="D141" s="38"/>
      <c r="E141" s="167"/>
      <c r="F141" s="166"/>
      <c r="G141" s="165"/>
      <c r="H141" s="126"/>
      <c r="I141" s="47"/>
      <c r="J141" s="47"/>
      <c r="K141" s="47"/>
      <c r="L141" s="47"/>
      <c r="M141" s="165"/>
      <c r="N141" s="126"/>
      <c r="O141" s="47"/>
      <c r="P141" s="47"/>
      <c r="Q141" s="47"/>
      <c r="R141" s="47"/>
      <c r="S141" s="165"/>
      <c r="T141" s="126"/>
      <c r="U141" s="47"/>
      <c r="V141" s="47"/>
      <c r="W141" s="47"/>
      <c r="X141" s="47"/>
      <c r="Y141" s="165"/>
      <c r="Z141" s="126"/>
      <c r="AA141" s="47"/>
      <c r="AB141" s="47"/>
      <c r="AC141" s="47"/>
      <c r="AD141" s="47"/>
      <c r="AE141" s="165"/>
      <c r="AF141" s="126"/>
      <c r="AG141" s="47"/>
      <c r="AH141" s="47"/>
      <c r="AI141" s="47"/>
      <c r="AJ141" s="129"/>
      <c r="AK141" s="11">
        <f>'Encargos e Benefícios'!D140</f>
        <v>0</v>
      </c>
      <c r="AL141" s="11">
        <f>IF('Encargos e Benefícios'!C140=0,0,'Encargos e Benefícios'!U140/'Encargos e Benefícios'!C140)</f>
        <v>0</v>
      </c>
      <c r="AM141" s="11">
        <f>IF('Encargos e Benefícios'!C140=0,0,'Encargos e Benefícios'!AC140/'Encargos e Benefícios'!C140)</f>
        <v>0</v>
      </c>
      <c r="AN141" s="113">
        <f>IF('Encargos e Benefícios'!C140=0,0,'Encargos e Benefícios'!AD140/'Encargos e Benefícios'!C140)</f>
        <v>0</v>
      </c>
      <c r="AO141" s="32"/>
      <c r="AP141" s="31"/>
      <c r="AQ141" s="31"/>
      <c r="AR141" s="203"/>
      <c r="AS141" s="32"/>
    </row>
    <row r="142" spans="1:45" ht="12.75" hidden="1" x14ac:dyDescent="0.2">
      <c r="A142" s="48">
        <v>136</v>
      </c>
      <c r="B142" s="12">
        <f>'Encargos e Benefícios'!B141</f>
        <v>0</v>
      </c>
      <c r="C142" s="10">
        <f>'Encargos e Benefícios'!C141</f>
        <v>0</v>
      </c>
      <c r="D142" s="38"/>
      <c r="E142" s="167"/>
      <c r="F142" s="166"/>
      <c r="G142" s="165"/>
      <c r="H142" s="126"/>
      <c r="I142" s="47"/>
      <c r="J142" s="47"/>
      <c r="K142" s="47"/>
      <c r="L142" s="47"/>
      <c r="M142" s="165"/>
      <c r="N142" s="126"/>
      <c r="O142" s="47"/>
      <c r="P142" s="47"/>
      <c r="Q142" s="47"/>
      <c r="R142" s="47"/>
      <c r="S142" s="165"/>
      <c r="T142" s="126"/>
      <c r="U142" s="47"/>
      <c r="V142" s="47"/>
      <c r="W142" s="47"/>
      <c r="X142" s="47"/>
      <c r="Y142" s="165"/>
      <c r="Z142" s="126"/>
      <c r="AA142" s="47"/>
      <c r="AB142" s="47"/>
      <c r="AC142" s="47"/>
      <c r="AD142" s="47"/>
      <c r="AE142" s="165"/>
      <c r="AF142" s="126"/>
      <c r="AG142" s="47"/>
      <c r="AH142" s="47"/>
      <c r="AI142" s="47"/>
      <c r="AJ142" s="129"/>
      <c r="AK142" s="11">
        <f>'Encargos e Benefícios'!D141</f>
        <v>0</v>
      </c>
      <c r="AL142" s="11">
        <f>IF('Encargos e Benefícios'!C141=0,0,'Encargos e Benefícios'!U141/'Encargos e Benefícios'!C141)</f>
        <v>0</v>
      </c>
      <c r="AM142" s="11">
        <f>IF('Encargos e Benefícios'!C141=0,0,'Encargos e Benefícios'!AC141/'Encargos e Benefícios'!C141)</f>
        <v>0</v>
      </c>
      <c r="AN142" s="113">
        <f>IF('Encargos e Benefícios'!C141=0,0,'Encargos e Benefícios'!AD141/'Encargos e Benefícios'!C141)</f>
        <v>0</v>
      </c>
      <c r="AO142" s="32"/>
      <c r="AP142" s="31"/>
      <c r="AQ142" s="31"/>
      <c r="AR142" s="203"/>
      <c r="AS142" s="32"/>
    </row>
    <row r="143" spans="1:45" ht="12.75" hidden="1" x14ac:dyDescent="0.2">
      <c r="A143" s="48">
        <v>137</v>
      </c>
      <c r="B143" s="12">
        <f>'Encargos e Benefícios'!B142</f>
        <v>0</v>
      </c>
      <c r="C143" s="10">
        <f>'Encargos e Benefícios'!C142</f>
        <v>0</v>
      </c>
      <c r="D143" s="38"/>
      <c r="E143" s="167"/>
      <c r="F143" s="166"/>
      <c r="G143" s="165"/>
      <c r="H143" s="126"/>
      <c r="I143" s="47"/>
      <c r="J143" s="47"/>
      <c r="K143" s="47"/>
      <c r="L143" s="47"/>
      <c r="M143" s="165"/>
      <c r="N143" s="126"/>
      <c r="O143" s="47"/>
      <c r="P143" s="47"/>
      <c r="Q143" s="47"/>
      <c r="R143" s="47"/>
      <c r="S143" s="165"/>
      <c r="T143" s="126"/>
      <c r="U143" s="47"/>
      <c r="V143" s="47"/>
      <c r="W143" s="47"/>
      <c r="X143" s="47"/>
      <c r="Y143" s="165"/>
      <c r="Z143" s="126"/>
      <c r="AA143" s="47"/>
      <c r="AB143" s="47"/>
      <c r="AC143" s="47"/>
      <c r="AD143" s="47"/>
      <c r="AE143" s="165"/>
      <c r="AF143" s="126"/>
      <c r="AG143" s="47"/>
      <c r="AH143" s="47"/>
      <c r="AI143" s="47"/>
      <c r="AJ143" s="129"/>
      <c r="AK143" s="11">
        <f>'Encargos e Benefícios'!D142</f>
        <v>0</v>
      </c>
      <c r="AL143" s="11">
        <f>IF('Encargos e Benefícios'!C142=0,0,'Encargos e Benefícios'!U142/'Encargos e Benefícios'!C142)</f>
        <v>0</v>
      </c>
      <c r="AM143" s="11">
        <f>IF('Encargos e Benefícios'!C142=0,0,'Encargos e Benefícios'!AC142/'Encargos e Benefícios'!C142)</f>
        <v>0</v>
      </c>
      <c r="AN143" s="113">
        <f>IF('Encargos e Benefícios'!C142=0,0,'Encargos e Benefícios'!AD142/'Encargos e Benefícios'!C142)</f>
        <v>0</v>
      </c>
      <c r="AO143" s="32"/>
      <c r="AP143" s="31"/>
      <c r="AQ143" s="31"/>
      <c r="AR143" s="203"/>
      <c r="AS143" s="32"/>
    </row>
    <row r="144" spans="1:45" ht="12.75" hidden="1" x14ac:dyDescent="0.2">
      <c r="A144" s="48">
        <v>138</v>
      </c>
      <c r="B144" s="12">
        <f>'Encargos e Benefícios'!B143</f>
        <v>0</v>
      </c>
      <c r="C144" s="10">
        <f>'Encargos e Benefícios'!C143</f>
        <v>0</v>
      </c>
      <c r="D144" s="38"/>
      <c r="E144" s="167"/>
      <c r="F144" s="166"/>
      <c r="G144" s="165"/>
      <c r="H144" s="126"/>
      <c r="I144" s="47"/>
      <c r="J144" s="47"/>
      <c r="K144" s="47"/>
      <c r="L144" s="47"/>
      <c r="M144" s="165"/>
      <c r="N144" s="126"/>
      <c r="O144" s="47"/>
      <c r="P144" s="47"/>
      <c r="Q144" s="47"/>
      <c r="R144" s="47"/>
      <c r="S144" s="165"/>
      <c r="T144" s="126"/>
      <c r="U144" s="47"/>
      <c r="V144" s="47"/>
      <c r="W144" s="47"/>
      <c r="X144" s="47"/>
      <c r="Y144" s="165"/>
      <c r="Z144" s="126"/>
      <c r="AA144" s="47"/>
      <c r="AB144" s="47"/>
      <c r="AC144" s="47"/>
      <c r="AD144" s="47"/>
      <c r="AE144" s="165"/>
      <c r="AF144" s="126"/>
      <c r="AG144" s="47"/>
      <c r="AH144" s="47"/>
      <c r="AI144" s="47"/>
      <c r="AJ144" s="129"/>
      <c r="AK144" s="11">
        <f>'Encargos e Benefícios'!D143</f>
        <v>0</v>
      </c>
      <c r="AL144" s="11">
        <f>IF('Encargos e Benefícios'!C143=0,0,'Encargos e Benefícios'!U143/'Encargos e Benefícios'!C143)</f>
        <v>0</v>
      </c>
      <c r="AM144" s="11">
        <f>IF('Encargos e Benefícios'!C143=0,0,'Encargos e Benefícios'!AC143/'Encargos e Benefícios'!C143)</f>
        <v>0</v>
      </c>
      <c r="AN144" s="113">
        <f>IF('Encargos e Benefícios'!C143=0,0,'Encargos e Benefícios'!AD143/'Encargos e Benefícios'!C143)</f>
        <v>0</v>
      </c>
      <c r="AO144" s="32"/>
      <c r="AP144" s="31"/>
      <c r="AQ144" s="31"/>
      <c r="AR144" s="203"/>
      <c r="AS144" s="32"/>
    </row>
    <row r="145" spans="1:45" ht="12.75" hidden="1" x14ac:dyDescent="0.2">
      <c r="A145" s="48">
        <v>139</v>
      </c>
      <c r="B145" s="12">
        <f>'Encargos e Benefícios'!B144</f>
        <v>0</v>
      </c>
      <c r="C145" s="10">
        <f>'Encargos e Benefícios'!C144</f>
        <v>0</v>
      </c>
      <c r="D145" s="38"/>
      <c r="E145" s="167"/>
      <c r="F145" s="166"/>
      <c r="G145" s="165"/>
      <c r="H145" s="126"/>
      <c r="I145" s="47"/>
      <c r="J145" s="47"/>
      <c r="K145" s="47"/>
      <c r="L145" s="47"/>
      <c r="M145" s="165"/>
      <c r="N145" s="126"/>
      <c r="O145" s="47"/>
      <c r="P145" s="47"/>
      <c r="Q145" s="47"/>
      <c r="R145" s="47"/>
      <c r="S145" s="165"/>
      <c r="T145" s="126"/>
      <c r="U145" s="47"/>
      <c r="V145" s="47"/>
      <c r="W145" s="47"/>
      <c r="X145" s="47"/>
      <c r="Y145" s="165"/>
      <c r="Z145" s="126"/>
      <c r="AA145" s="47"/>
      <c r="AB145" s="47"/>
      <c r="AC145" s="47"/>
      <c r="AD145" s="47"/>
      <c r="AE145" s="165"/>
      <c r="AF145" s="126"/>
      <c r="AG145" s="47"/>
      <c r="AH145" s="47"/>
      <c r="AI145" s="47"/>
      <c r="AJ145" s="129"/>
      <c r="AK145" s="11">
        <f>'Encargos e Benefícios'!D144</f>
        <v>0</v>
      </c>
      <c r="AL145" s="11">
        <f>IF('Encargos e Benefícios'!C144=0,0,'Encargos e Benefícios'!U144/'Encargos e Benefícios'!C144)</f>
        <v>0</v>
      </c>
      <c r="AM145" s="11">
        <f>IF('Encargos e Benefícios'!C144=0,0,'Encargos e Benefícios'!AC144/'Encargos e Benefícios'!C144)</f>
        <v>0</v>
      </c>
      <c r="AN145" s="113">
        <f>IF('Encargos e Benefícios'!C144=0,0,'Encargos e Benefícios'!AD144/'Encargos e Benefícios'!C144)</f>
        <v>0</v>
      </c>
      <c r="AO145" s="32"/>
      <c r="AP145" s="31"/>
      <c r="AQ145" s="31"/>
      <c r="AR145" s="203"/>
      <c r="AS145" s="32"/>
    </row>
    <row r="146" spans="1:45" ht="12.75" hidden="1" x14ac:dyDescent="0.2">
      <c r="A146" s="48">
        <v>140</v>
      </c>
      <c r="B146" s="12">
        <f>'Encargos e Benefícios'!B145</f>
        <v>0</v>
      </c>
      <c r="C146" s="10">
        <f>'Encargos e Benefícios'!C145</f>
        <v>0</v>
      </c>
      <c r="D146" s="38"/>
      <c r="E146" s="167"/>
      <c r="F146" s="166"/>
      <c r="G146" s="165"/>
      <c r="H146" s="126"/>
      <c r="I146" s="47"/>
      <c r="J146" s="47"/>
      <c r="K146" s="47"/>
      <c r="L146" s="47"/>
      <c r="M146" s="165"/>
      <c r="N146" s="126"/>
      <c r="O146" s="47"/>
      <c r="P146" s="47"/>
      <c r="Q146" s="47"/>
      <c r="R146" s="47"/>
      <c r="S146" s="165"/>
      <c r="T146" s="126"/>
      <c r="U146" s="47"/>
      <c r="V146" s="47"/>
      <c r="W146" s="47"/>
      <c r="X146" s="47"/>
      <c r="Y146" s="165"/>
      <c r="Z146" s="126"/>
      <c r="AA146" s="47"/>
      <c r="AB146" s="47"/>
      <c r="AC146" s="47"/>
      <c r="AD146" s="47"/>
      <c r="AE146" s="165"/>
      <c r="AF146" s="126"/>
      <c r="AG146" s="47"/>
      <c r="AH146" s="47"/>
      <c r="AI146" s="47"/>
      <c r="AJ146" s="129"/>
      <c r="AK146" s="11">
        <f>'Encargos e Benefícios'!D145</f>
        <v>0</v>
      </c>
      <c r="AL146" s="11">
        <f>IF('Encargos e Benefícios'!C145=0,0,'Encargos e Benefícios'!U145/'Encargos e Benefícios'!C145)</f>
        <v>0</v>
      </c>
      <c r="AM146" s="11">
        <f>IF('Encargos e Benefícios'!C145=0,0,'Encargos e Benefícios'!AC145/'Encargos e Benefícios'!C145)</f>
        <v>0</v>
      </c>
      <c r="AN146" s="113">
        <f>IF('Encargos e Benefícios'!C145=0,0,'Encargos e Benefícios'!AD145/'Encargos e Benefícios'!C145)</f>
        <v>0</v>
      </c>
      <c r="AO146" s="32"/>
      <c r="AP146" s="31"/>
      <c r="AQ146" s="31"/>
      <c r="AR146" s="203"/>
      <c r="AS146" s="32"/>
    </row>
    <row r="147" spans="1:45" ht="12.75" hidden="1" x14ac:dyDescent="0.2">
      <c r="A147" s="48">
        <v>141</v>
      </c>
      <c r="B147" s="12">
        <f>'Encargos e Benefícios'!B146</f>
        <v>0</v>
      </c>
      <c r="C147" s="10">
        <f>'Encargos e Benefícios'!C146</f>
        <v>0</v>
      </c>
      <c r="D147" s="38"/>
      <c r="E147" s="167"/>
      <c r="F147" s="166"/>
      <c r="G147" s="165"/>
      <c r="H147" s="126"/>
      <c r="I147" s="47"/>
      <c r="J147" s="47"/>
      <c r="K147" s="47"/>
      <c r="L147" s="47"/>
      <c r="M147" s="165"/>
      <c r="N147" s="126"/>
      <c r="O147" s="47"/>
      <c r="P147" s="47"/>
      <c r="Q147" s="47"/>
      <c r="R147" s="47"/>
      <c r="S147" s="165"/>
      <c r="T147" s="126"/>
      <c r="U147" s="47"/>
      <c r="V147" s="47"/>
      <c r="W147" s="47"/>
      <c r="X147" s="47"/>
      <c r="Y147" s="165"/>
      <c r="Z147" s="126"/>
      <c r="AA147" s="47"/>
      <c r="AB147" s="47"/>
      <c r="AC147" s="47"/>
      <c r="AD147" s="47"/>
      <c r="AE147" s="165"/>
      <c r="AF147" s="126"/>
      <c r="AG147" s="47"/>
      <c r="AH147" s="47"/>
      <c r="AI147" s="47"/>
      <c r="AJ147" s="129"/>
      <c r="AK147" s="11">
        <f>'Encargos e Benefícios'!D146</f>
        <v>0</v>
      </c>
      <c r="AL147" s="11">
        <f>IF('Encargos e Benefícios'!C146=0,0,'Encargos e Benefícios'!U146/'Encargos e Benefícios'!C146)</f>
        <v>0</v>
      </c>
      <c r="AM147" s="11">
        <f>IF('Encargos e Benefícios'!C146=0,0,'Encargos e Benefícios'!AC146/'Encargos e Benefícios'!C146)</f>
        <v>0</v>
      </c>
      <c r="AN147" s="113">
        <f>IF('Encargos e Benefícios'!C146=0,0,'Encargos e Benefícios'!AD146/'Encargos e Benefícios'!C146)</f>
        <v>0</v>
      </c>
      <c r="AO147" s="32"/>
      <c r="AP147" s="31"/>
      <c r="AQ147" s="31"/>
      <c r="AR147" s="203"/>
      <c r="AS147" s="32"/>
    </row>
    <row r="148" spans="1:45" ht="12.75" hidden="1" x14ac:dyDescent="0.2">
      <c r="A148" s="48">
        <v>142</v>
      </c>
      <c r="B148" s="12">
        <f>'Encargos e Benefícios'!B147</f>
        <v>0</v>
      </c>
      <c r="C148" s="10">
        <f>'Encargos e Benefícios'!C147</f>
        <v>0</v>
      </c>
      <c r="D148" s="38"/>
      <c r="E148" s="167"/>
      <c r="F148" s="166"/>
      <c r="G148" s="165"/>
      <c r="H148" s="126"/>
      <c r="I148" s="47"/>
      <c r="J148" s="47"/>
      <c r="K148" s="47"/>
      <c r="L148" s="47"/>
      <c r="M148" s="165"/>
      <c r="N148" s="126"/>
      <c r="O148" s="47"/>
      <c r="P148" s="47"/>
      <c r="Q148" s="47"/>
      <c r="R148" s="47"/>
      <c r="S148" s="165"/>
      <c r="T148" s="126"/>
      <c r="U148" s="47"/>
      <c r="V148" s="47"/>
      <c r="W148" s="47"/>
      <c r="X148" s="47"/>
      <c r="Y148" s="165"/>
      <c r="Z148" s="126"/>
      <c r="AA148" s="47"/>
      <c r="AB148" s="47"/>
      <c r="AC148" s="47"/>
      <c r="AD148" s="47"/>
      <c r="AE148" s="165"/>
      <c r="AF148" s="126"/>
      <c r="AG148" s="47"/>
      <c r="AH148" s="47"/>
      <c r="AI148" s="47"/>
      <c r="AJ148" s="129"/>
      <c r="AK148" s="11">
        <f>'Encargos e Benefícios'!D147</f>
        <v>0</v>
      </c>
      <c r="AL148" s="11">
        <f>IF('Encargos e Benefícios'!C147=0,0,'Encargos e Benefícios'!U147/'Encargos e Benefícios'!C147)</f>
        <v>0</v>
      </c>
      <c r="AM148" s="11">
        <f>IF('Encargos e Benefícios'!C147=0,0,'Encargos e Benefícios'!AC147/'Encargos e Benefícios'!C147)</f>
        <v>0</v>
      </c>
      <c r="AN148" s="113">
        <f>IF('Encargos e Benefícios'!C147=0,0,'Encargos e Benefícios'!AD147/'Encargos e Benefícios'!C147)</f>
        <v>0</v>
      </c>
      <c r="AO148" s="32"/>
      <c r="AP148" s="31"/>
      <c r="AQ148" s="31"/>
      <c r="AR148" s="203"/>
      <c r="AS148" s="32"/>
    </row>
    <row r="149" spans="1:45" ht="12.75" hidden="1" x14ac:dyDescent="0.2">
      <c r="A149" s="48">
        <v>143</v>
      </c>
      <c r="B149" s="12">
        <f>'Encargos e Benefícios'!B148</f>
        <v>0</v>
      </c>
      <c r="C149" s="10">
        <f>'Encargos e Benefícios'!C148</f>
        <v>0</v>
      </c>
      <c r="D149" s="38"/>
      <c r="E149" s="167"/>
      <c r="F149" s="166"/>
      <c r="G149" s="165"/>
      <c r="H149" s="126"/>
      <c r="I149" s="47"/>
      <c r="J149" s="47"/>
      <c r="K149" s="47"/>
      <c r="L149" s="47"/>
      <c r="M149" s="165"/>
      <c r="N149" s="126"/>
      <c r="O149" s="47"/>
      <c r="P149" s="47"/>
      <c r="Q149" s="47"/>
      <c r="R149" s="47"/>
      <c r="S149" s="165"/>
      <c r="T149" s="126"/>
      <c r="U149" s="47"/>
      <c r="V149" s="47"/>
      <c r="W149" s="47"/>
      <c r="X149" s="47"/>
      <c r="Y149" s="165"/>
      <c r="Z149" s="126"/>
      <c r="AA149" s="47"/>
      <c r="AB149" s="47"/>
      <c r="AC149" s="47"/>
      <c r="AD149" s="47"/>
      <c r="AE149" s="165"/>
      <c r="AF149" s="126"/>
      <c r="AG149" s="47"/>
      <c r="AH149" s="47"/>
      <c r="AI149" s="47"/>
      <c r="AJ149" s="129"/>
      <c r="AK149" s="11">
        <f>'Encargos e Benefícios'!D148</f>
        <v>0</v>
      </c>
      <c r="AL149" s="11">
        <f>IF('Encargos e Benefícios'!C148=0,0,'Encargos e Benefícios'!U148/'Encargos e Benefícios'!C148)</f>
        <v>0</v>
      </c>
      <c r="AM149" s="11">
        <f>IF('Encargos e Benefícios'!C148=0,0,'Encargos e Benefícios'!AC148/'Encargos e Benefícios'!C148)</f>
        <v>0</v>
      </c>
      <c r="AN149" s="113">
        <f>IF('Encargos e Benefícios'!C148=0,0,'Encargos e Benefícios'!AD148/'Encargos e Benefícios'!C148)</f>
        <v>0</v>
      </c>
      <c r="AO149" s="32"/>
      <c r="AP149" s="31"/>
      <c r="AQ149" s="31"/>
      <c r="AR149" s="203"/>
      <c r="AS149" s="32"/>
    </row>
    <row r="150" spans="1:45" ht="12.75" hidden="1" x14ac:dyDescent="0.2">
      <c r="A150" s="48">
        <v>144</v>
      </c>
      <c r="B150" s="12">
        <f>'Encargos e Benefícios'!B149</f>
        <v>0</v>
      </c>
      <c r="C150" s="10">
        <f>'Encargos e Benefícios'!C149</f>
        <v>0</v>
      </c>
      <c r="D150" s="38"/>
      <c r="E150" s="167"/>
      <c r="F150" s="166"/>
      <c r="G150" s="165"/>
      <c r="H150" s="126"/>
      <c r="I150" s="47"/>
      <c r="J150" s="47"/>
      <c r="K150" s="47"/>
      <c r="L150" s="47"/>
      <c r="M150" s="165"/>
      <c r="N150" s="126"/>
      <c r="O150" s="47"/>
      <c r="P150" s="47"/>
      <c r="Q150" s="47"/>
      <c r="R150" s="47"/>
      <c r="S150" s="165"/>
      <c r="T150" s="126"/>
      <c r="U150" s="47"/>
      <c r="V150" s="47"/>
      <c r="W150" s="47"/>
      <c r="X150" s="47"/>
      <c r="Y150" s="165"/>
      <c r="Z150" s="126"/>
      <c r="AA150" s="47"/>
      <c r="AB150" s="47"/>
      <c r="AC150" s="47"/>
      <c r="AD150" s="47"/>
      <c r="AE150" s="165"/>
      <c r="AF150" s="126"/>
      <c r="AG150" s="47"/>
      <c r="AH150" s="47"/>
      <c r="AI150" s="47"/>
      <c r="AJ150" s="129"/>
      <c r="AK150" s="11">
        <f>'Encargos e Benefícios'!D149</f>
        <v>0</v>
      </c>
      <c r="AL150" s="11">
        <f>IF('Encargos e Benefícios'!C149=0,0,'Encargos e Benefícios'!U149/'Encargos e Benefícios'!C149)</f>
        <v>0</v>
      </c>
      <c r="AM150" s="11">
        <f>IF('Encargos e Benefícios'!C149=0,0,'Encargos e Benefícios'!AC149/'Encargos e Benefícios'!C149)</f>
        <v>0</v>
      </c>
      <c r="AN150" s="113">
        <f>IF('Encargos e Benefícios'!C149=0,0,'Encargos e Benefícios'!AD149/'Encargos e Benefícios'!C149)</f>
        <v>0</v>
      </c>
      <c r="AO150" s="32"/>
      <c r="AP150" s="31"/>
      <c r="AQ150" s="31"/>
      <c r="AR150" s="203"/>
      <c r="AS150" s="32"/>
    </row>
    <row r="151" spans="1:45" ht="12.75" hidden="1" x14ac:dyDescent="0.2">
      <c r="A151" s="48">
        <v>145</v>
      </c>
      <c r="B151" s="12">
        <f>'Encargos e Benefícios'!B150</f>
        <v>0</v>
      </c>
      <c r="C151" s="10">
        <f>'Encargos e Benefícios'!C150</f>
        <v>0</v>
      </c>
      <c r="D151" s="38"/>
      <c r="E151" s="167"/>
      <c r="F151" s="166"/>
      <c r="G151" s="165"/>
      <c r="H151" s="126"/>
      <c r="I151" s="47"/>
      <c r="J151" s="47"/>
      <c r="K151" s="47"/>
      <c r="L151" s="47"/>
      <c r="M151" s="165"/>
      <c r="N151" s="126"/>
      <c r="O151" s="47"/>
      <c r="P151" s="47"/>
      <c r="Q151" s="47"/>
      <c r="R151" s="47"/>
      <c r="S151" s="165"/>
      <c r="T151" s="126"/>
      <c r="U151" s="47"/>
      <c r="V151" s="47"/>
      <c r="W151" s="47"/>
      <c r="X151" s="47"/>
      <c r="Y151" s="165"/>
      <c r="Z151" s="126"/>
      <c r="AA151" s="47"/>
      <c r="AB151" s="47"/>
      <c r="AC151" s="47"/>
      <c r="AD151" s="47"/>
      <c r="AE151" s="165"/>
      <c r="AF151" s="126"/>
      <c r="AG151" s="47"/>
      <c r="AH151" s="47"/>
      <c r="AI151" s="47"/>
      <c r="AJ151" s="129"/>
      <c r="AK151" s="11">
        <f>'Encargos e Benefícios'!D150</f>
        <v>0</v>
      </c>
      <c r="AL151" s="11">
        <f>IF('Encargos e Benefícios'!C150=0,0,'Encargos e Benefícios'!U150/'Encargos e Benefícios'!C150)</f>
        <v>0</v>
      </c>
      <c r="AM151" s="11">
        <f>IF('Encargos e Benefícios'!C150=0,0,'Encargos e Benefícios'!AC150/'Encargos e Benefícios'!C150)</f>
        <v>0</v>
      </c>
      <c r="AN151" s="113">
        <f>IF('Encargos e Benefícios'!C150=0,0,'Encargos e Benefícios'!AD150/'Encargos e Benefícios'!C150)</f>
        <v>0</v>
      </c>
      <c r="AO151" s="32"/>
      <c r="AP151" s="31"/>
      <c r="AQ151" s="31"/>
      <c r="AR151" s="203"/>
      <c r="AS151" s="32"/>
    </row>
    <row r="152" spans="1:45" ht="12.75" hidden="1" x14ac:dyDescent="0.2">
      <c r="A152" s="48">
        <v>146</v>
      </c>
      <c r="B152" s="12">
        <f>'Encargos e Benefícios'!B151</f>
        <v>0</v>
      </c>
      <c r="C152" s="10">
        <f>'Encargos e Benefícios'!C151</f>
        <v>0</v>
      </c>
      <c r="D152" s="38"/>
      <c r="E152" s="167"/>
      <c r="F152" s="166"/>
      <c r="G152" s="165"/>
      <c r="H152" s="126"/>
      <c r="I152" s="47"/>
      <c r="J152" s="47"/>
      <c r="K152" s="47"/>
      <c r="L152" s="47"/>
      <c r="M152" s="165"/>
      <c r="N152" s="126"/>
      <c r="O152" s="47"/>
      <c r="P152" s="47"/>
      <c r="Q152" s="47"/>
      <c r="R152" s="47"/>
      <c r="S152" s="165"/>
      <c r="T152" s="126"/>
      <c r="U152" s="47"/>
      <c r="V152" s="47"/>
      <c r="W152" s="47"/>
      <c r="X152" s="47"/>
      <c r="Y152" s="165"/>
      <c r="Z152" s="126"/>
      <c r="AA152" s="47"/>
      <c r="AB152" s="47"/>
      <c r="AC152" s="47"/>
      <c r="AD152" s="47"/>
      <c r="AE152" s="165"/>
      <c r="AF152" s="126"/>
      <c r="AG152" s="47"/>
      <c r="AH152" s="47"/>
      <c r="AI152" s="47"/>
      <c r="AJ152" s="129"/>
      <c r="AK152" s="11">
        <f>'Encargos e Benefícios'!D151</f>
        <v>0</v>
      </c>
      <c r="AL152" s="11">
        <f>IF('Encargos e Benefícios'!C151=0,0,'Encargos e Benefícios'!U151/'Encargos e Benefícios'!C151)</f>
        <v>0</v>
      </c>
      <c r="AM152" s="11">
        <f>IF('Encargos e Benefícios'!C151=0,0,'Encargos e Benefícios'!AC151/'Encargos e Benefícios'!C151)</f>
        <v>0</v>
      </c>
      <c r="AN152" s="113">
        <f>IF('Encargos e Benefícios'!C151=0,0,'Encargos e Benefícios'!AD151/'Encargos e Benefícios'!C151)</f>
        <v>0</v>
      </c>
      <c r="AO152" s="32"/>
      <c r="AP152" s="31"/>
      <c r="AQ152" s="31"/>
      <c r="AR152" s="203"/>
      <c r="AS152" s="32"/>
    </row>
    <row r="153" spans="1:45" ht="12.75" hidden="1" x14ac:dyDescent="0.2">
      <c r="A153" s="48">
        <v>147</v>
      </c>
      <c r="B153" s="12">
        <f>'Encargos e Benefícios'!B152</f>
        <v>0</v>
      </c>
      <c r="C153" s="10">
        <f>'Encargos e Benefícios'!C152</f>
        <v>0</v>
      </c>
      <c r="D153" s="38"/>
      <c r="E153" s="167"/>
      <c r="F153" s="166"/>
      <c r="G153" s="165"/>
      <c r="H153" s="126"/>
      <c r="I153" s="47"/>
      <c r="J153" s="47"/>
      <c r="K153" s="47"/>
      <c r="L153" s="47"/>
      <c r="M153" s="165"/>
      <c r="N153" s="126"/>
      <c r="O153" s="47"/>
      <c r="P153" s="47"/>
      <c r="Q153" s="47"/>
      <c r="R153" s="47"/>
      <c r="S153" s="165"/>
      <c r="T153" s="126"/>
      <c r="U153" s="47"/>
      <c r="V153" s="47"/>
      <c r="W153" s="47"/>
      <c r="X153" s="47"/>
      <c r="Y153" s="165"/>
      <c r="Z153" s="126"/>
      <c r="AA153" s="47"/>
      <c r="AB153" s="47"/>
      <c r="AC153" s="47"/>
      <c r="AD153" s="47"/>
      <c r="AE153" s="165"/>
      <c r="AF153" s="126"/>
      <c r="AG153" s="47"/>
      <c r="AH153" s="47"/>
      <c r="AI153" s="47"/>
      <c r="AJ153" s="129"/>
      <c r="AK153" s="11">
        <f>'Encargos e Benefícios'!D152</f>
        <v>0</v>
      </c>
      <c r="AL153" s="11">
        <f>IF('Encargos e Benefícios'!C152=0,0,'Encargos e Benefícios'!U152/'Encargos e Benefícios'!C152)</f>
        <v>0</v>
      </c>
      <c r="AM153" s="11">
        <f>IF('Encargos e Benefícios'!C152=0,0,'Encargos e Benefícios'!AC152/'Encargos e Benefícios'!C152)</f>
        <v>0</v>
      </c>
      <c r="AN153" s="113">
        <f>IF('Encargos e Benefícios'!C152=0,0,'Encargos e Benefícios'!AD152/'Encargos e Benefícios'!C152)</f>
        <v>0</v>
      </c>
      <c r="AO153" s="32"/>
      <c r="AP153" s="31"/>
      <c r="AQ153" s="31"/>
      <c r="AR153" s="203"/>
      <c r="AS153" s="32"/>
    </row>
    <row r="154" spans="1:45" ht="12.75" hidden="1" x14ac:dyDescent="0.2">
      <c r="A154" s="48">
        <v>148</v>
      </c>
      <c r="B154" s="12">
        <f>'Encargos e Benefícios'!B153</f>
        <v>0</v>
      </c>
      <c r="C154" s="10">
        <f>'Encargos e Benefícios'!C153</f>
        <v>0</v>
      </c>
      <c r="D154" s="38"/>
      <c r="E154" s="167"/>
      <c r="F154" s="166"/>
      <c r="G154" s="165"/>
      <c r="H154" s="126"/>
      <c r="I154" s="47"/>
      <c r="J154" s="47"/>
      <c r="K154" s="47"/>
      <c r="L154" s="47"/>
      <c r="M154" s="165"/>
      <c r="N154" s="126"/>
      <c r="O154" s="47"/>
      <c r="P154" s="47"/>
      <c r="Q154" s="47"/>
      <c r="R154" s="47"/>
      <c r="S154" s="165"/>
      <c r="T154" s="126"/>
      <c r="U154" s="47"/>
      <c r="V154" s="47"/>
      <c r="W154" s="47"/>
      <c r="X154" s="47"/>
      <c r="Y154" s="165"/>
      <c r="Z154" s="126"/>
      <c r="AA154" s="47"/>
      <c r="AB154" s="47"/>
      <c r="AC154" s="47"/>
      <c r="AD154" s="47"/>
      <c r="AE154" s="165"/>
      <c r="AF154" s="126"/>
      <c r="AG154" s="47"/>
      <c r="AH154" s="47"/>
      <c r="AI154" s="47"/>
      <c r="AJ154" s="129"/>
      <c r="AK154" s="11">
        <f>'Encargos e Benefícios'!D153</f>
        <v>0</v>
      </c>
      <c r="AL154" s="11">
        <f>IF('Encargos e Benefícios'!C153=0,0,'Encargos e Benefícios'!U153/'Encargos e Benefícios'!C153)</f>
        <v>0</v>
      </c>
      <c r="AM154" s="11">
        <f>IF('Encargos e Benefícios'!C153=0,0,'Encargos e Benefícios'!AC153/'Encargos e Benefícios'!C153)</f>
        <v>0</v>
      </c>
      <c r="AN154" s="113">
        <f>IF('Encargos e Benefícios'!C153=0,0,'Encargos e Benefícios'!AD153/'Encargos e Benefícios'!C153)</f>
        <v>0</v>
      </c>
      <c r="AO154" s="32"/>
      <c r="AP154" s="31"/>
      <c r="AQ154" s="31"/>
      <c r="AR154" s="203"/>
      <c r="AS154" s="32"/>
    </row>
    <row r="155" spans="1:45" ht="12.75" hidden="1" x14ac:dyDescent="0.2">
      <c r="A155" s="48">
        <v>149</v>
      </c>
      <c r="B155" s="12">
        <f>'Encargos e Benefícios'!B154</f>
        <v>0</v>
      </c>
      <c r="C155" s="10">
        <f>'Encargos e Benefícios'!C154</f>
        <v>0</v>
      </c>
      <c r="D155" s="38"/>
      <c r="E155" s="167"/>
      <c r="F155" s="166"/>
      <c r="G155" s="165"/>
      <c r="H155" s="126"/>
      <c r="I155" s="47"/>
      <c r="J155" s="47"/>
      <c r="K155" s="47"/>
      <c r="L155" s="47"/>
      <c r="M155" s="165"/>
      <c r="N155" s="126"/>
      <c r="O155" s="47"/>
      <c r="P155" s="47"/>
      <c r="Q155" s="47"/>
      <c r="R155" s="47"/>
      <c r="S155" s="165"/>
      <c r="T155" s="126"/>
      <c r="U155" s="47"/>
      <c r="V155" s="47"/>
      <c r="W155" s="47"/>
      <c r="X155" s="47"/>
      <c r="Y155" s="165"/>
      <c r="Z155" s="126"/>
      <c r="AA155" s="47"/>
      <c r="AB155" s="47"/>
      <c r="AC155" s="47"/>
      <c r="AD155" s="47"/>
      <c r="AE155" s="165"/>
      <c r="AF155" s="126"/>
      <c r="AG155" s="47"/>
      <c r="AH155" s="47"/>
      <c r="AI155" s="47"/>
      <c r="AJ155" s="129"/>
      <c r="AK155" s="11">
        <f>'Encargos e Benefícios'!D154</f>
        <v>0</v>
      </c>
      <c r="AL155" s="11">
        <f>IF('Encargos e Benefícios'!C154=0,0,'Encargos e Benefícios'!U154/'Encargos e Benefícios'!C154)</f>
        <v>0</v>
      </c>
      <c r="AM155" s="11">
        <f>IF('Encargos e Benefícios'!C154=0,0,'Encargos e Benefícios'!AC154/'Encargos e Benefícios'!C154)</f>
        <v>0</v>
      </c>
      <c r="AN155" s="113">
        <f>IF('Encargos e Benefícios'!C154=0,0,'Encargos e Benefícios'!AD154/'Encargos e Benefícios'!C154)</f>
        <v>0</v>
      </c>
      <c r="AO155" s="32"/>
      <c r="AP155" s="31"/>
      <c r="AQ155" s="31"/>
      <c r="AR155" s="203"/>
      <c r="AS155" s="32"/>
    </row>
    <row r="156" spans="1:45" ht="12.75" hidden="1" x14ac:dyDescent="0.2">
      <c r="A156" s="48">
        <v>150</v>
      </c>
      <c r="B156" s="12">
        <f>'Encargos e Benefícios'!B155</f>
        <v>0</v>
      </c>
      <c r="C156" s="10">
        <f>'Encargos e Benefícios'!C155</f>
        <v>0</v>
      </c>
      <c r="D156" s="38"/>
      <c r="E156" s="167"/>
      <c r="F156" s="166"/>
      <c r="G156" s="165"/>
      <c r="H156" s="126"/>
      <c r="I156" s="47"/>
      <c r="J156" s="47"/>
      <c r="K156" s="47"/>
      <c r="L156" s="47"/>
      <c r="M156" s="165"/>
      <c r="N156" s="126"/>
      <c r="O156" s="47"/>
      <c r="P156" s="47"/>
      <c r="Q156" s="47"/>
      <c r="R156" s="47"/>
      <c r="S156" s="165"/>
      <c r="T156" s="126"/>
      <c r="U156" s="47"/>
      <c r="V156" s="47"/>
      <c r="W156" s="47"/>
      <c r="X156" s="47"/>
      <c r="Y156" s="165"/>
      <c r="Z156" s="126"/>
      <c r="AA156" s="47"/>
      <c r="AB156" s="47"/>
      <c r="AC156" s="47"/>
      <c r="AD156" s="47"/>
      <c r="AE156" s="165"/>
      <c r="AF156" s="126"/>
      <c r="AG156" s="47"/>
      <c r="AH156" s="47"/>
      <c r="AI156" s="47"/>
      <c r="AJ156" s="129"/>
      <c r="AK156" s="11">
        <f>'Encargos e Benefícios'!D155</f>
        <v>0</v>
      </c>
      <c r="AL156" s="11">
        <f>IF('Encargos e Benefícios'!C155=0,0,'Encargos e Benefícios'!U155/'Encargos e Benefícios'!C155)</f>
        <v>0</v>
      </c>
      <c r="AM156" s="11">
        <f>IF('Encargos e Benefícios'!C155=0,0,'Encargos e Benefícios'!AC155/'Encargos e Benefícios'!C155)</f>
        <v>0</v>
      </c>
      <c r="AN156" s="113">
        <f>IF('Encargos e Benefícios'!C155=0,0,'Encargos e Benefícios'!AD155/'Encargos e Benefícios'!C155)</f>
        <v>0</v>
      </c>
      <c r="AO156" s="32"/>
      <c r="AP156" s="31"/>
      <c r="AQ156" s="31"/>
      <c r="AR156" s="203"/>
      <c r="AS156" s="32"/>
    </row>
    <row r="157" spans="1:45" ht="12.75" hidden="1" x14ac:dyDescent="0.2">
      <c r="A157" s="48">
        <v>151</v>
      </c>
      <c r="B157" s="12">
        <f>'Encargos e Benefícios'!B156</f>
        <v>0</v>
      </c>
      <c r="C157" s="10">
        <f>'Encargos e Benefícios'!C156</f>
        <v>0</v>
      </c>
      <c r="D157" s="38"/>
      <c r="E157" s="167"/>
      <c r="F157" s="166"/>
      <c r="G157" s="165"/>
      <c r="H157" s="126"/>
      <c r="I157" s="47"/>
      <c r="J157" s="47"/>
      <c r="K157" s="47"/>
      <c r="L157" s="47"/>
      <c r="M157" s="165"/>
      <c r="N157" s="126"/>
      <c r="O157" s="47"/>
      <c r="P157" s="47"/>
      <c r="Q157" s="47"/>
      <c r="R157" s="47"/>
      <c r="S157" s="165"/>
      <c r="T157" s="126"/>
      <c r="U157" s="47"/>
      <c r="V157" s="47"/>
      <c r="W157" s="47"/>
      <c r="X157" s="47"/>
      <c r="Y157" s="165"/>
      <c r="Z157" s="126"/>
      <c r="AA157" s="47"/>
      <c r="AB157" s="47"/>
      <c r="AC157" s="47"/>
      <c r="AD157" s="47"/>
      <c r="AE157" s="165"/>
      <c r="AF157" s="126"/>
      <c r="AG157" s="47"/>
      <c r="AH157" s="47"/>
      <c r="AI157" s="47"/>
      <c r="AJ157" s="129"/>
      <c r="AK157" s="11">
        <f>'Encargos e Benefícios'!D156</f>
        <v>0</v>
      </c>
      <c r="AL157" s="11">
        <f>IF('Encargos e Benefícios'!C156=0,0,'Encargos e Benefícios'!U156/'Encargos e Benefícios'!C156)</f>
        <v>0</v>
      </c>
      <c r="AM157" s="11">
        <f>IF('Encargos e Benefícios'!C156=0,0,'Encargos e Benefícios'!AC156/'Encargos e Benefícios'!C156)</f>
        <v>0</v>
      </c>
      <c r="AN157" s="113">
        <f>IF('Encargos e Benefícios'!C156=0,0,'Encargos e Benefícios'!AD156/'Encargos e Benefícios'!C156)</f>
        <v>0</v>
      </c>
      <c r="AO157" s="32"/>
      <c r="AP157" s="31"/>
      <c r="AQ157" s="31"/>
      <c r="AR157" s="203"/>
      <c r="AS157" s="32"/>
    </row>
    <row r="158" spans="1:45" ht="12.75" hidden="1" x14ac:dyDescent="0.2">
      <c r="A158" s="48">
        <v>152</v>
      </c>
      <c r="B158" s="12">
        <f>'Encargos e Benefícios'!B157</f>
        <v>0</v>
      </c>
      <c r="C158" s="10">
        <f>'Encargos e Benefícios'!C157</f>
        <v>0</v>
      </c>
      <c r="D158" s="38"/>
      <c r="E158" s="167"/>
      <c r="F158" s="166"/>
      <c r="G158" s="165"/>
      <c r="H158" s="126"/>
      <c r="I158" s="47"/>
      <c r="J158" s="47"/>
      <c r="K158" s="47"/>
      <c r="L158" s="47"/>
      <c r="M158" s="165"/>
      <c r="N158" s="126"/>
      <c r="O158" s="47"/>
      <c r="P158" s="47"/>
      <c r="Q158" s="47"/>
      <c r="R158" s="47"/>
      <c r="S158" s="165"/>
      <c r="T158" s="126"/>
      <c r="U158" s="47"/>
      <c r="V158" s="47"/>
      <c r="W158" s="47"/>
      <c r="X158" s="47"/>
      <c r="Y158" s="165"/>
      <c r="Z158" s="126"/>
      <c r="AA158" s="47"/>
      <c r="AB158" s="47"/>
      <c r="AC158" s="47"/>
      <c r="AD158" s="47"/>
      <c r="AE158" s="165"/>
      <c r="AF158" s="126"/>
      <c r="AG158" s="47"/>
      <c r="AH158" s="47"/>
      <c r="AI158" s="47"/>
      <c r="AJ158" s="129"/>
      <c r="AK158" s="11">
        <f>'Encargos e Benefícios'!D157</f>
        <v>0</v>
      </c>
      <c r="AL158" s="11">
        <f>IF('Encargos e Benefícios'!C157=0,0,'Encargos e Benefícios'!U157/'Encargos e Benefícios'!C157)</f>
        <v>0</v>
      </c>
      <c r="AM158" s="11">
        <f>IF('Encargos e Benefícios'!C157=0,0,'Encargos e Benefícios'!AC157/'Encargos e Benefícios'!C157)</f>
        <v>0</v>
      </c>
      <c r="AN158" s="113">
        <f>IF('Encargos e Benefícios'!C157=0,0,'Encargos e Benefícios'!AD157/'Encargos e Benefícios'!C157)</f>
        <v>0</v>
      </c>
      <c r="AO158" s="32"/>
      <c r="AP158" s="31"/>
      <c r="AQ158" s="31"/>
      <c r="AR158" s="203"/>
      <c r="AS158" s="32"/>
    </row>
    <row r="159" spans="1:45" ht="12.75" hidden="1" x14ac:dyDescent="0.2">
      <c r="A159" s="48">
        <v>153</v>
      </c>
      <c r="B159" s="12">
        <f>'Encargos e Benefícios'!B158</f>
        <v>0</v>
      </c>
      <c r="C159" s="10">
        <f>'Encargos e Benefícios'!C158</f>
        <v>0</v>
      </c>
      <c r="D159" s="38"/>
      <c r="E159" s="167"/>
      <c r="F159" s="166"/>
      <c r="G159" s="165"/>
      <c r="H159" s="126"/>
      <c r="I159" s="47"/>
      <c r="J159" s="47"/>
      <c r="K159" s="47"/>
      <c r="L159" s="47"/>
      <c r="M159" s="165"/>
      <c r="N159" s="126"/>
      <c r="O159" s="47"/>
      <c r="P159" s="47"/>
      <c r="Q159" s="47"/>
      <c r="R159" s="47"/>
      <c r="S159" s="165"/>
      <c r="T159" s="126"/>
      <c r="U159" s="47"/>
      <c r="V159" s="47"/>
      <c r="W159" s="47"/>
      <c r="X159" s="47"/>
      <c r="Y159" s="165"/>
      <c r="Z159" s="126"/>
      <c r="AA159" s="47"/>
      <c r="AB159" s="47"/>
      <c r="AC159" s="47"/>
      <c r="AD159" s="47"/>
      <c r="AE159" s="165"/>
      <c r="AF159" s="126"/>
      <c r="AG159" s="47"/>
      <c r="AH159" s="47"/>
      <c r="AI159" s="47"/>
      <c r="AJ159" s="129"/>
      <c r="AK159" s="11">
        <f>'Encargos e Benefícios'!D158</f>
        <v>0</v>
      </c>
      <c r="AL159" s="11">
        <f>IF('Encargos e Benefícios'!C158=0,0,'Encargos e Benefícios'!U158/'Encargos e Benefícios'!C158)</f>
        <v>0</v>
      </c>
      <c r="AM159" s="11">
        <f>IF('Encargos e Benefícios'!C158=0,0,'Encargos e Benefícios'!AC158/'Encargos e Benefícios'!C158)</f>
        <v>0</v>
      </c>
      <c r="AN159" s="113">
        <f>IF('Encargos e Benefícios'!C158=0,0,'Encargos e Benefícios'!AD158/'Encargos e Benefícios'!C158)</f>
        <v>0</v>
      </c>
      <c r="AO159" s="32"/>
      <c r="AP159" s="31"/>
      <c r="AQ159" s="31"/>
      <c r="AR159" s="203"/>
      <c r="AS159" s="32"/>
    </row>
    <row r="160" spans="1:45" ht="12.75" hidden="1" x14ac:dyDescent="0.2">
      <c r="A160" s="48">
        <v>154</v>
      </c>
      <c r="B160" s="12">
        <f>'Encargos e Benefícios'!B159</f>
        <v>0</v>
      </c>
      <c r="C160" s="10">
        <f>'Encargos e Benefícios'!C159</f>
        <v>0</v>
      </c>
      <c r="D160" s="38"/>
      <c r="E160" s="167"/>
      <c r="F160" s="166"/>
      <c r="G160" s="165"/>
      <c r="H160" s="126"/>
      <c r="I160" s="47"/>
      <c r="J160" s="47"/>
      <c r="K160" s="47"/>
      <c r="L160" s="47"/>
      <c r="M160" s="165"/>
      <c r="N160" s="126"/>
      <c r="O160" s="47"/>
      <c r="P160" s="47"/>
      <c r="Q160" s="47"/>
      <c r="R160" s="47"/>
      <c r="S160" s="165"/>
      <c r="T160" s="126"/>
      <c r="U160" s="47"/>
      <c r="V160" s="47"/>
      <c r="W160" s="47"/>
      <c r="X160" s="47"/>
      <c r="Y160" s="165"/>
      <c r="Z160" s="126"/>
      <c r="AA160" s="47"/>
      <c r="AB160" s="47"/>
      <c r="AC160" s="47"/>
      <c r="AD160" s="47"/>
      <c r="AE160" s="165"/>
      <c r="AF160" s="126"/>
      <c r="AG160" s="47"/>
      <c r="AH160" s="47"/>
      <c r="AI160" s="47"/>
      <c r="AJ160" s="129"/>
      <c r="AK160" s="11">
        <f>'Encargos e Benefícios'!D159</f>
        <v>0</v>
      </c>
      <c r="AL160" s="11">
        <f>IF('Encargos e Benefícios'!C159=0,0,'Encargos e Benefícios'!U159/'Encargos e Benefícios'!C159)</f>
        <v>0</v>
      </c>
      <c r="AM160" s="11">
        <f>IF('Encargos e Benefícios'!C159=0,0,'Encargos e Benefícios'!AC159/'Encargos e Benefícios'!C159)</f>
        <v>0</v>
      </c>
      <c r="AN160" s="113">
        <f>IF('Encargos e Benefícios'!C159=0,0,'Encargos e Benefícios'!AD159/'Encargos e Benefícios'!C159)</f>
        <v>0</v>
      </c>
      <c r="AO160" s="32"/>
      <c r="AP160" s="31"/>
      <c r="AQ160" s="31"/>
      <c r="AR160" s="203"/>
      <c r="AS160" s="32"/>
    </row>
    <row r="161" spans="1:45" ht="12.75" hidden="1" x14ac:dyDescent="0.2">
      <c r="A161" s="48">
        <v>155</v>
      </c>
      <c r="B161" s="12">
        <f>'Encargos e Benefícios'!B160</f>
        <v>0</v>
      </c>
      <c r="C161" s="10">
        <f>'Encargos e Benefícios'!C160</f>
        <v>0</v>
      </c>
      <c r="D161" s="38"/>
      <c r="E161" s="167"/>
      <c r="F161" s="166"/>
      <c r="G161" s="165"/>
      <c r="H161" s="126"/>
      <c r="I161" s="47"/>
      <c r="J161" s="47"/>
      <c r="K161" s="47"/>
      <c r="L161" s="47"/>
      <c r="M161" s="165"/>
      <c r="N161" s="126"/>
      <c r="O161" s="47"/>
      <c r="P161" s="47"/>
      <c r="Q161" s="47"/>
      <c r="R161" s="47"/>
      <c r="S161" s="165"/>
      <c r="T161" s="126"/>
      <c r="U161" s="47"/>
      <c r="V161" s="47"/>
      <c r="W161" s="47"/>
      <c r="X161" s="47"/>
      <c r="Y161" s="165"/>
      <c r="Z161" s="126"/>
      <c r="AA161" s="47"/>
      <c r="AB161" s="47"/>
      <c r="AC161" s="47"/>
      <c r="AD161" s="47"/>
      <c r="AE161" s="165"/>
      <c r="AF161" s="126"/>
      <c r="AG161" s="47"/>
      <c r="AH161" s="47"/>
      <c r="AI161" s="47"/>
      <c r="AJ161" s="129"/>
      <c r="AK161" s="11">
        <f>'Encargos e Benefícios'!D160</f>
        <v>0</v>
      </c>
      <c r="AL161" s="11">
        <f>IF('Encargos e Benefícios'!C160=0,0,'Encargos e Benefícios'!U160/'Encargos e Benefícios'!C160)</f>
        <v>0</v>
      </c>
      <c r="AM161" s="11">
        <f>IF('Encargos e Benefícios'!C160=0,0,'Encargos e Benefícios'!AC160/'Encargos e Benefícios'!C160)</f>
        <v>0</v>
      </c>
      <c r="AN161" s="113">
        <f>IF('Encargos e Benefícios'!C160=0,0,'Encargos e Benefícios'!AD160/'Encargos e Benefícios'!C160)</f>
        <v>0</v>
      </c>
      <c r="AO161" s="32"/>
      <c r="AP161" s="31"/>
      <c r="AQ161" s="31"/>
      <c r="AR161" s="203"/>
      <c r="AS161" s="32"/>
    </row>
    <row r="162" spans="1:45" ht="12.75" hidden="1" x14ac:dyDescent="0.2">
      <c r="A162" s="48">
        <v>156</v>
      </c>
      <c r="B162" s="12">
        <f>'Encargos e Benefícios'!B161</f>
        <v>0</v>
      </c>
      <c r="C162" s="10">
        <f>'Encargos e Benefícios'!C161</f>
        <v>0</v>
      </c>
      <c r="D162" s="38"/>
      <c r="E162" s="167"/>
      <c r="F162" s="166"/>
      <c r="G162" s="165"/>
      <c r="H162" s="126"/>
      <c r="I162" s="47"/>
      <c r="J162" s="47"/>
      <c r="K162" s="47"/>
      <c r="L162" s="47"/>
      <c r="M162" s="165"/>
      <c r="N162" s="126"/>
      <c r="O162" s="47"/>
      <c r="P162" s="47"/>
      <c r="Q162" s="47"/>
      <c r="R162" s="47"/>
      <c r="S162" s="165"/>
      <c r="T162" s="126"/>
      <c r="U162" s="47"/>
      <c r="V162" s="47"/>
      <c r="W162" s="47"/>
      <c r="X162" s="47"/>
      <c r="Y162" s="165"/>
      <c r="Z162" s="126"/>
      <c r="AA162" s="47"/>
      <c r="AB162" s="47"/>
      <c r="AC162" s="47"/>
      <c r="AD162" s="47"/>
      <c r="AE162" s="165"/>
      <c r="AF162" s="126"/>
      <c r="AG162" s="47"/>
      <c r="AH162" s="47"/>
      <c r="AI162" s="47"/>
      <c r="AJ162" s="129"/>
      <c r="AK162" s="11">
        <f>'Encargos e Benefícios'!D161</f>
        <v>0</v>
      </c>
      <c r="AL162" s="11">
        <f>IF('Encargos e Benefícios'!C161=0,0,'Encargos e Benefícios'!U161/'Encargos e Benefícios'!C161)</f>
        <v>0</v>
      </c>
      <c r="AM162" s="11">
        <f>IF('Encargos e Benefícios'!C161=0,0,'Encargos e Benefícios'!AC161/'Encargos e Benefícios'!C161)</f>
        <v>0</v>
      </c>
      <c r="AN162" s="113">
        <f>IF('Encargos e Benefícios'!C161=0,0,'Encargos e Benefícios'!AD161/'Encargos e Benefícios'!C161)</f>
        <v>0</v>
      </c>
      <c r="AO162" s="32"/>
      <c r="AP162" s="31"/>
      <c r="AQ162" s="31"/>
      <c r="AR162" s="203"/>
      <c r="AS162" s="32"/>
    </row>
    <row r="163" spans="1:45" ht="12.75" hidden="1" x14ac:dyDescent="0.2">
      <c r="A163" s="48">
        <v>157</v>
      </c>
      <c r="B163" s="12">
        <f>'Encargos e Benefícios'!B162</f>
        <v>0</v>
      </c>
      <c r="C163" s="10">
        <f>'Encargos e Benefícios'!C162</f>
        <v>0</v>
      </c>
      <c r="D163" s="38"/>
      <c r="E163" s="167"/>
      <c r="F163" s="166"/>
      <c r="G163" s="165"/>
      <c r="H163" s="126"/>
      <c r="I163" s="47"/>
      <c r="J163" s="47"/>
      <c r="K163" s="47"/>
      <c r="L163" s="47"/>
      <c r="M163" s="165"/>
      <c r="N163" s="126"/>
      <c r="O163" s="47"/>
      <c r="P163" s="47"/>
      <c r="Q163" s="47"/>
      <c r="R163" s="47"/>
      <c r="S163" s="165"/>
      <c r="T163" s="126"/>
      <c r="U163" s="47"/>
      <c r="V163" s="47"/>
      <c r="W163" s="47"/>
      <c r="X163" s="47"/>
      <c r="Y163" s="165"/>
      <c r="Z163" s="126"/>
      <c r="AA163" s="47"/>
      <c r="AB163" s="47"/>
      <c r="AC163" s="47"/>
      <c r="AD163" s="47"/>
      <c r="AE163" s="165"/>
      <c r="AF163" s="126"/>
      <c r="AG163" s="47"/>
      <c r="AH163" s="47"/>
      <c r="AI163" s="47"/>
      <c r="AJ163" s="129"/>
      <c r="AK163" s="11">
        <f>'Encargos e Benefícios'!D162</f>
        <v>0</v>
      </c>
      <c r="AL163" s="11">
        <f>IF('Encargos e Benefícios'!C162=0,0,'Encargos e Benefícios'!U162/'Encargos e Benefícios'!C162)</f>
        <v>0</v>
      </c>
      <c r="AM163" s="11">
        <f>IF('Encargos e Benefícios'!C162=0,0,'Encargos e Benefícios'!AC162/'Encargos e Benefícios'!C162)</f>
        <v>0</v>
      </c>
      <c r="AN163" s="113">
        <f>IF('Encargos e Benefícios'!C162=0,0,'Encargos e Benefícios'!AD162/'Encargos e Benefícios'!C162)</f>
        <v>0</v>
      </c>
      <c r="AO163" s="32"/>
      <c r="AP163" s="31"/>
      <c r="AQ163" s="31"/>
      <c r="AR163" s="203"/>
      <c r="AS163" s="32"/>
    </row>
    <row r="164" spans="1:45" ht="12.75" hidden="1" x14ac:dyDescent="0.2">
      <c r="A164" s="48">
        <v>158</v>
      </c>
      <c r="B164" s="12">
        <f>'Encargos e Benefícios'!B163</f>
        <v>0</v>
      </c>
      <c r="C164" s="10">
        <f>'Encargos e Benefícios'!C163</f>
        <v>0</v>
      </c>
      <c r="D164" s="38"/>
      <c r="E164" s="167"/>
      <c r="F164" s="166"/>
      <c r="G164" s="165"/>
      <c r="H164" s="126"/>
      <c r="I164" s="47"/>
      <c r="J164" s="47"/>
      <c r="K164" s="47"/>
      <c r="L164" s="47"/>
      <c r="M164" s="165"/>
      <c r="N164" s="126"/>
      <c r="O164" s="47"/>
      <c r="P164" s="47"/>
      <c r="Q164" s="47"/>
      <c r="R164" s="47"/>
      <c r="S164" s="165"/>
      <c r="T164" s="126"/>
      <c r="U164" s="47"/>
      <c r="V164" s="47"/>
      <c r="W164" s="47"/>
      <c r="X164" s="47"/>
      <c r="Y164" s="165"/>
      <c r="Z164" s="126"/>
      <c r="AA164" s="47"/>
      <c r="AB164" s="47"/>
      <c r="AC164" s="47"/>
      <c r="AD164" s="47"/>
      <c r="AE164" s="165"/>
      <c r="AF164" s="126"/>
      <c r="AG164" s="47"/>
      <c r="AH164" s="47"/>
      <c r="AI164" s="47"/>
      <c r="AJ164" s="129"/>
      <c r="AK164" s="11">
        <f>'Encargos e Benefícios'!D163</f>
        <v>0</v>
      </c>
      <c r="AL164" s="11">
        <f>IF('Encargos e Benefícios'!C163=0,0,'Encargos e Benefícios'!U163/'Encargos e Benefícios'!C163)</f>
        <v>0</v>
      </c>
      <c r="AM164" s="11">
        <f>IF('Encargos e Benefícios'!C163=0,0,'Encargos e Benefícios'!AC163/'Encargos e Benefícios'!C163)</f>
        <v>0</v>
      </c>
      <c r="AN164" s="113">
        <f>IF('Encargos e Benefícios'!C163=0,0,'Encargos e Benefícios'!AD163/'Encargos e Benefícios'!C163)</f>
        <v>0</v>
      </c>
      <c r="AO164" s="32"/>
      <c r="AP164" s="31"/>
      <c r="AQ164" s="31"/>
      <c r="AR164" s="203"/>
      <c r="AS164" s="32"/>
    </row>
    <row r="165" spans="1:45" ht="12.75" hidden="1" x14ac:dyDescent="0.2">
      <c r="A165" s="48">
        <v>159</v>
      </c>
      <c r="B165" s="12">
        <f>'Encargos e Benefícios'!B164</f>
        <v>0</v>
      </c>
      <c r="C165" s="10">
        <f>'Encargos e Benefícios'!C164</f>
        <v>0</v>
      </c>
      <c r="D165" s="38"/>
      <c r="E165" s="167"/>
      <c r="F165" s="166"/>
      <c r="G165" s="165"/>
      <c r="H165" s="126"/>
      <c r="I165" s="47"/>
      <c r="J165" s="47"/>
      <c r="K165" s="47"/>
      <c r="L165" s="47"/>
      <c r="M165" s="165"/>
      <c r="N165" s="126"/>
      <c r="O165" s="47"/>
      <c r="P165" s="47"/>
      <c r="Q165" s="47"/>
      <c r="R165" s="47"/>
      <c r="S165" s="165"/>
      <c r="T165" s="126"/>
      <c r="U165" s="47"/>
      <c r="V165" s="47"/>
      <c r="W165" s="47"/>
      <c r="X165" s="47"/>
      <c r="Y165" s="165"/>
      <c r="Z165" s="126"/>
      <c r="AA165" s="47"/>
      <c r="AB165" s="47"/>
      <c r="AC165" s="47"/>
      <c r="AD165" s="47"/>
      <c r="AE165" s="165"/>
      <c r="AF165" s="126"/>
      <c r="AG165" s="47"/>
      <c r="AH165" s="47"/>
      <c r="AI165" s="47"/>
      <c r="AJ165" s="129"/>
      <c r="AK165" s="11">
        <f>'Encargos e Benefícios'!D164</f>
        <v>0</v>
      </c>
      <c r="AL165" s="11">
        <f>IF('Encargos e Benefícios'!C164=0,0,'Encargos e Benefícios'!U164/'Encargos e Benefícios'!C164)</f>
        <v>0</v>
      </c>
      <c r="AM165" s="11">
        <f>IF('Encargos e Benefícios'!C164=0,0,'Encargos e Benefícios'!AC164/'Encargos e Benefícios'!C164)</f>
        <v>0</v>
      </c>
      <c r="AN165" s="113">
        <f>IF('Encargos e Benefícios'!C164=0,0,'Encargos e Benefícios'!AD164/'Encargos e Benefícios'!C164)</f>
        <v>0</v>
      </c>
      <c r="AO165" s="32"/>
      <c r="AP165" s="31"/>
      <c r="AQ165" s="31"/>
      <c r="AR165" s="203"/>
      <c r="AS165" s="32"/>
    </row>
    <row r="166" spans="1:45" ht="12.75" hidden="1" x14ac:dyDescent="0.2">
      <c r="A166" s="48">
        <v>160</v>
      </c>
      <c r="B166" s="12">
        <f>'Encargos e Benefícios'!B165</f>
        <v>0</v>
      </c>
      <c r="C166" s="10">
        <f>'Encargos e Benefícios'!C165</f>
        <v>0</v>
      </c>
      <c r="D166" s="38"/>
      <c r="E166" s="167"/>
      <c r="F166" s="166"/>
      <c r="G166" s="165"/>
      <c r="H166" s="126"/>
      <c r="I166" s="47"/>
      <c r="J166" s="47"/>
      <c r="K166" s="47"/>
      <c r="L166" s="47"/>
      <c r="M166" s="165"/>
      <c r="N166" s="126"/>
      <c r="O166" s="47"/>
      <c r="P166" s="47"/>
      <c r="Q166" s="47"/>
      <c r="R166" s="47"/>
      <c r="S166" s="165"/>
      <c r="T166" s="126"/>
      <c r="U166" s="47"/>
      <c r="V166" s="47"/>
      <c r="W166" s="47"/>
      <c r="X166" s="47"/>
      <c r="Y166" s="165"/>
      <c r="Z166" s="126"/>
      <c r="AA166" s="47"/>
      <c r="AB166" s="47"/>
      <c r="AC166" s="47"/>
      <c r="AD166" s="47"/>
      <c r="AE166" s="165"/>
      <c r="AF166" s="126"/>
      <c r="AG166" s="47"/>
      <c r="AH166" s="47"/>
      <c r="AI166" s="47"/>
      <c r="AJ166" s="129"/>
      <c r="AK166" s="11">
        <f>'Encargos e Benefícios'!D165</f>
        <v>0</v>
      </c>
      <c r="AL166" s="11">
        <f>IF('Encargos e Benefícios'!C165=0,0,'Encargos e Benefícios'!U165/'Encargos e Benefícios'!C165)</f>
        <v>0</v>
      </c>
      <c r="AM166" s="11">
        <f>IF('Encargos e Benefícios'!C165=0,0,'Encargos e Benefícios'!AC165/'Encargos e Benefícios'!C165)</f>
        <v>0</v>
      </c>
      <c r="AN166" s="113">
        <f>IF('Encargos e Benefícios'!C165=0,0,'Encargos e Benefícios'!AD165/'Encargos e Benefícios'!C165)</f>
        <v>0</v>
      </c>
      <c r="AO166" s="32"/>
      <c r="AP166" s="31"/>
      <c r="AQ166" s="31"/>
      <c r="AR166" s="203"/>
      <c r="AS166" s="32"/>
    </row>
    <row r="167" spans="1:45" ht="12.75" hidden="1" x14ac:dyDescent="0.2">
      <c r="A167" s="48">
        <v>161</v>
      </c>
      <c r="B167" s="12">
        <f>'Encargos e Benefícios'!B166</f>
        <v>0</v>
      </c>
      <c r="C167" s="10">
        <f>'Encargos e Benefícios'!C166</f>
        <v>0</v>
      </c>
      <c r="D167" s="38"/>
      <c r="E167" s="167"/>
      <c r="F167" s="166"/>
      <c r="G167" s="165"/>
      <c r="H167" s="126"/>
      <c r="I167" s="47"/>
      <c r="J167" s="47"/>
      <c r="K167" s="47"/>
      <c r="L167" s="47"/>
      <c r="M167" s="165"/>
      <c r="N167" s="126"/>
      <c r="O167" s="47"/>
      <c r="P167" s="47"/>
      <c r="Q167" s="47"/>
      <c r="R167" s="47"/>
      <c r="S167" s="165"/>
      <c r="T167" s="126"/>
      <c r="U167" s="47"/>
      <c r="V167" s="47"/>
      <c r="W167" s="47"/>
      <c r="X167" s="47"/>
      <c r="Y167" s="165"/>
      <c r="Z167" s="126"/>
      <c r="AA167" s="47"/>
      <c r="AB167" s="47"/>
      <c r="AC167" s="47"/>
      <c r="AD167" s="47"/>
      <c r="AE167" s="165"/>
      <c r="AF167" s="126"/>
      <c r="AG167" s="47"/>
      <c r="AH167" s="47"/>
      <c r="AI167" s="47"/>
      <c r="AJ167" s="129"/>
      <c r="AK167" s="11">
        <f>'Encargos e Benefícios'!D166</f>
        <v>0</v>
      </c>
      <c r="AL167" s="11">
        <f>IF('Encargos e Benefícios'!C166=0,0,'Encargos e Benefícios'!U166/'Encargos e Benefícios'!C166)</f>
        <v>0</v>
      </c>
      <c r="AM167" s="11">
        <f>IF('Encargos e Benefícios'!C166=0,0,'Encargos e Benefícios'!AC166/'Encargos e Benefícios'!C166)</f>
        <v>0</v>
      </c>
      <c r="AN167" s="113">
        <f>IF('Encargos e Benefícios'!C166=0,0,'Encargos e Benefícios'!AD166/'Encargos e Benefícios'!C166)</f>
        <v>0</v>
      </c>
      <c r="AO167" s="32"/>
      <c r="AP167" s="31"/>
      <c r="AQ167" s="31"/>
      <c r="AR167" s="203"/>
      <c r="AS167" s="32"/>
    </row>
    <row r="168" spans="1:45" ht="12.75" hidden="1" x14ac:dyDescent="0.2">
      <c r="A168" s="48">
        <v>162</v>
      </c>
      <c r="B168" s="12">
        <f>'Encargos e Benefícios'!B167</f>
        <v>0</v>
      </c>
      <c r="C168" s="10">
        <f>'Encargos e Benefícios'!C167</f>
        <v>0</v>
      </c>
      <c r="D168" s="38"/>
      <c r="E168" s="167"/>
      <c r="F168" s="166"/>
      <c r="G168" s="165"/>
      <c r="H168" s="126"/>
      <c r="I168" s="47"/>
      <c r="J168" s="47"/>
      <c r="K168" s="47"/>
      <c r="L168" s="47"/>
      <c r="M168" s="165"/>
      <c r="N168" s="126"/>
      <c r="O168" s="47"/>
      <c r="P168" s="47"/>
      <c r="Q168" s="47"/>
      <c r="R168" s="47"/>
      <c r="S168" s="165"/>
      <c r="T168" s="126"/>
      <c r="U168" s="47"/>
      <c r="V168" s="47"/>
      <c r="W168" s="47"/>
      <c r="X168" s="47"/>
      <c r="Y168" s="165"/>
      <c r="Z168" s="126"/>
      <c r="AA168" s="47"/>
      <c r="AB168" s="47"/>
      <c r="AC168" s="47"/>
      <c r="AD168" s="47"/>
      <c r="AE168" s="165"/>
      <c r="AF168" s="126"/>
      <c r="AG168" s="47"/>
      <c r="AH168" s="47"/>
      <c r="AI168" s="47"/>
      <c r="AJ168" s="129"/>
      <c r="AK168" s="11">
        <f>'Encargos e Benefícios'!D167</f>
        <v>0</v>
      </c>
      <c r="AL168" s="11">
        <f>IF('Encargos e Benefícios'!C167=0,0,'Encargos e Benefícios'!U167/'Encargos e Benefícios'!C167)</f>
        <v>0</v>
      </c>
      <c r="AM168" s="11">
        <f>IF('Encargos e Benefícios'!C167=0,0,'Encargos e Benefícios'!AC167/'Encargos e Benefícios'!C167)</f>
        <v>0</v>
      </c>
      <c r="AN168" s="113">
        <f>IF('Encargos e Benefícios'!C167=0,0,'Encargos e Benefícios'!AD167/'Encargos e Benefícios'!C167)</f>
        <v>0</v>
      </c>
      <c r="AO168" s="32"/>
      <c r="AP168" s="31"/>
      <c r="AQ168" s="31"/>
      <c r="AR168" s="203"/>
      <c r="AS168" s="32"/>
    </row>
    <row r="169" spans="1:45" ht="12.75" hidden="1" x14ac:dyDescent="0.2">
      <c r="A169" s="48">
        <v>163</v>
      </c>
      <c r="B169" s="12">
        <f>'Encargos e Benefícios'!B168</f>
        <v>0</v>
      </c>
      <c r="C169" s="10">
        <f>'Encargos e Benefícios'!C168</f>
        <v>0</v>
      </c>
      <c r="D169" s="38"/>
      <c r="E169" s="167"/>
      <c r="F169" s="166"/>
      <c r="G169" s="165"/>
      <c r="H169" s="126"/>
      <c r="I169" s="47"/>
      <c r="J169" s="47"/>
      <c r="K169" s="47"/>
      <c r="L169" s="47"/>
      <c r="M169" s="165"/>
      <c r="N169" s="126"/>
      <c r="O169" s="47"/>
      <c r="P169" s="47"/>
      <c r="Q169" s="47"/>
      <c r="R169" s="47"/>
      <c r="S169" s="165"/>
      <c r="T169" s="126"/>
      <c r="U169" s="47"/>
      <c r="V169" s="47"/>
      <c r="W169" s="47"/>
      <c r="X169" s="47"/>
      <c r="Y169" s="165"/>
      <c r="Z169" s="126"/>
      <c r="AA169" s="47"/>
      <c r="AB169" s="47"/>
      <c r="AC169" s="47"/>
      <c r="AD169" s="47"/>
      <c r="AE169" s="165"/>
      <c r="AF169" s="126"/>
      <c r="AG169" s="47"/>
      <c r="AH169" s="47"/>
      <c r="AI169" s="47"/>
      <c r="AJ169" s="129"/>
      <c r="AK169" s="11">
        <f>'Encargos e Benefícios'!D168</f>
        <v>0</v>
      </c>
      <c r="AL169" s="11">
        <f>IF('Encargos e Benefícios'!C168=0,0,'Encargos e Benefícios'!U168/'Encargos e Benefícios'!C168)</f>
        <v>0</v>
      </c>
      <c r="AM169" s="11">
        <f>IF('Encargos e Benefícios'!C168=0,0,'Encargos e Benefícios'!AC168/'Encargos e Benefícios'!C168)</f>
        <v>0</v>
      </c>
      <c r="AN169" s="113">
        <f>IF('Encargos e Benefícios'!C168=0,0,'Encargos e Benefícios'!AD168/'Encargos e Benefícios'!C168)</f>
        <v>0</v>
      </c>
      <c r="AO169" s="32"/>
      <c r="AP169" s="31"/>
      <c r="AQ169" s="31"/>
      <c r="AR169" s="203"/>
      <c r="AS169" s="32"/>
    </row>
    <row r="170" spans="1:45" ht="12.75" hidden="1" x14ac:dyDescent="0.2">
      <c r="A170" s="48">
        <v>164</v>
      </c>
      <c r="B170" s="12">
        <f>'Encargos e Benefícios'!B169</f>
        <v>0</v>
      </c>
      <c r="C170" s="10">
        <f>'Encargos e Benefícios'!C169</f>
        <v>0</v>
      </c>
      <c r="D170" s="38"/>
      <c r="E170" s="167"/>
      <c r="F170" s="166"/>
      <c r="G170" s="165"/>
      <c r="H170" s="126"/>
      <c r="I170" s="47"/>
      <c r="J170" s="47"/>
      <c r="K170" s="47"/>
      <c r="L170" s="47"/>
      <c r="M170" s="165"/>
      <c r="N170" s="126"/>
      <c r="O170" s="47"/>
      <c r="P170" s="47"/>
      <c r="Q170" s="47"/>
      <c r="R170" s="47"/>
      <c r="S170" s="165"/>
      <c r="T170" s="126"/>
      <c r="U170" s="47"/>
      <c r="V170" s="47"/>
      <c r="W170" s="47"/>
      <c r="X170" s="47"/>
      <c r="Y170" s="165"/>
      <c r="Z170" s="126"/>
      <c r="AA170" s="47"/>
      <c r="AB170" s="47"/>
      <c r="AC170" s="47"/>
      <c r="AD170" s="47"/>
      <c r="AE170" s="165"/>
      <c r="AF170" s="126"/>
      <c r="AG170" s="47"/>
      <c r="AH170" s="47"/>
      <c r="AI170" s="47"/>
      <c r="AJ170" s="129"/>
      <c r="AK170" s="11">
        <f>'Encargos e Benefícios'!D169</f>
        <v>0</v>
      </c>
      <c r="AL170" s="11">
        <f>IF('Encargos e Benefícios'!C169=0,0,'Encargos e Benefícios'!U169/'Encargos e Benefícios'!C169)</f>
        <v>0</v>
      </c>
      <c r="AM170" s="11">
        <f>IF('Encargos e Benefícios'!C169=0,0,'Encargos e Benefícios'!AC169/'Encargos e Benefícios'!C169)</f>
        <v>0</v>
      </c>
      <c r="AN170" s="113">
        <f>IF('Encargos e Benefícios'!C169=0,0,'Encargos e Benefícios'!AD169/'Encargos e Benefícios'!C169)</f>
        <v>0</v>
      </c>
      <c r="AO170" s="32"/>
      <c r="AP170" s="31"/>
      <c r="AQ170" s="31"/>
      <c r="AR170" s="203"/>
      <c r="AS170" s="32"/>
    </row>
    <row r="171" spans="1:45" ht="12.75" hidden="1" x14ac:dyDescent="0.2">
      <c r="A171" s="48">
        <v>165</v>
      </c>
      <c r="B171" s="12">
        <f>'Encargos e Benefícios'!B170</f>
        <v>0</v>
      </c>
      <c r="C171" s="10">
        <f>'Encargos e Benefícios'!C170</f>
        <v>0</v>
      </c>
      <c r="D171" s="38"/>
      <c r="E171" s="167"/>
      <c r="F171" s="166"/>
      <c r="G171" s="165"/>
      <c r="H171" s="126"/>
      <c r="I171" s="47"/>
      <c r="J171" s="47"/>
      <c r="K171" s="47"/>
      <c r="L171" s="47"/>
      <c r="M171" s="165"/>
      <c r="N171" s="126"/>
      <c r="O171" s="47"/>
      <c r="P171" s="47"/>
      <c r="Q171" s="47"/>
      <c r="R171" s="47"/>
      <c r="S171" s="165"/>
      <c r="T171" s="126"/>
      <c r="U171" s="47"/>
      <c r="V171" s="47"/>
      <c r="W171" s="47"/>
      <c r="X171" s="47"/>
      <c r="Y171" s="165"/>
      <c r="Z171" s="126"/>
      <c r="AA171" s="47"/>
      <c r="AB171" s="47"/>
      <c r="AC171" s="47"/>
      <c r="AD171" s="47"/>
      <c r="AE171" s="165"/>
      <c r="AF171" s="126"/>
      <c r="AG171" s="47"/>
      <c r="AH171" s="47"/>
      <c r="AI171" s="47"/>
      <c r="AJ171" s="129"/>
      <c r="AK171" s="11">
        <f>'Encargos e Benefícios'!D170</f>
        <v>0</v>
      </c>
      <c r="AL171" s="11">
        <f>IF('Encargos e Benefícios'!C170=0,0,'Encargos e Benefícios'!U170/'Encargos e Benefícios'!C170)</f>
        <v>0</v>
      </c>
      <c r="AM171" s="11">
        <f>IF('Encargos e Benefícios'!C170=0,0,'Encargos e Benefícios'!AC170/'Encargos e Benefícios'!C170)</f>
        <v>0</v>
      </c>
      <c r="AN171" s="113">
        <f>IF('Encargos e Benefícios'!C170=0,0,'Encargos e Benefícios'!AD170/'Encargos e Benefícios'!C170)</f>
        <v>0</v>
      </c>
      <c r="AO171" s="32"/>
      <c r="AP171" s="31"/>
      <c r="AQ171" s="31"/>
      <c r="AR171" s="203"/>
      <c r="AS171" s="32"/>
    </row>
    <row r="172" spans="1:45" ht="12.75" hidden="1" x14ac:dyDescent="0.2">
      <c r="A172" s="48">
        <v>166</v>
      </c>
      <c r="B172" s="12">
        <f>'Encargos e Benefícios'!B171</f>
        <v>0</v>
      </c>
      <c r="C172" s="10">
        <f>'Encargos e Benefícios'!C171</f>
        <v>0</v>
      </c>
      <c r="D172" s="38"/>
      <c r="E172" s="167"/>
      <c r="F172" s="166"/>
      <c r="G172" s="165"/>
      <c r="H172" s="126"/>
      <c r="I172" s="47"/>
      <c r="J172" s="47"/>
      <c r="K172" s="47"/>
      <c r="L172" s="47"/>
      <c r="M172" s="165"/>
      <c r="N172" s="126"/>
      <c r="O172" s="47"/>
      <c r="P172" s="47"/>
      <c r="Q172" s="47"/>
      <c r="R172" s="47"/>
      <c r="S172" s="165"/>
      <c r="T172" s="126"/>
      <c r="U172" s="47"/>
      <c r="V172" s="47"/>
      <c r="W172" s="47"/>
      <c r="X172" s="47"/>
      <c r="Y172" s="165"/>
      <c r="Z172" s="126"/>
      <c r="AA172" s="47"/>
      <c r="AB172" s="47"/>
      <c r="AC172" s="47"/>
      <c r="AD172" s="47"/>
      <c r="AE172" s="165"/>
      <c r="AF172" s="126"/>
      <c r="AG172" s="47"/>
      <c r="AH172" s="47"/>
      <c r="AI172" s="47"/>
      <c r="AJ172" s="129"/>
      <c r="AK172" s="11">
        <f>'Encargos e Benefícios'!D171</f>
        <v>0</v>
      </c>
      <c r="AL172" s="11">
        <f>IF('Encargos e Benefícios'!C171=0,0,'Encargos e Benefícios'!U171/'Encargos e Benefícios'!C171)</f>
        <v>0</v>
      </c>
      <c r="AM172" s="11">
        <f>IF('Encargos e Benefícios'!C171=0,0,'Encargos e Benefícios'!AC171/'Encargos e Benefícios'!C171)</f>
        <v>0</v>
      </c>
      <c r="AN172" s="113">
        <f>IF('Encargos e Benefícios'!C171=0,0,'Encargos e Benefícios'!AD171/'Encargos e Benefícios'!C171)</f>
        <v>0</v>
      </c>
      <c r="AO172" s="32"/>
      <c r="AP172" s="31"/>
      <c r="AQ172" s="31"/>
      <c r="AR172" s="203"/>
      <c r="AS172" s="32"/>
    </row>
    <row r="173" spans="1:45" ht="12.75" hidden="1" x14ac:dyDescent="0.2">
      <c r="A173" s="48">
        <v>167</v>
      </c>
      <c r="B173" s="12">
        <f>'Encargos e Benefícios'!B172</f>
        <v>0</v>
      </c>
      <c r="C173" s="10">
        <f>'Encargos e Benefícios'!C172</f>
        <v>0</v>
      </c>
      <c r="D173" s="38"/>
      <c r="E173" s="167"/>
      <c r="F173" s="166"/>
      <c r="G173" s="165"/>
      <c r="H173" s="126"/>
      <c r="I173" s="47"/>
      <c r="J173" s="47"/>
      <c r="K173" s="47"/>
      <c r="L173" s="47"/>
      <c r="M173" s="165"/>
      <c r="N173" s="126"/>
      <c r="O173" s="47"/>
      <c r="P173" s="47"/>
      <c r="Q173" s="47"/>
      <c r="R173" s="47"/>
      <c r="S173" s="165"/>
      <c r="T173" s="126"/>
      <c r="U173" s="47"/>
      <c r="V173" s="47"/>
      <c r="W173" s="47"/>
      <c r="X173" s="47"/>
      <c r="Y173" s="165"/>
      <c r="Z173" s="126"/>
      <c r="AA173" s="47"/>
      <c r="AB173" s="47"/>
      <c r="AC173" s="47"/>
      <c r="AD173" s="47"/>
      <c r="AE173" s="165"/>
      <c r="AF173" s="126"/>
      <c r="AG173" s="47"/>
      <c r="AH173" s="47"/>
      <c r="AI173" s="47"/>
      <c r="AJ173" s="129"/>
      <c r="AK173" s="11">
        <f>'Encargos e Benefícios'!D172</f>
        <v>0</v>
      </c>
      <c r="AL173" s="11">
        <f>IF('Encargos e Benefícios'!C172=0,0,'Encargos e Benefícios'!U172/'Encargos e Benefícios'!C172)</f>
        <v>0</v>
      </c>
      <c r="AM173" s="11">
        <f>IF('Encargos e Benefícios'!C172=0,0,'Encargos e Benefícios'!AC172/'Encargos e Benefícios'!C172)</f>
        <v>0</v>
      </c>
      <c r="AN173" s="113">
        <f>IF('Encargos e Benefícios'!C172=0,0,'Encargos e Benefícios'!AD172/'Encargos e Benefícios'!C172)</f>
        <v>0</v>
      </c>
      <c r="AO173" s="32"/>
      <c r="AP173" s="31"/>
      <c r="AQ173" s="31"/>
      <c r="AR173" s="203"/>
      <c r="AS173" s="32"/>
    </row>
    <row r="174" spans="1:45" ht="12.75" hidden="1" x14ac:dyDescent="0.2">
      <c r="A174" s="48">
        <v>168</v>
      </c>
      <c r="B174" s="12">
        <f>'Encargos e Benefícios'!B173</f>
        <v>0</v>
      </c>
      <c r="C174" s="10">
        <f>'Encargos e Benefícios'!C173</f>
        <v>0</v>
      </c>
      <c r="D174" s="38"/>
      <c r="E174" s="167"/>
      <c r="F174" s="166"/>
      <c r="G174" s="165"/>
      <c r="H174" s="126"/>
      <c r="I174" s="47"/>
      <c r="J174" s="47"/>
      <c r="K174" s="47"/>
      <c r="L174" s="47"/>
      <c r="M174" s="165"/>
      <c r="N174" s="126"/>
      <c r="O174" s="47"/>
      <c r="P174" s="47"/>
      <c r="Q174" s="47"/>
      <c r="R174" s="47"/>
      <c r="S174" s="165"/>
      <c r="T174" s="126"/>
      <c r="U174" s="47"/>
      <c r="V174" s="47"/>
      <c r="W174" s="47"/>
      <c r="X174" s="47"/>
      <c r="Y174" s="165"/>
      <c r="Z174" s="126"/>
      <c r="AA174" s="47"/>
      <c r="AB174" s="47"/>
      <c r="AC174" s="47"/>
      <c r="AD174" s="47"/>
      <c r="AE174" s="165"/>
      <c r="AF174" s="126"/>
      <c r="AG174" s="47"/>
      <c r="AH174" s="47"/>
      <c r="AI174" s="47"/>
      <c r="AJ174" s="129"/>
      <c r="AK174" s="11">
        <f>'Encargos e Benefícios'!D173</f>
        <v>0</v>
      </c>
      <c r="AL174" s="11">
        <f>IF('Encargos e Benefícios'!C173=0,0,'Encargos e Benefícios'!U173/'Encargos e Benefícios'!C173)</f>
        <v>0</v>
      </c>
      <c r="AM174" s="11">
        <f>IF('Encargos e Benefícios'!C173=0,0,'Encargos e Benefícios'!AC173/'Encargos e Benefícios'!C173)</f>
        <v>0</v>
      </c>
      <c r="AN174" s="113">
        <f>IF('Encargos e Benefícios'!C173=0,0,'Encargos e Benefícios'!AD173/'Encargos e Benefícios'!C173)</f>
        <v>0</v>
      </c>
      <c r="AO174" s="32"/>
      <c r="AP174" s="31"/>
      <c r="AQ174" s="31"/>
      <c r="AR174" s="203"/>
      <c r="AS174" s="32"/>
    </row>
    <row r="175" spans="1:45" ht="12.75" hidden="1" x14ac:dyDescent="0.2">
      <c r="A175" s="48">
        <v>169</v>
      </c>
      <c r="B175" s="12">
        <f>'Encargos e Benefícios'!B174</f>
        <v>0</v>
      </c>
      <c r="C175" s="10">
        <f>'Encargos e Benefícios'!C174</f>
        <v>0</v>
      </c>
      <c r="D175" s="38"/>
      <c r="E175" s="167"/>
      <c r="F175" s="166"/>
      <c r="G175" s="165"/>
      <c r="H175" s="126"/>
      <c r="I175" s="47"/>
      <c r="J175" s="47"/>
      <c r="K175" s="47"/>
      <c r="L175" s="47"/>
      <c r="M175" s="165"/>
      <c r="N175" s="126"/>
      <c r="O175" s="47"/>
      <c r="P175" s="47"/>
      <c r="Q175" s="47"/>
      <c r="R175" s="47"/>
      <c r="S175" s="165"/>
      <c r="T175" s="126"/>
      <c r="U175" s="47"/>
      <c r="V175" s="47"/>
      <c r="W175" s="47"/>
      <c r="X175" s="47"/>
      <c r="Y175" s="165"/>
      <c r="Z175" s="126"/>
      <c r="AA175" s="47"/>
      <c r="AB175" s="47"/>
      <c r="AC175" s="47"/>
      <c r="AD175" s="47"/>
      <c r="AE175" s="165"/>
      <c r="AF175" s="126"/>
      <c r="AG175" s="47"/>
      <c r="AH175" s="47"/>
      <c r="AI175" s="47"/>
      <c r="AJ175" s="129"/>
      <c r="AK175" s="11">
        <f>'Encargos e Benefícios'!D174</f>
        <v>0</v>
      </c>
      <c r="AL175" s="11">
        <f>IF('Encargos e Benefícios'!C174=0,0,'Encargos e Benefícios'!U174/'Encargos e Benefícios'!C174)</f>
        <v>0</v>
      </c>
      <c r="AM175" s="11">
        <f>IF('Encargos e Benefícios'!C174=0,0,'Encargos e Benefícios'!AC174/'Encargos e Benefícios'!C174)</f>
        <v>0</v>
      </c>
      <c r="AN175" s="113">
        <f>IF('Encargos e Benefícios'!C174=0,0,'Encargos e Benefícios'!AD174/'Encargos e Benefícios'!C174)</f>
        <v>0</v>
      </c>
      <c r="AO175" s="32"/>
      <c r="AP175" s="31"/>
      <c r="AQ175" s="31"/>
      <c r="AR175" s="203"/>
      <c r="AS175" s="32"/>
    </row>
    <row r="176" spans="1:45" ht="12.75" hidden="1" x14ac:dyDescent="0.2">
      <c r="A176" s="48">
        <v>170</v>
      </c>
      <c r="B176" s="12">
        <f>'Encargos e Benefícios'!B175</f>
        <v>0</v>
      </c>
      <c r="C176" s="10">
        <f>'Encargos e Benefícios'!C175</f>
        <v>0</v>
      </c>
      <c r="D176" s="38"/>
      <c r="E176" s="167"/>
      <c r="F176" s="166"/>
      <c r="G176" s="165"/>
      <c r="H176" s="126"/>
      <c r="I176" s="47"/>
      <c r="J176" s="47"/>
      <c r="K176" s="47"/>
      <c r="L176" s="47"/>
      <c r="M176" s="165"/>
      <c r="N176" s="126"/>
      <c r="O176" s="47"/>
      <c r="P176" s="47"/>
      <c r="Q176" s="47"/>
      <c r="R176" s="47"/>
      <c r="S176" s="165"/>
      <c r="T176" s="126"/>
      <c r="U176" s="47"/>
      <c r="V176" s="47"/>
      <c r="W176" s="47"/>
      <c r="X176" s="47"/>
      <c r="Y176" s="165"/>
      <c r="Z176" s="126"/>
      <c r="AA176" s="47"/>
      <c r="AB176" s="47"/>
      <c r="AC176" s="47"/>
      <c r="AD176" s="47"/>
      <c r="AE176" s="165"/>
      <c r="AF176" s="126"/>
      <c r="AG176" s="47"/>
      <c r="AH176" s="47"/>
      <c r="AI176" s="47"/>
      <c r="AJ176" s="129"/>
      <c r="AK176" s="11">
        <f>'Encargos e Benefícios'!D175</f>
        <v>0</v>
      </c>
      <c r="AL176" s="11">
        <f>IF('Encargos e Benefícios'!C175=0,0,'Encargos e Benefícios'!U175/'Encargos e Benefícios'!C175)</f>
        <v>0</v>
      </c>
      <c r="AM176" s="11">
        <f>IF('Encargos e Benefícios'!C175=0,0,'Encargos e Benefícios'!AC175/'Encargos e Benefícios'!C175)</f>
        <v>0</v>
      </c>
      <c r="AN176" s="113">
        <f>IF('Encargos e Benefícios'!C175=0,0,'Encargos e Benefícios'!AD175/'Encargos e Benefícios'!C175)</f>
        <v>0</v>
      </c>
      <c r="AO176" s="32"/>
      <c r="AP176" s="31"/>
      <c r="AQ176" s="31"/>
      <c r="AR176" s="203"/>
      <c r="AS176" s="32"/>
    </row>
    <row r="177" spans="1:45" ht="12.75" hidden="1" x14ac:dyDescent="0.2">
      <c r="A177" s="48">
        <v>171</v>
      </c>
      <c r="B177" s="12">
        <f>'Encargos e Benefícios'!B176</f>
        <v>0</v>
      </c>
      <c r="C177" s="10">
        <f>'Encargos e Benefícios'!C176</f>
        <v>0</v>
      </c>
      <c r="D177" s="38"/>
      <c r="E177" s="167"/>
      <c r="F177" s="166"/>
      <c r="G177" s="165"/>
      <c r="H177" s="126"/>
      <c r="I177" s="47"/>
      <c r="J177" s="47"/>
      <c r="K177" s="47"/>
      <c r="L177" s="47"/>
      <c r="M177" s="165"/>
      <c r="N177" s="126"/>
      <c r="O177" s="47"/>
      <c r="P177" s="47"/>
      <c r="Q177" s="47"/>
      <c r="R177" s="47"/>
      <c r="S177" s="165"/>
      <c r="T177" s="126"/>
      <c r="U177" s="47"/>
      <c r="V177" s="47"/>
      <c r="W177" s="47"/>
      <c r="X177" s="47"/>
      <c r="Y177" s="165"/>
      <c r="Z177" s="126"/>
      <c r="AA177" s="47"/>
      <c r="AB177" s="47"/>
      <c r="AC177" s="47"/>
      <c r="AD177" s="47"/>
      <c r="AE177" s="165"/>
      <c r="AF177" s="126"/>
      <c r="AG177" s="47"/>
      <c r="AH177" s="47"/>
      <c r="AI177" s="47"/>
      <c r="AJ177" s="129"/>
      <c r="AK177" s="11">
        <f>'Encargos e Benefícios'!D176</f>
        <v>0</v>
      </c>
      <c r="AL177" s="11">
        <f>IF('Encargos e Benefícios'!C176=0,0,'Encargos e Benefícios'!U176/'Encargos e Benefícios'!C176)</f>
        <v>0</v>
      </c>
      <c r="AM177" s="11">
        <f>IF('Encargos e Benefícios'!C176=0,0,'Encargos e Benefícios'!AC176/'Encargos e Benefícios'!C176)</f>
        <v>0</v>
      </c>
      <c r="AN177" s="113">
        <f>IF('Encargos e Benefícios'!C176=0,0,'Encargos e Benefícios'!AD176/'Encargos e Benefícios'!C176)</f>
        <v>0</v>
      </c>
      <c r="AO177" s="32"/>
      <c r="AP177" s="31"/>
      <c r="AQ177" s="31"/>
      <c r="AR177" s="203"/>
      <c r="AS177" s="32"/>
    </row>
    <row r="178" spans="1:45" ht="12.75" hidden="1" x14ac:dyDescent="0.2">
      <c r="A178" s="48">
        <v>172</v>
      </c>
      <c r="B178" s="12">
        <f>'Encargos e Benefícios'!B177</f>
        <v>0</v>
      </c>
      <c r="C178" s="10">
        <f>'Encargos e Benefícios'!C177</f>
        <v>0</v>
      </c>
      <c r="D178" s="38"/>
      <c r="E178" s="167"/>
      <c r="F178" s="166"/>
      <c r="G178" s="165"/>
      <c r="H178" s="126"/>
      <c r="I178" s="47"/>
      <c r="J178" s="47"/>
      <c r="K178" s="47"/>
      <c r="L178" s="47"/>
      <c r="M178" s="165"/>
      <c r="N178" s="126"/>
      <c r="O178" s="47"/>
      <c r="P178" s="47"/>
      <c r="Q178" s="47"/>
      <c r="R178" s="47"/>
      <c r="S178" s="165"/>
      <c r="T178" s="126"/>
      <c r="U178" s="47"/>
      <c r="V178" s="47"/>
      <c r="W178" s="47"/>
      <c r="X178" s="47"/>
      <c r="Y178" s="165"/>
      <c r="Z178" s="126"/>
      <c r="AA178" s="47"/>
      <c r="AB178" s="47"/>
      <c r="AC178" s="47"/>
      <c r="AD178" s="47"/>
      <c r="AE178" s="165"/>
      <c r="AF178" s="126"/>
      <c r="AG178" s="47"/>
      <c r="AH178" s="47"/>
      <c r="AI178" s="47"/>
      <c r="AJ178" s="129"/>
      <c r="AK178" s="11">
        <f>'Encargos e Benefícios'!D177</f>
        <v>0</v>
      </c>
      <c r="AL178" s="11">
        <f>IF('Encargos e Benefícios'!C177=0,0,'Encargos e Benefícios'!U177/'Encargos e Benefícios'!C177)</f>
        <v>0</v>
      </c>
      <c r="AM178" s="11">
        <f>IF('Encargos e Benefícios'!C177=0,0,'Encargos e Benefícios'!AC177/'Encargos e Benefícios'!C177)</f>
        <v>0</v>
      </c>
      <c r="AN178" s="113">
        <f>IF('Encargos e Benefícios'!C177=0,0,'Encargos e Benefícios'!AD177/'Encargos e Benefícios'!C177)</f>
        <v>0</v>
      </c>
      <c r="AO178" s="32"/>
      <c r="AP178" s="31"/>
      <c r="AQ178" s="31"/>
      <c r="AR178" s="203"/>
      <c r="AS178" s="32"/>
    </row>
    <row r="179" spans="1:45" ht="12.75" hidden="1" x14ac:dyDescent="0.2">
      <c r="A179" s="48">
        <v>173</v>
      </c>
      <c r="B179" s="12">
        <f>'Encargos e Benefícios'!B178</f>
        <v>0</v>
      </c>
      <c r="C179" s="10">
        <f>'Encargos e Benefícios'!C178</f>
        <v>0</v>
      </c>
      <c r="D179" s="38"/>
      <c r="E179" s="167"/>
      <c r="F179" s="166"/>
      <c r="G179" s="165"/>
      <c r="H179" s="126"/>
      <c r="I179" s="47"/>
      <c r="J179" s="47"/>
      <c r="K179" s="47"/>
      <c r="L179" s="47"/>
      <c r="M179" s="165"/>
      <c r="N179" s="126"/>
      <c r="O179" s="47"/>
      <c r="P179" s="47"/>
      <c r="Q179" s="47"/>
      <c r="R179" s="47"/>
      <c r="S179" s="165"/>
      <c r="T179" s="126"/>
      <c r="U179" s="47"/>
      <c r="V179" s="47"/>
      <c r="W179" s="47"/>
      <c r="X179" s="47"/>
      <c r="Y179" s="165"/>
      <c r="Z179" s="126"/>
      <c r="AA179" s="47"/>
      <c r="AB179" s="47"/>
      <c r="AC179" s="47"/>
      <c r="AD179" s="47"/>
      <c r="AE179" s="165"/>
      <c r="AF179" s="126"/>
      <c r="AG179" s="47"/>
      <c r="AH179" s="47"/>
      <c r="AI179" s="47"/>
      <c r="AJ179" s="129"/>
      <c r="AK179" s="11">
        <f>'Encargos e Benefícios'!D178</f>
        <v>0</v>
      </c>
      <c r="AL179" s="11">
        <f>IF('Encargos e Benefícios'!C178=0,0,'Encargos e Benefícios'!U178/'Encargos e Benefícios'!C178)</f>
        <v>0</v>
      </c>
      <c r="AM179" s="11">
        <f>IF('Encargos e Benefícios'!C178=0,0,'Encargos e Benefícios'!AC178/'Encargos e Benefícios'!C178)</f>
        <v>0</v>
      </c>
      <c r="AN179" s="113">
        <f>IF('Encargos e Benefícios'!C178=0,0,'Encargos e Benefícios'!AD178/'Encargos e Benefícios'!C178)</f>
        <v>0</v>
      </c>
      <c r="AO179" s="32"/>
      <c r="AP179" s="31"/>
      <c r="AQ179" s="31"/>
      <c r="AR179" s="203"/>
      <c r="AS179" s="32"/>
    </row>
    <row r="180" spans="1:45" ht="12.75" hidden="1" x14ac:dyDescent="0.2">
      <c r="A180" s="48">
        <v>174</v>
      </c>
      <c r="B180" s="12">
        <f>'Encargos e Benefícios'!B179</f>
        <v>0</v>
      </c>
      <c r="C180" s="10">
        <f>'Encargos e Benefícios'!C179</f>
        <v>0</v>
      </c>
      <c r="D180" s="38"/>
      <c r="E180" s="167"/>
      <c r="F180" s="166"/>
      <c r="G180" s="165"/>
      <c r="H180" s="126"/>
      <c r="I180" s="47"/>
      <c r="J180" s="47"/>
      <c r="K180" s="47"/>
      <c r="L180" s="47"/>
      <c r="M180" s="165"/>
      <c r="N180" s="126"/>
      <c r="O180" s="47"/>
      <c r="P180" s="47"/>
      <c r="Q180" s="47"/>
      <c r="R180" s="47"/>
      <c r="S180" s="165"/>
      <c r="T180" s="126"/>
      <c r="U180" s="47"/>
      <c r="V180" s="47"/>
      <c r="W180" s="47"/>
      <c r="X180" s="47"/>
      <c r="Y180" s="165"/>
      <c r="Z180" s="126"/>
      <c r="AA180" s="47"/>
      <c r="AB180" s="47"/>
      <c r="AC180" s="47"/>
      <c r="AD180" s="47"/>
      <c r="AE180" s="165"/>
      <c r="AF180" s="126"/>
      <c r="AG180" s="47"/>
      <c r="AH180" s="47"/>
      <c r="AI180" s="47"/>
      <c r="AJ180" s="129"/>
      <c r="AK180" s="11">
        <f>'Encargos e Benefícios'!D179</f>
        <v>0</v>
      </c>
      <c r="AL180" s="11">
        <f>IF('Encargos e Benefícios'!C179=0,0,'Encargos e Benefícios'!U179/'Encargos e Benefícios'!C179)</f>
        <v>0</v>
      </c>
      <c r="AM180" s="11">
        <f>IF('Encargos e Benefícios'!C179=0,0,'Encargos e Benefícios'!AC179/'Encargos e Benefícios'!C179)</f>
        <v>0</v>
      </c>
      <c r="AN180" s="113">
        <f>IF('Encargos e Benefícios'!C179=0,0,'Encargos e Benefícios'!AD179/'Encargos e Benefícios'!C179)</f>
        <v>0</v>
      </c>
      <c r="AO180" s="32"/>
      <c r="AP180" s="31"/>
      <c r="AQ180" s="31"/>
      <c r="AR180" s="203"/>
      <c r="AS180" s="32"/>
    </row>
    <row r="181" spans="1:45" ht="12.75" hidden="1" x14ac:dyDescent="0.2">
      <c r="A181" s="48">
        <v>175</v>
      </c>
      <c r="B181" s="12">
        <f>'Encargos e Benefícios'!B180</f>
        <v>0</v>
      </c>
      <c r="C181" s="10">
        <f>'Encargos e Benefícios'!C180</f>
        <v>0</v>
      </c>
      <c r="D181" s="38"/>
      <c r="E181" s="167"/>
      <c r="F181" s="166"/>
      <c r="G181" s="165"/>
      <c r="H181" s="126"/>
      <c r="I181" s="47"/>
      <c r="J181" s="47"/>
      <c r="K181" s="47"/>
      <c r="L181" s="47"/>
      <c r="M181" s="165"/>
      <c r="N181" s="126"/>
      <c r="O181" s="47"/>
      <c r="P181" s="47"/>
      <c r="Q181" s="47"/>
      <c r="R181" s="47"/>
      <c r="S181" s="165"/>
      <c r="T181" s="126"/>
      <c r="U181" s="47"/>
      <c r="V181" s="47"/>
      <c r="W181" s="47"/>
      <c r="X181" s="47"/>
      <c r="Y181" s="165"/>
      <c r="Z181" s="126"/>
      <c r="AA181" s="47"/>
      <c r="AB181" s="47"/>
      <c r="AC181" s="47"/>
      <c r="AD181" s="47"/>
      <c r="AE181" s="165"/>
      <c r="AF181" s="126"/>
      <c r="AG181" s="47"/>
      <c r="AH181" s="47"/>
      <c r="AI181" s="47"/>
      <c r="AJ181" s="129"/>
      <c r="AK181" s="11">
        <f>'Encargos e Benefícios'!D180</f>
        <v>0</v>
      </c>
      <c r="AL181" s="11">
        <f>IF('Encargos e Benefícios'!C180=0,0,'Encargos e Benefícios'!U180/'Encargos e Benefícios'!C180)</f>
        <v>0</v>
      </c>
      <c r="AM181" s="11">
        <f>IF('Encargos e Benefícios'!C180=0,0,'Encargos e Benefícios'!AC180/'Encargos e Benefícios'!C180)</f>
        <v>0</v>
      </c>
      <c r="AN181" s="113">
        <f>IF('Encargos e Benefícios'!C180=0,0,'Encargos e Benefícios'!AD180/'Encargos e Benefícios'!C180)</f>
        <v>0</v>
      </c>
      <c r="AO181" s="32"/>
      <c r="AP181" s="31"/>
      <c r="AQ181" s="31"/>
      <c r="AR181" s="203"/>
      <c r="AS181" s="32"/>
    </row>
    <row r="182" spans="1:45" ht="12.75" hidden="1" x14ac:dyDescent="0.2">
      <c r="A182" s="48">
        <v>176</v>
      </c>
      <c r="B182" s="12">
        <f>'Encargos e Benefícios'!B181</f>
        <v>0</v>
      </c>
      <c r="C182" s="10">
        <f>'Encargos e Benefícios'!C181</f>
        <v>0</v>
      </c>
      <c r="D182" s="38"/>
      <c r="E182" s="167"/>
      <c r="F182" s="166"/>
      <c r="G182" s="165"/>
      <c r="H182" s="126"/>
      <c r="I182" s="47"/>
      <c r="J182" s="47"/>
      <c r="K182" s="47"/>
      <c r="L182" s="47"/>
      <c r="M182" s="165"/>
      <c r="N182" s="126"/>
      <c r="O182" s="47"/>
      <c r="P182" s="47"/>
      <c r="Q182" s="47"/>
      <c r="R182" s="47"/>
      <c r="S182" s="165"/>
      <c r="T182" s="126"/>
      <c r="U182" s="47"/>
      <c r="V182" s="47"/>
      <c r="W182" s="47"/>
      <c r="X182" s="47"/>
      <c r="Y182" s="165"/>
      <c r="Z182" s="126"/>
      <c r="AA182" s="47"/>
      <c r="AB182" s="47"/>
      <c r="AC182" s="47"/>
      <c r="AD182" s="47"/>
      <c r="AE182" s="165"/>
      <c r="AF182" s="126"/>
      <c r="AG182" s="47"/>
      <c r="AH182" s="47"/>
      <c r="AI182" s="47"/>
      <c r="AJ182" s="129"/>
      <c r="AK182" s="11">
        <f>'Encargos e Benefícios'!D181</f>
        <v>0</v>
      </c>
      <c r="AL182" s="11">
        <f>IF('Encargos e Benefícios'!C181=0,0,'Encargos e Benefícios'!U181/'Encargos e Benefícios'!C181)</f>
        <v>0</v>
      </c>
      <c r="AM182" s="11">
        <f>IF('Encargos e Benefícios'!C181=0,0,'Encargos e Benefícios'!AC181/'Encargos e Benefícios'!C181)</f>
        <v>0</v>
      </c>
      <c r="AN182" s="113">
        <f>IF('Encargos e Benefícios'!C181=0,0,'Encargos e Benefícios'!AD181/'Encargos e Benefícios'!C181)</f>
        <v>0</v>
      </c>
      <c r="AO182" s="32"/>
      <c r="AP182" s="31"/>
      <c r="AQ182" s="31"/>
      <c r="AR182" s="203"/>
      <c r="AS182" s="32"/>
    </row>
    <row r="183" spans="1:45" ht="12.75" hidden="1" x14ac:dyDescent="0.2">
      <c r="A183" s="48">
        <v>177</v>
      </c>
      <c r="B183" s="12">
        <f>'Encargos e Benefícios'!B182</f>
        <v>0</v>
      </c>
      <c r="C183" s="10">
        <f>'Encargos e Benefícios'!C182</f>
        <v>0</v>
      </c>
      <c r="D183" s="38"/>
      <c r="E183" s="167"/>
      <c r="F183" s="166"/>
      <c r="G183" s="165"/>
      <c r="H183" s="126"/>
      <c r="I183" s="47"/>
      <c r="J183" s="47"/>
      <c r="K183" s="47"/>
      <c r="L183" s="47"/>
      <c r="M183" s="165"/>
      <c r="N183" s="126"/>
      <c r="O183" s="47"/>
      <c r="P183" s="47"/>
      <c r="Q183" s="47"/>
      <c r="R183" s="47"/>
      <c r="S183" s="165"/>
      <c r="T183" s="126"/>
      <c r="U183" s="47"/>
      <c r="V183" s="47"/>
      <c r="W183" s="47"/>
      <c r="X183" s="47"/>
      <c r="Y183" s="165"/>
      <c r="Z183" s="126"/>
      <c r="AA183" s="47"/>
      <c r="AB183" s="47"/>
      <c r="AC183" s="47"/>
      <c r="AD183" s="47"/>
      <c r="AE183" s="165"/>
      <c r="AF183" s="126"/>
      <c r="AG183" s="47"/>
      <c r="AH183" s="47"/>
      <c r="AI183" s="47"/>
      <c r="AJ183" s="129"/>
      <c r="AK183" s="11">
        <f>'Encargos e Benefícios'!D182</f>
        <v>0</v>
      </c>
      <c r="AL183" s="11">
        <f>IF('Encargos e Benefícios'!C182=0,0,'Encargos e Benefícios'!U182/'Encargos e Benefícios'!C182)</f>
        <v>0</v>
      </c>
      <c r="AM183" s="11">
        <f>IF('Encargos e Benefícios'!C182=0,0,'Encargos e Benefícios'!AC182/'Encargos e Benefícios'!C182)</f>
        <v>0</v>
      </c>
      <c r="AN183" s="113">
        <f>IF('Encargos e Benefícios'!C182=0,0,'Encargos e Benefícios'!AD182/'Encargos e Benefícios'!C182)</f>
        <v>0</v>
      </c>
      <c r="AO183" s="32"/>
      <c r="AP183" s="31"/>
      <c r="AQ183" s="31"/>
      <c r="AR183" s="203"/>
      <c r="AS183" s="32"/>
    </row>
    <row r="184" spans="1:45" ht="12.75" hidden="1" x14ac:dyDescent="0.2">
      <c r="A184" s="48">
        <v>178</v>
      </c>
      <c r="B184" s="12">
        <f>'Encargos e Benefícios'!B183</f>
        <v>0</v>
      </c>
      <c r="C184" s="10">
        <f>'Encargos e Benefícios'!C183</f>
        <v>0</v>
      </c>
      <c r="D184" s="38"/>
      <c r="E184" s="167"/>
      <c r="F184" s="166"/>
      <c r="G184" s="165"/>
      <c r="H184" s="126"/>
      <c r="I184" s="47"/>
      <c r="J184" s="47"/>
      <c r="K184" s="47"/>
      <c r="L184" s="47"/>
      <c r="M184" s="165"/>
      <c r="N184" s="126"/>
      <c r="O184" s="47"/>
      <c r="P184" s="47"/>
      <c r="Q184" s="47"/>
      <c r="R184" s="47"/>
      <c r="S184" s="165"/>
      <c r="T184" s="126"/>
      <c r="U184" s="47"/>
      <c r="V184" s="47"/>
      <c r="W184" s="47"/>
      <c r="X184" s="47"/>
      <c r="Y184" s="165"/>
      <c r="Z184" s="126"/>
      <c r="AA184" s="47"/>
      <c r="AB184" s="47"/>
      <c r="AC184" s="47"/>
      <c r="AD184" s="47"/>
      <c r="AE184" s="165"/>
      <c r="AF184" s="126"/>
      <c r="AG184" s="47"/>
      <c r="AH184" s="47"/>
      <c r="AI184" s="47"/>
      <c r="AJ184" s="129"/>
      <c r="AK184" s="11">
        <f>'Encargos e Benefícios'!D183</f>
        <v>0</v>
      </c>
      <c r="AL184" s="11">
        <f>IF('Encargos e Benefícios'!C183=0,0,'Encargos e Benefícios'!U183/'Encargos e Benefícios'!C183)</f>
        <v>0</v>
      </c>
      <c r="AM184" s="11">
        <f>IF('Encargos e Benefícios'!C183=0,0,'Encargos e Benefícios'!AC183/'Encargos e Benefícios'!C183)</f>
        <v>0</v>
      </c>
      <c r="AN184" s="113">
        <f>IF('Encargos e Benefícios'!C183=0,0,'Encargos e Benefícios'!AD183/'Encargos e Benefícios'!C183)</f>
        <v>0</v>
      </c>
      <c r="AO184" s="32"/>
      <c r="AP184" s="31"/>
      <c r="AQ184" s="31"/>
      <c r="AR184" s="203"/>
      <c r="AS184" s="32"/>
    </row>
    <row r="185" spans="1:45" ht="12.75" hidden="1" x14ac:dyDescent="0.2">
      <c r="A185" s="48">
        <v>179</v>
      </c>
      <c r="B185" s="12">
        <f>'Encargos e Benefícios'!B184</f>
        <v>0</v>
      </c>
      <c r="C185" s="10">
        <f>'Encargos e Benefícios'!C184</f>
        <v>0</v>
      </c>
      <c r="D185" s="38"/>
      <c r="E185" s="167"/>
      <c r="F185" s="166"/>
      <c r="G185" s="165"/>
      <c r="H185" s="126"/>
      <c r="I185" s="47"/>
      <c r="J185" s="47"/>
      <c r="K185" s="47"/>
      <c r="L185" s="47"/>
      <c r="M185" s="165"/>
      <c r="N185" s="126"/>
      <c r="O185" s="47"/>
      <c r="P185" s="47"/>
      <c r="Q185" s="47"/>
      <c r="R185" s="47"/>
      <c r="S185" s="165"/>
      <c r="T185" s="126"/>
      <c r="U185" s="47"/>
      <c r="V185" s="47"/>
      <c r="W185" s="47"/>
      <c r="X185" s="47"/>
      <c r="Y185" s="165"/>
      <c r="Z185" s="126"/>
      <c r="AA185" s="47"/>
      <c r="AB185" s="47"/>
      <c r="AC185" s="47"/>
      <c r="AD185" s="47"/>
      <c r="AE185" s="165"/>
      <c r="AF185" s="126"/>
      <c r="AG185" s="47"/>
      <c r="AH185" s="47"/>
      <c r="AI185" s="47"/>
      <c r="AJ185" s="129"/>
      <c r="AK185" s="11">
        <f>'Encargos e Benefícios'!D184</f>
        <v>0</v>
      </c>
      <c r="AL185" s="11">
        <f>IF('Encargos e Benefícios'!C184=0,0,'Encargos e Benefícios'!U184/'Encargos e Benefícios'!C184)</f>
        <v>0</v>
      </c>
      <c r="AM185" s="11">
        <f>IF('Encargos e Benefícios'!C184=0,0,'Encargos e Benefícios'!AC184/'Encargos e Benefícios'!C184)</f>
        <v>0</v>
      </c>
      <c r="AN185" s="113">
        <f>IF('Encargos e Benefícios'!C184=0,0,'Encargos e Benefícios'!AD184/'Encargos e Benefícios'!C184)</f>
        <v>0</v>
      </c>
      <c r="AO185" s="32"/>
      <c r="AP185" s="31"/>
      <c r="AQ185" s="31"/>
      <c r="AR185" s="203"/>
      <c r="AS185" s="32"/>
    </row>
    <row r="186" spans="1:45" ht="12.75" hidden="1" x14ac:dyDescent="0.2">
      <c r="A186" s="48">
        <v>180</v>
      </c>
      <c r="B186" s="12">
        <f>'Encargos e Benefícios'!B185</f>
        <v>0</v>
      </c>
      <c r="C186" s="10">
        <f>'Encargos e Benefícios'!C185</f>
        <v>0</v>
      </c>
      <c r="D186" s="38"/>
      <c r="E186" s="167"/>
      <c r="F186" s="166"/>
      <c r="G186" s="165"/>
      <c r="H186" s="126"/>
      <c r="I186" s="47"/>
      <c r="J186" s="47"/>
      <c r="K186" s="47"/>
      <c r="L186" s="47"/>
      <c r="M186" s="165"/>
      <c r="N186" s="126"/>
      <c r="O186" s="47"/>
      <c r="P186" s="47"/>
      <c r="Q186" s="47"/>
      <c r="R186" s="47"/>
      <c r="S186" s="165"/>
      <c r="T186" s="126"/>
      <c r="U186" s="47"/>
      <c r="V186" s="47"/>
      <c r="W186" s="47"/>
      <c r="X186" s="47"/>
      <c r="Y186" s="165"/>
      <c r="Z186" s="126"/>
      <c r="AA186" s="47"/>
      <c r="AB186" s="47"/>
      <c r="AC186" s="47"/>
      <c r="AD186" s="47"/>
      <c r="AE186" s="165"/>
      <c r="AF186" s="126"/>
      <c r="AG186" s="47"/>
      <c r="AH186" s="47"/>
      <c r="AI186" s="47"/>
      <c r="AJ186" s="129"/>
      <c r="AK186" s="11">
        <f>'Encargos e Benefícios'!D185</f>
        <v>0</v>
      </c>
      <c r="AL186" s="11">
        <f>IF('Encargos e Benefícios'!C185=0,0,'Encargos e Benefícios'!U185/'Encargos e Benefícios'!C185)</f>
        <v>0</v>
      </c>
      <c r="AM186" s="11">
        <f>IF('Encargos e Benefícios'!C185=0,0,'Encargos e Benefícios'!AC185/'Encargos e Benefícios'!C185)</f>
        <v>0</v>
      </c>
      <c r="AN186" s="113">
        <f>IF('Encargos e Benefícios'!C185=0,0,'Encargos e Benefícios'!AD185/'Encargos e Benefícios'!C185)</f>
        <v>0</v>
      </c>
      <c r="AO186" s="32"/>
      <c r="AP186" s="31"/>
      <c r="AQ186" s="31"/>
      <c r="AR186" s="203"/>
      <c r="AS186" s="32"/>
    </row>
    <row r="187" spans="1:45" ht="12.75" hidden="1" x14ac:dyDescent="0.2">
      <c r="A187" s="48">
        <v>181</v>
      </c>
      <c r="B187" s="12">
        <f>'Encargos e Benefícios'!B186</f>
        <v>0</v>
      </c>
      <c r="C187" s="10">
        <f>'Encargos e Benefícios'!C186</f>
        <v>0</v>
      </c>
      <c r="D187" s="38"/>
      <c r="E187" s="167"/>
      <c r="F187" s="166"/>
      <c r="G187" s="165"/>
      <c r="H187" s="126"/>
      <c r="I187" s="47"/>
      <c r="J187" s="47"/>
      <c r="K187" s="47"/>
      <c r="L187" s="47"/>
      <c r="M187" s="165"/>
      <c r="N187" s="126"/>
      <c r="O187" s="47"/>
      <c r="P187" s="47"/>
      <c r="Q187" s="47"/>
      <c r="R187" s="47"/>
      <c r="S187" s="165"/>
      <c r="T187" s="126"/>
      <c r="U187" s="47"/>
      <c r="V187" s="47"/>
      <c r="W187" s="47"/>
      <c r="X187" s="47"/>
      <c r="Y187" s="165"/>
      <c r="Z187" s="126"/>
      <c r="AA187" s="47"/>
      <c r="AB187" s="47"/>
      <c r="AC187" s="47"/>
      <c r="AD187" s="47"/>
      <c r="AE187" s="165"/>
      <c r="AF187" s="126"/>
      <c r="AG187" s="47"/>
      <c r="AH187" s="47"/>
      <c r="AI187" s="47"/>
      <c r="AJ187" s="129"/>
      <c r="AK187" s="11">
        <f>'Encargos e Benefícios'!D186</f>
        <v>0</v>
      </c>
      <c r="AL187" s="11">
        <f>IF('Encargos e Benefícios'!C186=0,0,'Encargos e Benefícios'!U186/'Encargos e Benefícios'!C186)</f>
        <v>0</v>
      </c>
      <c r="AM187" s="11">
        <f>IF('Encargos e Benefícios'!C186=0,0,'Encargos e Benefícios'!AC186/'Encargos e Benefícios'!C186)</f>
        <v>0</v>
      </c>
      <c r="AN187" s="113">
        <f>IF('Encargos e Benefícios'!C186=0,0,'Encargos e Benefícios'!AD186/'Encargos e Benefícios'!C186)</f>
        <v>0</v>
      </c>
      <c r="AO187" s="32"/>
      <c r="AP187" s="31"/>
      <c r="AQ187" s="31"/>
      <c r="AR187" s="203"/>
      <c r="AS187" s="32"/>
    </row>
    <row r="188" spans="1:45" ht="12.75" hidden="1" x14ac:dyDescent="0.2">
      <c r="A188" s="48">
        <v>182</v>
      </c>
      <c r="B188" s="12">
        <f>'Encargos e Benefícios'!B187</f>
        <v>0</v>
      </c>
      <c r="C188" s="10">
        <f>'Encargos e Benefícios'!C187</f>
        <v>0</v>
      </c>
      <c r="D188" s="38"/>
      <c r="E188" s="167"/>
      <c r="F188" s="166"/>
      <c r="G188" s="165"/>
      <c r="H188" s="126"/>
      <c r="I188" s="47"/>
      <c r="J188" s="47"/>
      <c r="K188" s="47"/>
      <c r="L188" s="47"/>
      <c r="M188" s="165"/>
      <c r="N188" s="126"/>
      <c r="O188" s="47"/>
      <c r="P188" s="47"/>
      <c r="Q188" s="47"/>
      <c r="R188" s="47"/>
      <c r="S188" s="165"/>
      <c r="T188" s="126"/>
      <c r="U188" s="47"/>
      <c r="V188" s="47"/>
      <c r="W188" s="47"/>
      <c r="X188" s="47"/>
      <c r="Y188" s="165"/>
      <c r="Z188" s="126"/>
      <c r="AA188" s="47"/>
      <c r="AB188" s="47"/>
      <c r="AC188" s="47"/>
      <c r="AD188" s="47"/>
      <c r="AE188" s="165"/>
      <c r="AF188" s="126"/>
      <c r="AG188" s="47"/>
      <c r="AH188" s="47"/>
      <c r="AI188" s="47"/>
      <c r="AJ188" s="129"/>
      <c r="AK188" s="11">
        <f>'Encargos e Benefícios'!D187</f>
        <v>0</v>
      </c>
      <c r="AL188" s="11">
        <f>IF('Encargos e Benefícios'!C187=0,0,'Encargos e Benefícios'!U187/'Encargos e Benefícios'!C187)</f>
        <v>0</v>
      </c>
      <c r="AM188" s="11">
        <f>IF('Encargos e Benefícios'!C187=0,0,'Encargos e Benefícios'!AC187/'Encargos e Benefícios'!C187)</f>
        <v>0</v>
      </c>
      <c r="AN188" s="113">
        <f>IF('Encargos e Benefícios'!C187=0,0,'Encargos e Benefícios'!AD187/'Encargos e Benefícios'!C187)</f>
        <v>0</v>
      </c>
      <c r="AO188" s="32"/>
      <c r="AP188" s="31"/>
      <c r="AQ188" s="31"/>
      <c r="AR188" s="203"/>
      <c r="AS188" s="32"/>
    </row>
    <row r="189" spans="1:45" ht="12.75" hidden="1" x14ac:dyDescent="0.2">
      <c r="A189" s="48">
        <v>183</v>
      </c>
      <c r="B189" s="12">
        <f>'Encargos e Benefícios'!B188</f>
        <v>0</v>
      </c>
      <c r="C189" s="10">
        <f>'Encargos e Benefícios'!C188</f>
        <v>0</v>
      </c>
      <c r="D189" s="38"/>
      <c r="E189" s="167"/>
      <c r="F189" s="166"/>
      <c r="G189" s="165"/>
      <c r="H189" s="126"/>
      <c r="I189" s="47"/>
      <c r="J189" s="47"/>
      <c r="K189" s="47"/>
      <c r="L189" s="47"/>
      <c r="M189" s="165"/>
      <c r="N189" s="126"/>
      <c r="O189" s="47"/>
      <c r="P189" s="47"/>
      <c r="Q189" s="47"/>
      <c r="R189" s="47"/>
      <c r="S189" s="165"/>
      <c r="T189" s="126"/>
      <c r="U189" s="47"/>
      <c r="V189" s="47"/>
      <c r="W189" s="47"/>
      <c r="X189" s="47"/>
      <c r="Y189" s="165"/>
      <c r="Z189" s="126"/>
      <c r="AA189" s="47"/>
      <c r="AB189" s="47"/>
      <c r="AC189" s="47"/>
      <c r="AD189" s="47"/>
      <c r="AE189" s="165"/>
      <c r="AF189" s="126"/>
      <c r="AG189" s="47"/>
      <c r="AH189" s="47"/>
      <c r="AI189" s="47"/>
      <c r="AJ189" s="129"/>
      <c r="AK189" s="11">
        <f>'Encargos e Benefícios'!D188</f>
        <v>0</v>
      </c>
      <c r="AL189" s="11">
        <f>IF('Encargos e Benefícios'!C188=0,0,'Encargos e Benefícios'!U188/'Encargos e Benefícios'!C188)</f>
        <v>0</v>
      </c>
      <c r="AM189" s="11">
        <f>IF('Encargos e Benefícios'!C188=0,0,'Encargos e Benefícios'!AC188/'Encargos e Benefícios'!C188)</f>
        <v>0</v>
      </c>
      <c r="AN189" s="113">
        <f>IF('Encargos e Benefícios'!C188=0,0,'Encargos e Benefícios'!AD188/'Encargos e Benefícios'!C188)</f>
        <v>0</v>
      </c>
      <c r="AO189" s="32"/>
      <c r="AP189" s="31"/>
      <c r="AQ189" s="31"/>
      <c r="AR189" s="203"/>
      <c r="AS189" s="32"/>
    </row>
    <row r="190" spans="1:45" ht="12.75" hidden="1" x14ac:dyDescent="0.2">
      <c r="A190" s="48">
        <v>184</v>
      </c>
      <c r="B190" s="12">
        <f>'Encargos e Benefícios'!B189</f>
        <v>0</v>
      </c>
      <c r="C190" s="10">
        <f>'Encargos e Benefícios'!C189</f>
        <v>0</v>
      </c>
      <c r="D190" s="38"/>
      <c r="E190" s="167"/>
      <c r="F190" s="166"/>
      <c r="G190" s="165"/>
      <c r="H190" s="126"/>
      <c r="I190" s="47"/>
      <c r="J190" s="47"/>
      <c r="K190" s="47"/>
      <c r="L190" s="47"/>
      <c r="M190" s="165"/>
      <c r="N190" s="126"/>
      <c r="O190" s="47"/>
      <c r="P190" s="47"/>
      <c r="Q190" s="47"/>
      <c r="R190" s="47"/>
      <c r="S190" s="165"/>
      <c r="T190" s="126"/>
      <c r="U190" s="47"/>
      <c r="V190" s="47"/>
      <c r="W190" s="47"/>
      <c r="X190" s="47"/>
      <c r="Y190" s="165"/>
      <c r="Z190" s="126"/>
      <c r="AA190" s="47"/>
      <c r="AB190" s="47"/>
      <c r="AC190" s="47"/>
      <c r="AD190" s="47"/>
      <c r="AE190" s="165"/>
      <c r="AF190" s="126"/>
      <c r="AG190" s="47"/>
      <c r="AH190" s="47"/>
      <c r="AI190" s="47"/>
      <c r="AJ190" s="129"/>
      <c r="AK190" s="11">
        <f>'Encargos e Benefícios'!D189</f>
        <v>0</v>
      </c>
      <c r="AL190" s="11">
        <f>IF('Encargos e Benefícios'!C189=0,0,'Encargos e Benefícios'!U189/'Encargos e Benefícios'!C189)</f>
        <v>0</v>
      </c>
      <c r="AM190" s="11">
        <f>IF('Encargos e Benefícios'!C189=0,0,'Encargos e Benefícios'!AC189/'Encargos e Benefícios'!C189)</f>
        <v>0</v>
      </c>
      <c r="AN190" s="113">
        <f>IF('Encargos e Benefícios'!C189=0,0,'Encargos e Benefícios'!AD189/'Encargos e Benefícios'!C189)</f>
        <v>0</v>
      </c>
      <c r="AO190" s="32"/>
      <c r="AP190" s="31"/>
      <c r="AQ190" s="31"/>
      <c r="AR190" s="203"/>
      <c r="AS190" s="32"/>
    </row>
    <row r="191" spans="1:45" ht="12.75" hidden="1" x14ac:dyDescent="0.2">
      <c r="A191" s="48">
        <v>185</v>
      </c>
      <c r="B191" s="12">
        <f>'Encargos e Benefícios'!B190</f>
        <v>0</v>
      </c>
      <c r="C191" s="10">
        <f>'Encargos e Benefícios'!C190</f>
        <v>0</v>
      </c>
      <c r="D191" s="38"/>
      <c r="E191" s="167"/>
      <c r="F191" s="166"/>
      <c r="G191" s="165"/>
      <c r="H191" s="126"/>
      <c r="I191" s="47"/>
      <c r="J191" s="47"/>
      <c r="K191" s="47"/>
      <c r="L191" s="47"/>
      <c r="M191" s="165"/>
      <c r="N191" s="126"/>
      <c r="O191" s="47"/>
      <c r="P191" s="47"/>
      <c r="Q191" s="47"/>
      <c r="R191" s="47"/>
      <c r="S191" s="165"/>
      <c r="T191" s="126"/>
      <c r="U191" s="47"/>
      <c r="V191" s="47"/>
      <c r="W191" s="47"/>
      <c r="X191" s="47"/>
      <c r="Y191" s="165"/>
      <c r="Z191" s="126"/>
      <c r="AA191" s="47"/>
      <c r="AB191" s="47"/>
      <c r="AC191" s="47"/>
      <c r="AD191" s="47"/>
      <c r="AE191" s="165"/>
      <c r="AF191" s="126"/>
      <c r="AG191" s="47"/>
      <c r="AH191" s="47"/>
      <c r="AI191" s="47"/>
      <c r="AJ191" s="129"/>
      <c r="AK191" s="11">
        <f>'Encargos e Benefícios'!D190</f>
        <v>0</v>
      </c>
      <c r="AL191" s="11">
        <f>IF('Encargos e Benefícios'!C190=0,0,'Encargos e Benefícios'!U190/'Encargos e Benefícios'!C190)</f>
        <v>0</v>
      </c>
      <c r="AM191" s="11">
        <f>IF('Encargos e Benefícios'!C190=0,0,'Encargos e Benefícios'!AC190/'Encargos e Benefícios'!C190)</f>
        <v>0</v>
      </c>
      <c r="AN191" s="113">
        <f>IF('Encargos e Benefícios'!C190=0,0,'Encargos e Benefícios'!AD190/'Encargos e Benefícios'!C190)</f>
        <v>0</v>
      </c>
      <c r="AO191" s="32"/>
      <c r="AP191" s="31"/>
      <c r="AQ191" s="31"/>
      <c r="AR191" s="203"/>
      <c r="AS191" s="32"/>
    </row>
    <row r="192" spans="1:45" ht="12.75" hidden="1" x14ac:dyDescent="0.2">
      <c r="A192" s="48">
        <v>186</v>
      </c>
      <c r="B192" s="12">
        <f>'Encargos e Benefícios'!B191</f>
        <v>0</v>
      </c>
      <c r="C192" s="10">
        <f>'Encargos e Benefícios'!C191</f>
        <v>0</v>
      </c>
      <c r="D192" s="38"/>
      <c r="E192" s="167"/>
      <c r="F192" s="166"/>
      <c r="G192" s="165"/>
      <c r="H192" s="126"/>
      <c r="I192" s="47"/>
      <c r="J192" s="47"/>
      <c r="K192" s="47"/>
      <c r="L192" s="47"/>
      <c r="M192" s="165"/>
      <c r="N192" s="126"/>
      <c r="O192" s="47"/>
      <c r="P192" s="47"/>
      <c r="Q192" s="47"/>
      <c r="R192" s="47"/>
      <c r="S192" s="165"/>
      <c r="T192" s="126"/>
      <c r="U192" s="47"/>
      <c r="V192" s="47"/>
      <c r="W192" s="47"/>
      <c r="X192" s="47"/>
      <c r="Y192" s="165"/>
      <c r="Z192" s="126"/>
      <c r="AA192" s="47"/>
      <c r="AB192" s="47"/>
      <c r="AC192" s="47"/>
      <c r="AD192" s="47"/>
      <c r="AE192" s="165"/>
      <c r="AF192" s="126"/>
      <c r="AG192" s="47"/>
      <c r="AH192" s="47"/>
      <c r="AI192" s="47"/>
      <c r="AJ192" s="129"/>
      <c r="AK192" s="11">
        <f>'Encargos e Benefícios'!D191</f>
        <v>0</v>
      </c>
      <c r="AL192" s="11">
        <f>IF('Encargos e Benefícios'!C191=0,0,'Encargos e Benefícios'!U191/'Encargos e Benefícios'!C191)</f>
        <v>0</v>
      </c>
      <c r="AM192" s="11">
        <f>IF('Encargos e Benefícios'!C191=0,0,'Encargos e Benefícios'!AC191/'Encargos e Benefícios'!C191)</f>
        <v>0</v>
      </c>
      <c r="AN192" s="113">
        <f>IF('Encargos e Benefícios'!C191=0,0,'Encargos e Benefícios'!AD191/'Encargos e Benefícios'!C191)</f>
        <v>0</v>
      </c>
      <c r="AO192" s="32"/>
      <c r="AP192" s="31"/>
      <c r="AQ192" s="31"/>
      <c r="AR192" s="203"/>
      <c r="AS192" s="32"/>
    </row>
    <row r="193" spans="1:45" ht="12.75" hidden="1" x14ac:dyDescent="0.2">
      <c r="A193" s="48">
        <v>187</v>
      </c>
      <c r="B193" s="12">
        <f>'Encargos e Benefícios'!B192</f>
        <v>0</v>
      </c>
      <c r="C193" s="10">
        <f>'Encargos e Benefícios'!C192</f>
        <v>0</v>
      </c>
      <c r="D193" s="38"/>
      <c r="E193" s="167"/>
      <c r="F193" s="166"/>
      <c r="G193" s="165"/>
      <c r="H193" s="126"/>
      <c r="I193" s="47"/>
      <c r="J193" s="47"/>
      <c r="K193" s="47"/>
      <c r="L193" s="47"/>
      <c r="M193" s="165"/>
      <c r="N193" s="126"/>
      <c r="O193" s="47"/>
      <c r="P193" s="47"/>
      <c r="Q193" s="47"/>
      <c r="R193" s="47"/>
      <c r="S193" s="165"/>
      <c r="T193" s="126"/>
      <c r="U193" s="47"/>
      <c r="V193" s="47"/>
      <c r="W193" s="47"/>
      <c r="X193" s="47"/>
      <c r="Y193" s="165"/>
      <c r="Z193" s="126"/>
      <c r="AA193" s="47"/>
      <c r="AB193" s="47"/>
      <c r="AC193" s="47"/>
      <c r="AD193" s="47"/>
      <c r="AE193" s="165"/>
      <c r="AF193" s="126"/>
      <c r="AG193" s="47"/>
      <c r="AH193" s="47"/>
      <c r="AI193" s="47"/>
      <c r="AJ193" s="129"/>
      <c r="AK193" s="11">
        <f>'Encargos e Benefícios'!D192</f>
        <v>0</v>
      </c>
      <c r="AL193" s="11">
        <f>IF('Encargos e Benefícios'!C192=0,0,'Encargos e Benefícios'!U192/'Encargos e Benefícios'!C192)</f>
        <v>0</v>
      </c>
      <c r="AM193" s="11">
        <f>IF('Encargos e Benefícios'!C192=0,0,'Encargos e Benefícios'!AC192/'Encargos e Benefícios'!C192)</f>
        <v>0</v>
      </c>
      <c r="AN193" s="113">
        <f>IF('Encargos e Benefícios'!C192=0,0,'Encargos e Benefícios'!AD192/'Encargos e Benefícios'!C192)</f>
        <v>0</v>
      </c>
      <c r="AO193" s="32"/>
      <c r="AP193" s="31"/>
      <c r="AQ193" s="31"/>
      <c r="AR193" s="203"/>
      <c r="AS193" s="32"/>
    </row>
    <row r="194" spans="1:45" ht="12.75" hidden="1" x14ac:dyDescent="0.2">
      <c r="A194" s="48">
        <v>188</v>
      </c>
      <c r="B194" s="12">
        <f>'Encargos e Benefícios'!B193</f>
        <v>0</v>
      </c>
      <c r="C194" s="10">
        <f>'Encargos e Benefícios'!C193</f>
        <v>0</v>
      </c>
      <c r="D194" s="38"/>
      <c r="E194" s="167"/>
      <c r="F194" s="166"/>
      <c r="G194" s="165"/>
      <c r="H194" s="126"/>
      <c r="I194" s="47"/>
      <c r="J194" s="47"/>
      <c r="K194" s="47"/>
      <c r="L194" s="47"/>
      <c r="M194" s="165"/>
      <c r="N194" s="126"/>
      <c r="O194" s="47"/>
      <c r="P194" s="47"/>
      <c r="Q194" s="47"/>
      <c r="R194" s="47"/>
      <c r="S194" s="165"/>
      <c r="T194" s="126"/>
      <c r="U194" s="47"/>
      <c r="V194" s="47"/>
      <c r="W194" s="47"/>
      <c r="X194" s="47"/>
      <c r="Y194" s="165"/>
      <c r="Z194" s="126"/>
      <c r="AA194" s="47"/>
      <c r="AB194" s="47"/>
      <c r="AC194" s="47"/>
      <c r="AD194" s="47"/>
      <c r="AE194" s="165"/>
      <c r="AF194" s="126"/>
      <c r="AG194" s="47"/>
      <c r="AH194" s="47"/>
      <c r="AI194" s="47"/>
      <c r="AJ194" s="129"/>
      <c r="AK194" s="11">
        <f>'Encargos e Benefícios'!D193</f>
        <v>0</v>
      </c>
      <c r="AL194" s="11">
        <f>IF('Encargos e Benefícios'!C193=0,0,'Encargos e Benefícios'!U193/'Encargos e Benefícios'!C193)</f>
        <v>0</v>
      </c>
      <c r="AM194" s="11">
        <f>IF('Encargos e Benefícios'!C193=0,0,'Encargos e Benefícios'!AC193/'Encargos e Benefícios'!C193)</f>
        <v>0</v>
      </c>
      <c r="AN194" s="113">
        <f>IF('Encargos e Benefícios'!C193=0,0,'Encargos e Benefícios'!AD193/'Encargos e Benefícios'!C193)</f>
        <v>0</v>
      </c>
      <c r="AO194" s="32"/>
      <c r="AP194" s="31"/>
      <c r="AQ194" s="31"/>
      <c r="AR194" s="203"/>
      <c r="AS194" s="32"/>
    </row>
    <row r="195" spans="1:45" ht="12.75" hidden="1" x14ac:dyDescent="0.2">
      <c r="A195" s="48">
        <v>189</v>
      </c>
      <c r="B195" s="12">
        <f>'Encargos e Benefícios'!B194</f>
        <v>0</v>
      </c>
      <c r="C195" s="10">
        <f>'Encargos e Benefícios'!C194</f>
        <v>0</v>
      </c>
      <c r="D195" s="38"/>
      <c r="E195" s="167"/>
      <c r="F195" s="166"/>
      <c r="G195" s="165"/>
      <c r="H195" s="126"/>
      <c r="I195" s="47"/>
      <c r="J195" s="47"/>
      <c r="K195" s="47"/>
      <c r="L195" s="47"/>
      <c r="M195" s="165"/>
      <c r="N195" s="126"/>
      <c r="O195" s="47"/>
      <c r="P195" s="47"/>
      <c r="Q195" s="47"/>
      <c r="R195" s="47"/>
      <c r="S195" s="165"/>
      <c r="T195" s="126"/>
      <c r="U195" s="47"/>
      <c r="V195" s="47"/>
      <c r="W195" s="47"/>
      <c r="X195" s="47"/>
      <c r="Y195" s="165"/>
      <c r="Z195" s="126"/>
      <c r="AA195" s="47"/>
      <c r="AB195" s="47"/>
      <c r="AC195" s="47"/>
      <c r="AD195" s="47"/>
      <c r="AE195" s="165"/>
      <c r="AF195" s="126"/>
      <c r="AG195" s="47"/>
      <c r="AH195" s="47"/>
      <c r="AI195" s="47"/>
      <c r="AJ195" s="129"/>
      <c r="AK195" s="11">
        <f>'Encargos e Benefícios'!D194</f>
        <v>0</v>
      </c>
      <c r="AL195" s="11">
        <f>IF('Encargos e Benefícios'!C194=0,0,'Encargos e Benefícios'!U194/'Encargos e Benefícios'!C194)</f>
        <v>0</v>
      </c>
      <c r="AM195" s="11">
        <f>IF('Encargos e Benefícios'!C194=0,0,'Encargos e Benefícios'!AC194/'Encargos e Benefícios'!C194)</f>
        <v>0</v>
      </c>
      <c r="AN195" s="113">
        <f>IF('Encargos e Benefícios'!C194=0,0,'Encargos e Benefícios'!AD194/'Encargos e Benefícios'!C194)</f>
        <v>0</v>
      </c>
      <c r="AO195" s="32"/>
      <c r="AP195" s="31"/>
      <c r="AQ195" s="31"/>
      <c r="AR195" s="203"/>
      <c r="AS195" s="32"/>
    </row>
    <row r="196" spans="1:45" ht="12.75" hidden="1" x14ac:dyDescent="0.2">
      <c r="A196" s="48">
        <v>190</v>
      </c>
      <c r="B196" s="12">
        <f>'Encargos e Benefícios'!B195</f>
        <v>0</v>
      </c>
      <c r="C196" s="10">
        <f>'Encargos e Benefícios'!C195</f>
        <v>0</v>
      </c>
      <c r="D196" s="38"/>
      <c r="E196" s="167"/>
      <c r="F196" s="166"/>
      <c r="G196" s="165"/>
      <c r="H196" s="126"/>
      <c r="I196" s="47"/>
      <c r="J196" s="47"/>
      <c r="K196" s="47"/>
      <c r="L196" s="47"/>
      <c r="M196" s="165"/>
      <c r="N196" s="126"/>
      <c r="O196" s="47"/>
      <c r="P196" s="47"/>
      <c r="Q196" s="47"/>
      <c r="R196" s="47"/>
      <c r="S196" s="165"/>
      <c r="T196" s="126"/>
      <c r="U196" s="47"/>
      <c r="V196" s="47"/>
      <c r="W196" s="47"/>
      <c r="X196" s="47"/>
      <c r="Y196" s="165"/>
      <c r="Z196" s="126"/>
      <c r="AA196" s="47"/>
      <c r="AB196" s="47"/>
      <c r="AC196" s="47"/>
      <c r="AD196" s="47"/>
      <c r="AE196" s="165"/>
      <c r="AF196" s="126"/>
      <c r="AG196" s="47"/>
      <c r="AH196" s="47"/>
      <c r="AI196" s="47"/>
      <c r="AJ196" s="129"/>
      <c r="AK196" s="11">
        <f>'Encargos e Benefícios'!D195</f>
        <v>0</v>
      </c>
      <c r="AL196" s="11">
        <f>IF('Encargos e Benefícios'!C195=0,0,'Encargos e Benefícios'!U195/'Encargos e Benefícios'!C195)</f>
        <v>0</v>
      </c>
      <c r="AM196" s="11">
        <f>IF('Encargos e Benefícios'!C195=0,0,'Encargos e Benefícios'!AC195/'Encargos e Benefícios'!C195)</f>
        <v>0</v>
      </c>
      <c r="AN196" s="113">
        <f>IF('Encargos e Benefícios'!C195=0,0,'Encargos e Benefícios'!AD195/'Encargos e Benefícios'!C195)</f>
        <v>0</v>
      </c>
      <c r="AO196" s="32"/>
      <c r="AP196" s="31"/>
      <c r="AQ196" s="31"/>
      <c r="AR196" s="203"/>
      <c r="AS196" s="32"/>
    </row>
    <row r="197" spans="1:45" ht="12.75" hidden="1" x14ac:dyDescent="0.2">
      <c r="A197" s="48">
        <v>191</v>
      </c>
      <c r="B197" s="12">
        <f>'Encargos e Benefícios'!B196</f>
        <v>0</v>
      </c>
      <c r="C197" s="10">
        <f>'Encargos e Benefícios'!C196</f>
        <v>0</v>
      </c>
      <c r="D197" s="38"/>
      <c r="E197" s="167"/>
      <c r="F197" s="166"/>
      <c r="G197" s="165"/>
      <c r="H197" s="126"/>
      <c r="I197" s="47"/>
      <c r="J197" s="47"/>
      <c r="K197" s="47"/>
      <c r="L197" s="47"/>
      <c r="M197" s="165"/>
      <c r="N197" s="126"/>
      <c r="O197" s="47"/>
      <c r="P197" s="47"/>
      <c r="Q197" s="47"/>
      <c r="R197" s="47"/>
      <c r="S197" s="165"/>
      <c r="T197" s="126"/>
      <c r="U197" s="47"/>
      <c r="V197" s="47"/>
      <c r="W197" s="47"/>
      <c r="X197" s="47"/>
      <c r="Y197" s="165"/>
      <c r="Z197" s="126"/>
      <c r="AA197" s="47"/>
      <c r="AB197" s="47"/>
      <c r="AC197" s="47"/>
      <c r="AD197" s="47"/>
      <c r="AE197" s="165"/>
      <c r="AF197" s="126"/>
      <c r="AG197" s="47"/>
      <c r="AH197" s="47"/>
      <c r="AI197" s="47"/>
      <c r="AJ197" s="129"/>
      <c r="AK197" s="11">
        <f>'Encargos e Benefícios'!D196</f>
        <v>0</v>
      </c>
      <c r="AL197" s="11">
        <f>IF('Encargos e Benefícios'!C196=0,0,'Encargos e Benefícios'!U196/'Encargos e Benefícios'!C196)</f>
        <v>0</v>
      </c>
      <c r="AM197" s="11">
        <f>IF('Encargos e Benefícios'!C196=0,0,'Encargos e Benefícios'!AC196/'Encargos e Benefícios'!C196)</f>
        <v>0</v>
      </c>
      <c r="AN197" s="113">
        <f>IF('Encargos e Benefícios'!C196=0,0,'Encargos e Benefícios'!AD196/'Encargos e Benefícios'!C196)</f>
        <v>0</v>
      </c>
      <c r="AO197" s="32"/>
      <c r="AP197" s="31"/>
      <c r="AQ197" s="31"/>
      <c r="AR197" s="203"/>
      <c r="AS197" s="32"/>
    </row>
    <row r="198" spans="1:45" ht="12.75" hidden="1" x14ac:dyDescent="0.2">
      <c r="A198" s="48">
        <v>192</v>
      </c>
      <c r="B198" s="12">
        <f>'Encargos e Benefícios'!B197</f>
        <v>0</v>
      </c>
      <c r="C198" s="10">
        <f>'Encargos e Benefícios'!C197</f>
        <v>0</v>
      </c>
      <c r="D198" s="38"/>
      <c r="E198" s="167"/>
      <c r="F198" s="166"/>
      <c r="G198" s="165"/>
      <c r="H198" s="126"/>
      <c r="I198" s="47"/>
      <c r="J198" s="47"/>
      <c r="K198" s="47"/>
      <c r="L198" s="47"/>
      <c r="M198" s="165"/>
      <c r="N198" s="126"/>
      <c r="O198" s="47"/>
      <c r="P198" s="47"/>
      <c r="Q198" s="47"/>
      <c r="R198" s="47"/>
      <c r="S198" s="165"/>
      <c r="T198" s="126"/>
      <c r="U198" s="47"/>
      <c r="V198" s="47"/>
      <c r="W198" s="47"/>
      <c r="X198" s="47"/>
      <c r="Y198" s="165"/>
      <c r="Z198" s="126"/>
      <c r="AA198" s="47"/>
      <c r="AB198" s="47"/>
      <c r="AC198" s="47"/>
      <c r="AD198" s="47"/>
      <c r="AE198" s="165"/>
      <c r="AF198" s="126"/>
      <c r="AG198" s="47"/>
      <c r="AH198" s="47"/>
      <c r="AI198" s="47"/>
      <c r="AJ198" s="129"/>
      <c r="AK198" s="11">
        <f>'Encargos e Benefícios'!D197</f>
        <v>0</v>
      </c>
      <c r="AL198" s="11">
        <f>IF('Encargos e Benefícios'!C197=0,0,'Encargos e Benefícios'!U197/'Encargos e Benefícios'!C197)</f>
        <v>0</v>
      </c>
      <c r="AM198" s="11">
        <f>IF('Encargos e Benefícios'!C197=0,0,'Encargos e Benefícios'!AC197/'Encargos e Benefícios'!C197)</f>
        <v>0</v>
      </c>
      <c r="AN198" s="113">
        <f>IF('Encargos e Benefícios'!C197=0,0,'Encargos e Benefícios'!AD197/'Encargos e Benefícios'!C197)</f>
        <v>0</v>
      </c>
      <c r="AO198" s="32"/>
      <c r="AP198" s="31"/>
      <c r="AQ198" s="31"/>
      <c r="AR198" s="203"/>
      <c r="AS198" s="32"/>
    </row>
    <row r="199" spans="1:45" ht="12.75" hidden="1" x14ac:dyDescent="0.2">
      <c r="A199" s="48">
        <v>193</v>
      </c>
      <c r="B199" s="12">
        <f>'Encargos e Benefícios'!B198</f>
        <v>0</v>
      </c>
      <c r="C199" s="10">
        <f>'Encargos e Benefícios'!C198</f>
        <v>0</v>
      </c>
      <c r="D199" s="38"/>
      <c r="E199" s="167"/>
      <c r="F199" s="166"/>
      <c r="G199" s="165"/>
      <c r="H199" s="126"/>
      <c r="I199" s="47"/>
      <c r="J199" s="47"/>
      <c r="K199" s="47"/>
      <c r="L199" s="47"/>
      <c r="M199" s="165"/>
      <c r="N199" s="126"/>
      <c r="O199" s="47"/>
      <c r="P199" s="47"/>
      <c r="Q199" s="47"/>
      <c r="R199" s="47"/>
      <c r="S199" s="165"/>
      <c r="T199" s="126"/>
      <c r="U199" s="47"/>
      <c r="V199" s="47"/>
      <c r="W199" s="47"/>
      <c r="X199" s="47"/>
      <c r="Y199" s="165"/>
      <c r="Z199" s="126"/>
      <c r="AA199" s="47"/>
      <c r="AB199" s="47"/>
      <c r="AC199" s="47"/>
      <c r="AD199" s="47"/>
      <c r="AE199" s="165"/>
      <c r="AF199" s="126"/>
      <c r="AG199" s="47"/>
      <c r="AH199" s="47"/>
      <c r="AI199" s="47"/>
      <c r="AJ199" s="129"/>
      <c r="AK199" s="11">
        <f>'Encargos e Benefícios'!D198</f>
        <v>0</v>
      </c>
      <c r="AL199" s="11">
        <f>IF('Encargos e Benefícios'!C198=0,0,'Encargos e Benefícios'!U198/'Encargos e Benefícios'!C198)</f>
        <v>0</v>
      </c>
      <c r="AM199" s="11">
        <f>IF('Encargos e Benefícios'!C198=0,0,'Encargos e Benefícios'!AC198/'Encargos e Benefícios'!C198)</f>
        <v>0</v>
      </c>
      <c r="AN199" s="113">
        <f>IF('Encargos e Benefícios'!C198=0,0,'Encargos e Benefícios'!AD198/'Encargos e Benefícios'!C198)</f>
        <v>0</v>
      </c>
      <c r="AO199" s="32"/>
      <c r="AP199" s="31"/>
      <c r="AQ199" s="31"/>
      <c r="AR199" s="203"/>
      <c r="AS199" s="32"/>
    </row>
    <row r="200" spans="1:45" ht="12.75" hidden="1" x14ac:dyDescent="0.2">
      <c r="A200" s="48">
        <v>194</v>
      </c>
      <c r="B200" s="12">
        <f>'Encargos e Benefícios'!B199</f>
        <v>0</v>
      </c>
      <c r="C200" s="10">
        <f>'Encargos e Benefícios'!C199</f>
        <v>0</v>
      </c>
      <c r="D200" s="38"/>
      <c r="E200" s="167"/>
      <c r="F200" s="166"/>
      <c r="G200" s="165"/>
      <c r="H200" s="126"/>
      <c r="I200" s="47"/>
      <c r="J200" s="47"/>
      <c r="K200" s="47"/>
      <c r="L200" s="47"/>
      <c r="M200" s="165"/>
      <c r="N200" s="126"/>
      <c r="O200" s="47"/>
      <c r="P200" s="47"/>
      <c r="Q200" s="47"/>
      <c r="R200" s="47"/>
      <c r="S200" s="165"/>
      <c r="T200" s="126"/>
      <c r="U200" s="47"/>
      <c r="V200" s="47"/>
      <c r="W200" s="47"/>
      <c r="X200" s="47"/>
      <c r="Y200" s="165"/>
      <c r="Z200" s="126"/>
      <c r="AA200" s="47"/>
      <c r="AB200" s="47"/>
      <c r="AC200" s="47"/>
      <c r="AD200" s="47"/>
      <c r="AE200" s="165"/>
      <c r="AF200" s="126"/>
      <c r="AG200" s="47"/>
      <c r="AH200" s="47"/>
      <c r="AI200" s="47"/>
      <c r="AJ200" s="129"/>
      <c r="AK200" s="11">
        <f>'Encargos e Benefícios'!D199</f>
        <v>0</v>
      </c>
      <c r="AL200" s="11">
        <f>IF('Encargos e Benefícios'!C199=0,0,'Encargos e Benefícios'!U199/'Encargos e Benefícios'!C199)</f>
        <v>0</v>
      </c>
      <c r="AM200" s="11">
        <f>IF('Encargos e Benefícios'!C199=0,0,'Encargos e Benefícios'!AC199/'Encargos e Benefícios'!C199)</f>
        <v>0</v>
      </c>
      <c r="AN200" s="113">
        <f>IF('Encargos e Benefícios'!C199=0,0,'Encargos e Benefícios'!AD199/'Encargos e Benefícios'!C199)</f>
        <v>0</v>
      </c>
      <c r="AO200" s="32"/>
      <c r="AP200" s="31"/>
      <c r="AQ200" s="31"/>
      <c r="AR200" s="203"/>
      <c r="AS200" s="32"/>
    </row>
    <row r="201" spans="1:45" ht="12.75" hidden="1" x14ac:dyDescent="0.2">
      <c r="A201" s="48">
        <v>195</v>
      </c>
      <c r="B201" s="12">
        <f>'Encargos e Benefícios'!B200</f>
        <v>0</v>
      </c>
      <c r="C201" s="10">
        <f>'Encargos e Benefícios'!C200</f>
        <v>0</v>
      </c>
      <c r="D201" s="38"/>
      <c r="E201" s="167"/>
      <c r="F201" s="166"/>
      <c r="G201" s="165"/>
      <c r="H201" s="126"/>
      <c r="I201" s="47"/>
      <c r="J201" s="47"/>
      <c r="K201" s="47"/>
      <c r="L201" s="47"/>
      <c r="M201" s="165"/>
      <c r="N201" s="126"/>
      <c r="O201" s="47"/>
      <c r="P201" s="47"/>
      <c r="Q201" s="47"/>
      <c r="R201" s="47"/>
      <c r="S201" s="165"/>
      <c r="T201" s="126"/>
      <c r="U201" s="47"/>
      <c r="V201" s="47"/>
      <c r="W201" s="47"/>
      <c r="X201" s="47"/>
      <c r="Y201" s="165"/>
      <c r="Z201" s="126"/>
      <c r="AA201" s="47"/>
      <c r="AB201" s="47"/>
      <c r="AC201" s="47"/>
      <c r="AD201" s="47"/>
      <c r="AE201" s="165"/>
      <c r="AF201" s="126"/>
      <c r="AG201" s="47"/>
      <c r="AH201" s="47"/>
      <c r="AI201" s="47"/>
      <c r="AJ201" s="129"/>
      <c r="AK201" s="11">
        <f>'Encargos e Benefícios'!D200</f>
        <v>0</v>
      </c>
      <c r="AL201" s="11">
        <f>IF('Encargos e Benefícios'!C200=0,0,'Encargos e Benefícios'!U200/'Encargos e Benefícios'!C200)</f>
        <v>0</v>
      </c>
      <c r="AM201" s="11">
        <f>IF('Encargos e Benefícios'!C200=0,0,'Encargos e Benefícios'!AC200/'Encargos e Benefícios'!C200)</f>
        <v>0</v>
      </c>
      <c r="AN201" s="113">
        <f>IF('Encargos e Benefícios'!C200=0,0,'Encargos e Benefícios'!AD200/'Encargos e Benefícios'!C200)</f>
        <v>0</v>
      </c>
      <c r="AO201" s="32"/>
      <c r="AP201" s="31"/>
      <c r="AQ201" s="31"/>
      <c r="AR201" s="203"/>
      <c r="AS201" s="32"/>
    </row>
    <row r="202" spans="1:45" ht="12.75" hidden="1" x14ac:dyDescent="0.2">
      <c r="A202" s="48">
        <v>196</v>
      </c>
      <c r="B202" s="12">
        <f>'Encargos e Benefícios'!B201</f>
        <v>0</v>
      </c>
      <c r="C202" s="10">
        <f>'Encargos e Benefícios'!C201</f>
        <v>0</v>
      </c>
      <c r="D202" s="38"/>
      <c r="E202" s="167"/>
      <c r="F202" s="166"/>
      <c r="G202" s="165"/>
      <c r="H202" s="126"/>
      <c r="I202" s="47"/>
      <c r="J202" s="47"/>
      <c r="K202" s="47"/>
      <c r="L202" s="47"/>
      <c r="M202" s="165"/>
      <c r="N202" s="126"/>
      <c r="O202" s="47"/>
      <c r="P202" s="47"/>
      <c r="Q202" s="47"/>
      <c r="R202" s="47"/>
      <c r="S202" s="165"/>
      <c r="T202" s="126"/>
      <c r="U202" s="47"/>
      <c r="V202" s="47"/>
      <c r="W202" s="47"/>
      <c r="X202" s="47"/>
      <c r="Y202" s="165"/>
      <c r="Z202" s="126"/>
      <c r="AA202" s="47"/>
      <c r="AB202" s="47"/>
      <c r="AC202" s="47"/>
      <c r="AD202" s="47"/>
      <c r="AE202" s="165"/>
      <c r="AF202" s="126"/>
      <c r="AG202" s="47"/>
      <c r="AH202" s="47"/>
      <c r="AI202" s="47"/>
      <c r="AJ202" s="129"/>
      <c r="AK202" s="11">
        <f>'Encargos e Benefícios'!D201</f>
        <v>0</v>
      </c>
      <c r="AL202" s="11">
        <f>IF('Encargos e Benefícios'!C201=0,0,'Encargos e Benefícios'!U201/'Encargos e Benefícios'!C201)</f>
        <v>0</v>
      </c>
      <c r="AM202" s="11">
        <f>IF('Encargos e Benefícios'!C201=0,0,'Encargos e Benefícios'!AC201/'Encargos e Benefícios'!C201)</f>
        <v>0</v>
      </c>
      <c r="AN202" s="113">
        <f>IF('Encargos e Benefícios'!C201=0,0,'Encargos e Benefícios'!AD201/'Encargos e Benefícios'!C201)</f>
        <v>0</v>
      </c>
      <c r="AO202" s="32"/>
      <c r="AP202" s="31"/>
      <c r="AQ202" s="31"/>
      <c r="AR202" s="203"/>
      <c r="AS202" s="32"/>
    </row>
    <row r="203" spans="1:45" ht="12.75" hidden="1" x14ac:dyDescent="0.2">
      <c r="A203" s="48">
        <v>197</v>
      </c>
      <c r="B203" s="12">
        <f>'Encargos e Benefícios'!B202</f>
        <v>0</v>
      </c>
      <c r="C203" s="10">
        <f>'Encargos e Benefícios'!C202</f>
        <v>0</v>
      </c>
      <c r="D203" s="38"/>
      <c r="E203" s="167"/>
      <c r="F203" s="166"/>
      <c r="G203" s="165"/>
      <c r="H203" s="126"/>
      <c r="I203" s="47"/>
      <c r="J203" s="47"/>
      <c r="K203" s="47"/>
      <c r="L203" s="47"/>
      <c r="M203" s="165"/>
      <c r="N203" s="126"/>
      <c r="O203" s="47"/>
      <c r="P203" s="47"/>
      <c r="Q203" s="47"/>
      <c r="R203" s="47"/>
      <c r="S203" s="165"/>
      <c r="T203" s="126"/>
      <c r="U203" s="47"/>
      <c r="V203" s="47"/>
      <c r="W203" s="47"/>
      <c r="X203" s="47"/>
      <c r="Y203" s="165"/>
      <c r="Z203" s="126"/>
      <c r="AA203" s="47"/>
      <c r="AB203" s="47"/>
      <c r="AC203" s="47"/>
      <c r="AD203" s="47"/>
      <c r="AE203" s="165"/>
      <c r="AF203" s="126"/>
      <c r="AG203" s="47"/>
      <c r="AH203" s="47"/>
      <c r="AI203" s="47"/>
      <c r="AJ203" s="129"/>
      <c r="AK203" s="11">
        <f>'Encargos e Benefícios'!D202</f>
        <v>0</v>
      </c>
      <c r="AL203" s="11">
        <f>IF('Encargos e Benefícios'!C202=0,0,'Encargos e Benefícios'!U202/'Encargos e Benefícios'!C202)</f>
        <v>0</v>
      </c>
      <c r="AM203" s="11">
        <f>IF('Encargos e Benefícios'!C202=0,0,'Encargos e Benefícios'!AC202/'Encargos e Benefícios'!C202)</f>
        <v>0</v>
      </c>
      <c r="AN203" s="113">
        <f>IF('Encargos e Benefícios'!C202=0,0,'Encargos e Benefícios'!AD202/'Encargos e Benefícios'!C202)</f>
        <v>0</v>
      </c>
      <c r="AO203" s="32"/>
      <c r="AP203" s="31"/>
      <c r="AQ203" s="31"/>
      <c r="AR203" s="203"/>
      <c r="AS203" s="32"/>
    </row>
    <row r="204" spans="1:45" ht="12.75" hidden="1" x14ac:dyDescent="0.2">
      <c r="A204" s="48">
        <v>198</v>
      </c>
      <c r="B204" s="12">
        <f>'Encargos e Benefícios'!B203</f>
        <v>0</v>
      </c>
      <c r="C204" s="10">
        <f>'Encargos e Benefícios'!C203</f>
        <v>0</v>
      </c>
      <c r="D204" s="38"/>
      <c r="E204" s="167"/>
      <c r="F204" s="166"/>
      <c r="G204" s="165"/>
      <c r="H204" s="126"/>
      <c r="I204" s="47"/>
      <c r="J204" s="47"/>
      <c r="K204" s="47"/>
      <c r="L204" s="47"/>
      <c r="M204" s="165"/>
      <c r="N204" s="126"/>
      <c r="O204" s="47"/>
      <c r="P204" s="47"/>
      <c r="Q204" s="47"/>
      <c r="R204" s="47"/>
      <c r="S204" s="165"/>
      <c r="T204" s="126"/>
      <c r="U204" s="47"/>
      <c r="V204" s="47"/>
      <c r="W204" s="47"/>
      <c r="X204" s="47"/>
      <c r="Y204" s="165"/>
      <c r="Z204" s="126"/>
      <c r="AA204" s="47"/>
      <c r="AB204" s="47"/>
      <c r="AC204" s="47"/>
      <c r="AD204" s="47"/>
      <c r="AE204" s="165"/>
      <c r="AF204" s="126"/>
      <c r="AG204" s="47"/>
      <c r="AH204" s="47"/>
      <c r="AI204" s="47"/>
      <c r="AJ204" s="129"/>
      <c r="AK204" s="11">
        <f>'Encargos e Benefícios'!D203</f>
        <v>0</v>
      </c>
      <c r="AL204" s="11">
        <f>IF('Encargos e Benefícios'!C203=0,0,'Encargos e Benefícios'!U203/'Encargos e Benefícios'!C203)</f>
        <v>0</v>
      </c>
      <c r="AM204" s="11">
        <f>IF('Encargos e Benefícios'!C203=0,0,'Encargos e Benefícios'!AC203/'Encargos e Benefícios'!C203)</f>
        <v>0</v>
      </c>
      <c r="AN204" s="113">
        <f>IF('Encargos e Benefícios'!C203=0,0,'Encargos e Benefícios'!AD203/'Encargos e Benefícios'!C203)</f>
        <v>0</v>
      </c>
      <c r="AO204" s="32"/>
      <c r="AP204" s="31"/>
      <c r="AQ204" s="31"/>
      <c r="AR204" s="203"/>
      <c r="AS204" s="32"/>
    </row>
    <row r="205" spans="1:45" ht="12.75" hidden="1" x14ac:dyDescent="0.2">
      <c r="A205" s="48">
        <v>199</v>
      </c>
      <c r="B205" s="12">
        <f>'Encargos e Benefícios'!B204</f>
        <v>0</v>
      </c>
      <c r="C205" s="10">
        <f>'Encargos e Benefícios'!C204</f>
        <v>0</v>
      </c>
      <c r="D205" s="38"/>
      <c r="E205" s="167"/>
      <c r="F205" s="166"/>
      <c r="G205" s="165"/>
      <c r="H205" s="126"/>
      <c r="I205" s="47"/>
      <c r="J205" s="47"/>
      <c r="K205" s="47"/>
      <c r="L205" s="47"/>
      <c r="M205" s="165"/>
      <c r="N205" s="126"/>
      <c r="O205" s="47"/>
      <c r="P205" s="47"/>
      <c r="Q205" s="47"/>
      <c r="R205" s="47"/>
      <c r="S205" s="165"/>
      <c r="T205" s="126"/>
      <c r="U205" s="47"/>
      <c r="V205" s="47"/>
      <c r="W205" s="47"/>
      <c r="X205" s="47"/>
      <c r="Y205" s="165"/>
      <c r="Z205" s="126"/>
      <c r="AA205" s="47"/>
      <c r="AB205" s="47"/>
      <c r="AC205" s="47"/>
      <c r="AD205" s="47"/>
      <c r="AE205" s="165"/>
      <c r="AF205" s="126"/>
      <c r="AG205" s="47"/>
      <c r="AH205" s="47"/>
      <c r="AI205" s="47"/>
      <c r="AJ205" s="129"/>
      <c r="AK205" s="11">
        <f>'Encargos e Benefícios'!D204</f>
        <v>0</v>
      </c>
      <c r="AL205" s="11">
        <f>IF('Encargos e Benefícios'!C204=0,0,'Encargos e Benefícios'!U204/'Encargos e Benefícios'!C204)</f>
        <v>0</v>
      </c>
      <c r="AM205" s="11">
        <f>IF('Encargos e Benefícios'!C204=0,0,'Encargos e Benefícios'!AC204/'Encargos e Benefícios'!C204)</f>
        <v>0</v>
      </c>
      <c r="AN205" s="113">
        <f>IF('Encargos e Benefícios'!C204=0,0,'Encargos e Benefícios'!AD204/'Encargos e Benefícios'!C204)</f>
        <v>0</v>
      </c>
      <c r="AO205" s="32"/>
      <c r="AP205" s="31"/>
      <c r="AQ205" s="31"/>
      <c r="AR205" s="203"/>
      <c r="AS205" s="32"/>
    </row>
    <row r="206" spans="1:45" ht="12.75" hidden="1" x14ac:dyDescent="0.2">
      <c r="A206" s="48">
        <v>200</v>
      </c>
      <c r="B206" s="12">
        <f>'Encargos e Benefícios'!B205</f>
        <v>0</v>
      </c>
      <c r="C206" s="10">
        <f>'Encargos e Benefícios'!C205</f>
        <v>0</v>
      </c>
      <c r="D206" s="38"/>
      <c r="E206" s="167"/>
      <c r="F206" s="166"/>
      <c r="G206" s="165"/>
      <c r="H206" s="126"/>
      <c r="I206" s="47"/>
      <c r="J206" s="47"/>
      <c r="K206" s="47"/>
      <c r="L206" s="47"/>
      <c r="M206" s="165"/>
      <c r="N206" s="126"/>
      <c r="O206" s="47"/>
      <c r="P206" s="47"/>
      <c r="Q206" s="47"/>
      <c r="R206" s="47"/>
      <c r="S206" s="165"/>
      <c r="T206" s="126"/>
      <c r="U206" s="47"/>
      <c r="V206" s="47"/>
      <c r="W206" s="47"/>
      <c r="X206" s="47"/>
      <c r="Y206" s="165"/>
      <c r="Z206" s="126"/>
      <c r="AA206" s="47"/>
      <c r="AB206" s="47"/>
      <c r="AC206" s="47"/>
      <c r="AD206" s="47"/>
      <c r="AE206" s="165"/>
      <c r="AF206" s="126"/>
      <c r="AG206" s="47"/>
      <c r="AH206" s="47"/>
      <c r="AI206" s="47"/>
      <c r="AJ206" s="129"/>
      <c r="AK206" s="11">
        <f>'Encargos e Benefícios'!D205</f>
        <v>0</v>
      </c>
      <c r="AL206" s="11">
        <f>IF('Encargos e Benefícios'!C205=0,0,'Encargos e Benefícios'!U205/'Encargos e Benefícios'!C205)</f>
        <v>0</v>
      </c>
      <c r="AM206" s="11">
        <f>IF('Encargos e Benefícios'!C205=0,0,'Encargos e Benefícios'!AC205/'Encargos e Benefícios'!C205)</f>
        <v>0</v>
      </c>
      <c r="AN206" s="113">
        <f>IF('Encargos e Benefícios'!C205=0,0,'Encargos e Benefícios'!AD205/'Encargos e Benefícios'!C205)</f>
        <v>0</v>
      </c>
      <c r="AO206" s="32"/>
      <c r="AP206" s="31"/>
      <c r="AQ206" s="31"/>
      <c r="AR206" s="203"/>
      <c r="AS206" s="32"/>
    </row>
    <row r="207" spans="1:45" ht="12.75" hidden="1" x14ac:dyDescent="0.2">
      <c r="A207" s="48">
        <v>201</v>
      </c>
      <c r="B207" s="12">
        <f>'Encargos e Benefícios'!B206</f>
        <v>0</v>
      </c>
      <c r="C207" s="10">
        <f>'Encargos e Benefícios'!C206</f>
        <v>0</v>
      </c>
      <c r="D207" s="38"/>
      <c r="E207" s="167"/>
      <c r="F207" s="166"/>
      <c r="G207" s="165"/>
      <c r="H207" s="126"/>
      <c r="I207" s="47"/>
      <c r="J207" s="47"/>
      <c r="K207" s="47"/>
      <c r="L207" s="47"/>
      <c r="M207" s="165"/>
      <c r="N207" s="126"/>
      <c r="O207" s="47"/>
      <c r="P207" s="47"/>
      <c r="Q207" s="47"/>
      <c r="R207" s="47"/>
      <c r="S207" s="165"/>
      <c r="T207" s="126"/>
      <c r="U207" s="47"/>
      <c r="V207" s="47"/>
      <c r="W207" s="47"/>
      <c r="X207" s="47"/>
      <c r="Y207" s="165"/>
      <c r="Z207" s="126"/>
      <c r="AA207" s="47"/>
      <c r="AB207" s="47"/>
      <c r="AC207" s="47"/>
      <c r="AD207" s="47"/>
      <c r="AE207" s="165"/>
      <c r="AF207" s="126"/>
      <c r="AG207" s="47"/>
      <c r="AH207" s="47"/>
      <c r="AI207" s="47"/>
      <c r="AJ207" s="129"/>
      <c r="AK207" s="11">
        <f>'Encargos e Benefícios'!D206</f>
        <v>0</v>
      </c>
      <c r="AL207" s="11">
        <f>IF('Encargos e Benefícios'!C206=0,0,'Encargos e Benefícios'!U206/'Encargos e Benefícios'!C206)</f>
        <v>0</v>
      </c>
      <c r="AM207" s="11">
        <f>IF('Encargos e Benefícios'!C206=0,0,'Encargos e Benefícios'!AC206/'Encargos e Benefícios'!C206)</f>
        <v>0</v>
      </c>
      <c r="AN207" s="113">
        <f>IF('Encargos e Benefícios'!C206=0,0,'Encargos e Benefícios'!AD206/'Encargos e Benefícios'!C206)</f>
        <v>0</v>
      </c>
      <c r="AO207" s="32"/>
      <c r="AP207" s="31"/>
      <c r="AQ207" s="31"/>
      <c r="AR207" s="203"/>
      <c r="AS207" s="32"/>
    </row>
    <row r="208" spans="1:45" ht="12.75" hidden="1" x14ac:dyDescent="0.2">
      <c r="A208" s="48">
        <v>202</v>
      </c>
      <c r="B208" s="12">
        <f>'Encargos e Benefícios'!B207</f>
        <v>0</v>
      </c>
      <c r="C208" s="10">
        <f>'Encargos e Benefícios'!C207</f>
        <v>0</v>
      </c>
      <c r="D208" s="38"/>
      <c r="E208" s="167"/>
      <c r="F208" s="166"/>
      <c r="G208" s="165"/>
      <c r="H208" s="126"/>
      <c r="I208" s="47"/>
      <c r="J208" s="47"/>
      <c r="K208" s="47"/>
      <c r="L208" s="47"/>
      <c r="M208" s="165"/>
      <c r="N208" s="126"/>
      <c r="O208" s="47"/>
      <c r="P208" s="47"/>
      <c r="Q208" s="47"/>
      <c r="R208" s="47"/>
      <c r="S208" s="165"/>
      <c r="T208" s="126"/>
      <c r="U208" s="47"/>
      <c r="V208" s="47"/>
      <c r="W208" s="47"/>
      <c r="X208" s="47"/>
      <c r="Y208" s="165"/>
      <c r="Z208" s="126"/>
      <c r="AA208" s="47"/>
      <c r="AB208" s="47"/>
      <c r="AC208" s="47"/>
      <c r="AD208" s="47"/>
      <c r="AE208" s="165"/>
      <c r="AF208" s="126"/>
      <c r="AG208" s="47"/>
      <c r="AH208" s="47"/>
      <c r="AI208" s="47"/>
      <c r="AJ208" s="129"/>
      <c r="AK208" s="11">
        <f>'Encargos e Benefícios'!D207</f>
        <v>0</v>
      </c>
      <c r="AL208" s="11">
        <f>IF('Encargos e Benefícios'!C207=0,0,'Encargos e Benefícios'!U207/'Encargos e Benefícios'!C207)</f>
        <v>0</v>
      </c>
      <c r="AM208" s="11">
        <f>IF('Encargos e Benefícios'!C207=0,0,'Encargos e Benefícios'!AC207/'Encargos e Benefícios'!C207)</f>
        <v>0</v>
      </c>
      <c r="AN208" s="113">
        <f>IF('Encargos e Benefícios'!C207=0,0,'Encargos e Benefícios'!AD207/'Encargos e Benefícios'!C207)</f>
        <v>0</v>
      </c>
      <c r="AO208" s="32"/>
      <c r="AP208" s="31"/>
      <c r="AQ208" s="31"/>
      <c r="AR208" s="203"/>
      <c r="AS208" s="32"/>
    </row>
    <row r="209" spans="1:45" ht="12.75" hidden="1" x14ac:dyDescent="0.2">
      <c r="A209" s="48">
        <v>203</v>
      </c>
      <c r="B209" s="12">
        <f>'Encargos e Benefícios'!B208</f>
        <v>0</v>
      </c>
      <c r="C209" s="10">
        <f>'Encargos e Benefícios'!C208</f>
        <v>0</v>
      </c>
      <c r="D209" s="38"/>
      <c r="E209" s="167"/>
      <c r="F209" s="166"/>
      <c r="G209" s="165"/>
      <c r="H209" s="126"/>
      <c r="I209" s="47"/>
      <c r="J209" s="47"/>
      <c r="K209" s="47"/>
      <c r="L209" s="47"/>
      <c r="M209" s="165"/>
      <c r="N209" s="126"/>
      <c r="O209" s="47"/>
      <c r="P209" s="47"/>
      <c r="Q209" s="47"/>
      <c r="R209" s="47"/>
      <c r="S209" s="165"/>
      <c r="T209" s="126"/>
      <c r="U209" s="47"/>
      <c r="V209" s="47"/>
      <c r="W209" s="47"/>
      <c r="X209" s="47"/>
      <c r="Y209" s="165"/>
      <c r="Z209" s="126"/>
      <c r="AA209" s="47"/>
      <c r="AB209" s="47"/>
      <c r="AC209" s="47"/>
      <c r="AD209" s="47"/>
      <c r="AE209" s="165"/>
      <c r="AF209" s="126"/>
      <c r="AG209" s="47"/>
      <c r="AH209" s="47"/>
      <c r="AI209" s="47"/>
      <c r="AJ209" s="129"/>
      <c r="AK209" s="11">
        <f>'Encargos e Benefícios'!D208</f>
        <v>0</v>
      </c>
      <c r="AL209" s="11">
        <f>IF('Encargos e Benefícios'!C208=0,0,'Encargos e Benefícios'!U208/'Encargos e Benefícios'!C208)</f>
        <v>0</v>
      </c>
      <c r="AM209" s="11">
        <f>IF('Encargos e Benefícios'!C208=0,0,'Encargos e Benefícios'!AC208/'Encargos e Benefícios'!C208)</f>
        <v>0</v>
      </c>
      <c r="AN209" s="113">
        <f>IF('Encargos e Benefícios'!C208=0,0,'Encargos e Benefícios'!AD208/'Encargos e Benefícios'!C208)</f>
        <v>0</v>
      </c>
      <c r="AO209" s="32"/>
      <c r="AP209" s="31"/>
      <c r="AQ209" s="31"/>
      <c r="AR209" s="203"/>
      <c r="AS209" s="32"/>
    </row>
    <row r="210" spans="1:45" ht="12.75" hidden="1" x14ac:dyDescent="0.2">
      <c r="A210" s="48">
        <v>204</v>
      </c>
      <c r="B210" s="12">
        <f>'Encargos e Benefícios'!B209</f>
        <v>0</v>
      </c>
      <c r="C210" s="10">
        <f>'Encargos e Benefícios'!C209</f>
        <v>0</v>
      </c>
      <c r="D210" s="38"/>
      <c r="E210" s="167"/>
      <c r="F210" s="166"/>
      <c r="G210" s="165"/>
      <c r="H210" s="126"/>
      <c r="I210" s="47"/>
      <c r="J210" s="47"/>
      <c r="K210" s="47"/>
      <c r="L210" s="47"/>
      <c r="M210" s="165"/>
      <c r="N210" s="126"/>
      <c r="O210" s="47"/>
      <c r="P210" s="47"/>
      <c r="Q210" s="47"/>
      <c r="R210" s="47"/>
      <c r="S210" s="165"/>
      <c r="T210" s="126"/>
      <c r="U210" s="47"/>
      <c r="V210" s="47"/>
      <c r="W210" s="47"/>
      <c r="X210" s="47"/>
      <c r="Y210" s="165"/>
      <c r="Z210" s="126"/>
      <c r="AA210" s="47"/>
      <c r="AB210" s="47"/>
      <c r="AC210" s="47"/>
      <c r="AD210" s="47"/>
      <c r="AE210" s="165"/>
      <c r="AF210" s="126"/>
      <c r="AG210" s="47"/>
      <c r="AH210" s="47"/>
      <c r="AI210" s="47"/>
      <c r="AJ210" s="129"/>
      <c r="AK210" s="11">
        <f>'Encargos e Benefícios'!D209</f>
        <v>0</v>
      </c>
      <c r="AL210" s="11">
        <f>IF('Encargos e Benefícios'!C209=0,0,'Encargos e Benefícios'!U209/'Encargos e Benefícios'!C209)</f>
        <v>0</v>
      </c>
      <c r="AM210" s="11">
        <f>IF('Encargos e Benefícios'!C209=0,0,'Encargos e Benefícios'!AC209/'Encargos e Benefícios'!C209)</f>
        <v>0</v>
      </c>
      <c r="AN210" s="113">
        <f>IF('Encargos e Benefícios'!C209=0,0,'Encargos e Benefícios'!AD209/'Encargos e Benefícios'!C209)</f>
        <v>0</v>
      </c>
      <c r="AO210" s="32"/>
      <c r="AP210" s="31"/>
      <c r="AQ210" s="31"/>
      <c r="AR210" s="203"/>
      <c r="AS210" s="32"/>
    </row>
    <row r="211" spans="1:45" ht="12.75" hidden="1" x14ac:dyDescent="0.2">
      <c r="A211" s="48">
        <v>205</v>
      </c>
      <c r="B211" s="12">
        <f>'Encargos e Benefícios'!B210</f>
        <v>0</v>
      </c>
      <c r="C211" s="10">
        <f>'Encargos e Benefícios'!C210</f>
        <v>0</v>
      </c>
      <c r="D211" s="38"/>
      <c r="E211" s="167"/>
      <c r="F211" s="166"/>
      <c r="G211" s="165"/>
      <c r="H211" s="126"/>
      <c r="I211" s="47"/>
      <c r="J211" s="47"/>
      <c r="K211" s="47"/>
      <c r="L211" s="47"/>
      <c r="M211" s="165"/>
      <c r="N211" s="126"/>
      <c r="O211" s="47"/>
      <c r="P211" s="47"/>
      <c r="Q211" s="47"/>
      <c r="R211" s="47"/>
      <c r="S211" s="165"/>
      <c r="T211" s="126"/>
      <c r="U211" s="47"/>
      <c r="V211" s="47"/>
      <c r="W211" s="47"/>
      <c r="X211" s="47"/>
      <c r="Y211" s="165"/>
      <c r="Z211" s="126"/>
      <c r="AA211" s="47"/>
      <c r="AB211" s="47"/>
      <c r="AC211" s="47"/>
      <c r="AD211" s="47"/>
      <c r="AE211" s="165"/>
      <c r="AF211" s="126"/>
      <c r="AG211" s="47"/>
      <c r="AH211" s="47"/>
      <c r="AI211" s="47"/>
      <c r="AJ211" s="129"/>
      <c r="AK211" s="11">
        <f>'Encargos e Benefícios'!D210</f>
        <v>0</v>
      </c>
      <c r="AL211" s="11">
        <f>IF('Encargos e Benefícios'!C210=0,0,'Encargos e Benefícios'!U210/'Encargos e Benefícios'!C210)</f>
        <v>0</v>
      </c>
      <c r="AM211" s="11">
        <f>IF('Encargos e Benefícios'!C210=0,0,'Encargos e Benefícios'!AC210/'Encargos e Benefícios'!C210)</f>
        <v>0</v>
      </c>
      <c r="AN211" s="113">
        <f>IF('Encargos e Benefícios'!C210=0,0,'Encargos e Benefícios'!AD210/'Encargos e Benefícios'!C210)</f>
        <v>0</v>
      </c>
      <c r="AO211" s="32"/>
      <c r="AP211" s="31"/>
      <c r="AQ211" s="31"/>
      <c r="AR211" s="203"/>
      <c r="AS211" s="32"/>
    </row>
    <row r="212" spans="1:45" ht="12.75" hidden="1" x14ac:dyDescent="0.2">
      <c r="A212" s="48">
        <v>206</v>
      </c>
      <c r="B212" s="12">
        <f>'Encargos e Benefícios'!B211</f>
        <v>0</v>
      </c>
      <c r="C212" s="10">
        <f>'Encargos e Benefícios'!C211</f>
        <v>0</v>
      </c>
      <c r="D212" s="38"/>
      <c r="E212" s="167"/>
      <c r="F212" s="166"/>
      <c r="G212" s="165"/>
      <c r="H212" s="126"/>
      <c r="I212" s="47"/>
      <c r="J212" s="47"/>
      <c r="K212" s="47"/>
      <c r="L212" s="47"/>
      <c r="M212" s="165"/>
      <c r="N212" s="126"/>
      <c r="O212" s="47"/>
      <c r="P212" s="47"/>
      <c r="Q212" s="47"/>
      <c r="R212" s="47"/>
      <c r="S212" s="165"/>
      <c r="T212" s="126"/>
      <c r="U212" s="47"/>
      <c r="V212" s="47"/>
      <c r="W212" s="47"/>
      <c r="X212" s="47"/>
      <c r="Y212" s="165"/>
      <c r="Z212" s="126"/>
      <c r="AA212" s="47"/>
      <c r="AB212" s="47"/>
      <c r="AC212" s="47"/>
      <c r="AD212" s="47"/>
      <c r="AE212" s="165"/>
      <c r="AF212" s="126"/>
      <c r="AG212" s="47"/>
      <c r="AH212" s="47"/>
      <c r="AI212" s="47"/>
      <c r="AJ212" s="129"/>
      <c r="AK212" s="11">
        <f>'Encargos e Benefícios'!D211</f>
        <v>0</v>
      </c>
      <c r="AL212" s="11">
        <f>IF('Encargos e Benefícios'!C211=0,0,'Encargos e Benefícios'!U211/'Encargos e Benefícios'!C211)</f>
        <v>0</v>
      </c>
      <c r="AM212" s="11">
        <f>IF('Encargos e Benefícios'!C211=0,0,'Encargos e Benefícios'!AC211/'Encargos e Benefícios'!C211)</f>
        <v>0</v>
      </c>
      <c r="AN212" s="113">
        <f>IF('Encargos e Benefícios'!C211=0,0,'Encargos e Benefícios'!AD211/'Encargos e Benefícios'!C211)</f>
        <v>0</v>
      </c>
      <c r="AO212" s="32"/>
      <c r="AP212" s="31"/>
      <c r="AQ212" s="31"/>
      <c r="AR212" s="203"/>
      <c r="AS212" s="32"/>
    </row>
    <row r="213" spans="1:45" ht="12.75" hidden="1" x14ac:dyDescent="0.2">
      <c r="A213" s="48">
        <v>207</v>
      </c>
      <c r="B213" s="12">
        <f>'Encargos e Benefícios'!B212</f>
        <v>0</v>
      </c>
      <c r="C213" s="10">
        <f>'Encargos e Benefícios'!C212</f>
        <v>0</v>
      </c>
      <c r="D213" s="38"/>
      <c r="E213" s="167"/>
      <c r="F213" s="166"/>
      <c r="G213" s="165"/>
      <c r="H213" s="126"/>
      <c r="I213" s="47"/>
      <c r="J213" s="47"/>
      <c r="K213" s="47"/>
      <c r="L213" s="47"/>
      <c r="M213" s="165"/>
      <c r="N213" s="126"/>
      <c r="O213" s="47"/>
      <c r="P213" s="47"/>
      <c r="Q213" s="47"/>
      <c r="R213" s="47"/>
      <c r="S213" s="165"/>
      <c r="T213" s="126"/>
      <c r="U213" s="47"/>
      <c r="V213" s="47"/>
      <c r="W213" s="47"/>
      <c r="X213" s="47"/>
      <c r="Y213" s="165"/>
      <c r="Z213" s="126"/>
      <c r="AA213" s="47"/>
      <c r="AB213" s="47"/>
      <c r="AC213" s="47"/>
      <c r="AD213" s="47"/>
      <c r="AE213" s="165"/>
      <c r="AF213" s="126"/>
      <c r="AG213" s="47"/>
      <c r="AH213" s="47"/>
      <c r="AI213" s="47"/>
      <c r="AJ213" s="129"/>
      <c r="AK213" s="11">
        <f>'Encargos e Benefícios'!D212</f>
        <v>0</v>
      </c>
      <c r="AL213" s="11">
        <f>IF('Encargos e Benefícios'!C212=0,0,'Encargos e Benefícios'!U212/'Encargos e Benefícios'!C212)</f>
        <v>0</v>
      </c>
      <c r="AM213" s="11">
        <f>IF('Encargos e Benefícios'!C212=0,0,'Encargos e Benefícios'!AC212/'Encargos e Benefícios'!C212)</f>
        <v>0</v>
      </c>
      <c r="AN213" s="113">
        <f>IF('Encargos e Benefícios'!C212=0,0,'Encargos e Benefícios'!AD212/'Encargos e Benefícios'!C212)</f>
        <v>0</v>
      </c>
      <c r="AO213" s="32"/>
      <c r="AP213" s="31"/>
      <c r="AQ213" s="31"/>
      <c r="AR213" s="203"/>
      <c r="AS213" s="32"/>
    </row>
    <row r="214" spans="1:45" ht="12.75" hidden="1" x14ac:dyDescent="0.2">
      <c r="A214" s="48">
        <v>208</v>
      </c>
      <c r="B214" s="12">
        <f>'Encargos e Benefícios'!B213</f>
        <v>0</v>
      </c>
      <c r="C214" s="10">
        <f>'Encargos e Benefícios'!C213</f>
        <v>0</v>
      </c>
      <c r="D214" s="38"/>
      <c r="E214" s="167"/>
      <c r="F214" s="166"/>
      <c r="G214" s="165"/>
      <c r="H214" s="126"/>
      <c r="I214" s="47"/>
      <c r="J214" s="47"/>
      <c r="K214" s="47"/>
      <c r="L214" s="47"/>
      <c r="M214" s="165"/>
      <c r="N214" s="126"/>
      <c r="O214" s="47"/>
      <c r="P214" s="47"/>
      <c r="Q214" s="47"/>
      <c r="R214" s="47"/>
      <c r="S214" s="165"/>
      <c r="T214" s="126"/>
      <c r="U214" s="47"/>
      <c r="V214" s="47"/>
      <c r="W214" s="47"/>
      <c r="X214" s="47"/>
      <c r="Y214" s="165"/>
      <c r="Z214" s="126"/>
      <c r="AA214" s="47"/>
      <c r="AB214" s="47"/>
      <c r="AC214" s="47"/>
      <c r="AD214" s="47"/>
      <c r="AE214" s="165"/>
      <c r="AF214" s="126"/>
      <c r="AG214" s="47"/>
      <c r="AH214" s="47"/>
      <c r="AI214" s="47"/>
      <c r="AJ214" s="129"/>
      <c r="AK214" s="11">
        <f>'Encargos e Benefícios'!D213</f>
        <v>0</v>
      </c>
      <c r="AL214" s="11">
        <f>IF('Encargos e Benefícios'!C213=0,0,'Encargos e Benefícios'!U213/'Encargos e Benefícios'!C213)</f>
        <v>0</v>
      </c>
      <c r="AM214" s="11">
        <f>IF('Encargos e Benefícios'!C213=0,0,'Encargos e Benefícios'!AC213/'Encargos e Benefícios'!C213)</f>
        <v>0</v>
      </c>
      <c r="AN214" s="113">
        <f>IF('Encargos e Benefícios'!C213=0,0,'Encargos e Benefícios'!AD213/'Encargos e Benefícios'!C213)</f>
        <v>0</v>
      </c>
      <c r="AO214" s="32"/>
      <c r="AP214" s="31"/>
      <c r="AQ214" s="31"/>
      <c r="AR214" s="203"/>
      <c r="AS214" s="32"/>
    </row>
    <row r="215" spans="1:45" ht="12.75" hidden="1" x14ac:dyDescent="0.2">
      <c r="A215" s="48">
        <v>209</v>
      </c>
      <c r="B215" s="12">
        <f>'Encargos e Benefícios'!B214</f>
        <v>0</v>
      </c>
      <c r="C215" s="10">
        <f>'Encargos e Benefícios'!C214</f>
        <v>0</v>
      </c>
      <c r="D215" s="38"/>
      <c r="E215" s="167"/>
      <c r="F215" s="166"/>
      <c r="G215" s="165"/>
      <c r="H215" s="126"/>
      <c r="I215" s="47"/>
      <c r="J215" s="47"/>
      <c r="K215" s="47"/>
      <c r="L215" s="47"/>
      <c r="M215" s="165"/>
      <c r="N215" s="126"/>
      <c r="O215" s="47"/>
      <c r="P215" s="47"/>
      <c r="Q215" s="47"/>
      <c r="R215" s="47"/>
      <c r="S215" s="165"/>
      <c r="T215" s="126"/>
      <c r="U215" s="47"/>
      <c r="V215" s="47"/>
      <c r="W215" s="47"/>
      <c r="X215" s="47"/>
      <c r="Y215" s="165"/>
      <c r="Z215" s="126"/>
      <c r="AA215" s="47"/>
      <c r="AB215" s="47"/>
      <c r="AC215" s="47"/>
      <c r="AD215" s="47"/>
      <c r="AE215" s="165"/>
      <c r="AF215" s="126"/>
      <c r="AG215" s="47"/>
      <c r="AH215" s="47"/>
      <c r="AI215" s="47"/>
      <c r="AJ215" s="129"/>
      <c r="AK215" s="11">
        <f>'Encargos e Benefícios'!D214</f>
        <v>0</v>
      </c>
      <c r="AL215" s="11">
        <f>IF('Encargos e Benefícios'!C214=0,0,'Encargos e Benefícios'!U214/'Encargos e Benefícios'!C214)</f>
        <v>0</v>
      </c>
      <c r="AM215" s="11">
        <f>IF('Encargos e Benefícios'!C214=0,0,'Encargos e Benefícios'!AC214/'Encargos e Benefícios'!C214)</f>
        <v>0</v>
      </c>
      <c r="AN215" s="113">
        <f>IF('Encargos e Benefícios'!C214=0,0,'Encargos e Benefícios'!AD214/'Encargos e Benefícios'!C214)</f>
        <v>0</v>
      </c>
      <c r="AO215" s="32"/>
      <c r="AP215" s="31"/>
      <c r="AQ215" s="31"/>
      <c r="AR215" s="203"/>
      <c r="AS215" s="32"/>
    </row>
    <row r="216" spans="1:45" ht="12.75" hidden="1" x14ac:dyDescent="0.2">
      <c r="A216" s="48">
        <v>210</v>
      </c>
      <c r="B216" s="12">
        <f>'Encargos e Benefícios'!B215</f>
        <v>0</v>
      </c>
      <c r="C216" s="10">
        <f>'Encargos e Benefícios'!C215</f>
        <v>0</v>
      </c>
      <c r="D216" s="38"/>
      <c r="E216" s="167"/>
      <c r="F216" s="166"/>
      <c r="G216" s="165"/>
      <c r="H216" s="126"/>
      <c r="I216" s="47"/>
      <c r="J216" s="47"/>
      <c r="K216" s="47"/>
      <c r="L216" s="47"/>
      <c r="M216" s="165"/>
      <c r="N216" s="126"/>
      <c r="O216" s="47"/>
      <c r="P216" s="47"/>
      <c r="Q216" s="47"/>
      <c r="R216" s="47"/>
      <c r="S216" s="165"/>
      <c r="T216" s="126"/>
      <c r="U216" s="47"/>
      <c r="V216" s="47"/>
      <c r="W216" s="47"/>
      <c r="X216" s="47"/>
      <c r="Y216" s="165"/>
      <c r="Z216" s="126"/>
      <c r="AA216" s="47"/>
      <c r="AB216" s="47"/>
      <c r="AC216" s="47"/>
      <c r="AD216" s="47"/>
      <c r="AE216" s="165"/>
      <c r="AF216" s="126"/>
      <c r="AG216" s="47"/>
      <c r="AH216" s="47"/>
      <c r="AI216" s="47"/>
      <c r="AJ216" s="129"/>
      <c r="AK216" s="11">
        <f>'Encargos e Benefícios'!D215</f>
        <v>0</v>
      </c>
      <c r="AL216" s="11">
        <f>IF('Encargos e Benefícios'!C215=0,0,'Encargos e Benefícios'!U215/'Encargos e Benefícios'!C215)</f>
        <v>0</v>
      </c>
      <c r="AM216" s="11">
        <f>IF('Encargos e Benefícios'!C215=0,0,'Encargos e Benefícios'!AC215/'Encargos e Benefícios'!C215)</f>
        <v>0</v>
      </c>
      <c r="AN216" s="113">
        <f>IF('Encargos e Benefícios'!C215=0,0,'Encargos e Benefícios'!AD215/'Encargos e Benefícios'!C215)</f>
        <v>0</v>
      </c>
      <c r="AO216" s="32"/>
      <c r="AP216" s="31"/>
      <c r="AQ216" s="31"/>
      <c r="AR216" s="203"/>
      <c r="AS216" s="32"/>
    </row>
    <row r="217" spans="1:45" ht="12.75" hidden="1" x14ac:dyDescent="0.2">
      <c r="A217" s="48">
        <v>211</v>
      </c>
      <c r="B217" s="12">
        <f>'Encargos e Benefícios'!B216</f>
        <v>0</v>
      </c>
      <c r="C217" s="10">
        <f>'Encargos e Benefícios'!C216</f>
        <v>0</v>
      </c>
      <c r="D217" s="38"/>
      <c r="E217" s="167"/>
      <c r="F217" s="166"/>
      <c r="G217" s="165"/>
      <c r="H217" s="126"/>
      <c r="I217" s="47"/>
      <c r="J217" s="47"/>
      <c r="K217" s="47"/>
      <c r="L217" s="47"/>
      <c r="M217" s="165"/>
      <c r="N217" s="126"/>
      <c r="O217" s="47"/>
      <c r="P217" s="47"/>
      <c r="Q217" s="47"/>
      <c r="R217" s="47"/>
      <c r="S217" s="165"/>
      <c r="T217" s="126"/>
      <c r="U217" s="47"/>
      <c r="V217" s="47"/>
      <c r="W217" s="47"/>
      <c r="X217" s="47"/>
      <c r="Y217" s="165"/>
      <c r="Z217" s="126"/>
      <c r="AA217" s="47"/>
      <c r="AB217" s="47"/>
      <c r="AC217" s="47"/>
      <c r="AD217" s="47"/>
      <c r="AE217" s="165"/>
      <c r="AF217" s="126"/>
      <c r="AG217" s="47"/>
      <c r="AH217" s="47"/>
      <c r="AI217" s="47"/>
      <c r="AJ217" s="129"/>
      <c r="AK217" s="11">
        <f>'Encargos e Benefícios'!D216</f>
        <v>0</v>
      </c>
      <c r="AL217" s="11">
        <f>IF('Encargos e Benefícios'!C216=0,0,'Encargos e Benefícios'!U216/'Encargos e Benefícios'!C216)</f>
        <v>0</v>
      </c>
      <c r="AM217" s="11">
        <f>IF('Encargos e Benefícios'!C216=0,0,'Encargos e Benefícios'!AC216/'Encargos e Benefícios'!C216)</f>
        <v>0</v>
      </c>
      <c r="AN217" s="113">
        <f>IF('Encargos e Benefícios'!C216=0,0,'Encargos e Benefícios'!AD216/'Encargos e Benefícios'!C216)</f>
        <v>0</v>
      </c>
      <c r="AO217" s="32"/>
      <c r="AP217" s="31"/>
      <c r="AQ217" s="31"/>
      <c r="AR217" s="203"/>
      <c r="AS217" s="32"/>
    </row>
    <row r="218" spans="1:45" ht="12.75" hidden="1" x14ac:dyDescent="0.2">
      <c r="A218" s="48">
        <v>212</v>
      </c>
      <c r="B218" s="12">
        <f>'Encargos e Benefícios'!B217</f>
        <v>0</v>
      </c>
      <c r="C218" s="10">
        <f>'Encargos e Benefícios'!C217</f>
        <v>0</v>
      </c>
      <c r="D218" s="38"/>
      <c r="E218" s="167"/>
      <c r="F218" s="166"/>
      <c r="G218" s="165"/>
      <c r="H218" s="126"/>
      <c r="I218" s="47"/>
      <c r="J218" s="47"/>
      <c r="K218" s="47"/>
      <c r="L218" s="47"/>
      <c r="M218" s="165"/>
      <c r="N218" s="126"/>
      <c r="O218" s="47"/>
      <c r="P218" s="47"/>
      <c r="Q218" s="47"/>
      <c r="R218" s="47"/>
      <c r="S218" s="165"/>
      <c r="T218" s="126"/>
      <c r="U218" s="47"/>
      <c r="V218" s="47"/>
      <c r="W218" s="47"/>
      <c r="X218" s="47"/>
      <c r="Y218" s="165"/>
      <c r="Z218" s="126"/>
      <c r="AA218" s="47"/>
      <c r="AB218" s="47"/>
      <c r="AC218" s="47"/>
      <c r="AD218" s="47"/>
      <c r="AE218" s="165"/>
      <c r="AF218" s="126"/>
      <c r="AG218" s="47"/>
      <c r="AH218" s="47"/>
      <c r="AI218" s="47"/>
      <c r="AJ218" s="129"/>
      <c r="AK218" s="11">
        <f>'Encargos e Benefícios'!D217</f>
        <v>0</v>
      </c>
      <c r="AL218" s="11">
        <f>IF('Encargos e Benefícios'!C217=0,0,'Encargos e Benefícios'!U217/'Encargos e Benefícios'!C217)</f>
        <v>0</v>
      </c>
      <c r="AM218" s="11">
        <f>IF('Encargos e Benefícios'!C217=0,0,'Encargos e Benefícios'!AC217/'Encargos e Benefícios'!C217)</f>
        <v>0</v>
      </c>
      <c r="AN218" s="113">
        <f>IF('Encargos e Benefícios'!C217=0,0,'Encargos e Benefícios'!AD217/'Encargos e Benefícios'!C217)</f>
        <v>0</v>
      </c>
      <c r="AO218" s="32"/>
      <c r="AP218" s="31"/>
      <c r="AQ218" s="31"/>
      <c r="AR218" s="203"/>
      <c r="AS218" s="32"/>
    </row>
    <row r="219" spans="1:45" ht="12.75" hidden="1" x14ac:dyDescent="0.2">
      <c r="A219" s="48">
        <v>213</v>
      </c>
      <c r="B219" s="12">
        <f>'Encargos e Benefícios'!B218</f>
        <v>0</v>
      </c>
      <c r="C219" s="10">
        <f>'Encargos e Benefícios'!C218</f>
        <v>0</v>
      </c>
      <c r="D219" s="38"/>
      <c r="E219" s="167"/>
      <c r="F219" s="166"/>
      <c r="G219" s="165"/>
      <c r="H219" s="126"/>
      <c r="I219" s="47"/>
      <c r="J219" s="47"/>
      <c r="K219" s="47"/>
      <c r="L219" s="47"/>
      <c r="M219" s="165"/>
      <c r="N219" s="126"/>
      <c r="O219" s="47"/>
      <c r="P219" s="47"/>
      <c r="Q219" s="47"/>
      <c r="R219" s="47"/>
      <c r="S219" s="165"/>
      <c r="T219" s="126"/>
      <c r="U219" s="47"/>
      <c r="V219" s="47"/>
      <c r="W219" s="47"/>
      <c r="X219" s="47"/>
      <c r="Y219" s="165"/>
      <c r="Z219" s="126"/>
      <c r="AA219" s="47"/>
      <c r="AB219" s="47"/>
      <c r="AC219" s="47"/>
      <c r="AD219" s="47"/>
      <c r="AE219" s="165"/>
      <c r="AF219" s="126"/>
      <c r="AG219" s="47"/>
      <c r="AH219" s="47"/>
      <c r="AI219" s="47"/>
      <c r="AJ219" s="129"/>
      <c r="AK219" s="11">
        <f>'Encargos e Benefícios'!D218</f>
        <v>0</v>
      </c>
      <c r="AL219" s="11">
        <f>IF('Encargos e Benefícios'!C218=0,0,'Encargos e Benefícios'!U218/'Encargos e Benefícios'!C218)</f>
        <v>0</v>
      </c>
      <c r="AM219" s="11">
        <f>IF('Encargos e Benefícios'!C218=0,0,'Encargos e Benefícios'!AC218/'Encargos e Benefícios'!C218)</f>
        <v>0</v>
      </c>
      <c r="AN219" s="113">
        <f>IF('Encargos e Benefícios'!C218=0,0,'Encargos e Benefícios'!AD218/'Encargos e Benefícios'!C218)</f>
        <v>0</v>
      </c>
      <c r="AO219" s="32"/>
      <c r="AP219" s="31"/>
      <c r="AQ219" s="31"/>
      <c r="AR219" s="203"/>
      <c r="AS219" s="32"/>
    </row>
    <row r="220" spans="1:45" ht="12.75" hidden="1" x14ac:dyDescent="0.2">
      <c r="A220" s="48">
        <v>214</v>
      </c>
      <c r="B220" s="12">
        <f>'Encargos e Benefícios'!B219</f>
        <v>0</v>
      </c>
      <c r="C220" s="10">
        <f>'Encargos e Benefícios'!C219</f>
        <v>0</v>
      </c>
      <c r="D220" s="38"/>
      <c r="E220" s="167"/>
      <c r="F220" s="166"/>
      <c r="G220" s="165"/>
      <c r="H220" s="126"/>
      <c r="I220" s="47"/>
      <c r="J220" s="47"/>
      <c r="K220" s="47"/>
      <c r="L220" s="47"/>
      <c r="M220" s="165"/>
      <c r="N220" s="126"/>
      <c r="O220" s="47"/>
      <c r="P220" s="47"/>
      <c r="Q220" s="47"/>
      <c r="R220" s="47"/>
      <c r="S220" s="165"/>
      <c r="T220" s="126"/>
      <c r="U220" s="47"/>
      <c r="V220" s="47"/>
      <c r="W220" s="47"/>
      <c r="X220" s="47"/>
      <c r="Y220" s="165"/>
      <c r="Z220" s="126"/>
      <c r="AA220" s="47"/>
      <c r="AB220" s="47"/>
      <c r="AC220" s="47"/>
      <c r="AD220" s="47"/>
      <c r="AE220" s="165"/>
      <c r="AF220" s="126"/>
      <c r="AG220" s="47"/>
      <c r="AH220" s="47"/>
      <c r="AI220" s="47"/>
      <c r="AJ220" s="129"/>
      <c r="AK220" s="11">
        <f>'Encargos e Benefícios'!D219</f>
        <v>0</v>
      </c>
      <c r="AL220" s="11">
        <f>IF('Encargos e Benefícios'!C219=0,0,'Encargos e Benefícios'!U219/'Encargos e Benefícios'!C219)</f>
        <v>0</v>
      </c>
      <c r="AM220" s="11">
        <f>IF('Encargos e Benefícios'!C219=0,0,'Encargos e Benefícios'!AC219/'Encargos e Benefícios'!C219)</f>
        <v>0</v>
      </c>
      <c r="AN220" s="113">
        <f>IF('Encargos e Benefícios'!C219=0,0,'Encargos e Benefícios'!AD219/'Encargos e Benefícios'!C219)</f>
        <v>0</v>
      </c>
      <c r="AO220" s="32"/>
      <c r="AP220" s="31"/>
      <c r="AQ220" s="31"/>
      <c r="AR220" s="203"/>
      <c r="AS220" s="32"/>
    </row>
    <row r="221" spans="1:45" ht="12.75" hidden="1" x14ac:dyDescent="0.2">
      <c r="A221" s="48">
        <v>215</v>
      </c>
      <c r="B221" s="12">
        <f>'Encargos e Benefícios'!B220</f>
        <v>0</v>
      </c>
      <c r="C221" s="10">
        <f>'Encargos e Benefícios'!C220</f>
        <v>0</v>
      </c>
      <c r="D221" s="38"/>
      <c r="E221" s="167"/>
      <c r="F221" s="166"/>
      <c r="G221" s="165"/>
      <c r="H221" s="126"/>
      <c r="I221" s="47"/>
      <c r="J221" s="47"/>
      <c r="K221" s="47"/>
      <c r="L221" s="47"/>
      <c r="M221" s="165"/>
      <c r="N221" s="126"/>
      <c r="O221" s="47"/>
      <c r="P221" s="47"/>
      <c r="Q221" s="47"/>
      <c r="R221" s="47"/>
      <c r="S221" s="165"/>
      <c r="T221" s="126"/>
      <c r="U221" s="47"/>
      <c r="V221" s="47"/>
      <c r="W221" s="47"/>
      <c r="X221" s="47"/>
      <c r="Y221" s="165"/>
      <c r="Z221" s="126"/>
      <c r="AA221" s="47"/>
      <c r="AB221" s="47"/>
      <c r="AC221" s="47"/>
      <c r="AD221" s="47"/>
      <c r="AE221" s="165"/>
      <c r="AF221" s="126"/>
      <c r="AG221" s="47"/>
      <c r="AH221" s="47"/>
      <c r="AI221" s="47"/>
      <c r="AJ221" s="129"/>
      <c r="AK221" s="11">
        <f>'Encargos e Benefícios'!D220</f>
        <v>0</v>
      </c>
      <c r="AL221" s="11">
        <f>IF('Encargos e Benefícios'!C220=0,0,'Encargos e Benefícios'!U220/'Encargos e Benefícios'!C220)</f>
        <v>0</v>
      </c>
      <c r="AM221" s="11">
        <f>IF('Encargos e Benefícios'!C220=0,0,'Encargos e Benefícios'!AC220/'Encargos e Benefícios'!C220)</f>
        <v>0</v>
      </c>
      <c r="AN221" s="113">
        <f>IF('Encargos e Benefícios'!C220=0,0,'Encargos e Benefícios'!AD220/'Encargos e Benefícios'!C220)</f>
        <v>0</v>
      </c>
      <c r="AO221" s="32"/>
      <c r="AP221" s="31"/>
      <c r="AQ221" s="31"/>
      <c r="AR221" s="203"/>
      <c r="AS221" s="32"/>
    </row>
    <row r="222" spans="1:45" ht="12.75" hidden="1" x14ac:dyDescent="0.2">
      <c r="A222" s="48">
        <v>216</v>
      </c>
      <c r="B222" s="12">
        <f>'Encargos e Benefícios'!B221</f>
        <v>0</v>
      </c>
      <c r="C222" s="10">
        <f>'Encargos e Benefícios'!C221</f>
        <v>0</v>
      </c>
      <c r="D222" s="38"/>
      <c r="E222" s="167"/>
      <c r="F222" s="166"/>
      <c r="G222" s="165"/>
      <c r="H222" s="126"/>
      <c r="I222" s="47"/>
      <c r="J222" s="47"/>
      <c r="K222" s="47"/>
      <c r="L222" s="47"/>
      <c r="M222" s="165"/>
      <c r="N222" s="126"/>
      <c r="O222" s="47"/>
      <c r="P222" s="47"/>
      <c r="Q222" s="47"/>
      <c r="R222" s="47"/>
      <c r="S222" s="165"/>
      <c r="T222" s="126"/>
      <c r="U222" s="47"/>
      <c r="V222" s="47"/>
      <c r="W222" s="47"/>
      <c r="X222" s="47"/>
      <c r="Y222" s="165"/>
      <c r="Z222" s="126"/>
      <c r="AA222" s="47"/>
      <c r="AB222" s="47"/>
      <c r="AC222" s="47"/>
      <c r="AD222" s="47"/>
      <c r="AE222" s="165"/>
      <c r="AF222" s="126"/>
      <c r="AG222" s="47"/>
      <c r="AH222" s="47"/>
      <c r="AI222" s="47"/>
      <c r="AJ222" s="129"/>
      <c r="AK222" s="11">
        <f>'Encargos e Benefícios'!D221</f>
        <v>0</v>
      </c>
      <c r="AL222" s="11">
        <f>IF('Encargos e Benefícios'!C221=0,0,'Encargos e Benefícios'!U221/'Encargos e Benefícios'!C221)</f>
        <v>0</v>
      </c>
      <c r="AM222" s="11">
        <f>IF('Encargos e Benefícios'!C221=0,0,'Encargos e Benefícios'!AC221/'Encargos e Benefícios'!C221)</f>
        <v>0</v>
      </c>
      <c r="AN222" s="113">
        <f>IF('Encargos e Benefícios'!C221=0,0,'Encargos e Benefícios'!AD221/'Encargos e Benefícios'!C221)</f>
        <v>0</v>
      </c>
      <c r="AO222" s="32"/>
      <c r="AP222" s="31"/>
      <c r="AQ222" s="31"/>
      <c r="AR222" s="203"/>
      <c r="AS222" s="32"/>
    </row>
    <row r="223" spans="1:45" ht="12.75" hidden="1" x14ac:dyDescent="0.2">
      <c r="A223" s="48">
        <v>217</v>
      </c>
      <c r="B223" s="12">
        <f>'Encargos e Benefícios'!B222</f>
        <v>0</v>
      </c>
      <c r="C223" s="10">
        <f>'Encargos e Benefícios'!C222</f>
        <v>0</v>
      </c>
      <c r="D223" s="38"/>
      <c r="E223" s="167"/>
      <c r="F223" s="166"/>
      <c r="G223" s="165"/>
      <c r="H223" s="126"/>
      <c r="I223" s="47"/>
      <c r="J223" s="47"/>
      <c r="K223" s="47"/>
      <c r="L223" s="47"/>
      <c r="M223" s="165"/>
      <c r="N223" s="126"/>
      <c r="O223" s="47"/>
      <c r="P223" s="47"/>
      <c r="Q223" s="47"/>
      <c r="R223" s="47"/>
      <c r="S223" s="165"/>
      <c r="T223" s="126"/>
      <c r="U223" s="47"/>
      <c r="V223" s="47"/>
      <c r="W223" s="47"/>
      <c r="X223" s="47"/>
      <c r="Y223" s="165"/>
      <c r="Z223" s="126"/>
      <c r="AA223" s="47"/>
      <c r="AB223" s="47"/>
      <c r="AC223" s="47"/>
      <c r="AD223" s="47"/>
      <c r="AE223" s="165"/>
      <c r="AF223" s="126"/>
      <c r="AG223" s="47"/>
      <c r="AH223" s="47"/>
      <c r="AI223" s="47"/>
      <c r="AJ223" s="129"/>
      <c r="AK223" s="11">
        <f>'Encargos e Benefícios'!D222</f>
        <v>0</v>
      </c>
      <c r="AL223" s="11">
        <f>IF('Encargos e Benefícios'!C222=0,0,'Encargos e Benefícios'!U222/'Encargos e Benefícios'!C222)</f>
        <v>0</v>
      </c>
      <c r="AM223" s="11">
        <f>IF('Encargos e Benefícios'!C222=0,0,'Encargos e Benefícios'!AC222/'Encargos e Benefícios'!C222)</f>
        <v>0</v>
      </c>
      <c r="AN223" s="113">
        <f>IF('Encargos e Benefícios'!C222=0,0,'Encargos e Benefícios'!AD222/'Encargos e Benefícios'!C222)</f>
        <v>0</v>
      </c>
      <c r="AO223" s="32"/>
      <c r="AP223" s="31"/>
      <c r="AQ223" s="31"/>
      <c r="AR223" s="203"/>
      <c r="AS223" s="32"/>
    </row>
    <row r="224" spans="1:45" ht="12.75" hidden="1" x14ac:dyDescent="0.2">
      <c r="A224" s="48">
        <v>218</v>
      </c>
      <c r="B224" s="12">
        <f>'Encargos e Benefícios'!B223</f>
        <v>0</v>
      </c>
      <c r="C224" s="10">
        <f>'Encargos e Benefícios'!C223</f>
        <v>0</v>
      </c>
      <c r="D224" s="38"/>
      <c r="E224" s="167"/>
      <c r="F224" s="166"/>
      <c r="G224" s="165"/>
      <c r="H224" s="126"/>
      <c r="I224" s="47"/>
      <c r="J224" s="47"/>
      <c r="K224" s="47"/>
      <c r="L224" s="47"/>
      <c r="M224" s="165"/>
      <c r="N224" s="126"/>
      <c r="O224" s="47"/>
      <c r="P224" s="47"/>
      <c r="Q224" s="47"/>
      <c r="R224" s="47"/>
      <c r="S224" s="165"/>
      <c r="T224" s="126"/>
      <c r="U224" s="47"/>
      <c r="V224" s="47"/>
      <c r="W224" s="47"/>
      <c r="X224" s="47"/>
      <c r="Y224" s="165"/>
      <c r="Z224" s="126"/>
      <c r="AA224" s="47"/>
      <c r="AB224" s="47"/>
      <c r="AC224" s="47"/>
      <c r="AD224" s="47"/>
      <c r="AE224" s="165"/>
      <c r="AF224" s="126"/>
      <c r="AG224" s="47"/>
      <c r="AH224" s="47"/>
      <c r="AI224" s="47"/>
      <c r="AJ224" s="129"/>
      <c r="AK224" s="11">
        <f>'Encargos e Benefícios'!D223</f>
        <v>0</v>
      </c>
      <c r="AL224" s="11">
        <f>IF('Encargos e Benefícios'!C223=0,0,'Encargos e Benefícios'!U223/'Encargos e Benefícios'!C223)</f>
        <v>0</v>
      </c>
      <c r="AM224" s="11">
        <f>IF('Encargos e Benefícios'!C223=0,0,'Encargos e Benefícios'!AC223/'Encargos e Benefícios'!C223)</f>
        <v>0</v>
      </c>
      <c r="AN224" s="113">
        <f>IF('Encargos e Benefícios'!C223=0,0,'Encargos e Benefícios'!AD223/'Encargos e Benefícios'!C223)</f>
        <v>0</v>
      </c>
      <c r="AO224" s="32"/>
      <c r="AP224" s="31"/>
      <c r="AQ224" s="31"/>
      <c r="AR224" s="203"/>
      <c r="AS224" s="32"/>
    </row>
    <row r="225" spans="1:45" ht="12.75" hidden="1" x14ac:dyDescent="0.2">
      <c r="A225" s="48">
        <v>219</v>
      </c>
      <c r="B225" s="12">
        <f>'Encargos e Benefícios'!B224</f>
        <v>0</v>
      </c>
      <c r="C225" s="10">
        <f>'Encargos e Benefícios'!C224</f>
        <v>0</v>
      </c>
      <c r="D225" s="38"/>
      <c r="E225" s="167"/>
      <c r="F225" s="166"/>
      <c r="G225" s="165"/>
      <c r="H225" s="126"/>
      <c r="I225" s="47"/>
      <c r="J225" s="47"/>
      <c r="K225" s="47"/>
      <c r="L225" s="47"/>
      <c r="M225" s="165"/>
      <c r="N225" s="126"/>
      <c r="O225" s="47"/>
      <c r="P225" s="47"/>
      <c r="Q225" s="47"/>
      <c r="R225" s="47"/>
      <c r="S225" s="165"/>
      <c r="T225" s="126"/>
      <c r="U225" s="47"/>
      <c r="V225" s="47"/>
      <c r="W225" s="47"/>
      <c r="X225" s="47"/>
      <c r="Y225" s="165"/>
      <c r="Z225" s="126"/>
      <c r="AA225" s="47"/>
      <c r="AB225" s="47"/>
      <c r="AC225" s="47"/>
      <c r="AD225" s="47"/>
      <c r="AE225" s="165"/>
      <c r="AF225" s="126"/>
      <c r="AG225" s="47"/>
      <c r="AH225" s="47"/>
      <c r="AI225" s="47"/>
      <c r="AJ225" s="129"/>
      <c r="AK225" s="11">
        <f>'Encargos e Benefícios'!D224</f>
        <v>0</v>
      </c>
      <c r="AL225" s="11">
        <f>IF('Encargos e Benefícios'!C224=0,0,'Encargos e Benefícios'!U224/'Encargos e Benefícios'!C224)</f>
        <v>0</v>
      </c>
      <c r="AM225" s="11">
        <f>IF('Encargos e Benefícios'!C224=0,0,'Encargos e Benefícios'!AC224/'Encargos e Benefícios'!C224)</f>
        <v>0</v>
      </c>
      <c r="AN225" s="113">
        <f>IF('Encargos e Benefícios'!C224=0,0,'Encargos e Benefícios'!AD224/'Encargos e Benefícios'!C224)</f>
        <v>0</v>
      </c>
      <c r="AO225" s="32"/>
      <c r="AP225" s="31"/>
      <c r="AQ225" s="31"/>
      <c r="AR225" s="203"/>
      <c r="AS225" s="32"/>
    </row>
    <row r="226" spans="1:45" ht="12.75" hidden="1" x14ac:dyDescent="0.2">
      <c r="A226" s="48">
        <v>220</v>
      </c>
      <c r="B226" s="12">
        <f>'Encargos e Benefícios'!B225</f>
        <v>0</v>
      </c>
      <c r="C226" s="10">
        <f>'Encargos e Benefícios'!C225</f>
        <v>0</v>
      </c>
      <c r="D226" s="38"/>
      <c r="E226" s="167"/>
      <c r="F226" s="166"/>
      <c r="G226" s="165"/>
      <c r="H226" s="126"/>
      <c r="I226" s="47"/>
      <c r="J226" s="47"/>
      <c r="K226" s="47"/>
      <c r="L226" s="47"/>
      <c r="M226" s="165"/>
      <c r="N226" s="126"/>
      <c r="O226" s="47"/>
      <c r="P226" s="47"/>
      <c r="Q226" s="47"/>
      <c r="R226" s="47"/>
      <c r="S226" s="165"/>
      <c r="T226" s="126"/>
      <c r="U226" s="47"/>
      <c r="V226" s="47"/>
      <c r="W226" s="47"/>
      <c r="X226" s="47"/>
      <c r="Y226" s="165"/>
      <c r="Z226" s="126"/>
      <c r="AA226" s="47"/>
      <c r="AB226" s="47"/>
      <c r="AC226" s="47"/>
      <c r="AD226" s="47"/>
      <c r="AE226" s="165"/>
      <c r="AF226" s="126"/>
      <c r="AG226" s="47"/>
      <c r="AH226" s="47"/>
      <c r="AI226" s="47"/>
      <c r="AJ226" s="129"/>
      <c r="AK226" s="11">
        <f>'Encargos e Benefícios'!D225</f>
        <v>0</v>
      </c>
      <c r="AL226" s="11">
        <f>IF('Encargos e Benefícios'!C225=0,0,'Encargos e Benefícios'!U225/'Encargos e Benefícios'!C225)</f>
        <v>0</v>
      </c>
      <c r="AM226" s="11">
        <f>IF('Encargos e Benefícios'!C225=0,0,'Encargos e Benefícios'!AC225/'Encargos e Benefícios'!C225)</f>
        <v>0</v>
      </c>
      <c r="AN226" s="113">
        <f>IF('Encargos e Benefícios'!C225=0,0,'Encargos e Benefícios'!AD225/'Encargos e Benefícios'!C225)</f>
        <v>0</v>
      </c>
      <c r="AO226" s="32"/>
      <c r="AP226" s="31"/>
      <c r="AQ226" s="31"/>
      <c r="AR226" s="203"/>
      <c r="AS226" s="32"/>
    </row>
    <row r="227" spans="1:45" ht="12.75" hidden="1" x14ac:dyDescent="0.2">
      <c r="A227" s="48">
        <v>221</v>
      </c>
      <c r="B227" s="12">
        <f>'Encargos e Benefícios'!B226</f>
        <v>0</v>
      </c>
      <c r="C227" s="10">
        <f>'Encargos e Benefícios'!C226</f>
        <v>0</v>
      </c>
      <c r="D227" s="38"/>
      <c r="E227" s="167"/>
      <c r="F227" s="166"/>
      <c r="G227" s="165"/>
      <c r="H227" s="126"/>
      <c r="I227" s="47"/>
      <c r="J227" s="47"/>
      <c r="K227" s="47"/>
      <c r="L227" s="47"/>
      <c r="M227" s="165"/>
      <c r="N227" s="126"/>
      <c r="O227" s="47"/>
      <c r="P227" s="47"/>
      <c r="Q227" s="47"/>
      <c r="R227" s="47"/>
      <c r="S227" s="165"/>
      <c r="T227" s="126"/>
      <c r="U227" s="47"/>
      <c r="V227" s="47"/>
      <c r="W227" s="47"/>
      <c r="X227" s="47"/>
      <c r="Y227" s="165"/>
      <c r="Z227" s="126"/>
      <c r="AA227" s="47"/>
      <c r="AB227" s="47"/>
      <c r="AC227" s="47"/>
      <c r="AD227" s="47"/>
      <c r="AE227" s="165"/>
      <c r="AF227" s="126"/>
      <c r="AG227" s="47"/>
      <c r="AH227" s="47"/>
      <c r="AI227" s="47"/>
      <c r="AJ227" s="129"/>
      <c r="AK227" s="11">
        <f>'Encargos e Benefícios'!D226</f>
        <v>0</v>
      </c>
      <c r="AL227" s="11">
        <f>IF('Encargos e Benefícios'!C226=0,0,'Encargos e Benefícios'!U226/'Encargos e Benefícios'!C226)</f>
        <v>0</v>
      </c>
      <c r="AM227" s="11">
        <f>IF('Encargos e Benefícios'!C226=0,0,'Encargos e Benefícios'!AC226/'Encargos e Benefícios'!C226)</f>
        <v>0</v>
      </c>
      <c r="AN227" s="113">
        <f>IF('Encargos e Benefícios'!C226=0,0,'Encargos e Benefícios'!AD226/'Encargos e Benefícios'!C226)</f>
        <v>0</v>
      </c>
      <c r="AO227" s="32"/>
      <c r="AP227" s="31"/>
      <c r="AQ227" s="31"/>
      <c r="AR227" s="203"/>
      <c r="AS227" s="32"/>
    </row>
    <row r="228" spans="1:45" ht="12.75" hidden="1" x14ac:dyDescent="0.2">
      <c r="A228" s="48">
        <v>222</v>
      </c>
      <c r="B228" s="12">
        <f>'Encargos e Benefícios'!B227</f>
        <v>0</v>
      </c>
      <c r="C228" s="10">
        <f>'Encargos e Benefícios'!C227</f>
        <v>0</v>
      </c>
      <c r="D228" s="38"/>
      <c r="E228" s="167"/>
      <c r="F228" s="166"/>
      <c r="G228" s="165"/>
      <c r="H228" s="126"/>
      <c r="I228" s="47"/>
      <c r="J228" s="47"/>
      <c r="K228" s="47"/>
      <c r="L228" s="47"/>
      <c r="M228" s="165"/>
      <c r="N228" s="126"/>
      <c r="O228" s="47"/>
      <c r="P228" s="47"/>
      <c r="Q228" s="47"/>
      <c r="R228" s="47"/>
      <c r="S228" s="165"/>
      <c r="T228" s="126"/>
      <c r="U228" s="47"/>
      <c r="V228" s="47"/>
      <c r="W228" s="47"/>
      <c r="X228" s="47"/>
      <c r="Y228" s="165"/>
      <c r="Z228" s="126"/>
      <c r="AA228" s="47"/>
      <c r="AB228" s="47"/>
      <c r="AC228" s="47"/>
      <c r="AD228" s="47"/>
      <c r="AE228" s="165"/>
      <c r="AF228" s="126"/>
      <c r="AG228" s="47"/>
      <c r="AH228" s="47"/>
      <c r="AI228" s="47"/>
      <c r="AJ228" s="129"/>
      <c r="AK228" s="11">
        <f>'Encargos e Benefícios'!D227</f>
        <v>0</v>
      </c>
      <c r="AL228" s="11">
        <f>IF('Encargos e Benefícios'!C227=0,0,'Encargos e Benefícios'!U227/'Encargos e Benefícios'!C227)</f>
        <v>0</v>
      </c>
      <c r="AM228" s="11">
        <f>IF('Encargos e Benefícios'!C227=0,0,'Encargos e Benefícios'!AC227/'Encargos e Benefícios'!C227)</f>
        <v>0</v>
      </c>
      <c r="AN228" s="113">
        <f>IF('Encargos e Benefícios'!C227=0,0,'Encargos e Benefícios'!AD227/'Encargos e Benefícios'!C227)</f>
        <v>0</v>
      </c>
      <c r="AO228" s="32"/>
      <c r="AP228" s="31"/>
      <c r="AQ228" s="31"/>
      <c r="AR228" s="203"/>
      <c r="AS228" s="32"/>
    </row>
    <row r="229" spans="1:45" ht="12.75" hidden="1" x14ac:dyDescent="0.2">
      <c r="A229" s="48">
        <v>223</v>
      </c>
      <c r="B229" s="12">
        <f>'Encargos e Benefícios'!B228</f>
        <v>0</v>
      </c>
      <c r="C229" s="10">
        <f>'Encargos e Benefícios'!C228</f>
        <v>0</v>
      </c>
      <c r="D229" s="38"/>
      <c r="E229" s="167"/>
      <c r="F229" s="166"/>
      <c r="G229" s="165"/>
      <c r="H229" s="126"/>
      <c r="I229" s="47"/>
      <c r="J229" s="47"/>
      <c r="K229" s="47"/>
      <c r="L229" s="47"/>
      <c r="M229" s="165"/>
      <c r="N229" s="126"/>
      <c r="O229" s="47"/>
      <c r="P229" s="47"/>
      <c r="Q229" s="47"/>
      <c r="R229" s="47"/>
      <c r="S229" s="165"/>
      <c r="T229" s="126"/>
      <c r="U229" s="47"/>
      <c r="V229" s="47"/>
      <c r="W229" s="47"/>
      <c r="X229" s="47"/>
      <c r="Y229" s="165"/>
      <c r="Z229" s="126"/>
      <c r="AA229" s="47"/>
      <c r="AB229" s="47"/>
      <c r="AC229" s="47"/>
      <c r="AD229" s="47"/>
      <c r="AE229" s="165"/>
      <c r="AF229" s="126"/>
      <c r="AG229" s="47"/>
      <c r="AH229" s="47"/>
      <c r="AI229" s="47"/>
      <c r="AJ229" s="129"/>
      <c r="AK229" s="11">
        <f>'Encargos e Benefícios'!D228</f>
        <v>0</v>
      </c>
      <c r="AL229" s="11">
        <f>IF('Encargos e Benefícios'!C228=0,0,'Encargos e Benefícios'!U228/'Encargos e Benefícios'!C228)</f>
        <v>0</v>
      </c>
      <c r="AM229" s="11">
        <f>IF('Encargos e Benefícios'!C228=0,0,'Encargos e Benefícios'!AC228/'Encargos e Benefícios'!C228)</f>
        <v>0</v>
      </c>
      <c r="AN229" s="113">
        <f>IF('Encargos e Benefícios'!C228=0,0,'Encargos e Benefícios'!AD228/'Encargos e Benefícios'!C228)</f>
        <v>0</v>
      </c>
      <c r="AO229" s="32"/>
      <c r="AP229" s="31"/>
      <c r="AQ229" s="31"/>
      <c r="AR229" s="203"/>
      <c r="AS229" s="32"/>
    </row>
    <row r="230" spans="1:45" ht="12.75" hidden="1" x14ac:dyDescent="0.2">
      <c r="A230" s="48">
        <v>224</v>
      </c>
      <c r="B230" s="12">
        <f>'Encargos e Benefícios'!B229</f>
        <v>0</v>
      </c>
      <c r="C230" s="10">
        <f>'Encargos e Benefícios'!C229</f>
        <v>0</v>
      </c>
      <c r="D230" s="38"/>
      <c r="E230" s="167"/>
      <c r="F230" s="166"/>
      <c r="G230" s="165"/>
      <c r="H230" s="126"/>
      <c r="I230" s="47"/>
      <c r="J230" s="47"/>
      <c r="K230" s="47"/>
      <c r="L230" s="47"/>
      <c r="M230" s="165"/>
      <c r="N230" s="126"/>
      <c r="O230" s="47"/>
      <c r="P230" s="47"/>
      <c r="Q230" s="47"/>
      <c r="R230" s="47"/>
      <c r="S230" s="165"/>
      <c r="T230" s="126"/>
      <c r="U230" s="47"/>
      <c r="V230" s="47"/>
      <c r="W230" s="47"/>
      <c r="X230" s="47"/>
      <c r="Y230" s="165"/>
      <c r="Z230" s="126"/>
      <c r="AA230" s="47"/>
      <c r="AB230" s="47"/>
      <c r="AC230" s="47"/>
      <c r="AD230" s="47"/>
      <c r="AE230" s="165"/>
      <c r="AF230" s="126"/>
      <c r="AG230" s="47"/>
      <c r="AH230" s="47"/>
      <c r="AI230" s="47"/>
      <c r="AJ230" s="129"/>
      <c r="AK230" s="11">
        <f>'Encargos e Benefícios'!D229</f>
        <v>0</v>
      </c>
      <c r="AL230" s="11">
        <f>IF('Encargos e Benefícios'!C229=0,0,'Encargos e Benefícios'!U229/'Encargos e Benefícios'!C229)</f>
        <v>0</v>
      </c>
      <c r="AM230" s="11">
        <f>IF('Encargos e Benefícios'!C229=0,0,'Encargos e Benefícios'!AC229/'Encargos e Benefícios'!C229)</f>
        <v>0</v>
      </c>
      <c r="AN230" s="113">
        <f>IF('Encargos e Benefícios'!C229=0,0,'Encargos e Benefícios'!AD229/'Encargos e Benefícios'!C229)</f>
        <v>0</v>
      </c>
      <c r="AO230" s="32"/>
      <c r="AP230" s="31"/>
      <c r="AQ230" s="31"/>
      <c r="AR230" s="203"/>
      <c r="AS230" s="32"/>
    </row>
    <row r="231" spans="1:45" ht="12.75" hidden="1" x14ac:dyDescent="0.2">
      <c r="A231" s="48">
        <v>225</v>
      </c>
      <c r="B231" s="12">
        <f>'Encargos e Benefícios'!B230</f>
        <v>0</v>
      </c>
      <c r="C231" s="10">
        <f>'Encargos e Benefícios'!C230</f>
        <v>0</v>
      </c>
      <c r="D231" s="38"/>
      <c r="E231" s="167"/>
      <c r="F231" s="166"/>
      <c r="G231" s="165"/>
      <c r="H231" s="126"/>
      <c r="I231" s="47"/>
      <c r="J231" s="47"/>
      <c r="K231" s="47"/>
      <c r="L231" s="47"/>
      <c r="M231" s="165"/>
      <c r="N231" s="126"/>
      <c r="O231" s="47"/>
      <c r="P231" s="47"/>
      <c r="Q231" s="47"/>
      <c r="R231" s="47"/>
      <c r="S231" s="165"/>
      <c r="T231" s="126"/>
      <c r="U231" s="47"/>
      <c r="V231" s="47"/>
      <c r="W231" s="47"/>
      <c r="X231" s="47"/>
      <c r="Y231" s="165"/>
      <c r="Z231" s="126"/>
      <c r="AA231" s="47"/>
      <c r="AB231" s="47"/>
      <c r="AC231" s="47"/>
      <c r="AD231" s="47"/>
      <c r="AE231" s="165"/>
      <c r="AF231" s="126"/>
      <c r="AG231" s="47"/>
      <c r="AH231" s="47"/>
      <c r="AI231" s="47"/>
      <c r="AJ231" s="129"/>
      <c r="AK231" s="11">
        <f>'Encargos e Benefícios'!D230</f>
        <v>0</v>
      </c>
      <c r="AL231" s="11">
        <f>IF('Encargos e Benefícios'!C230=0,0,'Encargos e Benefícios'!U230/'Encargos e Benefícios'!C230)</f>
        <v>0</v>
      </c>
      <c r="AM231" s="11">
        <f>IF('Encargos e Benefícios'!C230=0,0,'Encargos e Benefícios'!AC230/'Encargos e Benefícios'!C230)</f>
        <v>0</v>
      </c>
      <c r="AN231" s="113">
        <f>IF('Encargos e Benefícios'!C230=0,0,'Encargos e Benefícios'!AD230/'Encargos e Benefícios'!C230)</f>
        <v>0</v>
      </c>
      <c r="AO231" s="32"/>
      <c r="AP231" s="31"/>
      <c r="AQ231" s="31"/>
      <c r="AR231" s="203"/>
      <c r="AS231" s="32"/>
    </row>
    <row r="232" spans="1:45" ht="12.75" hidden="1" x14ac:dyDescent="0.2">
      <c r="A232" s="48">
        <v>226</v>
      </c>
      <c r="B232" s="12">
        <f>'Encargos e Benefícios'!B231</f>
        <v>0</v>
      </c>
      <c r="C232" s="10">
        <f>'Encargos e Benefícios'!C231</f>
        <v>0</v>
      </c>
      <c r="D232" s="38"/>
      <c r="E232" s="167"/>
      <c r="F232" s="166"/>
      <c r="G232" s="165"/>
      <c r="H232" s="126"/>
      <c r="I232" s="47"/>
      <c r="J232" s="47"/>
      <c r="K232" s="47"/>
      <c r="L232" s="47"/>
      <c r="M232" s="165"/>
      <c r="N232" s="126"/>
      <c r="O232" s="47"/>
      <c r="P232" s="47"/>
      <c r="Q232" s="47"/>
      <c r="R232" s="47"/>
      <c r="S232" s="165"/>
      <c r="T232" s="126"/>
      <c r="U232" s="47"/>
      <c r="V232" s="47"/>
      <c r="W232" s="47"/>
      <c r="X232" s="47"/>
      <c r="Y232" s="165"/>
      <c r="Z232" s="126"/>
      <c r="AA232" s="47"/>
      <c r="AB232" s="47"/>
      <c r="AC232" s="47"/>
      <c r="AD232" s="47"/>
      <c r="AE232" s="165"/>
      <c r="AF232" s="126"/>
      <c r="AG232" s="47"/>
      <c r="AH232" s="47"/>
      <c r="AI232" s="47"/>
      <c r="AJ232" s="129"/>
      <c r="AK232" s="11">
        <f>'Encargos e Benefícios'!D231</f>
        <v>0</v>
      </c>
      <c r="AL232" s="11">
        <f>IF('Encargos e Benefícios'!C231=0,0,'Encargos e Benefícios'!U231/'Encargos e Benefícios'!C231)</f>
        <v>0</v>
      </c>
      <c r="AM232" s="11">
        <f>IF('Encargos e Benefícios'!C231=0,0,'Encargos e Benefícios'!AC231/'Encargos e Benefícios'!C231)</f>
        <v>0</v>
      </c>
      <c r="AN232" s="113">
        <f>IF('Encargos e Benefícios'!C231=0,0,'Encargos e Benefícios'!AD231/'Encargos e Benefícios'!C231)</f>
        <v>0</v>
      </c>
      <c r="AO232" s="32"/>
      <c r="AP232" s="31"/>
      <c r="AQ232" s="31"/>
      <c r="AR232" s="203"/>
      <c r="AS232" s="32"/>
    </row>
    <row r="233" spans="1:45" ht="12.75" hidden="1" x14ac:dyDescent="0.2">
      <c r="A233" s="48">
        <v>227</v>
      </c>
      <c r="B233" s="12">
        <f>'Encargos e Benefícios'!B232</f>
        <v>0</v>
      </c>
      <c r="C233" s="10">
        <f>'Encargos e Benefícios'!C232</f>
        <v>0</v>
      </c>
      <c r="D233" s="38"/>
      <c r="E233" s="167"/>
      <c r="F233" s="166"/>
      <c r="G233" s="165"/>
      <c r="H233" s="126"/>
      <c r="I233" s="47"/>
      <c r="J233" s="47"/>
      <c r="K233" s="47"/>
      <c r="L233" s="47"/>
      <c r="M233" s="165"/>
      <c r="N233" s="126"/>
      <c r="O233" s="47"/>
      <c r="P233" s="47"/>
      <c r="Q233" s="47"/>
      <c r="R233" s="47"/>
      <c r="S233" s="165"/>
      <c r="T233" s="126"/>
      <c r="U233" s="47"/>
      <c r="V233" s="47"/>
      <c r="W233" s="47"/>
      <c r="X233" s="47"/>
      <c r="Y233" s="165"/>
      <c r="Z233" s="126"/>
      <c r="AA233" s="47"/>
      <c r="AB233" s="47"/>
      <c r="AC233" s="47"/>
      <c r="AD233" s="47"/>
      <c r="AE233" s="165"/>
      <c r="AF233" s="126"/>
      <c r="AG233" s="47"/>
      <c r="AH233" s="47"/>
      <c r="AI233" s="47"/>
      <c r="AJ233" s="129"/>
      <c r="AK233" s="11">
        <f>'Encargos e Benefícios'!D232</f>
        <v>0</v>
      </c>
      <c r="AL233" s="11">
        <f>IF('Encargos e Benefícios'!C232=0,0,'Encargos e Benefícios'!U232/'Encargos e Benefícios'!C232)</f>
        <v>0</v>
      </c>
      <c r="AM233" s="11">
        <f>IF('Encargos e Benefícios'!C232=0,0,'Encargos e Benefícios'!AC232/'Encargos e Benefícios'!C232)</f>
        <v>0</v>
      </c>
      <c r="AN233" s="113">
        <f>IF('Encargos e Benefícios'!C232=0,0,'Encargos e Benefícios'!AD232/'Encargos e Benefícios'!C232)</f>
        <v>0</v>
      </c>
      <c r="AO233" s="32"/>
      <c r="AP233" s="31"/>
      <c r="AQ233" s="31"/>
      <c r="AR233" s="203"/>
      <c r="AS233" s="32"/>
    </row>
    <row r="234" spans="1:45" ht="12.75" hidden="1" x14ac:dyDescent="0.2">
      <c r="A234" s="48">
        <v>228</v>
      </c>
      <c r="B234" s="12">
        <f>'Encargos e Benefícios'!B233</f>
        <v>0</v>
      </c>
      <c r="C234" s="10">
        <f>'Encargos e Benefícios'!C233</f>
        <v>0</v>
      </c>
      <c r="D234" s="38"/>
      <c r="E234" s="167"/>
      <c r="F234" s="166"/>
      <c r="G234" s="165"/>
      <c r="H234" s="126"/>
      <c r="I234" s="47"/>
      <c r="J234" s="47"/>
      <c r="K234" s="47"/>
      <c r="L234" s="47"/>
      <c r="M234" s="165"/>
      <c r="N234" s="126"/>
      <c r="O234" s="47"/>
      <c r="P234" s="47"/>
      <c r="Q234" s="47"/>
      <c r="R234" s="47"/>
      <c r="S234" s="165"/>
      <c r="T234" s="126"/>
      <c r="U234" s="47"/>
      <c r="V234" s="47"/>
      <c r="W234" s="47"/>
      <c r="X234" s="47"/>
      <c r="Y234" s="165"/>
      <c r="Z234" s="126"/>
      <c r="AA234" s="47"/>
      <c r="AB234" s="47"/>
      <c r="AC234" s="47"/>
      <c r="AD234" s="47"/>
      <c r="AE234" s="165"/>
      <c r="AF234" s="126"/>
      <c r="AG234" s="47"/>
      <c r="AH234" s="47"/>
      <c r="AI234" s="47"/>
      <c r="AJ234" s="129"/>
      <c r="AK234" s="11">
        <f>'Encargos e Benefícios'!D233</f>
        <v>0</v>
      </c>
      <c r="AL234" s="11">
        <f>IF('Encargos e Benefícios'!C233=0,0,'Encargos e Benefícios'!U233/'Encargos e Benefícios'!C233)</f>
        <v>0</v>
      </c>
      <c r="AM234" s="11">
        <f>IF('Encargos e Benefícios'!C233=0,0,'Encargos e Benefícios'!AC233/'Encargos e Benefícios'!C233)</f>
        <v>0</v>
      </c>
      <c r="AN234" s="113">
        <f>IF('Encargos e Benefícios'!C233=0,0,'Encargos e Benefícios'!AD233/'Encargos e Benefícios'!C233)</f>
        <v>0</v>
      </c>
      <c r="AO234" s="32"/>
      <c r="AP234" s="31"/>
      <c r="AQ234" s="31"/>
      <c r="AR234" s="203"/>
      <c r="AS234" s="32"/>
    </row>
    <row r="235" spans="1:45" ht="12.75" hidden="1" x14ac:dyDescent="0.2">
      <c r="A235" s="48">
        <v>229</v>
      </c>
      <c r="B235" s="12">
        <f>'Encargos e Benefícios'!B234</f>
        <v>0</v>
      </c>
      <c r="C235" s="10">
        <f>'Encargos e Benefícios'!C234</f>
        <v>0</v>
      </c>
      <c r="D235" s="38"/>
      <c r="E235" s="167"/>
      <c r="F235" s="166"/>
      <c r="G235" s="165"/>
      <c r="H235" s="126"/>
      <c r="I235" s="47"/>
      <c r="J235" s="47"/>
      <c r="K235" s="47"/>
      <c r="L235" s="47"/>
      <c r="M235" s="165"/>
      <c r="N235" s="126"/>
      <c r="O235" s="47"/>
      <c r="P235" s="47"/>
      <c r="Q235" s="47"/>
      <c r="R235" s="47"/>
      <c r="S235" s="165"/>
      <c r="T235" s="126"/>
      <c r="U235" s="47"/>
      <c r="V235" s="47"/>
      <c r="W235" s="47"/>
      <c r="X235" s="47"/>
      <c r="Y235" s="165"/>
      <c r="Z235" s="126"/>
      <c r="AA235" s="47"/>
      <c r="AB235" s="47"/>
      <c r="AC235" s="47"/>
      <c r="AD235" s="47"/>
      <c r="AE235" s="165"/>
      <c r="AF235" s="126"/>
      <c r="AG235" s="47"/>
      <c r="AH235" s="47"/>
      <c r="AI235" s="47"/>
      <c r="AJ235" s="129"/>
      <c r="AK235" s="11">
        <f>'Encargos e Benefícios'!D234</f>
        <v>0</v>
      </c>
      <c r="AL235" s="11">
        <f>IF('Encargos e Benefícios'!C234=0,0,'Encargos e Benefícios'!U234/'Encargos e Benefícios'!C234)</f>
        <v>0</v>
      </c>
      <c r="AM235" s="11">
        <f>IF('Encargos e Benefícios'!C234=0,0,'Encargos e Benefícios'!AC234/'Encargos e Benefícios'!C234)</f>
        <v>0</v>
      </c>
      <c r="AN235" s="113">
        <f>IF('Encargos e Benefícios'!C234=0,0,'Encargos e Benefícios'!AD234/'Encargos e Benefícios'!C234)</f>
        <v>0</v>
      </c>
      <c r="AO235" s="32"/>
      <c r="AP235" s="31"/>
      <c r="AQ235" s="31"/>
      <c r="AR235" s="203"/>
      <c r="AS235" s="32"/>
    </row>
    <row r="236" spans="1:45" ht="12.75" hidden="1" x14ac:dyDescent="0.2">
      <c r="A236" s="48">
        <v>230</v>
      </c>
      <c r="B236" s="12">
        <f>'Encargos e Benefícios'!B235</f>
        <v>0</v>
      </c>
      <c r="C236" s="10">
        <f>'Encargos e Benefícios'!C235</f>
        <v>0</v>
      </c>
      <c r="D236" s="38"/>
      <c r="E236" s="167"/>
      <c r="F236" s="166"/>
      <c r="G236" s="165"/>
      <c r="H236" s="126"/>
      <c r="I236" s="47"/>
      <c r="J236" s="47"/>
      <c r="K236" s="47"/>
      <c r="L236" s="47"/>
      <c r="M236" s="165"/>
      <c r="N236" s="126"/>
      <c r="O236" s="47"/>
      <c r="P236" s="47"/>
      <c r="Q236" s="47"/>
      <c r="R236" s="47"/>
      <c r="S236" s="165"/>
      <c r="T236" s="126"/>
      <c r="U236" s="47"/>
      <c r="V236" s="47"/>
      <c r="W236" s="47"/>
      <c r="X236" s="47"/>
      <c r="Y236" s="165"/>
      <c r="Z236" s="126"/>
      <c r="AA236" s="47"/>
      <c r="AB236" s="47"/>
      <c r="AC236" s="47"/>
      <c r="AD236" s="47"/>
      <c r="AE236" s="165"/>
      <c r="AF236" s="126"/>
      <c r="AG236" s="47"/>
      <c r="AH236" s="47"/>
      <c r="AI236" s="47"/>
      <c r="AJ236" s="129"/>
      <c r="AK236" s="11">
        <f>'Encargos e Benefícios'!D235</f>
        <v>0</v>
      </c>
      <c r="AL236" s="11">
        <f>IF('Encargos e Benefícios'!C235=0,0,'Encargos e Benefícios'!U235/'Encargos e Benefícios'!C235)</f>
        <v>0</v>
      </c>
      <c r="AM236" s="11">
        <f>IF('Encargos e Benefícios'!C235=0,0,'Encargos e Benefícios'!AC235/'Encargos e Benefícios'!C235)</f>
        <v>0</v>
      </c>
      <c r="AN236" s="113">
        <f>IF('Encargos e Benefícios'!C235=0,0,'Encargos e Benefícios'!AD235/'Encargos e Benefícios'!C235)</f>
        <v>0</v>
      </c>
      <c r="AO236" s="32"/>
      <c r="AP236" s="31"/>
      <c r="AQ236" s="31"/>
      <c r="AR236" s="203"/>
      <c r="AS236" s="32"/>
    </row>
    <row r="237" spans="1:45" ht="12.75" hidden="1" x14ac:dyDescent="0.2">
      <c r="A237" s="48">
        <v>231</v>
      </c>
      <c r="B237" s="12">
        <f>'Encargos e Benefícios'!B236</f>
        <v>0</v>
      </c>
      <c r="C237" s="10">
        <f>'Encargos e Benefícios'!C236</f>
        <v>0</v>
      </c>
      <c r="D237" s="38"/>
      <c r="E237" s="167"/>
      <c r="F237" s="166"/>
      <c r="G237" s="165"/>
      <c r="H237" s="126"/>
      <c r="I237" s="47"/>
      <c r="J237" s="47"/>
      <c r="K237" s="47"/>
      <c r="L237" s="47"/>
      <c r="M237" s="165"/>
      <c r="N237" s="126"/>
      <c r="O237" s="47"/>
      <c r="P237" s="47"/>
      <c r="Q237" s="47"/>
      <c r="R237" s="47"/>
      <c r="S237" s="165"/>
      <c r="T237" s="126"/>
      <c r="U237" s="47"/>
      <c r="V237" s="47"/>
      <c r="W237" s="47"/>
      <c r="X237" s="47"/>
      <c r="Y237" s="165"/>
      <c r="Z237" s="126"/>
      <c r="AA237" s="47"/>
      <c r="AB237" s="47"/>
      <c r="AC237" s="47"/>
      <c r="AD237" s="47"/>
      <c r="AE237" s="165"/>
      <c r="AF237" s="126"/>
      <c r="AG237" s="47"/>
      <c r="AH237" s="47"/>
      <c r="AI237" s="47"/>
      <c r="AJ237" s="129"/>
      <c r="AK237" s="11">
        <f>'Encargos e Benefícios'!D236</f>
        <v>0</v>
      </c>
      <c r="AL237" s="11">
        <f>IF('Encargos e Benefícios'!C236=0,0,'Encargos e Benefícios'!U236/'Encargos e Benefícios'!C236)</f>
        <v>0</v>
      </c>
      <c r="AM237" s="11">
        <f>IF('Encargos e Benefícios'!C236=0,0,'Encargos e Benefícios'!AC236/'Encargos e Benefícios'!C236)</f>
        <v>0</v>
      </c>
      <c r="AN237" s="113">
        <f>IF('Encargos e Benefícios'!C236=0,0,'Encargos e Benefícios'!AD236/'Encargos e Benefícios'!C236)</f>
        <v>0</v>
      </c>
      <c r="AO237" s="32"/>
      <c r="AP237" s="31"/>
      <c r="AQ237" s="31"/>
      <c r="AR237" s="203"/>
      <c r="AS237" s="32"/>
    </row>
    <row r="238" spans="1:45" ht="12.75" hidden="1" x14ac:dyDescent="0.2">
      <c r="A238" s="48">
        <v>232</v>
      </c>
      <c r="B238" s="12">
        <f>'Encargos e Benefícios'!B237</f>
        <v>0</v>
      </c>
      <c r="C238" s="10">
        <f>'Encargos e Benefícios'!C237</f>
        <v>0</v>
      </c>
      <c r="D238" s="38"/>
      <c r="E238" s="167"/>
      <c r="F238" s="166"/>
      <c r="G238" s="165"/>
      <c r="H238" s="126"/>
      <c r="I238" s="47"/>
      <c r="J238" s="47"/>
      <c r="K238" s="47"/>
      <c r="L238" s="47"/>
      <c r="M238" s="165"/>
      <c r="N238" s="126"/>
      <c r="O238" s="47"/>
      <c r="P238" s="47"/>
      <c r="Q238" s="47"/>
      <c r="R238" s="47"/>
      <c r="S238" s="165"/>
      <c r="T238" s="126"/>
      <c r="U238" s="47"/>
      <c r="V238" s="47"/>
      <c r="W238" s="47"/>
      <c r="X238" s="47"/>
      <c r="Y238" s="165"/>
      <c r="Z238" s="126"/>
      <c r="AA238" s="47"/>
      <c r="AB238" s="47"/>
      <c r="AC238" s="47"/>
      <c r="AD238" s="47"/>
      <c r="AE238" s="165"/>
      <c r="AF238" s="126"/>
      <c r="AG238" s="47"/>
      <c r="AH238" s="47"/>
      <c r="AI238" s="47"/>
      <c r="AJ238" s="129"/>
      <c r="AK238" s="11">
        <f>'Encargos e Benefícios'!D237</f>
        <v>0</v>
      </c>
      <c r="AL238" s="11">
        <f>IF('Encargos e Benefícios'!C237=0,0,'Encargos e Benefícios'!U237/'Encargos e Benefícios'!C237)</f>
        <v>0</v>
      </c>
      <c r="AM238" s="11">
        <f>IF('Encargos e Benefícios'!C237=0,0,'Encargos e Benefícios'!AC237/'Encargos e Benefícios'!C237)</f>
        <v>0</v>
      </c>
      <c r="AN238" s="113">
        <f>IF('Encargos e Benefícios'!C237=0,0,'Encargos e Benefícios'!AD237/'Encargos e Benefícios'!C237)</f>
        <v>0</v>
      </c>
      <c r="AO238" s="32"/>
      <c r="AP238" s="31"/>
      <c r="AQ238" s="31"/>
      <c r="AR238" s="203"/>
      <c r="AS238" s="32"/>
    </row>
    <row r="239" spans="1:45" ht="12.75" hidden="1" x14ac:dyDescent="0.2">
      <c r="A239" s="48">
        <v>233</v>
      </c>
      <c r="B239" s="12">
        <f>'Encargos e Benefícios'!B238</f>
        <v>0</v>
      </c>
      <c r="C239" s="10">
        <f>'Encargos e Benefícios'!C238</f>
        <v>0</v>
      </c>
      <c r="D239" s="38"/>
      <c r="E239" s="167"/>
      <c r="F239" s="166"/>
      <c r="G239" s="165"/>
      <c r="H239" s="126"/>
      <c r="I239" s="47"/>
      <c r="J239" s="47"/>
      <c r="K239" s="47"/>
      <c r="L239" s="47"/>
      <c r="M239" s="165"/>
      <c r="N239" s="126"/>
      <c r="O239" s="47"/>
      <c r="P239" s="47"/>
      <c r="Q239" s="47"/>
      <c r="R239" s="47"/>
      <c r="S239" s="165"/>
      <c r="T239" s="126"/>
      <c r="U239" s="47"/>
      <c r="V239" s="47"/>
      <c r="W239" s="47"/>
      <c r="X239" s="47"/>
      <c r="Y239" s="165"/>
      <c r="Z239" s="126"/>
      <c r="AA239" s="47"/>
      <c r="AB239" s="47"/>
      <c r="AC239" s="47"/>
      <c r="AD239" s="47"/>
      <c r="AE239" s="165"/>
      <c r="AF239" s="126"/>
      <c r="AG239" s="47"/>
      <c r="AH239" s="47"/>
      <c r="AI239" s="47"/>
      <c r="AJ239" s="129"/>
      <c r="AK239" s="11">
        <f>'Encargos e Benefícios'!D238</f>
        <v>0</v>
      </c>
      <c r="AL239" s="11">
        <f>IF('Encargos e Benefícios'!C238=0,0,'Encargos e Benefícios'!U238/'Encargos e Benefícios'!C238)</f>
        <v>0</v>
      </c>
      <c r="AM239" s="11">
        <f>IF('Encargos e Benefícios'!C238=0,0,'Encargos e Benefícios'!AC238/'Encargos e Benefícios'!C238)</f>
        <v>0</v>
      </c>
      <c r="AN239" s="113">
        <f>IF('Encargos e Benefícios'!C238=0,0,'Encargos e Benefícios'!AD238/'Encargos e Benefícios'!C238)</f>
        <v>0</v>
      </c>
      <c r="AO239" s="32"/>
      <c r="AP239" s="31"/>
      <c r="AQ239" s="31"/>
      <c r="AR239" s="203"/>
      <c r="AS239" s="32"/>
    </row>
    <row r="240" spans="1:45" ht="12.75" hidden="1" x14ac:dyDescent="0.2">
      <c r="A240" s="48">
        <v>234</v>
      </c>
      <c r="B240" s="12">
        <f>'Encargos e Benefícios'!B239</f>
        <v>0</v>
      </c>
      <c r="C240" s="10">
        <f>'Encargos e Benefícios'!C239</f>
        <v>0</v>
      </c>
      <c r="D240" s="38"/>
      <c r="E240" s="167"/>
      <c r="F240" s="166"/>
      <c r="G240" s="165"/>
      <c r="H240" s="126"/>
      <c r="I240" s="47"/>
      <c r="J240" s="47"/>
      <c r="K240" s="47"/>
      <c r="L240" s="47"/>
      <c r="M240" s="165"/>
      <c r="N240" s="126"/>
      <c r="O240" s="47"/>
      <c r="P240" s="47"/>
      <c r="Q240" s="47"/>
      <c r="R240" s="47"/>
      <c r="S240" s="165"/>
      <c r="T240" s="126"/>
      <c r="U240" s="47"/>
      <c r="V240" s="47"/>
      <c r="W240" s="47"/>
      <c r="X240" s="47"/>
      <c r="Y240" s="165"/>
      <c r="Z240" s="126"/>
      <c r="AA240" s="47"/>
      <c r="AB240" s="47"/>
      <c r="AC240" s="47"/>
      <c r="AD240" s="47"/>
      <c r="AE240" s="165"/>
      <c r="AF240" s="126"/>
      <c r="AG240" s="47"/>
      <c r="AH240" s="47"/>
      <c r="AI240" s="47"/>
      <c r="AJ240" s="129"/>
      <c r="AK240" s="11">
        <f>'Encargos e Benefícios'!D239</f>
        <v>0</v>
      </c>
      <c r="AL240" s="11">
        <f>IF('Encargos e Benefícios'!C239=0,0,'Encargos e Benefícios'!U239/'Encargos e Benefícios'!C239)</f>
        <v>0</v>
      </c>
      <c r="AM240" s="11">
        <f>IF('Encargos e Benefícios'!C239=0,0,'Encargos e Benefícios'!AC239/'Encargos e Benefícios'!C239)</f>
        <v>0</v>
      </c>
      <c r="AN240" s="113">
        <f>IF('Encargos e Benefícios'!C239=0,0,'Encargos e Benefícios'!AD239/'Encargos e Benefícios'!C239)</f>
        <v>0</v>
      </c>
      <c r="AO240" s="32"/>
      <c r="AP240" s="31"/>
      <c r="AQ240" s="31"/>
      <c r="AR240" s="203"/>
      <c r="AS240" s="32"/>
    </row>
    <row r="241" spans="1:45" ht="12.75" hidden="1" x14ac:dyDescent="0.2">
      <c r="A241" s="48">
        <v>235</v>
      </c>
      <c r="B241" s="12">
        <f>'Encargos e Benefícios'!B240</f>
        <v>0</v>
      </c>
      <c r="C241" s="10">
        <f>'Encargos e Benefícios'!C240</f>
        <v>0</v>
      </c>
      <c r="D241" s="38"/>
      <c r="E241" s="167"/>
      <c r="F241" s="166"/>
      <c r="G241" s="165"/>
      <c r="H241" s="126"/>
      <c r="I241" s="47"/>
      <c r="J241" s="47"/>
      <c r="K241" s="47"/>
      <c r="L241" s="47"/>
      <c r="M241" s="165"/>
      <c r="N241" s="126"/>
      <c r="O241" s="47"/>
      <c r="P241" s="47"/>
      <c r="Q241" s="47"/>
      <c r="R241" s="47"/>
      <c r="S241" s="165"/>
      <c r="T241" s="126"/>
      <c r="U241" s="47"/>
      <c r="V241" s="47"/>
      <c r="W241" s="47"/>
      <c r="X241" s="47"/>
      <c r="Y241" s="165"/>
      <c r="Z241" s="126"/>
      <c r="AA241" s="47"/>
      <c r="AB241" s="47"/>
      <c r="AC241" s="47"/>
      <c r="AD241" s="47"/>
      <c r="AE241" s="165"/>
      <c r="AF241" s="126"/>
      <c r="AG241" s="47"/>
      <c r="AH241" s="47"/>
      <c r="AI241" s="47"/>
      <c r="AJ241" s="129"/>
      <c r="AK241" s="11">
        <f>'Encargos e Benefícios'!D240</f>
        <v>0</v>
      </c>
      <c r="AL241" s="11">
        <f>IF('Encargos e Benefícios'!C240=0,0,'Encargos e Benefícios'!U240/'Encargos e Benefícios'!C240)</f>
        <v>0</v>
      </c>
      <c r="AM241" s="11">
        <f>IF('Encargos e Benefícios'!C240=0,0,'Encargos e Benefícios'!AC240/'Encargos e Benefícios'!C240)</f>
        <v>0</v>
      </c>
      <c r="AN241" s="113">
        <f>IF('Encargos e Benefícios'!C240=0,0,'Encargos e Benefícios'!AD240/'Encargos e Benefícios'!C240)</f>
        <v>0</v>
      </c>
      <c r="AO241" s="32"/>
      <c r="AP241" s="31"/>
      <c r="AQ241" s="31"/>
      <c r="AR241" s="203"/>
      <c r="AS241" s="32"/>
    </row>
    <row r="242" spans="1:45" ht="12.75" hidden="1" x14ac:dyDescent="0.2">
      <c r="A242" s="48">
        <v>236</v>
      </c>
      <c r="B242" s="12">
        <f>'Encargos e Benefícios'!B241</f>
        <v>0</v>
      </c>
      <c r="C242" s="10">
        <f>'Encargos e Benefícios'!C241</f>
        <v>0</v>
      </c>
      <c r="D242" s="38"/>
      <c r="E242" s="167"/>
      <c r="F242" s="166"/>
      <c r="G242" s="165"/>
      <c r="H242" s="126"/>
      <c r="I242" s="47"/>
      <c r="J242" s="47"/>
      <c r="K242" s="47"/>
      <c r="L242" s="47"/>
      <c r="M242" s="165"/>
      <c r="N242" s="126"/>
      <c r="O242" s="47"/>
      <c r="P242" s="47"/>
      <c r="Q242" s="47"/>
      <c r="R242" s="47"/>
      <c r="S242" s="165"/>
      <c r="T242" s="126"/>
      <c r="U242" s="47"/>
      <c r="V242" s="47"/>
      <c r="W242" s="47"/>
      <c r="X242" s="47"/>
      <c r="Y242" s="165"/>
      <c r="Z242" s="126"/>
      <c r="AA242" s="47"/>
      <c r="AB242" s="47"/>
      <c r="AC242" s="47"/>
      <c r="AD242" s="47"/>
      <c r="AE242" s="165"/>
      <c r="AF242" s="126"/>
      <c r="AG242" s="47"/>
      <c r="AH242" s="47"/>
      <c r="AI242" s="47"/>
      <c r="AJ242" s="129"/>
      <c r="AK242" s="11">
        <f>'Encargos e Benefícios'!D241</f>
        <v>0</v>
      </c>
      <c r="AL242" s="11">
        <f>IF('Encargos e Benefícios'!C241=0,0,'Encargos e Benefícios'!U241/'Encargos e Benefícios'!C241)</f>
        <v>0</v>
      </c>
      <c r="AM242" s="11">
        <f>IF('Encargos e Benefícios'!C241=0,0,'Encargos e Benefícios'!AC241/'Encargos e Benefícios'!C241)</f>
        <v>0</v>
      </c>
      <c r="AN242" s="113">
        <f>IF('Encargos e Benefícios'!C241=0,0,'Encargos e Benefícios'!AD241/'Encargos e Benefícios'!C241)</f>
        <v>0</v>
      </c>
      <c r="AO242" s="32"/>
      <c r="AP242" s="31"/>
      <c r="AQ242" s="31"/>
      <c r="AR242" s="203"/>
      <c r="AS242" s="32"/>
    </row>
    <row r="243" spans="1:45" ht="12.75" hidden="1" x14ac:dyDescent="0.2">
      <c r="A243" s="48">
        <v>237</v>
      </c>
      <c r="B243" s="12">
        <f>'Encargos e Benefícios'!B242</f>
        <v>0</v>
      </c>
      <c r="C243" s="10">
        <f>'Encargos e Benefícios'!C242</f>
        <v>0</v>
      </c>
      <c r="D243" s="38"/>
      <c r="E243" s="167"/>
      <c r="F243" s="166"/>
      <c r="G243" s="165"/>
      <c r="H243" s="126"/>
      <c r="I243" s="47"/>
      <c r="J243" s="47"/>
      <c r="K243" s="47"/>
      <c r="L243" s="47"/>
      <c r="M243" s="165"/>
      <c r="N243" s="126"/>
      <c r="O243" s="47"/>
      <c r="P243" s="47"/>
      <c r="Q243" s="47"/>
      <c r="R243" s="47"/>
      <c r="S243" s="165"/>
      <c r="T243" s="126"/>
      <c r="U243" s="47"/>
      <c r="V243" s="47"/>
      <c r="W243" s="47"/>
      <c r="X243" s="47"/>
      <c r="Y243" s="165"/>
      <c r="Z243" s="126"/>
      <c r="AA243" s="47"/>
      <c r="AB243" s="47"/>
      <c r="AC243" s="47"/>
      <c r="AD243" s="47"/>
      <c r="AE243" s="165"/>
      <c r="AF243" s="126"/>
      <c r="AG243" s="47"/>
      <c r="AH243" s="47"/>
      <c r="AI243" s="47"/>
      <c r="AJ243" s="129"/>
      <c r="AK243" s="11">
        <f>'Encargos e Benefícios'!D242</f>
        <v>0</v>
      </c>
      <c r="AL243" s="11">
        <f>IF('Encargos e Benefícios'!C242=0,0,'Encargos e Benefícios'!U242/'Encargos e Benefícios'!C242)</f>
        <v>0</v>
      </c>
      <c r="AM243" s="11">
        <f>IF('Encargos e Benefícios'!C242=0,0,'Encargos e Benefícios'!AC242/'Encargos e Benefícios'!C242)</f>
        <v>0</v>
      </c>
      <c r="AN243" s="113">
        <f>IF('Encargos e Benefícios'!C242=0,0,'Encargos e Benefícios'!AD242/'Encargos e Benefícios'!C242)</f>
        <v>0</v>
      </c>
      <c r="AO243" s="32"/>
      <c r="AP243" s="31"/>
      <c r="AQ243" s="31"/>
      <c r="AR243" s="203"/>
      <c r="AS243" s="32"/>
    </row>
    <row r="244" spans="1:45" ht="12.75" hidden="1" x14ac:dyDescent="0.2">
      <c r="A244" s="48">
        <v>238</v>
      </c>
      <c r="B244" s="12">
        <f>'Encargos e Benefícios'!B243</f>
        <v>0</v>
      </c>
      <c r="C244" s="10">
        <f>'Encargos e Benefícios'!C243</f>
        <v>0</v>
      </c>
      <c r="D244" s="38"/>
      <c r="E244" s="167"/>
      <c r="F244" s="166"/>
      <c r="G244" s="165"/>
      <c r="H244" s="126"/>
      <c r="I244" s="47"/>
      <c r="J244" s="47"/>
      <c r="K244" s="47"/>
      <c r="L244" s="47"/>
      <c r="M244" s="165"/>
      <c r="N244" s="126"/>
      <c r="O244" s="47"/>
      <c r="P244" s="47"/>
      <c r="Q244" s="47"/>
      <c r="R244" s="47"/>
      <c r="S244" s="165"/>
      <c r="T244" s="126"/>
      <c r="U244" s="47"/>
      <c r="V244" s="47"/>
      <c r="W244" s="47"/>
      <c r="X244" s="47"/>
      <c r="Y244" s="165"/>
      <c r="Z244" s="126"/>
      <c r="AA244" s="47"/>
      <c r="AB244" s="47"/>
      <c r="AC244" s="47"/>
      <c r="AD244" s="47"/>
      <c r="AE244" s="165"/>
      <c r="AF244" s="126"/>
      <c r="AG244" s="47"/>
      <c r="AH244" s="47"/>
      <c r="AI244" s="47"/>
      <c r="AJ244" s="129"/>
      <c r="AK244" s="11">
        <f>'Encargos e Benefícios'!D243</f>
        <v>0</v>
      </c>
      <c r="AL244" s="11">
        <f>IF('Encargos e Benefícios'!C243=0,0,'Encargos e Benefícios'!U243/'Encargos e Benefícios'!C243)</f>
        <v>0</v>
      </c>
      <c r="AM244" s="11">
        <f>IF('Encargos e Benefícios'!C243=0,0,'Encargos e Benefícios'!AC243/'Encargos e Benefícios'!C243)</f>
        <v>0</v>
      </c>
      <c r="AN244" s="113">
        <f>IF('Encargos e Benefícios'!C243=0,0,'Encargos e Benefícios'!AD243/'Encargos e Benefícios'!C243)</f>
        <v>0</v>
      </c>
      <c r="AO244" s="32"/>
      <c r="AP244" s="31"/>
      <c r="AQ244" s="31"/>
      <c r="AR244" s="203"/>
      <c r="AS244" s="32"/>
    </row>
    <row r="245" spans="1:45" ht="12.75" hidden="1" x14ac:dyDescent="0.2">
      <c r="A245" s="48">
        <v>239</v>
      </c>
      <c r="B245" s="12">
        <f>'Encargos e Benefícios'!B244</f>
        <v>0</v>
      </c>
      <c r="C245" s="10">
        <f>'Encargos e Benefícios'!C244</f>
        <v>0</v>
      </c>
      <c r="D245" s="38"/>
      <c r="E245" s="167"/>
      <c r="F245" s="166"/>
      <c r="G245" s="165"/>
      <c r="H245" s="126"/>
      <c r="I245" s="47"/>
      <c r="J245" s="47"/>
      <c r="K245" s="47"/>
      <c r="L245" s="47"/>
      <c r="M245" s="165"/>
      <c r="N245" s="126"/>
      <c r="O245" s="47"/>
      <c r="P245" s="47"/>
      <c r="Q245" s="47"/>
      <c r="R245" s="47"/>
      <c r="S245" s="165"/>
      <c r="T245" s="126"/>
      <c r="U245" s="47"/>
      <c r="V245" s="47"/>
      <c r="W245" s="47"/>
      <c r="X245" s="47"/>
      <c r="Y245" s="165"/>
      <c r="Z245" s="126"/>
      <c r="AA245" s="47"/>
      <c r="AB245" s="47"/>
      <c r="AC245" s="47"/>
      <c r="AD245" s="47"/>
      <c r="AE245" s="165"/>
      <c r="AF245" s="126"/>
      <c r="AG245" s="47"/>
      <c r="AH245" s="47"/>
      <c r="AI245" s="47"/>
      <c r="AJ245" s="129"/>
      <c r="AK245" s="11">
        <f>'Encargos e Benefícios'!D244</f>
        <v>0</v>
      </c>
      <c r="AL245" s="11">
        <f>IF('Encargos e Benefícios'!C244=0,0,'Encargos e Benefícios'!U244/'Encargos e Benefícios'!C244)</f>
        <v>0</v>
      </c>
      <c r="AM245" s="11">
        <f>IF('Encargos e Benefícios'!C244=0,0,'Encargos e Benefícios'!AC244/'Encargos e Benefícios'!C244)</f>
        <v>0</v>
      </c>
      <c r="AN245" s="113">
        <f>IF('Encargos e Benefícios'!C244=0,0,'Encargos e Benefícios'!AD244/'Encargos e Benefícios'!C244)</f>
        <v>0</v>
      </c>
      <c r="AO245" s="32"/>
      <c r="AP245" s="31"/>
      <c r="AQ245" s="31"/>
      <c r="AR245" s="203"/>
      <c r="AS245" s="32"/>
    </row>
    <row r="246" spans="1:45" ht="12.75" hidden="1" x14ac:dyDescent="0.2">
      <c r="A246" s="48">
        <v>240</v>
      </c>
      <c r="B246" s="12">
        <f>'Encargos e Benefícios'!B245</f>
        <v>0</v>
      </c>
      <c r="C246" s="10">
        <f>'Encargos e Benefícios'!C245</f>
        <v>0</v>
      </c>
      <c r="D246" s="38"/>
      <c r="E246" s="167"/>
      <c r="F246" s="166"/>
      <c r="G246" s="165"/>
      <c r="H246" s="126"/>
      <c r="I246" s="47"/>
      <c r="J246" s="47"/>
      <c r="K246" s="47"/>
      <c r="L246" s="47"/>
      <c r="M246" s="165"/>
      <c r="N246" s="126"/>
      <c r="O246" s="47"/>
      <c r="P246" s="47"/>
      <c r="Q246" s="47"/>
      <c r="R246" s="47"/>
      <c r="S246" s="165"/>
      <c r="T246" s="126"/>
      <c r="U246" s="47"/>
      <c r="V246" s="47"/>
      <c r="W246" s="47"/>
      <c r="X246" s="47"/>
      <c r="Y246" s="165"/>
      <c r="Z246" s="126"/>
      <c r="AA246" s="47"/>
      <c r="AB246" s="47"/>
      <c r="AC246" s="47"/>
      <c r="AD246" s="47"/>
      <c r="AE246" s="165"/>
      <c r="AF246" s="126"/>
      <c r="AG246" s="47"/>
      <c r="AH246" s="47"/>
      <c r="AI246" s="47"/>
      <c r="AJ246" s="129"/>
      <c r="AK246" s="11">
        <f>'Encargos e Benefícios'!D245</f>
        <v>0</v>
      </c>
      <c r="AL246" s="11">
        <f>IF('Encargos e Benefícios'!C245=0,0,'Encargos e Benefícios'!U245/'Encargos e Benefícios'!C245)</f>
        <v>0</v>
      </c>
      <c r="AM246" s="11">
        <f>IF('Encargos e Benefícios'!C245=0,0,'Encargos e Benefícios'!AC245/'Encargos e Benefícios'!C245)</f>
        <v>0</v>
      </c>
      <c r="AN246" s="113">
        <f>IF('Encargos e Benefícios'!C245=0,0,'Encargos e Benefícios'!AD245/'Encargos e Benefícios'!C245)</f>
        <v>0</v>
      </c>
      <c r="AO246" s="32"/>
      <c r="AP246" s="31"/>
      <c r="AQ246" s="31"/>
      <c r="AR246" s="203"/>
      <c r="AS246" s="32"/>
    </row>
    <row r="247" spans="1:45" ht="12.75" hidden="1" x14ac:dyDescent="0.2">
      <c r="A247" s="48">
        <v>241</v>
      </c>
      <c r="B247" s="12">
        <f>'Encargos e Benefícios'!B246</f>
        <v>0</v>
      </c>
      <c r="C247" s="10">
        <f>'Encargos e Benefícios'!C246</f>
        <v>0</v>
      </c>
      <c r="D247" s="38"/>
      <c r="E247" s="167"/>
      <c r="F247" s="166"/>
      <c r="G247" s="165"/>
      <c r="H247" s="126"/>
      <c r="I247" s="47"/>
      <c r="J247" s="47"/>
      <c r="K247" s="47"/>
      <c r="L247" s="47"/>
      <c r="M247" s="165"/>
      <c r="N247" s="126"/>
      <c r="O247" s="47"/>
      <c r="P247" s="47"/>
      <c r="Q247" s="47"/>
      <c r="R247" s="47"/>
      <c r="S247" s="165"/>
      <c r="T247" s="126"/>
      <c r="U247" s="47"/>
      <c r="V247" s="47"/>
      <c r="W247" s="47"/>
      <c r="X247" s="47"/>
      <c r="Y247" s="165"/>
      <c r="Z247" s="126"/>
      <c r="AA247" s="47"/>
      <c r="AB247" s="47"/>
      <c r="AC247" s="47"/>
      <c r="AD247" s="47"/>
      <c r="AE247" s="165"/>
      <c r="AF247" s="126"/>
      <c r="AG247" s="47"/>
      <c r="AH247" s="47"/>
      <c r="AI247" s="47"/>
      <c r="AJ247" s="129"/>
      <c r="AK247" s="11">
        <f>'Encargos e Benefícios'!D246</f>
        <v>0</v>
      </c>
      <c r="AL247" s="11">
        <f>IF('Encargos e Benefícios'!C246=0,0,'Encargos e Benefícios'!U246/'Encargos e Benefícios'!C246)</f>
        <v>0</v>
      </c>
      <c r="AM247" s="11">
        <f>IF('Encargos e Benefícios'!C246=0,0,'Encargos e Benefícios'!AC246/'Encargos e Benefícios'!C246)</f>
        <v>0</v>
      </c>
      <c r="AN247" s="113">
        <f>IF('Encargos e Benefícios'!C246=0,0,'Encargos e Benefícios'!AD246/'Encargos e Benefícios'!C246)</f>
        <v>0</v>
      </c>
      <c r="AO247" s="32"/>
      <c r="AP247" s="31"/>
      <c r="AQ247" s="31"/>
      <c r="AR247" s="203"/>
      <c r="AS247" s="32"/>
    </row>
    <row r="248" spans="1:45" ht="12.75" hidden="1" x14ac:dyDescent="0.2">
      <c r="A248" s="48">
        <v>242</v>
      </c>
      <c r="B248" s="12">
        <f>'Encargos e Benefícios'!B247</f>
        <v>0</v>
      </c>
      <c r="C248" s="10">
        <f>'Encargos e Benefícios'!C247</f>
        <v>0</v>
      </c>
      <c r="D248" s="38"/>
      <c r="E248" s="167"/>
      <c r="F248" s="166"/>
      <c r="G248" s="165"/>
      <c r="H248" s="126"/>
      <c r="I248" s="47"/>
      <c r="J248" s="47"/>
      <c r="K248" s="47"/>
      <c r="L248" s="47"/>
      <c r="M248" s="165"/>
      <c r="N248" s="126"/>
      <c r="O248" s="47"/>
      <c r="P248" s="47"/>
      <c r="Q248" s="47"/>
      <c r="R248" s="47"/>
      <c r="S248" s="165"/>
      <c r="T248" s="126"/>
      <c r="U248" s="47"/>
      <c r="V248" s="47"/>
      <c r="W248" s="47"/>
      <c r="X248" s="47"/>
      <c r="Y248" s="165"/>
      <c r="Z248" s="126"/>
      <c r="AA248" s="47"/>
      <c r="AB248" s="47"/>
      <c r="AC248" s="47"/>
      <c r="AD248" s="47"/>
      <c r="AE248" s="165"/>
      <c r="AF248" s="126"/>
      <c r="AG248" s="47"/>
      <c r="AH248" s="47"/>
      <c r="AI248" s="47"/>
      <c r="AJ248" s="129"/>
      <c r="AK248" s="11">
        <f>'Encargos e Benefícios'!D247</f>
        <v>0</v>
      </c>
      <c r="AL248" s="11">
        <f>IF('Encargos e Benefícios'!C247=0,0,'Encargos e Benefícios'!U247/'Encargos e Benefícios'!C247)</f>
        <v>0</v>
      </c>
      <c r="AM248" s="11">
        <f>IF('Encargos e Benefícios'!C247=0,0,'Encargos e Benefícios'!AC247/'Encargos e Benefícios'!C247)</f>
        <v>0</v>
      </c>
      <c r="AN248" s="113">
        <f>IF('Encargos e Benefícios'!C247=0,0,'Encargos e Benefícios'!AD247/'Encargos e Benefícios'!C247)</f>
        <v>0</v>
      </c>
      <c r="AO248" s="32"/>
      <c r="AP248" s="31"/>
      <c r="AQ248" s="31"/>
      <c r="AR248" s="203"/>
      <c r="AS248" s="32"/>
    </row>
    <row r="249" spans="1:45" ht="12.75" hidden="1" x14ac:dyDescent="0.2">
      <c r="A249" s="48">
        <v>243</v>
      </c>
      <c r="B249" s="12">
        <f>'Encargos e Benefícios'!B248</f>
        <v>0</v>
      </c>
      <c r="C249" s="10">
        <f>'Encargos e Benefícios'!C248</f>
        <v>0</v>
      </c>
      <c r="D249" s="38"/>
      <c r="E249" s="167"/>
      <c r="F249" s="166"/>
      <c r="G249" s="165"/>
      <c r="H249" s="126"/>
      <c r="I249" s="47"/>
      <c r="J249" s="47"/>
      <c r="K249" s="47"/>
      <c r="L249" s="47"/>
      <c r="M249" s="165"/>
      <c r="N249" s="126"/>
      <c r="O249" s="47"/>
      <c r="P249" s="47"/>
      <c r="Q249" s="47"/>
      <c r="R249" s="47"/>
      <c r="S249" s="165"/>
      <c r="T249" s="126"/>
      <c r="U249" s="47"/>
      <c r="V249" s="47"/>
      <c r="W249" s="47"/>
      <c r="X249" s="47"/>
      <c r="Y249" s="165"/>
      <c r="Z249" s="126"/>
      <c r="AA249" s="47"/>
      <c r="AB249" s="47"/>
      <c r="AC249" s="47"/>
      <c r="AD249" s="47"/>
      <c r="AE249" s="165"/>
      <c r="AF249" s="126"/>
      <c r="AG249" s="47"/>
      <c r="AH249" s="47"/>
      <c r="AI249" s="47"/>
      <c r="AJ249" s="129"/>
      <c r="AK249" s="11">
        <f>'Encargos e Benefícios'!D248</f>
        <v>0</v>
      </c>
      <c r="AL249" s="11">
        <f>IF('Encargos e Benefícios'!C248=0,0,'Encargos e Benefícios'!U248/'Encargos e Benefícios'!C248)</f>
        <v>0</v>
      </c>
      <c r="AM249" s="11">
        <f>IF('Encargos e Benefícios'!C248=0,0,'Encargos e Benefícios'!AC248/'Encargos e Benefícios'!C248)</f>
        <v>0</v>
      </c>
      <c r="AN249" s="113">
        <f>IF('Encargos e Benefícios'!C248=0,0,'Encargos e Benefícios'!AD248/'Encargos e Benefícios'!C248)</f>
        <v>0</v>
      </c>
      <c r="AO249" s="32"/>
      <c r="AP249" s="31"/>
      <c r="AQ249" s="31"/>
      <c r="AR249" s="203"/>
      <c r="AS249" s="32"/>
    </row>
    <row r="250" spans="1:45" ht="12.75" hidden="1" x14ac:dyDescent="0.2">
      <c r="A250" s="48">
        <v>244</v>
      </c>
      <c r="B250" s="12">
        <f>'Encargos e Benefícios'!B249</f>
        <v>0</v>
      </c>
      <c r="C250" s="10">
        <f>'Encargos e Benefícios'!C249</f>
        <v>0</v>
      </c>
      <c r="D250" s="38"/>
      <c r="E250" s="167"/>
      <c r="F250" s="166"/>
      <c r="G250" s="165"/>
      <c r="H250" s="126"/>
      <c r="I250" s="47"/>
      <c r="J250" s="47"/>
      <c r="K250" s="47"/>
      <c r="L250" s="47"/>
      <c r="M250" s="165"/>
      <c r="N250" s="126"/>
      <c r="O250" s="47"/>
      <c r="P250" s="47"/>
      <c r="Q250" s="47"/>
      <c r="R250" s="47"/>
      <c r="S250" s="165"/>
      <c r="T250" s="126"/>
      <c r="U250" s="47"/>
      <c r="V250" s="47"/>
      <c r="W250" s="47"/>
      <c r="X250" s="47"/>
      <c r="Y250" s="165"/>
      <c r="Z250" s="126"/>
      <c r="AA250" s="47"/>
      <c r="AB250" s="47"/>
      <c r="AC250" s="47"/>
      <c r="AD250" s="47"/>
      <c r="AE250" s="165"/>
      <c r="AF250" s="126"/>
      <c r="AG250" s="47"/>
      <c r="AH250" s="47"/>
      <c r="AI250" s="47"/>
      <c r="AJ250" s="129"/>
      <c r="AK250" s="11">
        <f>'Encargos e Benefícios'!D249</f>
        <v>0</v>
      </c>
      <c r="AL250" s="11">
        <f>IF('Encargos e Benefícios'!C249=0,0,'Encargos e Benefícios'!U249/'Encargos e Benefícios'!C249)</f>
        <v>0</v>
      </c>
      <c r="AM250" s="11">
        <f>IF('Encargos e Benefícios'!C249=0,0,'Encargos e Benefícios'!AC249/'Encargos e Benefícios'!C249)</f>
        <v>0</v>
      </c>
      <c r="AN250" s="113">
        <f>IF('Encargos e Benefícios'!C249=0,0,'Encargos e Benefícios'!AD249/'Encargos e Benefícios'!C249)</f>
        <v>0</v>
      </c>
      <c r="AO250" s="32"/>
      <c r="AP250" s="31"/>
      <c r="AQ250" s="31"/>
      <c r="AR250" s="203"/>
      <c r="AS250" s="32"/>
    </row>
    <row r="251" spans="1:45" ht="12.75" hidden="1" x14ac:dyDescent="0.2">
      <c r="A251" s="48">
        <v>245</v>
      </c>
      <c r="B251" s="12">
        <f>'Encargos e Benefícios'!B250</f>
        <v>0</v>
      </c>
      <c r="C251" s="10">
        <f>'Encargos e Benefícios'!C250</f>
        <v>0</v>
      </c>
      <c r="D251" s="38"/>
      <c r="E251" s="167"/>
      <c r="F251" s="166"/>
      <c r="G251" s="165"/>
      <c r="H251" s="126"/>
      <c r="I251" s="47"/>
      <c r="J251" s="47"/>
      <c r="K251" s="47"/>
      <c r="L251" s="47"/>
      <c r="M251" s="165"/>
      <c r="N251" s="126"/>
      <c r="O251" s="47"/>
      <c r="P251" s="47"/>
      <c r="Q251" s="47"/>
      <c r="R251" s="47"/>
      <c r="S251" s="165"/>
      <c r="T251" s="126"/>
      <c r="U251" s="47"/>
      <c r="V251" s="47"/>
      <c r="W251" s="47"/>
      <c r="X251" s="47"/>
      <c r="Y251" s="165"/>
      <c r="Z251" s="126"/>
      <c r="AA251" s="47"/>
      <c r="AB251" s="47"/>
      <c r="AC251" s="47"/>
      <c r="AD251" s="47"/>
      <c r="AE251" s="165"/>
      <c r="AF251" s="126"/>
      <c r="AG251" s="47"/>
      <c r="AH251" s="47"/>
      <c r="AI251" s="47"/>
      <c r="AJ251" s="129"/>
      <c r="AK251" s="11">
        <f>'Encargos e Benefícios'!D250</f>
        <v>0</v>
      </c>
      <c r="AL251" s="11">
        <f>IF('Encargos e Benefícios'!C250=0,0,'Encargos e Benefícios'!U250/'Encargos e Benefícios'!C250)</f>
        <v>0</v>
      </c>
      <c r="AM251" s="11">
        <f>IF('Encargos e Benefícios'!C250=0,0,'Encargos e Benefícios'!AC250/'Encargos e Benefícios'!C250)</f>
        <v>0</v>
      </c>
      <c r="AN251" s="113">
        <f>IF('Encargos e Benefícios'!C250=0,0,'Encargos e Benefícios'!AD250/'Encargos e Benefícios'!C250)</f>
        <v>0</v>
      </c>
      <c r="AO251" s="32"/>
      <c r="AP251" s="31"/>
      <c r="AQ251" s="31"/>
      <c r="AR251" s="203"/>
      <c r="AS251" s="32"/>
    </row>
    <row r="252" spans="1:45" ht="12.75" hidden="1" x14ac:dyDescent="0.2">
      <c r="A252" s="48">
        <v>246</v>
      </c>
      <c r="B252" s="12">
        <f>'Encargos e Benefícios'!B251</f>
        <v>0</v>
      </c>
      <c r="C252" s="10">
        <f>'Encargos e Benefícios'!C251</f>
        <v>0</v>
      </c>
      <c r="D252" s="38"/>
      <c r="E252" s="167"/>
      <c r="F252" s="166"/>
      <c r="G252" s="165"/>
      <c r="H252" s="126"/>
      <c r="I252" s="47"/>
      <c r="J252" s="47"/>
      <c r="K252" s="47"/>
      <c r="L252" s="47"/>
      <c r="M252" s="165"/>
      <c r="N252" s="126"/>
      <c r="O252" s="47"/>
      <c r="P252" s="47"/>
      <c r="Q252" s="47"/>
      <c r="R252" s="47"/>
      <c r="S252" s="165"/>
      <c r="T252" s="126"/>
      <c r="U252" s="47"/>
      <c r="V252" s="47"/>
      <c r="W252" s="47"/>
      <c r="X252" s="47"/>
      <c r="Y252" s="165"/>
      <c r="Z252" s="126"/>
      <c r="AA252" s="47"/>
      <c r="AB252" s="47"/>
      <c r="AC252" s="47"/>
      <c r="AD252" s="47"/>
      <c r="AE252" s="165"/>
      <c r="AF252" s="126"/>
      <c r="AG252" s="47"/>
      <c r="AH252" s="47"/>
      <c r="AI252" s="47"/>
      <c r="AJ252" s="129"/>
      <c r="AK252" s="11">
        <f>'Encargos e Benefícios'!D251</f>
        <v>0</v>
      </c>
      <c r="AL252" s="11">
        <f>IF('Encargos e Benefícios'!C251=0,0,'Encargos e Benefícios'!U251/'Encargos e Benefícios'!C251)</f>
        <v>0</v>
      </c>
      <c r="AM252" s="11">
        <f>IF('Encargos e Benefícios'!C251=0,0,'Encargos e Benefícios'!AC251/'Encargos e Benefícios'!C251)</f>
        <v>0</v>
      </c>
      <c r="AN252" s="113">
        <f>IF('Encargos e Benefícios'!C251=0,0,'Encargos e Benefícios'!AD251/'Encargos e Benefícios'!C251)</f>
        <v>0</v>
      </c>
      <c r="AO252" s="32"/>
      <c r="AP252" s="31"/>
      <c r="AQ252" s="31"/>
      <c r="AR252" s="203"/>
      <c r="AS252" s="32"/>
    </row>
    <row r="253" spans="1:45" ht="12.75" hidden="1" x14ac:dyDescent="0.2">
      <c r="A253" s="48">
        <v>247</v>
      </c>
      <c r="B253" s="12">
        <f>'Encargos e Benefícios'!B252</f>
        <v>0</v>
      </c>
      <c r="C253" s="10">
        <f>'Encargos e Benefícios'!C252</f>
        <v>0</v>
      </c>
      <c r="D253" s="38"/>
      <c r="E253" s="167"/>
      <c r="F253" s="166"/>
      <c r="G253" s="165"/>
      <c r="H253" s="126"/>
      <c r="I253" s="47"/>
      <c r="J253" s="47"/>
      <c r="K253" s="47"/>
      <c r="L253" s="47"/>
      <c r="M253" s="165"/>
      <c r="N253" s="126"/>
      <c r="O253" s="47"/>
      <c r="P253" s="47"/>
      <c r="Q253" s="47"/>
      <c r="R253" s="47"/>
      <c r="S253" s="165"/>
      <c r="T253" s="126"/>
      <c r="U253" s="47"/>
      <c r="V253" s="47"/>
      <c r="W253" s="47"/>
      <c r="X253" s="47"/>
      <c r="Y253" s="165"/>
      <c r="Z253" s="126"/>
      <c r="AA253" s="47"/>
      <c r="AB253" s="47"/>
      <c r="AC253" s="47"/>
      <c r="AD253" s="47"/>
      <c r="AE253" s="165"/>
      <c r="AF253" s="126"/>
      <c r="AG253" s="47"/>
      <c r="AH253" s="47"/>
      <c r="AI253" s="47"/>
      <c r="AJ253" s="129"/>
      <c r="AK253" s="11">
        <f>'Encargos e Benefícios'!D252</f>
        <v>0</v>
      </c>
      <c r="AL253" s="11">
        <f>IF('Encargos e Benefícios'!C252=0,0,'Encargos e Benefícios'!U252/'Encargos e Benefícios'!C252)</f>
        <v>0</v>
      </c>
      <c r="AM253" s="11">
        <f>IF('Encargos e Benefícios'!C252=0,0,'Encargos e Benefícios'!AC252/'Encargos e Benefícios'!C252)</f>
        <v>0</v>
      </c>
      <c r="AN253" s="113">
        <f>IF('Encargos e Benefícios'!C252=0,0,'Encargos e Benefícios'!AD252/'Encargos e Benefícios'!C252)</f>
        <v>0</v>
      </c>
      <c r="AO253" s="32"/>
      <c r="AP253" s="31"/>
      <c r="AQ253" s="31"/>
      <c r="AR253" s="203"/>
      <c r="AS253" s="32"/>
    </row>
    <row r="254" spans="1:45" ht="12.75" hidden="1" x14ac:dyDescent="0.2">
      <c r="A254" s="48">
        <v>248</v>
      </c>
      <c r="B254" s="12">
        <f>'Encargos e Benefícios'!B253</f>
        <v>0</v>
      </c>
      <c r="C254" s="10">
        <f>'Encargos e Benefícios'!C253</f>
        <v>0</v>
      </c>
      <c r="D254" s="38"/>
      <c r="E254" s="167"/>
      <c r="F254" s="166"/>
      <c r="G254" s="165"/>
      <c r="H254" s="126"/>
      <c r="I254" s="47"/>
      <c r="J254" s="47"/>
      <c r="K254" s="47"/>
      <c r="L254" s="47"/>
      <c r="M254" s="165"/>
      <c r="N254" s="126"/>
      <c r="O254" s="47"/>
      <c r="P254" s="47"/>
      <c r="Q254" s="47"/>
      <c r="R254" s="47"/>
      <c r="S254" s="165"/>
      <c r="T254" s="126"/>
      <c r="U254" s="47"/>
      <c r="V254" s="47"/>
      <c r="W254" s="47"/>
      <c r="X254" s="47"/>
      <c r="Y254" s="165"/>
      <c r="Z254" s="126"/>
      <c r="AA254" s="47"/>
      <c r="AB254" s="47"/>
      <c r="AC254" s="47"/>
      <c r="AD254" s="47"/>
      <c r="AE254" s="165"/>
      <c r="AF254" s="126"/>
      <c r="AG254" s="47"/>
      <c r="AH254" s="47"/>
      <c r="AI254" s="47"/>
      <c r="AJ254" s="129"/>
      <c r="AK254" s="11">
        <f>'Encargos e Benefícios'!D253</f>
        <v>0</v>
      </c>
      <c r="AL254" s="11">
        <f>IF('Encargos e Benefícios'!C253=0,0,'Encargos e Benefícios'!U253/'Encargos e Benefícios'!C253)</f>
        <v>0</v>
      </c>
      <c r="AM254" s="11">
        <f>IF('Encargos e Benefícios'!C253=0,0,'Encargos e Benefícios'!AC253/'Encargos e Benefícios'!C253)</f>
        <v>0</v>
      </c>
      <c r="AN254" s="113">
        <f>IF('Encargos e Benefícios'!C253=0,0,'Encargos e Benefícios'!AD253/'Encargos e Benefícios'!C253)</f>
        <v>0</v>
      </c>
      <c r="AO254" s="32"/>
      <c r="AP254" s="31"/>
      <c r="AQ254" s="31"/>
      <c r="AR254" s="203"/>
      <c r="AS254" s="32"/>
    </row>
    <row r="255" spans="1:45" ht="12.75" hidden="1" x14ac:dyDescent="0.2">
      <c r="A255" s="48">
        <v>249</v>
      </c>
      <c r="B255" s="12">
        <f>'Encargos e Benefícios'!B254</f>
        <v>0</v>
      </c>
      <c r="C255" s="10">
        <f>'Encargos e Benefícios'!C254</f>
        <v>0</v>
      </c>
      <c r="D255" s="38"/>
      <c r="E255" s="167"/>
      <c r="F255" s="166"/>
      <c r="G255" s="165"/>
      <c r="H255" s="126"/>
      <c r="I255" s="47"/>
      <c r="J255" s="47"/>
      <c r="K255" s="47"/>
      <c r="L255" s="47"/>
      <c r="M255" s="165"/>
      <c r="N255" s="126"/>
      <c r="O255" s="47"/>
      <c r="P255" s="47"/>
      <c r="Q255" s="47"/>
      <c r="R255" s="47"/>
      <c r="S255" s="165"/>
      <c r="T255" s="126"/>
      <c r="U255" s="47"/>
      <c r="V255" s="47"/>
      <c r="W255" s="47"/>
      <c r="X255" s="47"/>
      <c r="Y255" s="165"/>
      <c r="Z255" s="126"/>
      <c r="AA255" s="47"/>
      <c r="AB255" s="47"/>
      <c r="AC255" s="47"/>
      <c r="AD255" s="47"/>
      <c r="AE255" s="165"/>
      <c r="AF255" s="126"/>
      <c r="AG255" s="47"/>
      <c r="AH255" s="47"/>
      <c r="AI255" s="47"/>
      <c r="AJ255" s="129"/>
      <c r="AK255" s="11">
        <f>'Encargos e Benefícios'!D254</f>
        <v>0</v>
      </c>
      <c r="AL255" s="11">
        <f>IF('Encargos e Benefícios'!C254=0,0,'Encargos e Benefícios'!U254/'Encargos e Benefícios'!C254)</f>
        <v>0</v>
      </c>
      <c r="AM255" s="11">
        <f>IF('Encargos e Benefícios'!C254=0,0,'Encargos e Benefícios'!AC254/'Encargos e Benefícios'!C254)</f>
        <v>0</v>
      </c>
      <c r="AN255" s="113">
        <f>IF('Encargos e Benefícios'!C254=0,0,'Encargos e Benefícios'!AD254/'Encargos e Benefícios'!C254)</f>
        <v>0</v>
      </c>
      <c r="AO255" s="32"/>
      <c r="AP255" s="31"/>
      <c r="AQ255" s="31"/>
      <c r="AR255" s="203"/>
      <c r="AS255" s="32"/>
    </row>
    <row r="256" spans="1:45" ht="12.75" hidden="1" x14ac:dyDescent="0.2">
      <c r="A256" s="48">
        <v>250</v>
      </c>
      <c r="B256" s="12">
        <f>'Encargos e Benefícios'!B255</f>
        <v>0</v>
      </c>
      <c r="C256" s="10">
        <f>'Encargos e Benefícios'!C255</f>
        <v>0</v>
      </c>
      <c r="D256" s="38"/>
      <c r="E256" s="167"/>
      <c r="F256" s="166"/>
      <c r="G256" s="165"/>
      <c r="H256" s="126"/>
      <c r="I256" s="47"/>
      <c r="J256" s="47"/>
      <c r="K256" s="47"/>
      <c r="L256" s="47"/>
      <c r="M256" s="165"/>
      <c r="N256" s="126"/>
      <c r="O256" s="47"/>
      <c r="P256" s="47"/>
      <c r="Q256" s="47"/>
      <c r="R256" s="47"/>
      <c r="S256" s="165"/>
      <c r="T256" s="126"/>
      <c r="U256" s="47"/>
      <c r="V256" s="47"/>
      <c r="W256" s="47"/>
      <c r="X256" s="47"/>
      <c r="Y256" s="165"/>
      <c r="Z256" s="126"/>
      <c r="AA256" s="47"/>
      <c r="AB256" s="47"/>
      <c r="AC256" s="47"/>
      <c r="AD256" s="47"/>
      <c r="AE256" s="165"/>
      <c r="AF256" s="126"/>
      <c r="AG256" s="47"/>
      <c r="AH256" s="47"/>
      <c r="AI256" s="47"/>
      <c r="AJ256" s="129"/>
      <c r="AK256" s="11">
        <f>'Encargos e Benefícios'!D255</f>
        <v>0</v>
      </c>
      <c r="AL256" s="11">
        <f>IF('Encargos e Benefícios'!C255=0,0,'Encargos e Benefícios'!U255/'Encargos e Benefícios'!C255)</f>
        <v>0</v>
      </c>
      <c r="AM256" s="11">
        <f>IF('Encargos e Benefícios'!C255=0,0,'Encargos e Benefícios'!AC255/'Encargos e Benefícios'!C255)</f>
        <v>0</v>
      </c>
      <c r="AN256" s="113">
        <f>IF('Encargos e Benefícios'!C255=0,0,'Encargos e Benefícios'!AD255/'Encargos e Benefícios'!C255)</f>
        <v>0</v>
      </c>
      <c r="AO256" s="32"/>
      <c r="AP256" s="31"/>
      <c r="AQ256" s="31"/>
      <c r="AR256" s="203"/>
      <c r="AS256" s="32"/>
    </row>
    <row r="257" spans="1:45" ht="12.75" hidden="1" x14ac:dyDescent="0.2">
      <c r="A257" s="48">
        <v>251</v>
      </c>
      <c r="B257" s="12">
        <f>'Encargos e Benefícios'!B256</f>
        <v>0</v>
      </c>
      <c r="C257" s="10">
        <f>'Encargos e Benefícios'!C256</f>
        <v>0</v>
      </c>
      <c r="D257" s="38"/>
      <c r="E257" s="167"/>
      <c r="F257" s="166"/>
      <c r="G257" s="165"/>
      <c r="H257" s="126"/>
      <c r="I257" s="47"/>
      <c r="J257" s="47"/>
      <c r="K257" s="47"/>
      <c r="L257" s="47"/>
      <c r="M257" s="165"/>
      <c r="N257" s="126"/>
      <c r="O257" s="47"/>
      <c r="P257" s="47"/>
      <c r="Q257" s="47"/>
      <c r="R257" s="47"/>
      <c r="S257" s="165"/>
      <c r="T257" s="126"/>
      <c r="U257" s="47"/>
      <c r="V257" s="47"/>
      <c r="W257" s="47"/>
      <c r="X257" s="47"/>
      <c r="Y257" s="165"/>
      <c r="Z257" s="126"/>
      <c r="AA257" s="47"/>
      <c r="AB257" s="47"/>
      <c r="AC257" s="47"/>
      <c r="AD257" s="47"/>
      <c r="AE257" s="165"/>
      <c r="AF257" s="126"/>
      <c r="AG257" s="47"/>
      <c r="AH257" s="47"/>
      <c r="AI257" s="47"/>
      <c r="AJ257" s="129"/>
      <c r="AK257" s="11">
        <f>'Encargos e Benefícios'!D256</f>
        <v>0</v>
      </c>
      <c r="AL257" s="11">
        <f>IF('Encargos e Benefícios'!C256=0,0,'Encargos e Benefícios'!U256/'Encargos e Benefícios'!C256)</f>
        <v>0</v>
      </c>
      <c r="AM257" s="11">
        <f>IF('Encargos e Benefícios'!C256=0,0,'Encargos e Benefícios'!AC256/'Encargos e Benefícios'!C256)</f>
        <v>0</v>
      </c>
      <c r="AN257" s="113">
        <f>IF('Encargos e Benefícios'!C256=0,0,'Encargos e Benefícios'!AD256/'Encargos e Benefícios'!C256)</f>
        <v>0</v>
      </c>
      <c r="AO257" s="32"/>
      <c r="AP257" s="31"/>
      <c r="AQ257" s="31"/>
      <c r="AR257" s="203"/>
      <c r="AS257" s="32"/>
    </row>
    <row r="258" spans="1:45" ht="12.75" hidden="1" x14ac:dyDescent="0.2">
      <c r="A258" s="48">
        <v>252</v>
      </c>
      <c r="B258" s="12">
        <f>'Encargos e Benefícios'!B257</f>
        <v>0</v>
      </c>
      <c r="C258" s="10">
        <f>'Encargos e Benefícios'!C257</f>
        <v>0</v>
      </c>
      <c r="D258" s="38"/>
      <c r="E258" s="167"/>
      <c r="F258" s="166"/>
      <c r="G258" s="165"/>
      <c r="H258" s="126"/>
      <c r="I258" s="47"/>
      <c r="J258" s="47"/>
      <c r="K258" s="47"/>
      <c r="L258" s="47"/>
      <c r="M258" s="165"/>
      <c r="N258" s="126"/>
      <c r="O258" s="47"/>
      <c r="P258" s="47"/>
      <c r="Q258" s="47"/>
      <c r="R258" s="47"/>
      <c r="S258" s="165"/>
      <c r="T258" s="126"/>
      <c r="U258" s="47"/>
      <c r="V258" s="47"/>
      <c r="W258" s="47"/>
      <c r="X258" s="47"/>
      <c r="Y258" s="165"/>
      <c r="Z258" s="126"/>
      <c r="AA258" s="47"/>
      <c r="AB258" s="47"/>
      <c r="AC258" s="47"/>
      <c r="AD258" s="47"/>
      <c r="AE258" s="165"/>
      <c r="AF258" s="126"/>
      <c r="AG258" s="47"/>
      <c r="AH258" s="47"/>
      <c r="AI258" s="47"/>
      <c r="AJ258" s="129"/>
      <c r="AK258" s="11">
        <f>'Encargos e Benefícios'!D257</f>
        <v>0</v>
      </c>
      <c r="AL258" s="11">
        <f>IF('Encargos e Benefícios'!C257=0,0,'Encargos e Benefícios'!U257/'Encargos e Benefícios'!C257)</f>
        <v>0</v>
      </c>
      <c r="AM258" s="11">
        <f>IF('Encargos e Benefícios'!C257=0,0,'Encargos e Benefícios'!AC257/'Encargos e Benefícios'!C257)</f>
        <v>0</v>
      </c>
      <c r="AN258" s="113">
        <f>IF('Encargos e Benefícios'!C257=0,0,'Encargos e Benefícios'!AD257/'Encargos e Benefícios'!C257)</f>
        <v>0</v>
      </c>
      <c r="AO258" s="32"/>
      <c r="AP258" s="31"/>
      <c r="AQ258" s="31"/>
      <c r="AR258" s="203"/>
      <c r="AS258" s="32"/>
    </row>
    <row r="259" spans="1:45" ht="12.75" hidden="1" x14ac:dyDescent="0.2">
      <c r="A259" s="48">
        <v>253</v>
      </c>
      <c r="B259" s="12">
        <f>'Encargos e Benefícios'!B258</f>
        <v>0</v>
      </c>
      <c r="C259" s="10">
        <f>'Encargos e Benefícios'!C258</f>
        <v>0</v>
      </c>
      <c r="D259" s="38"/>
      <c r="E259" s="167"/>
      <c r="F259" s="166"/>
      <c r="G259" s="165"/>
      <c r="H259" s="126"/>
      <c r="I259" s="47"/>
      <c r="J259" s="47"/>
      <c r="K259" s="47"/>
      <c r="L259" s="47"/>
      <c r="M259" s="165"/>
      <c r="N259" s="126"/>
      <c r="O259" s="47"/>
      <c r="P259" s="47"/>
      <c r="Q259" s="47"/>
      <c r="R259" s="47"/>
      <c r="S259" s="165"/>
      <c r="T259" s="126"/>
      <c r="U259" s="47"/>
      <c r="V259" s="47"/>
      <c r="W259" s="47"/>
      <c r="X259" s="47"/>
      <c r="Y259" s="165"/>
      <c r="Z259" s="126"/>
      <c r="AA259" s="47"/>
      <c r="AB259" s="47"/>
      <c r="AC259" s="47"/>
      <c r="AD259" s="47"/>
      <c r="AE259" s="165"/>
      <c r="AF259" s="126"/>
      <c r="AG259" s="47"/>
      <c r="AH259" s="47"/>
      <c r="AI259" s="47"/>
      <c r="AJ259" s="129"/>
      <c r="AK259" s="11">
        <f>'Encargos e Benefícios'!D258</f>
        <v>0</v>
      </c>
      <c r="AL259" s="11">
        <f>IF('Encargos e Benefícios'!C258=0,0,'Encargos e Benefícios'!U258/'Encargos e Benefícios'!C258)</f>
        <v>0</v>
      </c>
      <c r="AM259" s="11">
        <f>IF('Encargos e Benefícios'!C258=0,0,'Encargos e Benefícios'!AC258/'Encargos e Benefícios'!C258)</f>
        <v>0</v>
      </c>
      <c r="AN259" s="113">
        <f>IF('Encargos e Benefícios'!C258=0,0,'Encargos e Benefícios'!AD258/'Encargos e Benefícios'!C258)</f>
        <v>0</v>
      </c>
      <c r="AO259" s="32"/>
      <c r="AP259" s="31"/>
      <c r="AQ259" s="31"/>
      <c r="AR259" s="203"/>
      <c r="AS259" s="32"/>
    </row>
    <row r="260" spans="1:45" ht="12.75" hidden="1" x14ac:dyDescent="0.2">
      <c r="A260" s="48">
        <v>254</v>
      </c>
      <c r="B260" s="12">
        <f>'Encargos e Benefícios'!B259</f>
        <v>0</v>
      </c>
      <c r="C260" s="10">
        <f>'Encargos e Benefícios'!C259</f>
        <v>0</v>
      </c>
      <c r="D260" s="38"/>
      <c r="E260" s="167"/>
      <c r="F260" s="166"/>
      <c r="G260" s="165"/>
      <c r="H260" s="126"/>
      <c r="I260" s="47"/>
      <c r="J260" s="47"/>
      <c r="K260" s="47"/>
      <c r="L260" s="47"/>
      <c r="M260" s="165"/>
      <c r="N260" s="126"/>
      <c r="O260" s="47"/>
      <c r="P260" s="47"/>
      <c r="Q260" s="47"/>
      <c r="R260" s="47"/>
      <c r="S260" s="165"/>
      <c r="T260" s="126"/>
      <c r="U260" s="47"/>
      <c r="V260" s="47"/>
      <c r="W260" s="47"/>
      <c r="X260" s="47"/>
      <c r="Y260" s="165"/>
      <c r="Z260" s="126"/>
      <c r="AA260" s="47"/>
      <c r="AB260" s="47"/>
      <c r="AC260" s="47"/>
      <c r="AD260" s="47"/>
      <c r="AE260" s="165"/>
      <c r="AF260" s="126"/>
      <c r="AG260" s="47"/>
      <c r="AH260" s="47"/>
      <c r="AI260" s="47"/>
      <c r="AJ260" s="129"/>
      <c r="AK260" s="11">
        <f>'Encargos e Benefícios'!D259</f>
        <v>0</v>
      </c>
      <c r="AL260" s="11">
        <f>IF('Encargos e Benefícios'!C259=0,0,'Encargos e Benefícios'!U259/'Encargos e Benefícios'!C259)</f>
        <v>0</v>
      </c>
      <c r="AM260" s="11">
        <f>IF('Encargos e Benefícios'!C259=0,0,'Encargos e Benefícios'!AC259/'Encargos e Benefícios'!C259)</f>
        <v>0</v>
      </c>
      <c r="AN260" s="113">
        <f>IF('Encargos e Benefícios'!C259=0,0,'Encargos e Benefícios'!AD259/'Encargos e Benefícios'!C259)</f>
        <v>0</v>
      </c>
      <c r="AO260" s="32"/>
      <c r="AP260" s="31"/>
      <c r="AQ260" s="31"/>
      <c r="AR260" s="203"/>
      <c r="AS260" s="32"/>
    </row>
    <row r="261" spans="1:45" ht="12.75" hidden="1" x14ac:dyDescent="0.2">
      <c r="A261" s="48">
        <v>255</v>
      </c>
      <c r="B261" s="12">
        <f>'Encargos e Benefícios'!B260</f>
        <v>0</v>
      </c>
      <c r="C261" s="10">
        <f>'Encargos e Benefícios'!C260</f>
        <v>0</v>
      </c>
      <c r="D261" s="38"/>
      <c r="E261" s="167"/>
      <c r="F261" s="166"/>
      <c r="G261" s="165"/>
      <c r="H261" s="126"/>
      <c r="I261" s="47"/>
      <c r="J261" s="47"/>
      <c r="K261" s="47"/>
      <c r="L261" s="47"/>
      <c r="M261" s="165"/>
      <c r="N261" s="126"/>
      <c r="O261" s="47"/>
      <c r="P261" s="47"/>
      <c r="Q261" s="47"/>
      <c r="R261" s="47"/>
      <c r="S261" s="165"/>
      <c r="T261" s="126"/>
      <c r="U261" s="47"/>
      <c r="V261" s="47"/>
      <c r="W261" s="47"/>
      <c r="X261" s="47"/>
      <c r="Y261" s="165"/>
      <c r="Z261" s="126"/>
      <c r="AA261" s="47"/>
      <c r="AB261" s="47"/>
      <c r="AC261" s="47"/>
      <c r="AD261" s="47"/>
      <c r="AE261" s="165"/>
      <c r="AF261" s="126"/>
      <c r="AG261" s="47"/>
      <c r="AH261" s="47"/>
      <c r="AI261" s="47"/>
      <c r="AJ261" s="129"/>
      <c r="AK261" s="11">
        <f>'Encargos e Benefícios'!D260</f>
        <v>0</v>
      </c>
      <c r="AL261" s="11">
        <f>IF('Encargos e Benefícios'!C260=0,0,'Encargos e Benefícios'!U260/'Encargos e Benefícios'!C260)</f>
        <v>0</v>
      </c>
      <c r="AM261" s="11">
        <f>IF('Encargos e Benefícios'!C260=0,0,'Encargos e Benefícios'!AC260/'Encargos e Benefícios'!C260)</f>
        <v>0</v>
      </c>
      <c r="AN261" s="113">
        <f>IF('Encargos e Benefícios'!C260=0,0,'Encargos e Benefícios'!AD260/'Encargos e Benefícios'!C260)</f>
        <v>0</v>
      </c>
      <c r="AO261" s="32"/>
      <c r="AP261" s="31"/>
      <c r="AQ261" s="31"/>
      <c r="AR261" s="203"/>
      <c r="AS261" s="32"/>
    </row>
    <row r="262" spans="1:45" ht="12.75" hidden="1" x14ac:dyDescent="0.2">
      <c r="A262" s="48">
        <v>256</v>
      </c>
      <c r="B262" s="12">
        <f>'Encargos e Benefícios'!B261</f>
        <v>0</v>
      </c>
      <c r="C262" s="10">
        <f>'Encargos e Benefícios'!C261</f>
        <v>0</v>
      </c>
      <c r="D262" s="38"/>
      <c r="E262" s="167"/>
      <c r="F262" s="166"/>
      <c r="G262" s="165"/>
      <c r="H262" s="126"/>
      <c r="I262" s="47"/>
      <c r="J262" s="47"/>
      <c r="K262" s="47"/>
      <c r="L262" s="47"/>
      <c r="M262" s="165"/>
      <c r="N262" s="126"/>
      <c r="O262" s="47"/>
      <c r="P262" s="47"/>
      <c r="Q262" s="47"/>
      <c r="R262" s="47"/>
      <c r="S262" s="165"/>
      <c r="T262" s="126"/>
      <c r="U262" s="47"/>
      <c r="V262" s="47"/>
      <c r="W262" s="47"/>
      <c r="X262" s="47"/>
      <c r="Y262" s="165"/>
      <c r="Z262" s="126"/>
      <c r="AA262" s="47"/>
      <c r="AB262" s="47"/>
      <c r="AC262" s="47"/>
      <c r="AD262" s="47"/>
      <c r="AE262" s="165"/>
      <c r="AF262" s="126"/>
      <c r="AG262" s="47"/>
      <c r="AH262" s="47"/>
      <c r="AI262" s="47"/>
      <c r="AJ262" s="129"/>
      <c r="AK262" s="11">
        <f>'Encargos e Benefícios'!D261</f>
        <v>0</v>
      </c>
      <c r="AL262" s="11">
        <f>IF('Encargos e Benefícios'!C261=0,0,'Encargos e Benefícios'!U261/'Encargos e Benefícios'!C261)</f>
        <v>0</v>
      </c>
      <c r="AM262" s="11">
        <f>IF('Encargos e Benefícios'!C261=0,0,'Encargos e Benefícios'!AC261/'Encargos e Benefícios'!C261)</f>
        <v>0</v>
      </c>
      <c r="AN262" s="113">
        <f>IF('Encargos e Benefícios'!C261=0,0,'Encargos e Benefícios'!AD261/'Encargos e Benefícios'!C261)</f>
        <v>0</v>
      </c>
      <c r="AO262" s="32"/>
      <c r="AP262" s="31"/>
      <c r="AQ262" s="31"/>
      <c r="AR262" s="203"/>
      <c r="AS262" s="32"/>
    </row>
    <row r="263" spans="1:45" ht="12.75" hidden="1" x14ac:dyDescent="0.2">
      <c r="A263" s="48">
        <v>257</v>
      </c>
      <c r="B263" s="12">
        <f>'Encargos e Benefícios'!B262</f>
        <v>0</v>
      </c>
      <c r="C263" s="10">
        <f>'Encargos e Benefícios'!C262</f>
        <v>0</v>
      </c>
      <c r="D263" s="38"/>
      <c r="E263" s="167"/>
      <c r="F263" s="166"/>
      <c r="G263" s="165"/>
      <c r="H263" s="126"/>
      <c r="I263" s="47"/>
      <c r="J263" s="47"/>
      <c r="K263" s="47"/>
      <c r="L263" s="47"/>
      <c r="M263" s="165"/>
      <c r="N263" s="126"/>
      <c r="O263" s="47"/>
      <c r="P263" s="47"/>
      <c r="Q263" s="47"/>
      <c r="R263" s="47"/>
      <c r="S263" s="165"/>
      <c r="T263" s="126"/>
      <c r="U263" s="47"/>
      <c r="V263" s="47"/>
      <c r="W263" s="47"/>
      <c r="X263" s="47"/>
      <c r="Y263" s="165"/>
      <c r="Z263" s="126"/>
      <c r="AA263" s="47"/>
      <c r="AB263" s="47"/>
      <c r="AC263" s="47"/>
      <c r="AD263" s="47"/>
      <c r="AE263" s="165"/>
      <c r="AF263" s="126"/>
      <c r="AG263" s="47"/>
      <c r="AH263" s="47"/>
      <c r="AI263" s="47"/>
      <c r="AJ263" s="129"/>
      <c r="AK263" s="11">
        <f>'Encargos e Benefícios'!D262</f>
        <v>0</v>
      </c>
      <c r="AL263" s="11">
        <f>IF('Encargos e Benefícios'!C262=0,0,'Encargos e Benefícios'!U262/'Encargos e Benefícios'!C262)</f>
        <v>0</v>
      </c>
      <c r="AM263" s="11">
        <f>IF('Encargos e Benefícios'!C262=0,0,'Encargos e Benefícios'!AC262/'Encargos e Benefícios'!C262)</f>
        <v>0</v>
      </c>
      <c r="AN263" s="113">
        <f>IF('Encargos e Benefícios'!C262=0,0,'Encargos e Benefícios'!AD262/'Encargos e Benefícios'!C262)</f>
        <v>0</v>
      </c>
      <c r="AO263" s="32"/>
      <c r="AP263" s="31"/>
      <c r="AQ263" s="31"/>
      <c r="AR263" s="203"/>
      <c r="AS263" s="32"/>
    </row>
    <row r="264" spans="1:45" ht="12.75" hidden="1" x14ac:dyDescent="0.2">
      <c r="A264" s="48">
        <v>258</v>
      </c>
      <c r="B264" s="12">
        <f>'Encargos e Benefícios'!B263</f>
        <v>0</v>
      </c>
      <c r="C264" s="10">
        <f>'Encargos e Benefícios'!C263</f>
        <v>0</v>
      </c>
      <c r="D264" s="38"/>
      <c r="E264" s="167"/>
      <c r="F264" s="166"/>
      <c r="G264" s="165"/>
      <c r="H264" s="126"/>
      <c r="I264" s="47"/>
      <c r="J264" s="47"/>
      <c r="K264" s="47"/>
      <c r="L264" s="47"/>
      <c r="M264" s="165"/>
      <c r="N264" s="126"/>
      <c r="O264" s="47"/>
      <c r="P264" s="47"/>
      <c r="Q264" s="47"/>
      <c r="R264" s="47"/>
      <c r="S264" s="165"/>
      <c r="T264" s="126"/>
      <c r="U264" s="47"/>
      <c r="V264" s="47"/>
      <c r="W264" s="47"/>
      <c r="X264" s="47"/>
      <c r="Y264" s="165"/>
      <c r="Z264" s="126"/>
      <c r="AA264" s="47"/>
      <c r="AB264" s="47"/>
      <c r="AC264" s="47"/>
      <c r="AD264" s="47"/>
      <c r="AE264" s="165"/>
      <c r="AF264" s="126"/>
      <c r="AG264" s="47"/>
      <c r="AH264" s="47"/>
      <c r="AI264" s="47"/>
      <c r="AJ264" s="129"/>
      <c r="AK264" s="11">
        <f>'Encargos e Benefícios'!D263</f>
        <v>0</v>
      </c>
      <c r="AL264" s="11">
        <f>IF('Encargos e Benefícios'!C263=0,0,'Encargos e Benefícios'!U263/'Encargos e Benefícios'!C263)</f>
        <v>0</v>
      </c>
      <c r="AM264" s="11">
        <f>IF('Encargos e Benefícios'!C263=0,0,'Encargos e Benefícios'!AC263/'Encargos e Benefícios'!C263)</f>
        <v>0</v>
      </c>
      <c r="AN264" s="113">
        <f>IF('Encargos e Benefícios'!C263=0,0,'Encargos e Benefícios'!AD263/'Encargos e Benefícios'!C263)</f>
        <v>0</v>
      </c>
      <c r="AO264" s="32"/>
      <c r="AP264" s="31"/>
      <c r="AQ264" s="31"/>
      <c r="AR264" s="203"/>
      <c r="AS264" s="32"/>
    </row>
    <row r="265" spans="1:45" ht="12.75" hidden="1" x14ac:dyDescent="0.2">
      <c r="A265" s="48">
        <v>259</v>
      </c>
      <c r="B265" s="12">
        <f>'Encargos e Benefícios'!B264</f>
        <v>0</v>
      </c>
      <c r="C265" s="10">
        <f>'Encargos e Benefícios'!C264</f>
        <v>0</v>
      </c>
      <c r="D265" s="38"/>
      <c r="E265" s="167"/>
      <c r="F265" s="166"/>
      <c r="G265" s="165"/>
      <c r="H265" s="126"/>
      <c r="I265" s="47"/>
      <c r="J265" s="47"/>
      <c r="K265" s="47"/>
      <c r="L265" s="47"/>
      <c r="M265" s="165"/>
      <c r="N265" s="126"/>
      <c r="O265" s="47"/>
      <c r="P265" s="47"/>
      <c r="Q265" s="47"/>
      <c r="R265" s="47"/>
      <c r="S265" s="165"/>
      <c r="T265" s="126"/>
      <c r="U265" s="47"/>
      <c r="V265" s="47"/>
      <c r="W265" s="47"/>
      <c r="X265" s="47"/>
      <c r="Y265" s="165"/>
      <c r="Z265" s="126"/>
      <c r="AA265" s="47"/>
      <c r="AB265" s="47"/>
      <c r="AC265" s="47"/>
      <c r="AD265" s="47"/>
      <c r="AE265" s="165"/>
      <c r="AF265" s="126"/>
      <c r="AG265" s="47"/>
      <c r="AH265" s="47"/>
      <c r="AI265" s="47"/>
      <c r="AJ265" s="129"/>
      <c r="AK265" s="11">
        <f>'Encargos e Benefícios'!D264</f>
        <v>0</v>
      </c>
      <c r="AL265" s="11">
        <f>IF('Encargos e Benefícios'!C264=0,0,'Encargos e Benefícios'!U264/'Encargos e Benefícios'!C264)</f>
        <v>0</v>
      </c>
      <c r="AM265" s="11">
        <f>IF('Encargos e Benefícios'!C264=0,0,'Encargos e Benefícios'!AC264/'Encargos e Benefícios'!C264)</f>
        <v>0</v>
      </c>
      <c r="AN265" s="113">
        <f>IF('Encargos e Benefícios'!C264=0,0,'Encargos e Benefícios'!AD264/'Encargos e Benefícios'!C264)</f>
        <v>0</v>
      </c>
      <c r="AO265" s="32"/>
      <c r="AP265" s="31"/>
      <c r="AQ265" s="31"/>
      <c r="AR265" s="203"/>
      <c r="AS265" s="32"/>
    </row>
    <row r="266" spans="1:45" ht="12.75" hidden="1" x14ac:dyDescent="0.2">
      <c r="A266" s="48">
        <v>260</v>
      </c>
      <c r="B266" s="12">
        <f>'Encargos e Benefícios'!B265</f>
        <v>0</v>
      </c>
      <c r="C266" s="10">
        <f>'Encargos e Benefícios'!C265</f>
        <v>0</v>
      </c>
      <c r="D266" s="38"/>
      <c r="E266" s="167"/>
      <c r="F266" s="166"/>
      <c r="G266" s="165"/>
      <c r="H266" s="126"/>
      <c r="I266" s="47"/>
      <c r="J266" s="47"/>
      <c r="K266" s="47"/>
      <c r="L266" s="47"/>
      <c r="M266" s="165"/>
      <c r="N266" s="126"/>
      <c r="O266" s="47"/>
      <c r="P266" s="47"/>
      <c r="Q266" s="47"/>
      <c r="R266" s="47"/>
      <c r="S266" s="165"/>
      <c r="T266" s="126"/>
      <c r="U266" s="47"/>
      <c r="V266" s="47"/>
      <c r="W266" s="47"/>
      <c r="X266" s="47"/>
      <c r="Y266" s="165"/>
      <c r="Z266" s="126"/>
      <c r="AA266" s="47"/>
      <c r="AB266" s="47"/>
      <c r="AC266" s="47"/>
      <c r="AD266" s="47"/>
      <c r="AE266" s="165"/>
      <c r="AF266" s="126"/>
      <c r="AG266" s="47"/>
      <c r="AH266" s="47"/>
      <c r="AI266" s="47"/>
      <c r="AJ266" s="129"/>
      <c r="AK266" s="11">
        <f>'Encargos e Benefícios'!D265</f>
        <v>0</v>
      </c>
      <c r="AL266" s="11">
        <f>IF('Encargos e Benefícios'!C265=0,0,'Encargos e Benefícios'!U265/'Encargos e Benefícios'!C265)</f>
        <v>0</v>
      </c>
      <c r="AM266" s="11">
        <f>IF('Encargos e Benefícios'!C265=0,0,'Encargos e Benefícios'!AC265/'Encargos e Benefícios'!C265)</f>
        <v>0</v>
      </c>
      <c r="AN266" s="113">
        <f>IF('Encargos e Benefícios'!C265=0,0,'Encargos e Benefícios'!AD265/'Encargos e Benefícios'!C265)</f>
        <v>0</v>
      </c>
      <c r="AO266" s="32"/>
      <c r="AP266" s="31"/>
      <c r="AQ266" s="31"/>
      <c r="AR266" s="203"/>
      <c r="AS266" s="32"/>
    </row>
    <row r="267" spans="1:45" ht="12.75" hidden="1" x14ac:dyDescent="0.2">
      <c r="A267" s="48">
        <v>261</v>
      </c>
      <c r="B267" s="12">
        <f>'Encargos e Benefícios'!B266</f>
        <v>0</v>
      </c>
      <c r="C267" s="10">
        <f>'Encargos e Benefícios'!C266</f>
        <v>0</v>
      </c>
      <c r="D267" s="38"/>
      <c r="E267" s="167"/>
      <c r="F267" s="166"/>
      <c r="G267" s="165"/>
      <c r="H267" s="126"/>
      <c r="I267" s="47"/>
      <c r="J267" s="47"/>
      <c r="K267" s="47"/>
      <c r="L267" s="47"/>
      <c r="M267" s="165"/>
      <c r="N267" s="126"/>
      <c r="O267" s="47"/>
      <c r="P267" s="47"/>
      <c r="Q267" s="47"/>
      <c r="R267" s="47"/>
      <c r="S267" s="165"/>
      <c r="T267" s="126"/>
      <c r="U267" s="47"/>
      <c r="V267" s="47"/>
      <c r="W267" s="47"/>
      <c r="X267" s="47"/>
      <c r="Y267" s="165"/>
      <c r="Z267" s="126"/>
      <c r="AA267" s="47"/>
      <c r="AB267" s="47"/>
      <c r="AC267" s="47"/>
      <c r="AD267" s="47"/>
      <c r="AE267" s="165"/>
      <c r="AF267" s="126"/>
      <c r="AG267" s="47"/>
      <c r="AH267" s="47"/>
      <c r="AI267" s="47"/>
      <c r="AJ267" s="129"/>
      <c r="AK267" s="11">
        <f>'Encargos e Benefícios'!D266</f>
        <v>0</v>
      </c>
      <c r="AL267" s="11">
        <f>IF('Encargos e Benefícios'!C266=0,0,'Encargos e Benefícios'!U266/'Encargos e Benefícios'!C266)</f>
        <v>0</v>
      </c>
      <c r="AM267" s="11">
        <f>IF('Encargos e Benefícios'!C266=0,0,'Encargos e Benefícios'!AC266/'Encargos e Benefícios'!C266)</f>
        <v>0</v>
      </c>
      <c r="AN267" s="113">
        <f>IF('Encargos e Benefícios'!C266=0,0,'Encargos e Benefícios'!AD266/'Encargos e Benefícios'!C266)</f>
        <v>0</v>
      </c>
      <c r="AO267" s="32"/>
      <c r="AP267" s="31"/>
      <c r="AQ267" s="31"/>
      <c r="AR267" s="203"/>
      <c r="AS267" s="32"/>
    </row>
    <row r="268" spans="1:45" ht="12.75" hidden="1" x14ac:dyDescent="0.2">
      <c r="A268" s="48">
        <v>262</v>
      </c>
      <c r="B268" s="12">
        <f>'Encargos e Benefícios'!B267</f>
        <v>0</v>
      </c>
      <c r="C268" s="10">
        <f>'Encargos e Benefícios'!C267</f>
        <v>0</v>
      </c>
      <c r="D268" s="38"/>
      <c r="E268" s="167"/>
      <c r="F268" s="166"/>
      <c r="G268" s="165"/>
      <c r="H268" s="126"/>
      <c r="I268" s="47"/>
      <c r="J268" s="47"/>
      <c r="K268" s="47"/>
      <c r="L268" s="47"/>
      <c r="M268" s="165"/>
      <c r="N268" s="126"/>
      <c r="O268" s="47"/>
      <c r="P268" s="47"/>
      <c r="Q268" s="47"/>
      <c r="R268" s="47"/>
      <c r="S268" s="165"/>
      <c r="T268" s="126"/>
      <c r="U268" s="47"/>
      <c r="V268" s="47"/>
      <c r="W268" s="47"/>
      <c r="X268" s="47"/>
      <c r="Y268" s="165"/>
      <c r="Z268" s="126"/>
      <c r="AA268" s="47"/>
      <c r="AB268" s="47"/>
      <c r="AC268" s="47"/>
      <c r="AD268" s="47"/>
      <c r="AE268" s="165"/>
      <c r="AF268" s="126"/>
      <c r="AG268" s="47"/>
      <c r="AH268" s="47"/>
      <c r="AI268" s="47"/>
      <c r="AJ268" s="129"/>
      <c r="AK268" s="11">
        <f>'Encargos e Benefícios'!D267</f>
        <v>0</v>
      </c>
      <c r="AL268" s="11">
        <f>IF('Encargos e Benefícios'!C267=0,0,'Encargos e Benefícios'!U267/'Encargos e Benefícios'!C267)</f>
        <v>0</v>
      </c>
      <c r="AM268" s="11">
        <f>IF('Encargos e Benefícios'!C267=0,0,'Encargos e Benefícios'!AC267/'Encargos e Benefícios'!C267)</f>
        <v>0</v>
      </c>
      <c r="AN268" s="113">
        <f>IF('Encargos e Benefícios'!C267=0,0,'Encargos e Benefícios'!AD267/'Encargos e Benefícios'!C267)</f>
        <v>0</v>
      </c>
      <c r="AO268" s="32"/>
      <c r="AP268" s="31"/>
      <c r="AQ268" s="31"/>
      <c r="AR268" s="203"/>
      <c r="AS268" s="32"/>
    </row>
    <row r="269" spans="1:45" ht="12.75" hidden="1" x14ac:dyDescent="0.2">
      <c r="A269" s="48">
        <v>263</v>
      </c>
      <c r="B269" s="12">
        <f>'Encargos e Benefícios'!B268</f>
        <v>0</v>
      </c>
      <c r="C269" s="10">
        <f>'Encargos e Benefícios'!C268</f>
        <v>0</v>
      </c>
      <c r="D269" s="38"/>
      <c r="E269" s="167"/>
      <c r="F269" s="166"/>
      <c r="G269" s="165"/>
      <c r="H269" s="126"/>
      <c r="I269" s="47"/>
      <c r="J269" s="47"/>
      <c r="K269" s="47"/>
      <c r="L269" s="47"/>
      <c r="M269" s="165"/>
      <c r="N269" s="126"/>
      <c r="O269" s="47"/>
      <c r="P269" s="47"/>
      <c r="Q269" s="47"/>
      <c r="R269" s="47"/>
      <c r="S269" s="165"/>
      <c r="T269" s="126"/>
      <c r="U269" s="47"/>
      <c r="V269" s="47"/>
      <c r="W269" s="47"/>
      <c r="X269" s="47"/>
      <c r="Y269" s="165"/>
      <c r="Z269" s="126"/>
      <c r="AA269" s="47"/>
      <c r="AB269" s="47"/>
      <c r="AC269" s="47"/>
      <c r="AD269" s="47"/>
      <c r="AE269" s="165"/>
      <c r="AF269" s="126"/>
      <c r="AG269" s="47"/>
      <c r="AH269" s="47"/>
      <c r="AI269" s="47"/>
      <c r="AJ269" s="129"/>
      <c r="AK269" s="11">
        <f>'Encargos e Benefícios'!D268</f>
        <v>0</v>
      </c>
      <c r="AL269" s="11">
        <f>IF('Encargos e Benefícios'!C268=0,0,'Encargos e Benefícios'!U268/'Encargos e Benefícios'!C268)</f>
        <v>0</v>
      </c>
      <c r="AM269" s="11">
        <f>IF('Encargos e Benefícios'!C268=0,0,'Encargos e Benefícios'!AC268/'Encargos e Benefícios'!C268)</f>
        <v>0</v>
      </c>
      <c r="AN269" s="113">
        <f>IF('Encargos e Benefícios'!C268=0,0,'Encargos e Benefícios'!AD268/'Encargos e Benefícios'!C268)</f>
        <v>0</v>
      </c>
      <c r="AO269" s="32"/>
      <c r="AP269" s="31"/>
      <c r="AQ269" s="31"/>
      <c r="AR269" s="203"/>
      <c r="AS269" s="32"/>
    </row>
    <row r="270" spans="1:45" ht="12.75" hidden="1" x14ac:dyDescent="0.2">
      <c r="A270" s="48">
        <v>264</v>
      </c>
      <c r="B270" s="12">
        <f>'Encargos e Benefícios'!B269</f>
        <v>0</v>
      </c>
      <c r="C270" s="10">
        <f>'Encargos e Benefícios'!C269</f>
        <v>0</v>
      </c>
      <c r="D270" s="38"/>
      <c r="E270" s="167"/>
      <c r="F270" s="166"/>
      <c r="G270" s="165"/>
      <c r="H270" s="126"/>
      <c r="I270" s="47"/>
      <c r="J270" s="47"/>
      <c r="K270" s="47"/>
      <c r="L270" s="47"/>
      <c r="M270" s="165"/>
      <c r="N270" s="126"/>
      <c r="O270" s="47"/>
      <c r="P270" s="47"/>
      <c r="Q270" s="47"/>
      <c r="R270" s="47"/>
      <c r="S270" s="165"/>
      <c r="T270" s="126"/>
      <c r="U270" s="47"/>
      <c r="V270" s="47"/>
      <c r="W270" s="47"/>
      <c r="X270" s="47"/>
      <c r="Y270" s="165"/>
      <c r="Z270" s="126"/>
      <c r="AA270" s="47"/>
      <c r="AB270" s="47"/>
      <c r="AC270" s="47"/>
      <c r="AD270" s="47"/>
      <c r="AE270" s="165"/>
      <c r="AF270" s="126"/>
      <c r="AG270" s="47"/>
      <c r="AH270" s="47"/>
      <c r="AI270" s="47"/>
      <c r="AJ270" s="129"/>
      <c r="AK270" s="11">
        <f>'Encargos e Benefícios'!D269</f>
        <v>0</v>
      </c>
      <c r="AL270" s="11">
        <f>IF('Encargos e Benefícios'!C269=0,0,'Encargos e Benefícios'!U269/'Encargos e Benefícios'!C269)</f>
        <v>0</v>
      </c>
      <c r="AM270" s="11">
        <f>IF('Encargos e Benefícios'!C269=0,0,'Encargos e Benefícios'!AC269/'Encargos e Benefícios'!C269)</f>
        <v>0</v>
      </c>
      <c r="AN270" s="113">
        <f>IF('Encargos e Benefícios'!C269=0,0,'Encargos e Benefícios'!AD269/'Encargos e Benefícios'!C269)</f>
        <v>0</v>
      </c>
      <c r="AO270" s="32"/>
      <c r="AP270" s="31"/>
      <c r="AQ270" s="31"/>
      <c r="AR270" s="203"/>
      <c r="AS270" s="32"/>
    </row>
    <row r="271" spans="1:45" ht="12.75" hidden="1" x14ac:dyDescent="0.2">
      <c r="A271" s="48">
        <v>265</v>
      </c>
      <c r="B271" s="12">
        <f>'Encargos e Benefícios'!B270</f>
        <v>0</v>
      </c>
      <c r="C271" s="10">
        <f>'Encargos e Benefícios'!C270</f>
        <v>0</v>
      </c>
      <c r="D271" s="38"/>
      <c r="E271" s="167"/>
      <c r="F271" s="166"/>
      <c r="G271" s="165"/>
      <c r="H271" s="126"/>
      <c r="I271" s="47"/>
      <c r="J271" s="47"/>
      <c r="K271" s="47"/>
      <c r="L271" s="47"/>
      <c r="M271" s="165"/>
      <c r="N271" s="126"/>
      <c r="O271" s="47"/>
      <c r="P271" s="47"/>
      <c r="Q271" s="47"/>
      <c r="R271" s="47"/>
      <c r="S271" s="165"/>
      <c r="T271" s="126"/>
      <c r="U271" s="47"/>
      <c r="V271" s="47"/>
      <c r="W271" s="47"/>
      <c r="X271" s="47"/>
      <c r="Y271" s="165"/>
      <c r="Z271" s="126"/>
      <c r="AA271" s="47"/>
      <c r="AB271" s="47"/>
      <c r="AC271" s="47"/>
      <c r="AD271" s="47"/>
      <c r="AE271" s="165"/>
      <c r="AF271" s="126"/>
      <c r="AG271" s="47"/>
      <c r="AH271" s="47"/>
      <c r="AI271" s="47"/>
      <c r="AJ271" s="129"/>
      <c r="AK271" s="11">
        <f>'Encargos e Benefícios'!D270</f>
        <v>0</v>
      </c>
      <c r="AL271" s="11">
        <f>IF('Encargos e Benefícios'!C270=0,0,'Encargos e Benefícios'!U270/'Encargos e Benefícios'!C270)</f>
        <v>0</v>
      </c>
      <c r="AM271" s="11">
        <f>IF('Encargos e Benefícios'!C270=0,0,'Encargos e Benefícios'!AC270/'Encargos e Benefícios'!C270)</f>
        <v>0</v>
      </c>
      <c r="AN271" s="113">
        <f>IF('Encargos e Benefícios'!C270=0,0,'Encargos e Benefícios'!AD270/'Encargos e Benefícios'!C270)</f>
        <v>0</v>
      </c>
      <c r="AO271" s="32"/>
      <c r="AP271" s="31"/>
      <c r="AQ271" s="31"/>
      <c r="AR271" s="203"/>
      <c r="AS271" s="32"/>
    </row>
    <row r="272" spans="1:45" ht="12.75" hidden="1" x14ac:dyDescent="0.2">
      <c r="A272" s="48">
        <v>266</v>
      </c>
      <c r="B272" s="12">
        <f>'Encargos e Benefícios'!B271</f>
        <v>0</v>
      </c>
      <c r="C272" s="10">
        <f>'Encargos e Benefícios'!C271</f>
        <v>0</v>
      </c>
      <c r="D272" s="38"/>
      <c r="E272" s="167"/>
      <c r="F272" s="166"/>
      <c r="G272" s="165"/>
      <c r="H272" s="126"/>
      <c r="I272" s="47"/>
      <c r="J272" s="47"/>
      <c r="K272" s="47"/>
      <c r="L272" s="47"/>
      <c r="M272" s="165"/>
      <c r="N272" s="126"/>
      <c r="O272" s="47"/>
      <c r="P272" s="47"/>
      <c r="Q272" s="47"/>
      <c r="R272" s="47"/>
      <c r="S272" s="165"/>
      <c r="T272" s="126"/>
      <c r="U272" s="47"/>
      <c r="V272" s="47"/>
      <c r="W272" s="47"/>
      <c r="X272" s="47"/>
      <c r="Y272" s="165"/>
      <c r="Z272" s="126"/>
      <c r="AA272" s="47"/>
      <c r="AB272" s="47"/>
      <c r="AC272" s="47"/>
      <c r="AD272" s="47"/>
      <c r="AE272" s="165"/>
      <c r="AF272" s="126"/>
      <c r="AG272" s="47"/>
      <c r="AH272" s="47"/>
      <c r="AI272" s="47"/>
      <c r="AJ272" s="129"/>
      <c r="AK272" s="11">
        <f>'Encargos e Benefícios'!D271</f>
        <v>0</v>
      </c>
      <c r="AL272" s="11">
        <f>IF('Encargos e Benefícios'!C271=0,0,'Encargos e Benefícios'!U271/'Encargos e Benefícios'!C271)</f>
        <v>0</v>
      </c>
      <c r="AM272" s="11">
        <f>IF('Encargos e Benefícios'!C271=0,0,'Encargos e Benefícios'!AC271/'Encargos e Benefícios'!C271)</f>
        <v>0</v>
      </c>
      <c r="AN272" s="113">
        <f>IF('Encargos e Benefícios'!C271=0,0,'Encargos e Benefícios'!AD271/'Encargos e Benefícios'!C271)</f>
        <v>0</v>
      </c>
      <c r="AO272" s="32"/>
      <c r="AP272" s="31"/>
      <c r="AQ272" s="31"/>
      <c r="AR272" s="203"/>
      <c r="AS272" s="32"/>
    </row>
    <row r="273" spans="1:45" ht="12.75" hidden="1" x14ac:dyDescent="0.2">
      <c r="A273" s="48">
        <v>267</v>
      </c>
      <c r="B273" s="12">
        <f>'Encargos e Benefícios'!B272</f>
        <v>0</v>
      </c>
      <c r="C273" s="10">
        <f>'Encargos e Benefícios'!C272</f>
        <v>0</v>
      </c>
      <c r="D273" s="38"/>
      <c r="E273" s="167"/>
      <c r="F273" s="166"/>
      <c r="G273" s="165"/>
      <c r="H273" s="126"/>
      <c r="I273" s="47"/>
      <c r="J273" s="47"/>
      <c r="K273" s="47"/>
      <c r="L273" s="47"/>
      <c r="M273" s="165"/>
      <c r="N273" s="126"/>
      <c r="O273" s="47"/>
      <c r="P273" s="47"/>
      <c r="Q273" s="47"/>
      <c r="R273" s="47"/>
      <c r="S273" s="165"/>
      <c r="T273" s="126"/>
      <c r="U273" s="47"/>
      <c r="V273" s="47"/>
      <c r="W273" s="47"/>
      <c r="X273" s="47"/>
      <c r="Y273" s="165"/>
      <c r="Z273" s="126"/>
      <c r="AA273" s="47"/>
      <c r="AB273" s="47"/>
      <c r="AC273" s="47"/>
      <c r="AD273" s="47"/>
      <c r="AE273" s="165"/>
      <c r="AF273" s="126"/>
      <c r="AG273" s="47"/>
      <c r="AH273" s="47"/>
      <c r="AI273" s="47"/>
      <c r="AJ273" s="129"/>
      <c r="AK273" s="11">
        <f>'Encargos e Benefícios'!D272</f>
        <v>0</v>
      </c>
      <c r="AL273" s="11">
        <f>IF('Encargos e Benefícios'!C272=0,0,'Encargos e Benefícios'!U272/'Encargos e Benefícios'!C272)</f>
        <v>0</v>
      </c>
      <c r="AM273" s="11">
        <f>IF('Encargos e Benefícios'!C272=0,0,'Encargos e Benefícios'!AC272/'Encargos e Benefícios'!C272)</f>
        <v>0</v>
      </c>
      <c r="AN273" s="113">
        <f>IF('Encargos e Benefícios'!C272=0,0,'Encargos e Benefícios'!AD272/'Encargos e Benefícios'!C272)</f>
        <v>0</v>
      </c>
      <c r="AO273" s="32"/>
      <c r="AP273" s="31"/>
      <c r="AQ273" s="31"/>
      <c r="AR273" s="203"/>
      <c r="AS273" s="32"/>
    </row>
    <row r="274" spans="1:45" ht="12.75" hidden="1" x14ac:dyDescent="0.2">
      <c r="A274" s="48">
        <v>268</v>
      </c>
      <c r="B274" s="12">
        <f>'Encargos e Benefícios'!B273</f>
        <v>0</v>
      </c>
      <c r="C274" s="10">
        <f>'Encargos e Benefícios'!C273</f>
        <v>0</v>
      </c>
      <c r="D274" s="38"/>
      <c r="E274" s="167"/>
      <c r="F274" s="166"/>
      <c r="G274" s="165"/>
      <c r="H274" s="126"/>
      <c r="I274" s="47"/>
      <c r="J274" s="47"/>
      <c r="K274" s="47"/>
      <c r="L274" s="47"/>
      <c r="M274" s="165"/>
      <c r="N274" s="126"/>
      <c r="O274" s="47"/>
      <c r="P274" s="47"/>
      <c r="Q274" s="47"/>
      <c r="R274" s="47"/>
      <c r="S274" s="165"/>
      <c r="T274" s="126"/>
      <c r="U274" s="47"/>
      <c r="V274" s="47"/>
      <c r="W274" s="47"/>
      <c r="X274" s="47"/>
      <c r="Y274" s="165"/>
      <c r="Z274" s="126"/>
      <c r="AA274" s="47"/>
      <c r="AB274" s="47"/>
      <c r="AC274" s="47"/>
      <c r="AD274" s="47"/>
      <c r="AE274" s="165"/>
      <c r="AF274" s="126"/>
      <c r="AG274" s="47"/>
      <c r="AH274" s="47"/>
      <c r="AI274" s="47"/>
      <c r="AJ274" s="129"/>
      <c r="AK274" s="11">
        <f>'Encargos e Benefícios'!D273</f>
        <v>0</v>
      </c>
      <c r="AL274" s="11">
        <f>IF('Encargos e Benefícios'!C273=0,0,'Encargos e Benefícios'!U273/'Encargos e Benefícios'!C273)</f>
        <v>0</v>
      </c>
      <c r="AM274" s="11">
        <f>IF('Encargos e Benefícios'!C273=0,0,'Encargos e Benefícios'!AC273/'Encargos e Benefícios'!C273)</f>
        <v>0</v>
      </c>
      <c r="AN274" s="113">
        <f>IF('Encargos e Benefícios'!C273=0,0,'Encargos e Benefícios'!AD273/'Encargos e Benefícios'!C273)</f>
        <v>0</v>
      </c>
      <c r="AO274" s="32"/>
      <c r="AP274" s="31"/>
      <c r="AQ274" s="31"/>
      <c r="AR274" s="203"/>
      <c r="AS274" s="32"/>
    </row>
    <row r="275" spans="1:45" ht="12.75" hidden="1" x14ac:dyDescent="0.2">
      <c r="A275" s="48">
        <v>269</v>
      </c>
      <c r="B275" s="12">
        <f>'Encargos e Benefícios'!B274</f>
        <v>0</v>
      </c>
      <c r="C275" s="10">
        <f>'Encargos e Benefícios'!C274</f>
        <v>0</v>
      </c>
      <c r="D275" s="38"/>
      <c r="E275" s="167"/>
      <c r="F275" s="166"/>
      <c r="G275" s="165"/>
      <c r="H275" s="126"/>
      <c r="I275" s="47"/>
      <c r="J275" s="47"/>
      <c r="K275" s="47"/>
      <c r="L275" s="47"/>
      <c r="M275" s="165"/>
      <c r="N275" s="126"/>
      <c r="O275" s="47"/>
      <c r="P275" s="47"/>
      <c r="Q275" s="47"/>
      <c r="R275" s="47"/>
      <c r="S275" s="165"/>
      <c r="T275" s="126"/>
      <c r="U275" s="47"/>
      <c r="V275" s="47"/>
      <c r="W275" s="47"/>
      <c r="X275" s="47"/>
      <c r="Y275" s="165"/>
      <c r="Z275" s="126"/>
      <c r="AA275" s="47"/>
      <c r="AB275" s="47"/>
      <c r="AC275" s="47"/>
      <c r="AD275" s="47"/>
      <c r="AE275" s="165"/>
      <c r="AF275" s="126"/>
      <c r="AG275" s="47"/>
      <c r="AH275" s="47"/>
      <c r="AI275" s="47"/>
      <c r="AJ275" s="129"/>
      <c r="AK275" s="11">
        <f>'Encargos e Benefícios'!D274</f>
        <v>0</v>
      </c>
      <c r="AL275" s="11">
        <f>IF('Encargos e Benefícios'!C274=0,0,'Encargos e Benefícios'!U274/'Encargos e Benefícios'!C274)</f>
        <v>0</v>
      </c>
      <c r="AM275" s="11">
        <f>IF('Encargos e Benefícios'!C274=0,0,'Encargos e Benefícios'!AC274/'Encargos e Benefícios'!C274)</f>
        <v>0</v>
      </c>
      <c r="AN275" s="113">
        <f>IF('Encargos e Benefícios'!C274=0,0,'Encargos e Benefícios'!AD274/'Encargos e Benefícios'!C274)</f>
        <v>0</v>
      </c>
      <c r="AO275" s="32"/>
      <c r="AP275" s="31"/>
      <c r="AQ275" s="31"/>
      <c r="AR275" s="203"/>
      <c r="AS275" s="32"/>
    </row>
    <row r="276" spans="1:45" ht="12.75" hidden="1" x14ac:dyDescent="0.2">
      <c r="A276" s="48">
        <v>270</v>
      </c>
      <c r="B276" s="12">
        <f>'Encargos e Benefícios'!B275</f>
        <v>0</v>
      </c>
      <c r="C276" s="10">
        <f>'Encargos e Benefícios'!C275</f>
        <v>0</v>
      </c>
      <c r="D276" s="38"/>
      <c r="E276" s="167"/>
      <c r="F276" s="166"/>
      <c r="G276" s="165"/>
      <c r="H276" s="126"/>
      <c r="I276" s="47"/>
      <c r="J276" s="47"/>
      <c r="K276" s="47"/>
      <c r="L276" s="47"/>
      <c r="M276" s="165"/>
      <c r="N276" s="126"/>
      <c r="O276" s="47"/>
      <c r="P276" s="47"/>
      <c r="Q276" s="47"/>
      <c r="R276" s="47"/>
      <c r="S276" s="165"/>
      <c r="T276" s="126"/>
      <c r="U276" s="47"/>
      <c r="V276" s="47"/>
      <c r="W276" s="47"/>
      <c r="X276" s="47"/>
      <c r="Y276" s="165"/>
      <c r="Z276" s="126"/>
      <c r="AA276" s="47"/>
      <c r="AB276" s="47"/>
      <c r="AC276" s="47"/>
      <c r="AD276" s="47"/>
      <c r="AE276" s="165"/>
      <c r="AF276" s="126"/>
      <c r="AG276" s="47"/>
      <c r="AH276" s="47"/>
      <c r="AI276" s="47"/>
      <c r="AJ276" s="129"/>
      <c r="AK276" s="11">
        <f>'Encargos e Benefícios'!D275</f>
        <v>0</v>
      </c>
      <c r="AL276" s="11">
        <f>IF('Encargos e Benefícios'!C275=0,0,'Encargos e Benefícios'!U275/'Encargos e Benefícios'!C275)</f>
        <v>0</v>
      </c>
      <c r="AM276" s="11">
        <f>IF('Encargos e Benefícios'!C275=0,0,'Encargos e Benefícios'!AC275/'Encargos e Benefícios'!C275)</f>
        <v>0</v>
      </c>
      <c r="AN276" s="113">
        <f>IF('Encargos e Benefícios'!C275=0,0,'Encargos e Benefícios'!AD275/'Encargos e Benefícios'!C275)</f>
        <v>0</v>
      </c>
      <c r="AO276" s="32"/>
      <c r="AP276" s="31"/>
      <c r="AQ276" s="31"/>
      <c r="AR276" s="203"/>
      <c r="AS276" s="32"/>
    </row>
    <row r="277" spans="1:45" ht="12.75" hidden="1" x14ac:dyDescent="0.2">
      <c r="A277" s="48">
        <v>271</v>
      </c>
      <c r="B277" s="12">
        <f>'Encargos e Benefícios'!B276</f>
        <v>0</v>
      </c>
      <c r="C277" s="10">
        <f>'Encargos e Benefícios'!C276</f>
        <v>0</v>
      </c>
      <c r="D277" s="38"/>
      <c r="E277" s="167"/>
      <c r="F277" s="166"/>
      <c r="G277" s="165"/>
      <c r="H277" s="126"/>
      <c r="I277" s="47"/>
      <c r="J277" s="47"/>
      <c r="K277" s="47"/>
      <c r="L277" s="47"/>
      <c r="M277" s="165"/>
      <c r="N277" s="126"/>
      <c r="O277" s="47"/>
      <c r="P277" s="47"/>
      <c r="Q277" s="47"/>
      <c r="R277" s="47"/>
      <c r="S277" s="165"/>
      <c r="T277" s="126"/>
      <c r="U277" s="47"/>
      <c r="V277" s="47"/>
      <c r="W277" s="47"/>
      <c r="X277" s="47"/>
      <c r="Y277" s="165"/>
      <c r="Z277" s="126"/>
      <c r="AA277" s="47"/>
      <c r="AB277" s="47"/>
      <c r="AC277" s="47"/>
      <c r="AD277" s="47"/>
      <c r="AE277" s="165"/>
      <c r="AF277" s="126"/>
      <c r="AG277" s="47"/>
      <c r="AH277" s="47"/>
      <c r="AI277" s="47"/>
      <c r="AJ277" s="129"/>
      <c r="AK277" s="11">
        <f>'Encargos e Benefícios'!D276</f>
        <v>0</v>
      </c>
      <c r="AL277" s="11">
        <f>IF('Encargos e Benefícios'!C276=0,0,'Encargos e Benefícios'!U276/'Encargos e Benefícios'!C276)</f>
        <v>0</v>
      </c>
      <c r="AM277" s="11">
        <f>IF('Encargos e Benefícios'!C276=0,0,'Encargos e Benefícios'!AC276/'Encargos e Benefícios'!C276)</f>
        <v>0</v>
      </c>
      <c r="AN277" s="113">
        <f>IF('Encargos e Benefícios'!C276=0,0,'Encargos e Benefícios'!AD276/'Encargos e Benefícios'!C276)</f>
        <v>0</v>
      </c>
      <c r="AO277" s="32"/>
      <c r="AP277" s="31"/>
      <c r="AQ277" s="31"/>
      <c r="AR277" s="203"/>
      <c r="AS277" s="32"/>
    </row>
    <row r="278" spans="1:45" ht="12.75" hidden="1" x14ac:dyDescent="0.2">
      <c r="A278" s="48">
        <v>272</v>
      </c>
      <c r="B278" s="12">
        <f>'Encargos e Benefícios'!B277</f>
        <v>0</v>
      </c>
      <c r="C278" s="10">
        <f>'Encargos e Benefícios'!C277</f>
        <v>0</v>
      </c>
      <c r="D278" s="38"/>
      <c r="E278" s="167"/>
      <c r="F278" s="166"/>
      <c r="G278" s="165"/>
      <c r="H278" s="126"/>
      <c r="I278" s="47"/>
      <c r="J278" s="47"/>
      <c r="K278" s="47"/>
      <c r="L278" s="47"/>
      <c r="M278" s="165"/>
      <c r="N278" s="126"/>
      <c r="O278" s="47"/>
      <c r="P278" s="47"/>
      <c r="Q278" s="47"/>
      <c r="R278" s="47"/>
      <c r="S278" s="165"/>
      <c r="T278" s="126"/>
      <c r="U278" s="47"/>
      <c r="V278" s="47"/>
      <c r="W278" s="47"/>
      <c r="X278" s="47"/>
      <c r="Y278" s="165"/>
      <c r="Z278" s="126"/>
      <c r="AA278" s="47"/>
      <c r="AB278" s="47"/>
      <c r="AC278" s="47"/>
      <c r="AD278" s="47"/>
      <c r="AE278" s="165"/>
      <c r="AF278" s="126"/>
      <c r="AG278" s="47"/>
      <c r="AH278" s="47"/>
      <c r="AI278" s="47"/>
      <c r="AJ278" s="129"/>
      <c r="AK278" s="11">
        <f>'Encargos e Benefícios'!D277</f>
        <v>0</v>
      </c>
      <c r="AL278" s="11">
        <f>IF('Encargos e Benefícios'!C277=0,0,'Encargos e Benefícios'!U277/'Encargos e Benefícios'!C277)</f>
        <v>0</v>
      </c>
      <c r="AM278" s="11">
        <f>IF('Encargos e Benefícios'!C277=0,0,'Encargos e Benefícios'!AC277/'Encargos e Benefícios'!C277)</f>
        <v>0</v>
      </c>
      <c r="AN278" s="113">
        <f>IF('Encargos e Benefícios'!C277=0,0,'Encargos e Benefícios'!AD277/'Encargos e Benefícios'!C277)</f>
        <v>0</v>
      </c>
      <c r="AO278" s="32"/>
      <c r="AP278" s="31"/>
      <c r="AQ278" s="31"/>
      <c r="AR278" s="203"/>
      <c r="AS278" s="32"/>
    </row>
    <row r="279" spans="1:45" ht="12.75" hidden="1" x14ac:dyDescent="0.2">
      <c r="A279" s="48">
        <v>273</v>
      </c>
      <c r="B279" s="12">
        <f>'Encargos e Benefícios'!B278</f>
        <v>0</v>
      </c>
      <c r="C279" s="10">
        <f>'Encargos e Benefícios'!C278</f>
        <v>0</v>
      </c>
      <c r="D279" s="38"/>
      <c r="E279" s="167"/>
      <c r="F279" s="166"/>
      <c r="G279" s="165"/>
      <c r="H279" s="126"/>
      <c r="I279" s="47"/>
      <c r="J279" s="47"/>
      <c r="K279" s="47"/>
      <c r="L279" s="47"/>
      <c r="M279" s="165"/>
      <c r="N279" s="126"/>
      <c r="O279" s="47"/>
      <c r="P279" s="47"/>
      <c r="Q279" s="47"/>
      <c r="R279" s="47"/>
      <c r="S279" s="165"/>
      <c r="T279" s="126"/>
      <c r="U279" s="47"/>
      <c r="V279" s="47"/>
      <c r="W279" s="47"/>
      <c r="X279" s="47"/>
      <c r="Y279" s="165"/>
      <c r="Z279" s="126"/>
      <c r="AA279" s="47"/>
      <c r="AB279" s="47"/>
      <c r="AC279" s="47"/>
      <c r="AD279" s="47"/>
      <c r="AE279" s="165"/>
      <c r="AF279" s="126"/>
      <c r="AG279" s="47"/>
      <c r="AH279" s="47"/>
      <c r="AI279" s="47"/>
      <c r="AJ279" s="129"/>
      <c r="AK279" s="11">
        <f>'Encargos e Benefícios'!D278</f>
        <v>0</v>
      </c>
      <c r="AL279" s="11">
        <f>IF('Encargos e Benefícios'!C278=0,0,'Encargos e Benefícios'!U278/'Encargos e Benefícios'!C278)</f>
        <v>0</v>
      </c>
      <c r="AM279" s="11">
        <f>IF('Encargos e Benefícios'!C278=0,0,'Encargos e Benefícios'!AC278/'Encargos e Benefícios'!C278)</f>
        <v>0</v>
      </c>
      <c r="AN279" s="113">
        <f>IF('Encargos e Benefícios'!C278=0,0,'Encargos e Benefícios'!AD278/'Encargos e Benefícios'!C278)</f>
        <v>0</v>
      </c>
      <c r="AO279" s="32"/>
      <c r="AP279" s="31"/>
      <c r="AQ279" s="31"/>
      <c r="AR279" s="203"/>
      <c r="AS279" s="32"/>
    </row>
    <row r="280" spans="1:45" ht="12.75" hidden="1" x14ac:dyDescent="0.2">
      <c r="A280" s="48">
        <v>274</v>
      </c>
      <c r="B280" s="12">
        <f>'Encargos e Benefícios'!B279</f>
        <v>0</v>
      </c>
      <c r="C280" s="10">
        <f>'Encargos e Benefícios'!C279</f>
        <v>0</v>
      </c>
      <c r="D280" s="38"/>
      <c r="E280" s="167"/>
      <c r="F280" s="166"/>
      <c r="G280" s="165"/>
      <c r="H280" s="126"/>
      <c r="I280" s="47"/>
      <c r="J280" s="47"/>
      <c r="K280" s="47"/>
      <c r="L280" s="47"/>
      <c r="M280" s="165"/>
      <c r="N280" s="126"/>
      <c r="O280" s="47"/>
      <c r="P280" s="47"/>
      <c r="Q280" s="47"/>
      <c r="R280" s="47"/>
      <c r="S280" s="165"/>
      <c r="T280" s="126"/>
      <c r="U280" s="47"/>
      <c r="V280" s="47"/>
      <c r="W280" s="47"/>
      <c r="X280" s="47"/>
      <c r="Y280" s="165"/>
      <c r="Z280" s="126"/>
      <c r="AA280" s="47"/>
      <c r="AB280" s="47"/>
      <c r="AC280" s="47"/>
      <c r="AD280" s="47"/>
      <c r="AE280" s="165"/>
      <c r="AF280" s="126"/>
      <c r="AG280" s="47"/>
      <c r="AH280" s="47"/>
      <c r="AI280" s="47"/>
      <c r="AJ280" s="129"/>
      <c r="AK280" s="11">
        <f>'Encargos e Benefícios'!D279</f>
        <v>0</v>
      </c>
      <c r="AL280" s="11">
        <f>IF('Encargos e Benefícios'!C279=0,0,'Encargos e Benefícios'!U279/'Encargos e Benefícios'!C279)</f>
        <v>0</v>
      </c>
      <c r="AM280" s="11">
        <f>IF('Encargos e Benefícios'!C279=0,0,'Encargos e Benefícios'!AC279/'Encargos e Benefícios'!C279)</f>
        <v>0</v>
      </c>
      <c r="AN280" s="113">
        <f>IF('Encargos e Benefícios'!C279=0,0,'Encargos e Benefícios'!AD279/'Encargos e Benefícios'!C279)</f>
        <v>0</v>
      </c>
      <c r="AO280" s="32"/>
      <c r="AP280" s="31"/>
      <c r="AQ280" s="31"/>
      <c r="AR280" s="203"/>
      <c r="AS280" s="32"/>
    </row>
    <row r="281" spans="1:45" ht="12.75" hidden="1" x14ac:dyDescent="0.2">
      <c r="A281" s="48">
        <v>275</v>
      </c>
      <c r="B281" s="12">
        <f>'Encargos e Benefícios'!B280</f>
        <v>0</v>
      </c>
      <c r="C281" s="10">
        <f>'Encargos e Benefícios'!C280</f>
        <v>0</v>
      </c>
      <c r="D281" s="38"/>
      <c r="E281" s="167"/>
      <c r="F281" s="166"/>
      <c r="G281" s="165"/>
      <c r="H281" s="126"/>
      <c r="I281" s="47"/>
      <c r="J281" s="47"/>
      <c r="K281" s="47"/>
      <c r="L281" s="47"/>
      <c r="M281" s="165"/>
      <c r="N281" s="126"/>
      <c r="O281" s="47"/>
      <c r="P281" s="47"/>
      <c r="Q281" s="47"/>
      <c r="R281" s="47"/>
      <c r="S281" s="165"/>
      <c r="T281" s="126"/>
      <c r="U281" s="47"/>
      <c r="V281" s="47"/>
      <c r="W281" s="47"/>
      <c r="X281" s="47"/>
      <c r="Y281" s="165"/>
      <c r="Z281" s="126"/>
      <c r="AA281" s="47"/>
      <c r="AB281" s="47"/>
      <c r="AC281" s="47"/>
      <c r="AD281" s="47"/>
      <c r="AE281" s="165"/>
      <c r="AF281" s="126"/>
      <c r="AG281" s="47"/>
      <c r="AH281" s="47"/>
      <c r="AI281" s="47"/>
      <c r="AJ281" s="129"/>
      <c r="AK281" s="11">
        <f>'Encargos e Benefícios'!D280</f>
        <v>0</v>
      </c>
      <c r="AL281" s="11">
        <f>IF('Encargos e Benefícios'!C280=0,0,'Encargos e Benefícios'!U280/'Encargos e Benefícios'!C280)</f>
        <v>0</v>
      </c>
      <c r="AM281" s="11">
        <f>IF('Encargos e Benefícios'!C280=0,0,'Encargos e Benefícios'!AC280/'Encargos e Benefícios'!C280)</f>
        <v>0</v>
      </c>
      <c r="AN281" s="113">
        <f>IF('Encargos e Benefícios'!C280=0,0,'Encargos e Benefícios'!AD280/'Encargos e Benefícios'!C280)</f>
        <v>0</v>
      </c>
      <c r="AO281" s="32"/>
      <c r="AP281" s="31"/>
      <c r="AQ281" s="31"/>
      <c r="AR281" s="203"/>
      <c r="AS281" s="32"/>
    </row>
    <row r="282" spans="1:45" ht="12.75" hidden="1" x14ac:dyDescent="0.2">
      <c r="A282" s="48">
        <v>276</v>
      </c>
      <c r="B282" s="12">
        <f>'Encargos e Benefícios'!B281</f>
        <v>0</v>
      </c>
      <c r="C282" s="10">
        <f>'Encargos e Benefícios'!C281</f>
        <v>0</v>
      </c>
      <c r="D282" s="38"/>
      <c r="E282" s="167"/>
      <c r="F282" s="166"/>
      <c r="G282" s="165"/>
      <c r="H282" s="126"/>
      <c r="I282" s="47"/>
      <c r="J282" s="47"/>
      <c r="K282" s="47"/>
      <c r="L282" s="47"/>
      <c r="M282" s="165"/>
      <c r="N282" s="126"/>
      <c r="O282" s="47"/>
      <c r="P282" s="47"/>
      <c r="Q282" s="47"/>
      <c r="R282" s="47"/>
      <c r="S282" s="165"/>
      <c r="T282" s="126"/>
      <c r="U282" s="47"/>
      <c r="V282" s="47"/>
      <c r="W282" s="47"/>
      <c r="X282" s="47"/>
      <c r="Y282" s="165"/>
      <c r="Z282" s="126"/>
      <c r="AA282" s="47"/>
      <c r="AB282" s="47"/>
      <c r="AC282" s="47"/>
      <c r="AD282" s="47"/>
      <c r="AE282" s="165"/>
      <c r="AF282" s="126"/>
      <c r="AG282" s="47"/>
      <c r="AH282" s="47"/>
      <c r="AI282" s="47"/>
      <c r="AJ282" s="129"/>
      <c r="AK282" s="11">
        <f>'Encargos e Benefícios'!D281</f>
        <v>0</v>
      </c>
      <c r="AL282" s="11">
        <f>IF('Encargos e Benefícios'!C281=0,0,'Encargos e Benefícios'!U281/'Encargos e Benefícios'!C281)</f>
        <v>0</v>
      </c>
      <c r="AM282" s="11">
        <f>IF('Encargos e Benefícios'!C281=0,0,'Encargos e Benefícios'!AC281/'Encargos e Benefícios'!C281)</f>
        <v>0</v>
      </c>
      <c r="AN282" s="113">
        <f>IF('Encargos e Benefícios'!C281=0,0,'Encargos e Benefícios'!AD281/'Encargos e Benefícios'!C281)</f>
        <v>0</v>
      </c>
      <c r="AO282" s="32"/>
      <c r="AP282" s="31"/>
      <c r="AQ282" s="31"/>
      <c r="AR282" s="203"/>
      <c r="AS282" s="32"/>
    </row>
    <row r="283" spans="1:45" ht="12.75" hidden="1" x14ac:dyDescent="0.2">
      <c r="A283" s="48">
        <v>277</v>
      </c>
      <c r="B283" s="12">
        <f>'Encargos e Benefícios'!B282</f>
        <v>0</v>
      </c>
      <c r="C283" s="10">
        <f>'Encargos e Benefícios'!C282</f>
        <v>0</v>
      </c>
      <c r="D283" s="38"/>
      <c r="E283" s="167"/>
      <c r="F283" s="166"/>
      <c r="G283" s="165"/>
      <c r="H283" s="126"/>
      <c r="I283" s="47"/>
      <c r="J283" s="47"/>
      <c r="K283" s="47"/>
      <c r="L283" s="47"/>
      <c r="M283" s="165"/>
      <c r="N283" s="126"/>
      <c r="O283" s="47"/>
      <c r="P283" s="47"/>
      <c r="Q283" s="47"/>
      <c r="R283" s="47"/>
      <c r="S283" s="165"/>
      <c r="T283" s="126"/>
      <c r="U283" s="47"/>
      <c r="V283" s="47"/>
      <c r="W283" s="47"/>
      <c r="X283" s="47"/>
      <c r="Y283" s="165"/>
      <c r="Z283" s="126"/>
      <c r="AA283" s="47"/>
      <c r="AB283" s="47"/>
      <c r="AC283" s="47"/>
      <c r="AD283" s="47"/>
      <c r="AE283" s="165"/>
      <c r="AF283" s="126"/>
      <c r="AG283" s="47"/>
      <c r="AH283" s="47"/>
      <c r="AI283" s="47"/>
      <c r="AJ283" s="129"/>
      <c r="AK283" s="11">
        <f>'Encargos e Benefícios'!D282</f>
        <v>0</v>
      </c>
      <c r="AL283" s="11">
        <f>IF('Encargos e Benefícios'!C282=0,0,'Encargos e Benefícios'!U282/'Encargos e Benefícios'!C282)</f>
        <v>0</v>
      </c>
      <c r="AM283" s="11">
        <f>IF('Encargos e Benefícios'!C282=0,0,'Encargos e Benefícios'!AC282/'Encargos e Benefícios'!C282)</f>
        <v>0</v>
      </c>
      <c r="AN283" s="113">
        <f>IF('Encargos e Benefícios'!C282=0,0,'Encargos e Benefícios'!AD282/'Encargos e Benefícios'!C282)</f>
        <v>0</v>
      </c>
      <c r="AO283" s="32"/>
      <c r="AP283" s="31"/>
      <c r="AQ283" s="31"/>
      <c r="AR283" s="203"/>
      <c r="AS283" s="32"/>
    </row>
    <row r="284" spans="1:45" ht="12.75" hidden="1" x14ac:dyDescent="0.2">
      <c r="A284" s="48">
        <v>278</v>
      </c>
      <c r="B284" s="12">
        <f>'Encargos e Benefícios'!B283</f>
        <v>0</v>
      </c>
      <c r="C284" s="10">
        <f>'Encargos e Benefícios'!C283</f>
        <v>0</v>
      </c>
      <c r="D284" s="38"/>
      <c r="E284" s="167"/>
      <c r="F284" s="166"/>
      <c r="G284" s="165"/>
      <c r="H284" s="126"/>
      <c r="I284" s="47"/>
      <c r="J284" s="47"/>
      <c r="K284" s="47"/>
      <c r="L284" s="47"/>
      <c r="M284" s="165"/>
      <c r="N284" s="126"/>
      <c r="O284" s="47"/>
      <c r="P284" s="47"/>
      <c r="Q284" s="47"/>
      <c r="R284" s="47"/>
      <c r="S284" s="165"/>
      <c r="T284" s="126"/>
      <c r="U284" s="47"/>
      <c r="V284" s="47"/>
      <c r="W284" s="47"/>
      <c r="X284" s="47"/>
      <c r="Y284" s="165"/>
      <c r="Z284" s="126"/>
      <c r="AA284" s="47"/>
      <c r="AB284" s="47"/>
      <c r="AC284" s="47"/>
      <c r="AD284" s="47"/>
      <c r="AE284" s="165"/>
      <c r="AF284" s="126"/>
      <c r="AG284" s="47"/>
      <c r="AH284" s="47"/>
      <c r="AI284" s="47"/>
      <c r="AJ284" s="129"/>
      <c r="AK284" s="11">
        <f>'Encargos e Benefícios'!D283</f>
        <v>0</v>
      </c>
      <c r="AL284" s="11">
        <f>IF('Encargos e Benefícios'!C283=0,0,'Encargos e Benefícios'!U283/'Encargos e Benefícios'!C283)</f>
        <v>0</v>
      </c>
      <c r="AM284" s="11">
        <f>IF('Encargos e Benefícios'!C283=0,0,'Encargos e Benefícios'!AC283/'Encargos e Benefícios'!C283)</f>
        <v>0</v>
      </c>
      <c r="AN284" s="113">
        <f>IF('Encargos e Benefícios'!C283=0,0,'Encargos e Benefícios'!AD283/'Encargos e Benefícios'!C283)</f>
        <v>0</v>
      </c>
      <c r="AO284" s="32"/>
      <c r="AP284" s="31"/>
      <c r="AQ284" s="31"/>
      <c r="AR284" s="203"/>
      <c r="AS284" s="32"/>
    </row>
    <row r="285" spans="1:45" ht="12.75" hidden="1" x14ac:dyDescent="0.2">
      <c r="A285" s="48">
        <v>279</v>
      </c>
      <c r="B285" s="12">
        <f>'Encargos e Benefícios'!B284</f>
        <v>0</v>
      </c>
      <c r="C285" s="10">
        <f>'Encargos e Benefícios'!C284</f>
        <v>0</v>
      </c>
      <c r="D285" s="38"/>
      <c r="E285" s="167"/>
      <c r="F285" s="166"/>
      <c r="G285" s="165"/>
      <c r="H285" s="126"/>
      <c r="I285" s="47"/>
      <c r="J285" s="47"/>
      <c r="K285" s="47"/>
      <c r="L285" s="47"/>
      <c r="M285" s="165"/>
      <c r="N285" s="126"/>
      <c r="O285" s="47"/>
      <c r="P285" s="47"/>
      <c r="Q285" s="47"/>
      <c r="R285" s="47"/>
      <c r="S285" s="165"/>
      <c r="T285" s="126"/>
      <c r="U285" s="47"/>
      <c r="V285" s="47"/>
      <c r="W285" s="47"/>
      <c r="X285" s="47"/>
      <c r="Y285" s="165"/>
      <c r="Z285" s="126"/>
      <c r="AA285" s="47"/>
      <c r="AB285" s="47"/>
      <c r="AC285" s="47"/>
      <c r="AD285" s="47"/>
      <c r="AE285" s="165"/>
      <c r="AF285" s="126"/>
      <c r="AG285" s="47"/>
      <c r="AH285" s="47"/>
      <c r="AI285" s="47"/>
      <c r="AJ285" s="129"/>
      <c r="AK285" s="11">
        <f>'Encargos e Benefícios'!D284</f>
        <v>0</v>
      </c>
      <c r="AL285" s="11">
        <f>IF('Encargos e Benefícios'!C284=0,0,'Encargos e Benefícios'!U284/'Encargos e Benefícios'!C284)</f>
        <v>0</v>
      </c>
      <c r="AM285" s="11">
        <f>IF('Encargos e Benefícios'!C284=0,0,'Encargos e Benefícios'!AC284/'Encargos e Benefícios'!C284)</f>
        <v>0</v>
      </c>
      <c r="AN285" s="113">
        <f>IF('Encargos e Benefícios'!C284=0,0,'Encargos e Benefícios'!AD284/'Encargos e Benefícios'!C284)</f>
        <v>0</v>
      </c>
      <c r="AO285" s="32"/>
      <c r="AP285" s="31"/>
      <c r="AQ285" s="31"/>
      <c r="AR285" s="203"/>
      <c r="AS285" s="32"/>
    </row>
    <row r="286" spans="1:45" ht="12.75" hidden="1" x14ac:dyDescent="0.2">
      <c r="A286" s="48">
        <v>280</v>
      </c>
      <c r="B286" s="12">
        <f>'Encargos e Benefícios'!B285</f>
        <v>0</v>
      </c>
      <c r="C286" s="10">
        <f>'Encargos e Benefícios'!C285</f>
        <v>0</v>
      </c>
      <c r="D286" s="38"/>
      <c r="E286" s="167"/>
      <c r="F286" s="166"/>
      <c r="G286" s="165"/>
      <c r="H286" s="126"/>
      <c r="I286" s="47"/>
      <c r="J286" s="47"/>
      <c r="K286" s="47"/>
      <c r="L286" s="47"/>
      <c r="M286" s="165"/>
      <c r="N286" s="126"/>
      <c r="O286" s="47"/>
      <c r="P286" s="47"/>
      <c r="Q286" s="47"/>
      <c r="R286" s="47"/>
      <c r="S286" s="165"/>
      <c r="T286" s="126"/>
      <c r="U286" s="47"/>
      <c r="V286" s="47"/>
      <c r="W286" s="47"/>
      <c r="X286" s="47"/>
      <c r="Y286" s="165"/>
      <c r="Z286" s="126"/>
      <c r="AA286" s="47"/>
      <c r="AB286" s="47"/>
      <c r="AC286" s="47"/>
      <c r="AD286" s="47"/>
      <c r="AE286" s="165"/>
      <c r="AF286" s="126"/>
      <c r="AG286" s="47"/>
      <c r="AH286" s="47"/>
      <c r="AI286" s="47"/>
      <c r="AJ286" s="129"/>
      <c r="AK286" s="11">
        <f>'Encargos e Benefícios'!D285</f>
        <v>0</v>
      </c>
      <c r="AL286" s="11">
        <f>IF('Encargos e Benefícios'!C285=0,0,'Encargos e Benefícios'!U285/'Encargos e Benefícios'!C285)</f>
        <v>0</v>
      </c>
      <c r="AM286" s="11">
        <f>IF('Encargos e Benefícios'!C285=0,0,'Encargos e Benefícios'!AC285/'Encargos e Benefícios'!C285)</f>
        <v>0</v>
      </c>
      <c r="AN286" s="113">
        <f>IF('Encargos e Benefícios'!C285=0,0,'Encargos e Benefícios'!AD285/'Encargos e Benefícios'!C285)</f>
        <v>0</v>
      </c>
      <c r="AO286" s="32"/>
      <c r="AP286" s="31"/>
      <c r="AQ286" s="31"/>
      <c r="AR286" s="203"/>
      <c r="AS286" s="32"/>
    </row>
    <row r="287" spans="1:45" ht="12.75" hidden="1" x14ac:dyDescent="0.2">
      <c r="A287" s="48">
        <v>281</v>
      </c>
      <c r="B287" s="12">
        <f>'Encargos e Benefícios'!B286</f>
        <v>0</v>
      </c>
      <c r="C287" s="10">
        <f>'Encargos e Benefícios'!C286</f>
        <v>0</v>
      </c>
      <c r="D287" s="38"/>
      <c r="E287" s="167"/>
      <c r="F287" s="166"/>
      <c r="G287" s="165"/>
      <c r="H287" s="126"/>
      <c r="I287" s="47"/>
      <c r="J287" s="47"/>
      <c r="K287" s="47"/>
      <c r="L287" s="47"/>
      <c r="M287" s="165"/>
      <c r="N287" s="126"/>
      <c r="O287" s="47"/>
      <c r="P287" s="47"/>
      <c r="Q287" s="47"/>
      <c r="R287" s="47"/>
      <c r="S287" s="165"/>
      <c r="T287" s="126"/>
      <c r="U287" s="47"/>
      <c r="V287" s="47"/>
      <c r="W287" s="47"/>
      <c r="X287" s="47"/>
      <c r="Y287" s="165"/>
      <c r="Z287" s="126"/>
      <c r="AA287" s="47"/>
      <c r="AB287" s="47"/>
      <c r="AC287" s="47"/>
      <c r="AD287" s="47"/>
      <c r="AE287" s="165"/>
      <c r="AF287" s="126"/>
      <c r="AG287" s="47"/>
      <c r="AH287" s="47"/>
      <c r="AI287" s="47"/>
      <c r="AJ287" s="129"/>
      <c r="AK287" s="11">
        <f>'Encargos e Benefícios'!D286</f>
        <v>0</v>
      </c>
      <c r="AL287" s="11">
        <f>IF('Encargos e Benefícios'!C286=0,0,'Encargos e Benefícios'!U286/'Encargos e Benefícios'!C286)</f>
        <v>0</v>
      </c>
      <c r="AM287" s="11">
        <f>IF('Encargos e Benefícios'!C286=0,0,'Encargos e Benefícios'!AC286/'Encargos e Benefícios'!C286)</f>
        <v>0</v>
      </c>
      <c r="AN287" s="113">
        <f>IF('Encargos e Benefícios'!C286=0,0,'Encargos e Benefícios'!AD286/'Encargos e Benefícios'!C286)</f>
        <v>0</v>
      </c>
      <c r="AO287" s="32"/>
      <c r="AP287" s="31"/>
      <c r="AQ287" s="31"/>
      <c r="AR287" s="203"/>
      <c r="AS287" s="32"/>
    </row>
    <row r="288" spans="1:45" ht="12.75" hidden="1" x14ac:dyDescent="0.2">
      <c r="A288" s="48">
        <v>282</v>
      </c>
      <c r="B288" s="12">
        <f>'Encargos e Benefícios'!B287</f>
        <v>0</v>
      </c>
      <c r="C288" s="10">
        <f>'Encargos e Benefícios'!C287</f>
        <v>0</v>
      </c>
      <c r="D288" s="38"/>
      <c r="E288" s="167"/>
      <c r="F288" s="166"/>
      <c r="G288" s="165"/>
      <c r="H288" s="126"/>
      <c r="I288" s="47"/>
      <c r="J288" s="47"/>
      <c r="K288" s="47"/>
      <c r="L288" s="47"/>
      <c r="M288" s="165"/>
      <c r="N288" s="126"/>
      <c r="O288" s="47"/>
      <c r="P288" s="47"/>
      <c r="Q288" s="47"/>
      <c r="R288" s="47"/>
      <c r="S288" s="165"/>
      <c r="T288" s="126"/>
      <c r="U288" s="47"/>
      <c r="V288" s="47"/>
      <c r="W288" s="47"/>
      <c r="X288" s="47"/>
      <c r="Y288" s="165"/>
      <c r="Z288" s="126"/>
      <c r="AA288" s="47"/>
      <c r="AB288" s="47"/>
      <c r="AC288" s="47"/>
      <c r="AD288" s="47"/>
      <c r="AE288" s="165"/>
      <c r="AF288" s="126"/>
      <c r="AG288" s="47"/>
      <c r="AH288" s="47"/>
      <c r="AI288" s="47"/>
      <c r="AJ288" s="129"/>
      <c r="AK288" s="11">
        <f>'Encargos e Benefícios'!D287</f>
        <v>0</v>
      </c>
      <c r="AL288" s="11">
        <f>IF('Encargos e Benefícios'!C287=0,0,'Encargos e Benefícios'!U287/'Encargos e Benefícios'!C287)</f>
        <v>0</v>
      </c>
      <c r="AM288" s="11">
        <f>IF('Encargos e Benefícios'!C287=0,0,'Encargos e Benefícios'!AC287/'Encargos e Benefícios'!C287)</f>
        <v>0</v>
      </c>
      <c r="AN288" s="113">
        <f>IF('Encargos e Benefícios'!C287=0,0,'Encargos e Benefícios'!AD287/'Encargos e Benefícios'!C287)</f>
        <v>0</v>
      </c>
      <c r="AO288" s="32"/>
      <c r="AP288" s="31"/>
      <c r="AQ288" s="31"/>
      <c r="AR288" s="203"/>
      <c r="AS288" s="32"/>
    </row>
    <row r="289" spans="1:45" ht="12.75" hidden="1" x14ac:dyDescent="0.2">
      <c r="A289" s="48">
        <v>283</v>
      </c>
      <c r="B289" s="12">
        <f>'Encargos e Benefícios'!B288</f>
        <v>0</v>
      </c>
      <c r="C289" s="10">
        <f>'Encargos e Benefícios'!C288</f>
        <v>0</v>
      </c>
      <c r="D289" s="38"/>
      <c r="E289" s="167"/>
      <c r="F289" s="166"/>
      <c r="G289" s="165"/>
      <c r="H289" s="126"/>
      <c r="I289" s="47"/>
      <c r="J289" s="47"/>
      <c r="K289" s="47"/>
      <c r="L289" s="47"/>
      <c r="M289" s="165"/>
      <c r="N289" s="126"/>
      <c r="O289" s="47"/>
      <c r="P289" s="47"/>
      <c r="Q289" s="47"/>
      <c r="R289" s="47"/>
      <c r="S289" s="165"/>
      <c r="T289" s="126"/>
      <c r="U289" s="47"/>
      <c r="V289" s="47"/>
      <c r="W289" s="47"/>
      <c r="X289" s="47"/>
      <c r="Y289" s="165"/>
      <c r="Z289" s="126"/>
      <c r="AA289" s="47"/>
      <c r="AB289" s="47"/>
      <c r="AC289" s="47"/>
      <c r="AD289" s="47"/>
      <c r="AE289" s="165"/>
      <c r="AF289" s="126"/>
      <c r="AG289" s="47"/>
      <c r="AH289" s="47"/>
      <c r="AI289" s="47"/>
      <c r="AJ289" s="129"/>
      <c r="AK289" s="11">
        <f>'Encargos e Benefícios'!D288</f>
        <v>0</v>
      </c>
      <c r="AL289" s="11">
        <f>IF('Encargos e Benefícios'!C288=0,0,'Encargos e Benefícios'!U288/'Encargos e Benefícios'!C288)</f>
        <v>0</v>
      </c>
      <c r="AM289" s="11">
        <f>IF('Encargos e Benefícios'!C288=0,0,'Encargos e Benefícios'!AC288/'Encargos e Benefícios'!C288)</f>
        <v>0</v>
      </c>
      <c r="AN289" s="113">
        <f>IF('Encargos e Benefícios'!C288=0,0,'Encargos e Benefícios'!AD288/'Encargos e Benefícios'!C288)</f>
        <v>0</v>
      </c>
      <c r="AO289" s="32"/>
      <c r="AP289" s="31"/>
      <c r="AQ289" s="31"/>
      <c r="AR289" s="203"/>
      <c r="AS289" s="32"/>
    </row>
    <row r="290" spans="1:45" ht="12.75" hidden="1" x14ac:dyDescent="0.2">
      <c r="A290" s="48">
        <v>284</v>
      </c>
      <c r="B290" s="12">
        <f>'Encargos e Benefícios'!B289</f>
        <v>0</v>
      </c>
      <c r="C290" s="10">
        <f>'Encargos e Benefícios'!C289</f>
        <v>0</v>
      </c>
      <c r="D290" s="38"/>
      <c r="E290" s="167"/>
      <c r="F290" s="166"/>
      <c r="G290" s="165"/>
      <c r="H290" s="126"/>
      <c r="I290" s="47"/>
      <c r="J290" s="47"/>
      <c r="K290" s="47"/>
      <c r="L290" s="47"/>
      <c r="M290" s="165"/>
      <c r="N290" s="126"/>
      <c r="O290" s="47"/>
      <c r="P290" s="47"/>
      <c r="Q290" s="47"/>
      <c r="R290" s="47"/>
      <c r="S290" s="165"/>
      <c r="T290" s="126"/>
      <c r="U290" s="47"/>
      <c r="V290" s="47"/>
      <c r="W290" s="47"/>
      <c r="X290" s="47"/>
      <c r="Y290" s="165"/>
      <c r="Z290" s="126"/>
      <c r="AA290" s="47"/>
      <c r="AB290" s="47"/>
      <c r="AC290" s="47"/>
      <c r="AD290" s="47"/>
      <c r="AE290" s="165"/>
      <c r="AF290" s="126"/>
      <c r="AG290" s="47"/>
      <c r="AH290" s="47"/>
      <c r="AI290" s="47"/>
      <c r="AJ290" s="129"/>
      <c r="AK290" s="11">
        <f>'Encargos e Benefícios'!D289</f>
        <v>0</v>
      </c>
      <c r="AL290" s="11">
        <f>IF('Encargos e Benefícios'!C289=0,0,'Encargos e Benefícios'!U289/'Encargos e Benefícios'!C289)</f>
        <v>0</v>
      </c>
      <c r="AM290" s="11">
        <f>IF('Encargos e Benefícios'!C289=0,0,'Encargos e Benefícios'!AC289/'Encargos e Benefícios'!C289)</f>
        <v>0</v>
      </c>
      <c r="AN290" s="113">
        <f>IF('Encargos e Benefícios'!C289=0,0,'Encargos e Benefícios'!AD289/'Encargos e Benefícios'!C289)</f>
        <v>0</v>
      </c>
      <c r="AO290" s="32"/>
      <c r="AP290" s="31"/>
      <c r="AQ290" s="31"/>
      <c r="AR290" s="203"/>
      <c r="AS290" s="32"/>
    </row>
    <row r="291" spans="1:45" ht="12.75" hidden="1" x14ac:dyDescent="0.2">
      <c r="A291" s="48">
        <v>285</v>
      </c>
      <c r="B291" s="12">
        <f>'Encargos e Benefícios'!B290</f>
        <v>0</v>
      </c>
      <c r="C291" s="10">
        <f>'Encargos e Benefícios'!C290</f>
        <v>0</v>
      </c>
      <c r="D291" s="38"/>
      <c r="E291" s="167"/>
      <c r="F291" s="166"/>
      <c r="G291" s="165"/>
      <c r="H291" s="126"/>
      <c r="I291" s="47"/>
      <c r="J291" s="47"/>
      <c r="K291" s="47"/>
      <c r="L291" s="47"/>
      <c r="M291" s="165"/>
      <c r="N291" s="126"/>
      <c r="O291" s="47"/>
      <c r="P291" s="47"/>
      <c r="Q291" s="47"/>
      <c r="R291" s="47"/>
      <c r="S291" s="165"/>
      <c r="T291" s="126"/>
      <c r="U291" s="47"/>
      <c r="V291" s="47"/>
      <c r="W291" s="47"/>
      <c r="X291" s="47"/>
      <c r="Y291" s="165"/>
      <c r="Z291" s="126"/>
      <c r="AA291" s="47"/>
      <c r="AB291" s="47"/>
      <c r="AC291" s="47"/>
      <c r="AD291" s="47"/>
      <c r="AE291" s="165"/>
      <c r="AF291" s="126"/>
      <c r="AG291" s="47"/>
      <c r="AH291" s="47"/>
      <c r="AI291" s="47"/>
      <c r="AJ291" s="129"/>
      <c r="AK291" s="11">
        <f>'Encargos e Benefícios'!D290</f>
        <v>0</v>
      </c>
      <c r="AL291" s="11">
        <f>IF('Encargos e Benefícios'!C290=0,0,'Encargos e Benefícios'!U290/'Encargos e Benefícios'!C290)</f>
        <v>0</v>
      </c>
      <c r="AM291" s="11">
        <f>IF('Encargos e Benefícios'!C290=0,0,'Encargos e Benefícios'!AC290/'Encargos e Benefícios'!C290)</f>
        <v>0</v>
      </c>
      <c r="AN291" s="113">
        <f>IF('Encargos e Benefícios'!C290=0,0,'Encargos e Benefícios'!AD290/'Encargos e Benefícios'!C290)</f>
        <v>0</v>
      </c>
      <c r="AO291" s="32"/>
      <c r="AP291" s="31"/>
      <c r="AQ291" s="31"/>
      <c r="AR291" s="203"/>
      <c r="AS291" s="32"/>
    </row>
    <row r="292" spans="1:45" ht="12.75" hidden="1" x14ac:dyDescent="0.2">
      <c r="A292" s="48">
        <v>286</v>
      </c>
      <c r="B292" s="12">
        <f>'Encargos e Benefícios'!B291</f>
        <v>0</v>
      </c>
      <c r="C292" s="10">
        <f>'Encargos e Benefícios'!C291</f>
        <v>0</v>
      </c>
      <c r="D292" s="38"/>
      <c r="E292" s="167"/>
      <c r="F292" s="166"/>
      <c r="G292" s="165"/>
      <c r="H292" s="126"/>
      <c r="I292" s="47"/>
      <c r="J292" s="47"/>
      <c r="K292" s="47"/>
      <c r="L292" s="47"/>
      <c r="M292" s="165"/>
      <c r="N292" s="126"/>
      <c r="O292" s="47"/>
      <c r="P292" s="47"/>
      <c r="Q292" s="47"/>
      <c r="R292" s="47"/>
      <c r="S292" s="165"/>
      <c r="T292" s="126"/>
      <c r="U292" s="47"/>
      <c r="V292" s="47"/>
      <c r="W292" s="47"/>
      <c r="X292" s="47"/>
      <c r="Y292" s="165"/>
      <c r="Z292" s="126"/>
      <c r="AA292" s="47"/>
      <c r="AB292" s="47"/>
      <c r="AC292" s="47"/>
      <c r="AD292" s="47"/>
      <c r="AE292" s="165"/>
      <c r="AF292" s="126"/>
      <c r="AG292" s="47"/>
      <c r="AH292" s="47"/>
      <c r="AI292" s="47"/>
      <c r="AJ292" s="129"/>
      <c r="AK292" s="11">
        <f>'Encargos e Benefícios'!D291</f>
        <v>0</v>
      </c>
      <c r="AL292" s="11">
        <f>IF('Encargos e Benefícios'!C291=0,0,'Encargos e Benefícios'!U291/'Encargos e Benefícios'!C291)</f>
        <v>0</v>
      </c>
      <c r="AM292" s="11">
        <f>IF('Encargos e Benefícios'!C291=0,0,'Encargos e Benefícios'!AC291/'Encargos e Benefícios'!C291)</f>
        <v>0</v>
      </c>
      <c r="AN292" s="113">
        <f>IF('Encargos e Benefícios'!C291=0,0,'Encargos e Benefícios'!AD291/'Encargos e Benefícios'!C291)</f>
        <v>0</v>
      </c>
      <c r="AO292" s="32"/>
      <c r="AP292" s="31"/>
      <c r="AQ292" s="31"/>
      <c r="AR292" s="203"/>
      <c r="AS292" s="32"/>
    </row>
    <row r="293" spans="1:45" ht="12.75" hidden="1" x14ac:dyDescent="0.2">
      <c r="A293" s="48">
        <v>287</v>
      </c>
      <c r="B293" s="12">
        <f>'Encargos e Benefícios'!B292</f>
        <v>0</v>
      </c>
      <c r="C293" s="10">
        <f>'Encargos e Benefícios'!C292</f>
        <v>0</v>
      </c>
      <c r="D293" s="38"/>
      <c r="E293" s="167"/>
      <c r="F293" s="166"/>
      <c r="G293" s="165"/>
      <c r="H293" s="126"/>
      <c r="I293" s="47"/>
      <c r="J293" s="47"/>
      <c r="K293" s="47"/>
      <c r="L293" s="47"/>
      <c r="M293" s="165"/>
      <c r="N293" s="126"/>
      <c r="O293" s="47"/>
      <c r="P293" s="47"/>
      <c r="Q293" s="47"/>
      <c r="R293" s="47"/>
      <c r="S293" s="165"/>
      <c r="T293" s="126"/>
      <c r="U293" s="47"/>
      <c r="V293" s="47"/>
      <c r="W293" s="47"/>
      <c r="X293" s="47"/>
      <c r="Y293" s="165"/>
      <c r="Z293" s="126"/>
      <c r="AA293" s="47"/>
      <c r="AB293" s="47"/>
      <c r="AC293" s="47"/>
      <c r="AD293" s="47"/>
      <c r="AE293" s="165"/>
      <c r="AF293" s="126"/>
      <c r="AG293" s="47"/>
      <c r="AH293" s="47"/>
      <c r="AI293" s="47"/>
      <c r="AJ293" s="129"/>
      <c r="AK293" s="11">
        <f>'Encargos e Benefícios'!D292</f>
        <v>0</v>
      </c>
      <c r="AL293" s="11">
        <f>IF('Encargos e Benefícios'!C292=0,0,'Encargos e Benefícios'!U292/'Encargos e Benefícios'!C292)</f>
        <v>0</v>
      </c>
      <c r="AM293" s="11">
        <f>IF('Encargos e Benefícios'!C292=0,0,'Encargos e Benefícios'!AC292/'Encargos e Benefícios'!C292)</f>
        <v>0</v>
      </c>
      <c r="AN293" s="113">
        <f>IF('Encargos e Benefícios'!C292=0,0,'Encargos e Benefícios'!AD292/'Encargos e Benefícios'!C292)</f>
        <v>0</v>
      </c>
      <c r="AO293" s="32"/>
      <c r="AP293" s="31"/>
      <c r="AQ293" s="31"/>
      <c r="AR293" s="203"/>
      <c r="AS293" s="32"/>
    </row>
    <row r="294" spans="1:45" ht="12.75" hidden="1" x14ac:dyDescent="0.2">
      <c r="A294" s="48">
        <v>288</v>
      </c>
      <c r="B294" s="12">
        <f>'Encargos e Benefícios'!B293</f>
        <v>0</v>
      </c>
      <c r="C294" s="10">
        <f>'Encargos e Benefícios'!C293</f>
        <v>0</v>
      </c>
      <c r="D294" s="38"/>
      <c r="E294" s="167"/>
      <c r="F294" s="166"/>
      <c r="G294" s="165"/>
      <c r="H294" s="126"/>
      <c r="I294" s="47"/>
      <c r="J294" s="47"/>
      <c r="K294" s="47"/>
      <c r="L294" s="47"/>
      <c r="M294" s="165"/>
      <c r="N294" s="126"/>
      <c r="O294" s="47"/>
      <c r="P294" s="47"/>
      <c r="Q294" s="47"/>
      <c r="R294" s="47"/>
      <c r="S294" s="165"/>
      <c r="T294" s="126"/>
      <c r="U294" s="47"/>
      <c r="V294" s="47"/>
      <c r="W294" s="47"/>
      <c r="X294" s="47"/>
      <c r="Y294" s="165"/>
      <c r="Z294" s="126"/>
      <c r="AA294" s="47"/>
      <c r="AB294" s="47"/>
      <c r="AC294" s="47"/>
      <c r="AD294" s="47"/>
      <c r="AE294" s="165"/>
      <c r="AF294" s="126"/>
      <c r="AG294" s="47"/>
      <c r="AH294" s="47"/>
      <c r="AI294" s="47"/>
      <c r="AJ294" s="129"/>
      <c r="AK294" s="11">
        <f>'Encargos e Benefícios'!D293</f>
        <v>0</v>
      </c>
      <c r="AL294" s="11">
        <f>IF('Encargos e Benefícios'!C293=0,0,'Encargos e Benefícios'!U293/'Encargos e Benefícios'!C293)</f>
        <v>0</v>
      </c>
      <c r="AM294" s="11">
        <f>IF('Encargos e Benefícios'!C293=0,0,'Encargos e Benefícios'!AC293/'Encargos e Benefícios'!C293)</f>
        <v>0</v>
      </c>
      <c r="AN294" s="113">
        <f>IF('Encargos e Benefícios'!C293=0,0,'Encargos e Benefícios'!AD293/'Encargos e Benefícios'!C293)</f>
        <v>0</v>
      </c>
      <c r="AO294" s="32"/>
      <c r="AP294" s="31"/>
      <c r="AQ294" s="31"/>
      <c r="AR294" s="203"/>
      <c r="AS294" s="32"/>
    </row>
    <row r="295" spans="1:45" ht="12.75" hidden="1" x14ac:dyDescent="0.2">
      <c r="A295" s="48">
        <v>289</v>
      </c>
      <c r="B295" s="12">
        <f>'Encargos e Benefícios'!B294</f>
        <v>0</v>
      </c>
      <c r="C295" s="10">
        <f>'Encargos e Benefícios'!C294</f>
        <v>0</v>
      </c>
      <c r="D295" s="38"/>
      <c r="E295" s="167"/>
      <c r="F295" s="166"/>
      <c r="G295" s="165"/>
      <c r="H295" s="126"/>
      <c r="I295" s="47"/>
      <c r="J295" s="47"/>
      <c r="K295" s="47"/>
      <c r="L295" s="47"/>
      <c r="M295" s="165"/>
      <c r="N295" s="126"/>
      <c r="O295" s="47"/>
      <c r="P295" s="47"/>
      <c r="Q295" s="47"/>
      <c r="R295" s="47"/>
      <c r="S295" s="165"/>
      <c r="T295" s="126"/>
      <c r="U295" s="47"/>
      <c r="V295" s="47"/>
      <c r="W295" s="47"/>
      <c r="X295" s="47"/>
      <c r="Y295" s="165"/>
      <c r="Z295" s="126"/>
      <c r="AA295" s="47"/>
      <c r="AB295" s="47"/>
      <c r="AC295" s="47"/>
      <c r="AD295" s="47"/>
      <c r="AE295" s="165"/>
      <c r="AF295" s="126"/>
      <c r="AG295" s="47"/>
      <c r="AH295" s="47"/>
      <c r="AI295" s="47"/>
      <c r="AJ295" s="129"/>
      <c r="AK295" s="11">
        <f>'Encargos e Benefícios'!D294</f>
        <v>0</v>
      </c>
      <c r="AL295" s="11">
        <f>IF('Encargos e Benefícios'!C294=0,0,'Encargos e Benefícios'!U294/'Encargos e Benefícios'!C294)</f>
        <v>0</v>
      </c>
      <c r="AM295" s="11">
        <f>IF('Encargos e Benefícios'!C294=0,0,'Encargos e Benefícios'!AC294/'Encargos e Benefícios'!C294)</f>
        <v>0</v>
      </c>
      <c r="AN295" s="113">
        <f>IF('Encargos e Benefícios'!C294=0,0,'Encargos e Benefícios'!AD294/'Encargos e Benefícios'!C294)</f>
        <v>0</v>
      </c>
      <c r="AO295" s="32"/>
      <c r="AP295" s="31"/>
      <c r="AQ295" s="31"/>
      <c r="AR295" s="203"/>
      <c r="AS295" s="32"/>
    </row>
    <row r="296" spans="1:45" ht="12.75" hidden="1" x14ac:dyDescent="0.2">
      <c r="A296" s="48">
        <v>290</v>
      </c>
      <c r="B296" s="12">
        <f>'Encargos e Benefícios'!B295</f>
        <v>0</v>
      </c>
      <c r="C296" s="10">
        <f>'Encargos e Benefícios'!C295</f>
        <v>0</v>
      </c>
      <c r="D296" s="38"/>
      <c r="E296" s="167"/>
      <c r="F296" s="166"/>
      <c r="G296" s="165"/>
      <c r="H296" s="126"/>
      <c r="I296" s="47"/>
      <c r="J296" s="47"/>
      <c r="K296" s="47"/>
      <c r="L296" s="47"/>
      <c r="M296" s="165"/>
      <c r="N296" s="126"/>
      <c r="O296" s="47"/>
      <c r="P296" s="47"/>
      <c r="Q296" s="47"/>
      <c r="R296" s="47"/>
      <c r="S296" s="165"/>
      <c r="T296" s="126"/>
      <c r="U296" s="47"/>
      <c r="V296" s="47"/>
      <c r="W296" s="47"/>
      <c r="X296" s="47"/>
      <c r="Y296" s="165"/>
      <c r="Z296" s="126"/>
      <c r="AA296" s="47"/>
      <c r="AB296" s="47"/>
      <c r="AC296" s="47"/>
      <c r="AD296" s="47"/>
      <c r="AE296" s="165"/>
      <c r="AF296" s="126"/>
      <c r="AG296" s="47"/>
      <c r="AH296" s="47"/>
      <c r="AI296" s="47"/>
      <c r="AJ296" s="129"/>
      <c r="AK296" s="11">
        <f>'Encargos e Benefícios'!D295</f>
        <v>0</v>
      </c>
      <c r="AL296" s="11">
        <f>IF('Encargos e Benefícios'!C295=0,0,'Encargos e Benefícios'!U295/'Encargos e Benefícios'!C295)</f>
        <v>0</v>
      </c>
      <c r="AM296" s="11">
        <f>IF('Encargos e Benefícios'!C295=0,0,'Encargos e Benefícios'!AC295/'Encargos e Benefícios'!C295)</f>
        <v>0</v>
      </c>
      <c r="AN296" s="113">
        <f>IF('Encargos e Benefícios'!C295=0,0,'Encargos e Benefícios'!AD295/'Encargos e Benefícios'!C295)</f>
        <v>0</v>
      </c>
      <c r="AO296" s="32"/>
      <c r="AP296" s="31"/>
      <c r="AQ296" s="31"/>
      <c r="AR296" s="203"/>
      <c r="AS296" s="32"/>
    </row>
    <row r="297" spans="1:45" ht="12.75" hidden="1" x14ac:dyDescent="0.2">
      <c r="A297" s="48">
        <v>291</v>
      </c>
      <c r="B297" s="12">
        <f>'Encargos e Benefícios'!B296</f>
        <v>0</v>
      </c>
      <c r="C297" s="10">
        <f>'Encargos e Benefícios'!C296</f>
        <v>0</v>
      </c>
      <c r="D297" s="38"/>
      <c r="E297" s="167"/>
      <c r="F297" s="166"/>
      <c r="G297" s="165"/>
      <c r="H297" s="126"/>
      <c r="I297" s="47"/>
      <c r="J297" s="47"/>
      <c r="K297" s="47"/>
      <c r="L297" s="47"/>
      <c r="M297" s="165"/>
      <c r="N297" s="126"/>
      <c r="O297" s="47"/>
      <c r="P297" s="47"/>
      <c r="Q297" s="47"/>
      <c r="R297" s="47"/>
      <c r="S297" s="165"/>
      <c r="T297" s="126"/>
      <c r="U297" s="47"/>
      <c r="V297" s="47"/>
      <c r="W297" s="47"/>
      <c r="X297" s="47"/>
      <c r="Y297" s="165"/>
      <c r="Z297" s="126"/>
      <c r="AA297" s="47"/>
      <c r="AB297" s="47"/>
      <c r="AC297" s="47"/>
      <c r="AD297" s="47"/>
      <c r="AE297" s="165"/>
      <c r="AF297" s="126"/>
      <c r="AG297" s="47"/>
      <c r="AH297" s="47"/>
      <c r="AI297" s="47"/>
      <c r="AJ297" s="129"/>
      <c r="AK297" s="11">
        <f>'Encargos e Benefícios'!D296</f>
        <v>0</v>
      </c>
      <c r="AL297" s="11">
        <f>IF('Encargos e Benefícios'!C296=0,0,'Encargos e Benefícios'!U296/'Encargos e Benefícios'!C296)</f>
        <v>0</v>
      </c>
      <c r="AM297" s="11">
        <f>IF('Encargos e Benefícios'!C296=0,0,'Encargos e Benefícios'!AC296/'Encargos e Benefícios'!C296)</f>
        <v>0</v>
      </c>
      <c r="AN297" s="113">
        <f>IF('Encargos e Benefícios'!C296=0,0,'Encargos e Benefícios'!AD296/'Encargos e Benefícios'!C296)</f>
        <v>0</v>
      </c>
      <c r="AO297" s="32"/>
      <c r="AP297" s="31"/>
      <c r="AQ297" s="31"/>
      <c r="AR297" s="203"/>
      <c r="AS297" s="32"/>
    </row>
    <row r="298" spans="1:45" ht="12.75" hidden="1" x14ac:dyDescent="0.2">
      <c r="A298" s="48">
        <v>292</v>
      </c>
      <c r="B298" s="12">
        <f>'Encargos e Benefícios'!B297</f>
        <v>0</v>
      </c>
      <c r="C298" s="10">
        <f>'Encargos e Benefícios'!C297</f>
        <v>0</v>
      </c>
      <c r="D298" s="38"/>
      <c r="E298" s="167"/>
      <c r="F298" s="166"/>
      <c r="G298" s="165"/>
      <c r="H298" s="126"/>
      <c r="I298" s="47"/>
      <c r="J298" s="47"/>
      <c r="K298" s="47"/>
      <c r="L298" s="47"/>
      <c r="M298" s="165"/>
      <c r="N298" s="126"/>
      <c r="O298" s="47"/>
      <c r="P298" s="47"/>
      <c r="Q298" s="47"/>
      <c r="R298" s="47"/>
      <c r="S298" s="165"/>
      <c r="T298" s="126"/>
      <c r="U298" s="47"/>
      <c r="V298" s="47"/>
      <c r="W298" s="47"/>
      <c r="X298" s="47"/>
      <c r="Y298" s="165"/>
      <c r="Z298" s="126"/>
      <c r="AA298" s="47"/>
      <c r="AB298" s="47"/>
      <c r="AC298" s="47"/>
      <c r="AD298" s="47"/>
      <c r="AE298" s="165"/>
      <c r="AF298" s="126"/>
      <c r="AG298" s="47"/>
      <c r="AH298" s="47"/>
      <c r="AI298" s="47"/>
      <c r="AJ298" s="129"/>
      <c r="AK298" s="11">
        <f>'Encargos e Benefícios'!D297</f>
        <v>0</v>
      </c>
      <c r="AL298" s="11">
        <f>IF('Encargos e Benefícios'!C297=0,0,'Encargos e Benefícios'!U297/'Encargos e Benefícios'!C297)</f>
        <v>0</v>
      </c>
      <c r="AM298" s="11">
        <f>IF('Encargos e Benefícios'!C297=0,0,'Encargos e Benefícios'!AC297/'Encargos e Benefícios'!C297)</f>
        <v>0</v>
      </c>
      <c r="AN298" s="113">
        <f>IF('Encargos e Benefícios'!C297=0,0,'Encargos e Benefícios'!AD297/'Encargos e Benefícios'!C297)</f>
        <v>0</v>
      </c>
      <c r="AO298" s="32"/>
      <c r="AP298" s="31"/>
      <c r="AQ298" s="31"/>
      <c r="AR298" s="203"/>
      <c r="AS298" s="32"/>
    </row>
    <row r="299" spans="1:45" ht="12.75" hidden="1" x14ac:dyDescent="0.2">
      <c r="A299" s="48">
        <v>293</v>
      </c>
      <c r="B299" s="12">
        <f>'Encargos e Benefícios'!B298</f>
        <v>0</v>
      </c>
      <c r="C299" s="10">
        <f>'Encargos e Benefícios'!C298</f>
        <v>0</v>
      </c>
      <c r="D299" s="38"/>
      <c r="E299" s="167"/>
      <c r="F299" s="166"/>
      <c r="G299" s="165"/>
      <c r="H299" s="126"/>
      <c r="I299" s="47"/>
      <c r="J299" s="47"/>
      <c r="K299" s="47"/>
      <c r="L299" s="47"/>
      <c r="M299" s="165"/>
      <c r="N299" s="126"/>
      <c r="O299" s="47"/>
      <c r="P299" s="47"/>
      <c r="Q299" s="47"/>
      <c r="R299" s="47"/>
      <c r="S299" s="165"/>
      <c r="T299" s="126"/>
      <c r="U299" s="47"/>
      <c r="V299" s="47"/>
      <c r="W299" s="47"/>
      <c r="X299" s="47"/>
      <c r="Y299" s="165"/>
      <c r="Z299" s="126"/>
      <c r="AA299" s="47"/>
      <c r="AB299" s="47"/>
      <c r="AC299" s="47"/>
      <c r="AD299" s="47"/>
      <c r="AE299" s="165"/>
      <c r="AF299" s="126"/>
      <c r="AG299" s="47"/>
      <c r="AH299" s="47"/>
      <c r="AI299" s="47"/>
      <c r="AJ299" s="129"/>
      <c r="AK299" s="11">
        <f>'Encargos e Benefícios'!D298</f>
        <v>0</v>
      </c>
      <c r="AL299" s="11">
        <f>IF('Encargos e Benefícios'!C298=0,0,'Encargos e Benefícios'!U298/'Encargos e Benefícios'!C298)</f>
        <v>0</v>
      </c>
      <c r="AM299" s="11">
        <f>IF('Encargos e Benefícios'!C298=0,0,'Encargos e Benefícios'!AC298/'Encargos e Benefícios'!C298)</f>
        <v>0</v>
      </c>
      <c r="AN299" s="113">
        <f>IF('Encargos e Benefícios'!C298=0,0,'Encargos e Benefícios'!AD298/'Encargos e Benefícios'!C298)</f>
        <v>0</v>
      </c>
      <c r="AO299" s="32"/>
      <c r="AP299" s="31"/>
      <c r="AQ299" s="31"/>
      <c r="AR299" s="203"/>
      <c r="AS299" s="32"/>
    </row>
    <row r="300" spans="1:45" ht="12.75" hidden="1" x14ac:dyDescent="0.2">
      <c r="A300" s="48">
        <v>294</v>
      </c>
      <c r="B300" s="12">
        <f>'Encargos e Benefícios'!B299</f>
        <v>0</v>
      </c>
      <c r="C300" s="10">
        <f>'Encargos e Benefícios'!C299</f>
        <v>0</v>
      </c>
      <c r="D300" s="38"/>
      <c r="E300" s="167"/>
      <c r="F300" s="166"/>
      <c r="G300" s="165"/>
      <c r="H300" s="126"/>
      <c r="I300" s="47"/>
      <c r="J300" s="47"/>
      <c r="K300" s="47"/>
      <c r="L300" s="47"/>
      <c r="M300" s="165"/>
      <c r="N300" s="126"/>
      <c r="O300" s="47"/>
      <c r="P300" s="47"/>
      <c r="Q300" s="47"/>
      <c r="R300" s="47"/>
      <c r="S300" s="165"/>
      <c r="T300" s="126"/>
      <c r="U300" s="47"/>
      <c r="V300" s="47"/>
      <c r="W300" s="47"/>
      <c r="X300" s="47"/>
      <c r="Y300" s="165"/>
      <c r="Z300" s="126"/>
      <c r="AA300" s="47"/>
      <c r="AB300" s="47"/>
      <c r="AC300" s="47"/>
      <c r="AD300" s="47"/>
      <c r="AE300" s="165"/>
      <c r="AF300" s="126"/>
      <c r="AG300" s="47"/>
      <c r="AH300" s="47"/>
      <c r="AI300" s="47"/>
      <c r="AJ300" s="129"/>
      <c r="AK300" s="11">
        <f>'Encargos e Benefícios'!D299</f>
        <v>0</v>
      </c>
      <c r="AL300" s="11">
        <f>IF('Encargos e Benefícios'!C299=0,0,'Encargos e Benefícios'!U299/'Encargos e Benefícios'!C299)</f>
        <v>0</v>
      </c>
      <c r="AM300" s="11">
        <f>IF('Encargos e Benefícios'!C299=0,0,'Encargos e Benefícios'!AC299/'Encargos e Benefícios'!C299)</f>
        <v>0</v>
      </c>
      <c r="AN300" s="113">
        <f>IF('Encargos e Benefícios'!C299=0,0,'Encargos e Benefícios'!AD299/'Encargos e Benefícios'!C299)</f>
        <v>0</v>
      </c>
      <c r="AO300" s="32"/>
      <c r="AP300" s="31"/>
      <c r="AQ300" s="31"/>
      <c r="AR300" s="203"/>
      <c r="AS300" s="32"/>
    </row>
    <row r="301" spans="1:45" ht="12.75" hidden="1" x14ac:dyDescent="0.2">
      <c r="A301" s="48">
        <v>295</v>
      </c>
      <c r="B301" s="12">
        <f>'Encargos e Benefícios'!B300</f>
        <v>0</v>
      </c>
      <c r="C301" s="10">
        <f>'Encargos e Benefícios'!C300</f>
        <v>0</v>
      </c>
      <c r="D301" s="38"/>
      <c r="E301" s="167"/>
      <c r="F301" s="166"/>
      <c r="G301" s="165"/>
      <c r="H301" s="126"/>
      <c r="I301" s="47"/>
      <c r="J301" s="47"/>
      <c r="K301" s="47"/>
      <c r="L301" s="47"/>
      <c r="M301" s="165"/>
      <c r="N301" s="126"/>
      <c r="O301" s="47"/>
      <c r="P301" s="47"/>
      <c r="Q301" s="47"/>
      <c r="R301" s="47"/>
      <c r="S301" s="165"/>
      <c r="T301" s="126"/>
      <c r="U301" s="47"/>
      <c r="V301" s="47"/>
      <c r="W301" s="47"/>
      <c r="X301" s="47"/>
      <c r="Y301" s="165"/>
      <c r="Z301" s="126"/>
      <c r="AA301" s="47"/>
      <c r="AB301" s="47"/>
      <c r="AC301" s="47"/>
      <c r="AD301" s="47"/>
      <c r="AE301" s="165"/>
      <c r="AF301" s="126"/>
      <c r="AG301" s="47"/>
      <c r="AH301" s="47"/>
      <c r="AI301" s="47"/>
      <c r="AJ301" s="129"/>
      <c r="AK301" s="11">
        <f>'Encargos e Benefícios'!D300</f>
        <v>0</v>
      </c>
      <c r="AL301" s="11">
        <f>IF('Encargos e Benefícios'!C300=0,0,'Encargos e Benefícios'!U300/'Encargos e Benefícios'!C300)</f>
        <v>0</v>
      </c>
      <c r="AM301" s="11">
        <f>IF('Encargos e Benefícios'!C300=0,0,'Encargos e Benefícios'!AC300/'Encargos e Benefícios'!C300)</f>
        <v>0</v>
      </c>
      <c r="AN301" s="113">
        <f>IF('Encargos e Benefícios'!C300=0,0,'Encargos e Benefícios'!AD300/'Encargos e Benefícios'!C300)</f>
        <v>0</v>
      </c>
      <c r="AO301" s="32"/>
      <c r="AP301" s="31"/>
      <c r="AQ301" s="31"/>
      <c r="AR301" s="203"/>
      <c r="AS301" s="32"/>
    </row>
    <row r="302" spans="1:45" ht="12.75" hidden="1" x14ac:dyDescent="0.2">
      <c r="A302" s="48">
        <v>296</v>
      </c>
      <c r="B302" s="12">
        <f>'Encargos e Benefícios'!B301</f>
        <v>0</v>
      </c>
      <c r="C302" s="10">
        <f>'Encargos e Benefícios'!C301</f>
        <v>0</v>
      </c>
      <c r="D302" s="38"/>
      <c r="E302" s="167"/>
      <c r="F302" s="166"/>
      <c r="G302" s="165"/>
      <c r="H302" s="126"/>
      <c r="I302" s="47"/>
      <c r="J302" s="47"/>
      <c r="K302" s="47"/>
      <c r="L302" s="47"/>
      <c r="M302" s="165"/>
      <c r="N302" s="126"/>
      <c r="O302" s="47"/>
      <c r="P302" s="47"/>
      <c r="Q302" s="47"/>
      <c r="R302" s="47"/>
      <c r="S302" s="165"/>
      <c r="T302" s="126"/>
      <c r="U302" s="47"/>
      <c r="V302" s="47"/>
      <c r="W302" s="47"/>
      <c r="X302" s="47"/>
      <c r="Y302" s="165"/>
      <c r="Z302" s="126"/>
      <c r="AA302" s="47"/>
      <c r="AB302" s="47"/>
      <c r="AC302" s="47"/>
      <c r="AD302" s="47"/>
      <c r="AE302" s="165"/>
      <c r="AF302" s="126"/>
      <c r="AG302" s="47"/>
      <c r="AH302" s="47"/>
      <c r="AI302" s="47"/>
      <c r="AJ302" s="129"/>
      <c r="AK302" s="11">
        <f>'Encargos e Benefícios'!D301</f>
        <v>0</v>
      </c>
      <c r="AL302" s="11">
        <f>IF('Encargos e Benefícios'!C301=0,0,'Encargos e Benefícios'!U301/'Encargos e Benefícios'!C301)</f>
        <v>0</v>
      </c>
      <c r="AM302" s="11">
        <f>IF('Encargos e Benefícios'!C301=0,0,'Encargos e Benefícios'!AC301/'Encargos e Benefícios'!C301)</f>
        <v>0</v>
      </c>
      <c r="AN302" s="113">
        <f>IF('Encargos e Benefícios'!C301=0,0,'Encargos e Benefícios'!AD301/'Encargos e Benefícios'!C301)</f>
        <v>0</v>
      </c>
      <c r="AO302" s="32"/>
      <c r="AP302" s="31"/>
      <c r="AQ302" s="31"/>
      <c r="AR302" s="203"/>
      <c r="AS302" s="32"/>
    </row>
    <row r="303" spans="1:45" ht="12.75" hidden="1" x14ac:dyDescent="0.2">
      <c r="A303" s="48">
        <v>297</v>
      </c>
      <c r="B303" s="12">
        <f>'Encargos e Benefícios'!B302</f>
        <v>0</v>
      </c>
      <c r="C303" s="10">
        <f>'Encargos e Benefícios'!C302</f>
        <v>0</v>
      </c>
      <c r="D303" s="38"/>
      <c r="E303" s="167"/>
      <c r="F303" s="166"/>
      <c r="G303" s="165"/>
      <c r="H303" s="126"/>
      <c r="I303" s="47"/>
      <c r="J303" s="47"/>
      <c r="K303" s="47"/>
      <c r="L303" s="47"/>
      <c r="M303" s="165"/>
      <c r="N303" s="126"/>
      <c r="O303" s="47"/>
      <c r="P303" s="47"/>
      <c r="Q303" s="47"/>
      <c r="R303" s="47"/>
      <c r="S303" s="165"/>
      <c r="T303" s="126"/>
      <c r="U303" s="47"/>
      <c r="V303" s="47"/>
      <c r="W303" s="47"/>
      <c r="X303" s="47"/>
      <c r="Y303" s="165"/>
      <c r="Z303" s="126"/>
      <c r="AA303" s="47"/>
      <c r="AB303" s="47"/>
      <c r="AC303" s="47"/>
      <c r="AD303" s="47"/>
      <c r="AE303" s="165"/>
      <c r="AF303" s="126"/>
      <c r="AG303" s="47"/>
      <c r="AH303" s="47"/>
      <c r="AI303" s="47"/>
      <c r="AJ303" s="129"/>
      <c r="AK303" s="11">
        <f>'Encargos e Benefícios'!D302</f>
        <v>0</v>
      </c>
      <c r="AL303" s="11">
        <f>IF('Encargos e Benefícios'!C302=0,0,'Encargos e Benefícios'!U302/'Encargos e Benefícios'!C302)</f>
        <v>0</v>
      </c>
      <c r="AM303" s="11">
        <f>IF('Encargos e Benefícios'!C302=0,0,'Encargos e Benefícios'!AC302/'Encargos e Benefícios'!C302)</f>
        <v>0</v>
      </c>
      <c r="AN303" s="113">
        <f>IF('Encargos e Benefícios'!C302=0,0,'Encargos e Benefícios'!AD302/'Encargos e Benefícios'!C302)</f>
        <v>0</v>
      </c>
      <c r="AO303" s="32"/>
      <c r="AP303" s="31"/>
      <c r="AQ303" s="31"/>
      <c r="AR303" s="203"/>
      <c r="AS303" s="32"/>
    </row>
    <row r="304" spans="1:45" ht="12.75" hidden="1" x14ac:dyDescent="0.2">
      <c r="A304" s="48">
        <v>298</v>
      </c>
      <c r="B304" s="12">
        <f>'Encargos e Benefícios'!B303</f>
        <v>0</v>
      </c>
      <c r="C304" s="10">
        <f>'Encargos e Benefícios'!C303</f>
        <v>0</v>
      </c>
      <c r="D304" s="38"/>
      <c r="E304" s="167"/>
      <c r="F304" s="166"/>
      <c r="G304" s="165"/>
      <c r="H304" s="126"/>
      <c r="I304" s="47"/>
      <c r="J304" s="47"/>
      <c r="K304" s="47"/>
      <c r="L304" s="47"/>
      <c r="M304" s="165"/>
      <c r="N304" s="126"/>
      <c r="O304" s="47"/>
      <c r="P304" s="47"/>
      <c r="Q304" s="47"/>
      <c r="R304" s="47"/>
      <c r="S304" s="165"/>
      <c r="T304" s="126"/>
      <c r="U304" s="47"/>
      <c r="V304" s="47"/>
      <c r="W304" s="47"/>
      <c r="X304" s="47"/>
      <c r="Y304" s="165"/>
      <c r="Z304" s="126"/>
      <c r="AA304" s="47"/>
      <c r="AB304" s="47"/>
      <c r="AC304" s="47"/>
      <c r="AD304" s="47"/>
      <c r="AE304" s="165"/>
      <c r="AF304" s="126"/>
      <c r="AG304" s="47"/>
      <c r="AH304" s="47"/>
      <c r="AI304" s="47"/>
      <c r="AJ304" s="129"/>
      <c r="AK304" s="11">
        <f>'Encargos e Benefícios'!D303</f>
        <v>0</v>
      </c>
      <c r="AL304" s="11">
        <f>IF('Encargos e Benefícios'!C303=0,0,'Encargos e Benefícios'!U303/'Encargos e Benefícios'!C303)</f>
        <v>0</v>
      </c>
      <c r="AM304" s="11">
        <f>IF('Encargos e Benefícios'!C303=0,0,'Encargos e Benefícios'!AC303/'Encargos e Benefícios'!C303)</f>
        <v>0</v>
      </c>
      <c r="AN304" s="113">
        <f>IF('Encargos e Benefícios'!C303=0,0,'Encargos e Benefícios'!AD303/'Encargos e Benefícios'!C303)</f>
        <v>0</v>
      </c>
      <c r="AO304" s="32"/>
      <c r="AP304" s="31"/>
      <c r="AQ304" s="31"/>
      <c r="AR304" s="203"/>
      <c r="AS304" s="32"/>
    </row>
    <row r="305" spans="1:45" ht="12.75" hidden="1" x14ac:dyDescent="0.2">
      <c r="A305" s="48">
        <v>299</v>
      </c>
      <c r="B305" s="12">
        <f>'Encargos e Benefícios'!B304</f>
        <v>0</v>
      </c>
      <c r="C305" s="10">
        <f>'Encargos e Benefícios'!C304</f>
        <v>0</v>
      </c>
      <c r="D305" s="38"/>
      <c r="E305" s="167"/>
      <c r="F305" s="166"/>
      <c r="G305" s="165"/>
      <c r="H305" s="126"/>
      <c r="I305" s="47"/>
      <c r="J305" s="47"/>
      <c r="K305" s="47"/>
      <c r="L305" s="47"/>
      <c r="M305" s="165"/>
      <c r="N305" s="126"/>
      <c r="O305" s="47"/>
      <c r="P305" s="47"/>
      <c r="Q305" s="47"/>
      <c r="R305" s="47"/>
      <c r="S305" s="165"/>
      <c r="T305" s="126"/>
      <c r="U305" s="47"/>
      <c r="V305" s="47"/>
      <c r="W305" s="47"/>
      <c r="X305" s="47"/>
      <c r="Y305" s="165"/>
      <c r="Z305" s="126"/>
      <c r="AA305" s="47"/>
      <c r="AB305" s="47"/>
      <c r="AC305" s="47"/>
      <c r="AD305" s="47"/>
      <c r="AE305" s="165"/>
      <c r="AF305" s="126"/>
      <c r="AG305" s="47"/>
      <c r="AH305" s="47"/>
      <c r="AI305" s="47"/>
      <c r="AJ305" s="129"/>
      <c r="AK305" s="11">
        <f>'Encargos e Benefícios'!D304</f>
        <v>0</v>
      </c>
      <c r="AL305" s="11">
        <f>IF('Encargos e Benefícios'!C304=0,0,'Encargos e Benefícios'!U304/'Encargos e Benefícios'!C304)</f>
        <v>0</v>
      </c>
      <c r="AM305" s="11">
        <f>IF('Encargos e Benefícios'!C304=0,0,'Encargos e Benefícios'!AC304/'Encargos e Benefícios'!C304)</f>
        <v>0</v>
      </c>
      <c r="AN305" s="113">
        <f>IF('Encargos e Benefícios'!C304=0,0,'Encargos e Benefícios'!AD304/'Encargos e Benefícios'!C304)</f>
        <v>0</v>
      </c>
      <c r="AO305" s="32"/>
      <c r="AP305" s="31"/>
      <c r="AQ305" s="31"/>
      <c r="AR305" s="203"/>
      <c r="AS305" s="32"/>
    </row>
    <row r="306" spans="1:45" ht="12.75" hidden="1" x14ac:dyDescent="0.2">
      <c r="A306" s="48">
        <v>300</v>
      </c>
      <c r="B306" s="12">
        <f>'Encargos e Benefícios'!B305</f>
        <v>0</v>
      </c>
      <c r="C306" s="10">
        <f>'Encargos e Benefícios'!C305</f>
        <v>0</v>
      </c>
      <c r="D306" s="38"/>
      <c r="E306" s="167"/>
      <c r="F306" s="166"/>
      <c r="G306" s="165"/>
      <c r="H306" s="126"/>
      <c r="I306" s="47"/>
      <c r="J306" s="47"/>
      <c r="K306" s="47"/>
      <c r="L306" s="47"/>
      <c r="M306" s="165"/>
      <c r="N306" s="126"/>
      <c r="O306" s="47"/>
      <c r="P306" s="47"/>
      <c r="Q306" s="47"/>
      <c r="R306" s="47"/>
      <c r="S306" s="165"/>
      <c r="T306" s="126"/>
      <c r="U306" s="47"/>
      <c r="V306" s="47"/>
      <c r="W306" s="47"/>
      <c r="X306" s="47"/>
      <c r="Y306" s="165"/>
      <c r="Z306" s="126"/>
      <c r="AA306" s="47"/>
      <c r="AB306" s="47"/>
      <c r="AC306" s="47"/>
      <c r="AD306" s="47"/>
      <c r="AE306" s="165"/>
      <c r="AF306" s="126"/>
      <c r="AG306" s="47"/>
      <c r="AH306" s="47"/>
      <c r="AI306" s="47"/>
      <c r="AJ306" s="129"/>
      <c r="AK306" s="11">
        <f>'Encargos e Benefícios'!D305</f>
        <v>0</v>
      </c>
      <c r="AL306" s="11">
        <f>IF('Encargos e Benefícios'!C305=0,0,'Encargos e Benefícios'!U305/'Encargos e Benefícios'!C305)</f>
        <v>0</v>
      </c>
      <c r="AM306" s="11">
        <f>IF('Encargos e Benefícios'!C305=0,0,'Encargos e Benefícios'!AC305/'Encargos e Benefícios'!C305)</f>
        <v>0</v>
      </c>
      <c r="AN306" s="113">
        <f>IF('Encargos e Benefícios'!C305=0,0,'Encargos e Benefícios'!AD305/'Encargos e Benefícios'!C305)</f>
        <v>0</v>
      </c>
      <c r="AO306" s="32"/>
      <c r="AP306" s="31"/>
      <c r="AQ306" s="31"/>
      <c r="AR306" s="203"/>
      <c r="AS306" s="32"/>
    </row>
    <row r="307" spans="1:45" ht="12.75" hidden="1" x14ac:dyDescent="0.2">
      <c r="A307" s="48">
        <v>301</v>
      </c>
      <c r="B307" s="12">
        <f>'Encargos e Benefícios'!B306</f>
        <v>0</v>
      </c>
      <c r="C307" s="10">
        <f>'Encargos e Benefícios'!C306</f>
        <v>0</v>
      </c>
      <c r="D307" s="38"/>
      <c r="E307" s="167"/>
      <c r="F307" s="166"/>
      <c r="G307" s="165"/>
      <c r="H307" s="126"/>
      <c r="I307" s="47"/>
      <c r="J307" s="47"/>
      <c r="K307" s="47"/>
      <c r="L307" s="47"/>
      <c r="M307" s="165"/>
      <c r="N307" s="126"/>
      <c r="O307" s="47"/>
      <c r="P307" s="47"/>
      <c r="Q307" s="47"/>
      <c r="R307" s="47"/>
      <c r="S307" s="165"/>
      <c r="T307" s="126"/>
      <c r="U307" s="47"/>
      <c r="V307" s="47"/>
      <c r="W307" s="47"/>
      <c r="X307" s="47"/>
      <c r="Y307" s="165"/>
      <c r="Z307" s="126"/>
      <c r="AA307" s="47"/>
      <c r="AB307" s="47"/>
      <c r="AC307" s="47"/>
      <c r="AD307" s="47"/>
      <c r="AE307" s="165"/>
      <c r="AF307" s="126"/>
      <c r="AG307" s="47"/>
      <c r="AH307" s="47"/>
      <c r="AI307" s="47"/>
      <c r="AJ307" s="129"/>
      <c r="AK307" s="11">
        <f>'Encargos e Benefícios'!D306</f>
        <v>0</v>
      </c>
      <c r="AL307" s="11">
        <f>IF('Encargos e Benefícios'!C306=0,0,'Encargos e Benefícios'!U306/'Encargos e Benefícios'!C306)</f>
        <v>0</v>
      </c>
      <c r="AM307" s="11">
        <f>IF('Encargos e Benefícios'!C306=0,0,'Encargos e Benefícios'!AC306/'Encargos e Benefícios'!C306)</f>
        <v>0</v>
      </c>
      <c r="AN307" s="113">
        <f>IF('Encargos e Benefícios'!C306=0,0,'Encargos e Benefícios'!AD306/'Encargos e Benefícios'!C306)</f>
        <v>0</v>
      </c>
      <c r="AO307" s="32"/>
      <c r="AP307" s="31"/>
      <c r="AQ307" s="31"/>
      <c r="AR307" s="203"/>
      <c r="AS307" s="32"/>
    </row>
    <row r="308" spans="1:45" ht="12.75" hidden="1" x14ac:dyDescent="0.2">
      <c r="A308" s="48">
        <v>302</v>
      </c>
      <c r="B308" s="12">
        <f>'Encargos e Benefícios'!B307</f>
        <v>0</v>
      </c>
      <c r="C308" s="10">
        <f>'Encargos e Benefícios'!C307</f>
        <v>0</v>
      </c>
      <c r="D308" s="38"/>
      <c r="E308" s="167"/>
      <c r="F308" s="166"/>
      <c r="G308" s="165"/>
      <c r="H308" s="126"/>
      <c r="I308" s="47"/>
      <c r="J308" s="47"/>
      <c r="K308" s="47"/>
      <c r="L308" s="47"/>
      <c r="M308" s="165"/>
      <c r="N308" s="126"/>
      <c r="O308" s="47"/>
      <c r="P308" s="47"/>
      <c r="Q308" s="47"/>
      <c r="R308" s="47"/>
      <c r="S308" s="165"/>
      <c r="T308" s="126"/>
      <c r="U308" s="47"/>
      <c r="V308" s="47"/>
      <c r="W308" s="47"/>
      <c r="X308" s="47"/>
      <c r="Y308" s="165"/>
      <c r="Z308" s="126"/>
      <c r="AA308" s="47"/>
      <c r="AB308" s="47"/>
      <c r="AC308" s="47"/>
      <c r="AD308" s="47"/>
      <c r="AE308" s="165"/>
      <c r="AF308" s="126"/>
      <c r="AG308" s="47"/>
      <c r="AH308" s="47"/>
      <c r="AI308" s="47"/>
      <c r="AJ308" s="129"/>
      <c r="AK308" s="11">
        <f>'Encargos e Benefícios'!D307</f>
        <v>0</v>
      </c>
      <c r="AL308" s="11">
        <f>IF('Encargos e Benefícios'!C307=0,0,'Encargos e Benefícios'!U307/'Encargos e Benefícios'!C307)</f>
        <v>0</v>
      </c>
      <c r="AM308" s="11">
        <f>IF('Encargos e Benefícios'!C307=0,0,'Encargos e Benefícios'!AC307/'Encargos e Benefícios'!C307)</f>
        <v>0</v>
      </c>
      <c r="AN308" s="113">
        <f>IF('Encargos e Benefícios'!C307=0,0,'Encargos e Benefícios'!AD307/'Encargos e Benefícios'!C307)</f>
        <v>0</v>
      </c>
      <c r="AO308" s="32"/>
      <c r="AP308" s="31"/>
      <c r="AQ308" s="31"/>
      <c r="AR308" s="203"/>
      <c r="AS308" s="32"/>
    </row>
    <row r="309" spans="1:45" ht="12.75" hidden="1" x14ac:dyDescent="0.2">
      <c r="A309" s="48">
        <v>303</v>
      </c>
      <c r="B309" s="12">
        <f>'Encargos e Benefícios'!B308</f>
        <v>0</v>
      </c>
      <c r="C309" s="10">
        <f>'Encargos e Benefícios'!C308</f>
        <v>0</v>
      </c>
      <c r="D309" s="38"/>
      <c r="E309" s="167"/>
      <c r="F309" s="166"/>
      <c r="G309" s="165"/>
      <c r="H309" s="126"/>
      <c r="I309" s="47"/>
      <c r="J309" s="47"/>
      <c r="K309" s="47"/>
      <c r="L309" s="47"/>
      <c r="M309" s="165"/>
      <c r="N309" s="126"/>
      <c r="O309" s="47"/>
      <c r="P309" s="47"/>
      <c r="Q309" s="47"/>
      <c r="R309" s="47"/>
      <c r="S309" s="165"/>
      <c r="T309" s="126"/>
      <c r="U309" s="47"/>
      <c r="V309" s="47"/>
      <c r="W309" s="47"/>
      <c r="X309" s="47"/>
      <c r="Y309" s="165"/>
      <c r="Z309" s="126"/>
      <c r="AA309" s="47"/>
      <c r="AB309" s="47"/>
      <c r="AC309" s="47"/>
      <c r="AD309" s="47"/>
      <c r="AE309" s="165"/>
      <c r="AF309" s="126"/>
      <c r="AG309" s="47"/>
      <c r="AH309" s="47"/>
      <c r="AI309" s="47"/>
      <c r="AJ309" s="129"/>
      <c r="AK309" s="11">
        <f>'Encargos e Benefícios'!D308</f>
        <v>0</v>
      </c>
      <c r="AL309" s="11">
        <f>IF('Encargos e Benefícios'!C308=0,0,'Encargos e Benefícios'!U308/'Encargos e Benefícios'!C308)</f>
        <v>0</v>
      </c>
      <c r="AM309" s="11">
        <f>IF('Encargos e Benefícios'!C308=0,0,'Encargos e Benefícios'!AC308/'Encargos e Benefícios'!C308)</f>
        <v>0</v>
      </c>
      <c r="AN309" s="113">
        <f>IF('Encargos e Benefícios'!C308=0,0,'Encargos e Benefícios'!AD308/'Encargos e Benefícios'!C308)</f>
        <v>0</v>
      </c>
      <c r="AO309" s="32"/>
      <c r="AP309" s="31"/>
      <c r="AQ309" s="31"/>
      <c r="AR309" s="203"/>
      <c r="AS309" s="32"/>
    </row>
    <row r="310" spans="1:45" ht="12.75" hidden="1" x14ac:dyDescent="0.2">
      <c r="A310" s="48">
        <v>304</v>
      </c>
      <c r="B310" s="12">
        <f>'Encargos e Benefícios'!B309</f>
        <v>0</v>
      </c>
      <c r="C310" s="10">
        <f>'Encargos e Benefícios'!C309</f>
        <v>0</v>
      </c>
      <c r="D310" s="38"/>
      <c r="E310" s="167"/>
      <c r="F310" s="166"/>
      <c r="G310" s="165"/>
      <c r="H310" s="126"/>
      <c r="I310" s="47"/>
      <c r="J310" s="47"/>
      <c r="K310" s="47"/>
      <c r="L310" s="47"/>
      <c r="M310" s="165"/>
      <c r="N310" s="126"/>
      <c r="O310" s="47"/>
      <c r="P310" s="47"/>
      <c r="Q310" s="47"/>
      <c r="R310" s="47"/>
      <c r="S310" s="165"/>
      <c r="T310" s="126"/>
      <c r="U310" s="47"/>
      <c r="V310" s="47"/>
      <c r="W310" s="47"/>
      <c r="X310" s="47"/>
      <c r="Y310" s="165"/>
      <c r="Z310" s="126"/>
      <c r="AA310" s="47"/>
      <c r="AB310" s="47"/>
      <c r="AC310" s="47"/>
      <c r="AD310" s="47"/>
      <c r="AE310" s="165"/>
      <c r="AF310" s="126"/>
      <c r="AG310" s="47"/>
      <c r="AH310" s="47"/>
      <c r="AI310" s="47"/>
      <c r="AJ310" s="129"/>
      <c r="AK310" s="11">
        <f>'Encargos e Benefícios'!D309</f>
        <v>0</v>
      </c>
      <c r="AL310" s="11">
        <f>IF('Encargos e Benefícios'!C309=0,0,'Encargos e Benefícios'!U309/'Encargos e Benefícios'!C309)</f>
        <v>0</v>
      </c>
      <c r="AM310" s="11">
        <f>IF('Encargos e Benefícios'!C309=0,0,'Encargos e Benefícios'!AC309/'Encargos e Benefícios'!C309)</f>
        <v>0</v>
      </c>
      <c r="AN310" s="113">
        <f>IF('Encargos e Benefícios'!C309=0,0,'Encargos e Benefícios'!AD309/'Encargos e Benefícios'!C309)</f>
        <v>0</v>
      </c>
      <c r="AO310" s="32"/>
      <c r="AP310" s="31"/>
      <c r="AQ310" s="31"/>
      <c r="AR310" s="203"/>
      <c r="AS310" s="32"/>
    </row>
    <row r="311" spans="1:45" ht="12.75" hidden="1" x14ac:dyDescent="0.2">
      <c r="A311" s="48">
        <v>305</v>
      </c>
      <c r="B311" s="12">
        <f>'Encargos e Benefícios'!B310</f>
        <v>0</v>
      </c>
      <c r="C311" s="10">
        <f>'Encargos e Benefícios'!C310</f>
        <v>0</v>
      </c>
      <c r="D311" s="38"/>
      <c r="E311" s="167"/>
      <c r="F311" s="166"/>
      <c r="G311" s="165"/>
      <c r="H311" s="126"/>
      <c r="I311" s="47"/>
      <c r="J311" s="47"/>
      <c r="K311" s="47"/>
      <c r="L311" s="47"/>
      <c r="M311" s="165"/>
      <c r="N311" s="126"/>
      <c r="O311" s="47"/>
      <c r="P311" s="47"/>
      <c r="Q311" s="47"/>
      <c r="R311" s="47"/>
      <c r="S311" s="165"/>
      <c r="T311" s="126"/>
      <c r="U311" s="47"/>
      <c r="V311" s="47"/>
      <c r="W311" s="47"/>
      <c r="X311" s="47"/>
      <c r="Y311" s="165"/>
      <c r="Z311" s="126"/>
      <c r="AA311" s="47"/>
      <c r="AB311" s="47"/>
      <c r="AC311" s="47"/>
      <c r="AD311" s="47"/>
      <c r="AE311" s="165"/>
      <c r="AF311" s="126"/>
      <c r="AG311" s="47"/>
      <c r="AH311" s="47"/>
      <c r="AI311" s="47"/>
      <c r="AJ311" s="129"/>
      <c r="AK311" s="11">
        <f>'Encargos e Benefícios'!D310</f>
        <v>0</v>
      </c>
      <c r="AL311" s="11">
        <f>IF('Encargos e Benefícios'!C310=0,0,'Encargos e Benefícios'!U310/'Encargos e Benefícios'!C310)</f>
        <v>0</v>
      </c>
      <c r="AM311" s="11">
        <f>IF('Encargos e Benefícios'!C310=0,0,'Encargos e Benefícios'!AC310/'Encargos e Benefícios'!C310)</f>
        <v>0</v>
      </c>
      <c r="AN311" s="113">
        <f>IF('Encargos e Benefícios'!C310=0,0,'Encargos e Benefícios'!AD310/'Encargos e Benefícios'!C310)</f>
        <v>0</v>
      </c>
      <c r="AO311" s="32"/>
      <c r="AP311" s="31"/>
      <c r="AQ311" s="31"/>
      <c r="AR311" s="203"/>
      <c r="AS311" s="32"/>
    </row>
    <row r="312" spans="1:45" ht="12.75" hidden="1" x14ac:dyDescent="0.2">
      <c r="A312" s="48">
        <v>306</v>
      </c>
      <c r="B312" s="12">
        <f>'Encargos e Benefícios'!B311</f>
        <v>0</v>
      </c>
      <c r="C312" s="10">
        <f>'Encargos e Benefícios'!C311</f>
        <v>0</v>
      </c>
      <c r="D312" s="38"/>
      <c r="E312" s="167"/>
      <c r="F312" s="166"/>
      <c r="G312" s="165"/>
      <c r="H312" s="126"/>
      <c r="I312" s="47"/>
      <c r="J312" s="47"/>
      <c r="K312" s="47"/>
      <c r="L312" s="47"/>
      <c r="M312" s="165"/>
      <c r="N312" s="126"/>
      <c r="O312" s="47"/>
      <c r="P312" s="47"/>
      <c r="Q312" s="47"/>
      <c r="R312" s="47"/>
      <c r="S312" s="165"/>
      <c r="T312" s="126"/>
      <c r="U312" s="47"/>
      <c r="V312" s="47"/>
      <c r="W312" s="47"/>
      <c r="X312" s="47"/>
      <c r="Y312" s="165"/>
      <c r="Z312" s="126"/>
      <c r="AA312" s="47"/>
      <c r="AB312" s="47"/>
      <c r="AC312" s="47"/>
      <c r="AD312" s="47"/>
      <c r="AE312" s="165"/>
      <c r="AF312" s="126"/>
      <c r="AG312" s="47"/>
      <c r="AH312" s="47"/>
      <c r="AI312" s="47"/>
      <c r="AJ312" s="129"/>
      <c r="AK312" s="11">
        <f>'Encargos e Benefícios'!D311</f>
        <v>0</v>
      </c>
      <c r="AL312" s="11">
        <f>IF('Encargos e Benefícios'!C311=0,0,'Encargos e Benefícios'!U311/'Encargos e Benefícios'!C311)</f>
        <v>0</v>
      </c>
      <c r="AM312" s="11">
        <f>IF('Encargos e Benefícios'!C311=0,0,'Encargos e Benefícios'!AC311/'Encargos e Benefícios'!C311)</f>
        <v>0</v>
      </c>
      <c r="AN312" s="113">
        <f>IF('Encargos e Benefícios'!C311=0,0,'Encargos e Benefícios'!AD311/'Encargos e Benefícios'!C311)</f>
        <v>0</v>
      </c>
      <c r="AO312" s="32"/>
      <c r="AP312" s="31"/>
      <c r="AQ312" s="31"/>
      <c r="AR312" s="203"/>
      <c r="AS312" s="32"/>
    </row>
    <row r="313" spans="1:45" ht="12.75" hidden="1" x14ac:dyDescent="0.2">
      <c r="A313" s="48">
        <v>307</v>
      </c>
      <c r="B313" s="12">
        <f>'Encargos e Benefícios'!B312</f>
        <v>0</v>
      </c>
      <c r="C313" s="10">
        <f>'Encargos e Benefícios'!C312</f>
        <v>0</v>
      </c>
      <c r="D313" s="38"/>
      <c r="E313" s="167"/>
      <c r="F313" s="166"/>
      <c r="G313" s="165"/>
      <c r="H313" s="126"/>
      <c r="I313" s="47"/>
      <c r="J313" s="47"/>
      <c r="K313" s="47"/>
      <c r="L313" s="47"/>
      <c r="M313" s="165"/>
      <c r="N313" s="126"/>
      <c r="O313" s="47"/>
      <c r="P313" s="47"/>
      <c r="Q313" s="47"/>
      <c r="R313" s="47"/>
      <c r="S313" s="165"/>
      <c r="T313" s="126"/>
      <c r="U313" s="47"/>
      <c r="V313" s="47"/>
      <c r="W313" s="47"/>
      <c r="X313" s="47"/>
      <c r="Y313" s="165"/>
      <c r="Z313" s="126"/>
      <c r="AA313" s="47"/>
      <c r="AB313" s="47"/>
      <c r="AC313" s="47"/>
      <c r="AD313" s="47"/>
      <c r="AE313" s="165"/>
      <c r="AF313" s="126"/>
      <c r="AG313" s="47"/>
      <c r="AH313" s="47"/>
      <c r="AI313" s="47"/>
      <c r="AJ313" s="129"/>
      <c r="AK313" s="11">
        <f>'Encargos e Benefícios'!D312</f>
        <v>0</v>
      </c>
      <c r="AL313" s="11">
        <f>IF('Encargos e Benefícios'!C312=0,0,'Encargos e Benefícios'!U312/'Encargos e Benefícios'!C312)</f>
        <v>0</v>
      </c>
      <c r="AM313" s="11">
        <f>IF('Encargos e Benefícios'!C312=0,0,'Encargos e Benefícios'!AC312/'Encargos e Benefícios'!C312)</f>
        <v>0</v>
      </c>
      <c r="AN313" s="113">
        <f>IF('Encargos e Benefícios'!C312=0,0,'Encargos e Benefícios'!AD312/'Encargos e Benefícios'!C312)</f>
        <v>0</v>
      </c>
      <c r="AO313" s="32"/>
      <c r="AP313" s="31"/>
      <c r="AQ313" s="31"/>
      <c r="AR313" s="203"/>
      <c r="AS313" s="32"/>
    </row>
    <row r="314" spans="1:45" ht="12.75" hidden="1" x14ac:dyDescent="0.2">
      <c r="A314" s="48">
        <v>308</v>
      </c>
      <c r="B314" s="12">
        <f>'Encargos e Benefícios'!B313</f>
        <v>0</v>
      </c>
      <c r="C314" s="10">
        <f>'Encargos e Benefícios'!C313</f>
        <v>0</v>
      </c>
      <c r="D314" s="38"/>
      <c r="E314" s="167"/>
      <c r="F314" s="166"/>
      <c r="G314" s="165"/>
      <c r="H314" s="126"/>
      <c r="I314" s="47"/>
      <c r="J314" s="47"/>
      <c r="K314" s="47"/>
      <c r="L314" s="47"/>
      <c r="M314" s="165"/>
      <c r="N314" s="126"/>
      <c r="O314" s="47"/>
      <c r="P314" s="47"/>
      <c r="Q314" s="47"/>
      <c r="R314" s="47"/>
      <c r="S314" s="165"/>
      <c r="T314" s="126"/>
      <c r="U314" s="47"/>
      <c r="V314" s="47"/>
      <c r="W314" s="47"/>
      <c r="X314" s="47"/>
      <c r="Y314" s="165"/>
      <c r="Z314" s="126"/>
      <c r="AA314" s="47"/>
      <c r="AB314" s="47"/>
      <c r="AC314" s="47"/>
      <c r="AD314" s="47"/>
      <c r="AE314" s="165"/>
      <c r="AF314" s="126"/>
      <c r="AG314" s="47"/>
      <c r="AH314" s="47"/>
      <c r="AI314" s="47"/>
      <c r="AJ314" s="129"/>
      <c r="AK314" s="11">
        <f>'Encargos e Benefícios'!D313</f>
        <v>0</v>
      </c>
      <c r="AL314" s="11">
        <f>IF('Encargos e Benefícios'!C313=0,0,'Encargos e Benefícios'!U313/'Encargos e Benefícios'!C313)</f>
        <v>0</v>
      </c>
      <c r="AM314" s="11">
        <f>IF('Encargos e Benefícios'!C313=0,0,'Encargos e Benefícios'!AC313/'Encargos e Benefícios'!C313)</f>
        <v>0</v>
      </c>
      <c r="AN314" s="113">
        <f>IF('Encargos e Benefícios'!C313=0,0,'Encargos e Benefícios'!AD313/'Encargos e Benefícios'!C313)</f>
        <v>0</v>
      </c>
      <c r="AO314" s="32"/>
      <c r="AP314" s="31"/>
      <c r="AQ314" s="31"/>
      <c r="AR314" s="203"/>
      <c r="AS314" s="32"/>
    </row>
    <row r="315" spans="1:45" ht="12.75" hidden="1" x14ac:dyDescent="0.2">
      <c r="A315" s="48">
        <v>309</v>
      </c>
      <c r="B315" s="12">
        <f>'Encargos e Benefícios'!B314</f>
        <v>0</v>
      </c>
      <c r="C315" s="10">
        <f>'Encargos e Benefícios'!C314</f>
        <v>0</v>
      </c>
      <c r="D315" s="38"/>
      <c r="E315" s="167"/>
      <c r="F315" s="166"/>
      <c r="G315" s="165"/>
      <c r="H315" s="126"/>
      <c r="I315" s="47"/>
      <c r="J315" s="47"/>
      <c r="K315" s="47"/>
      <c r="L315" s="47"/>
      <c r="M315" s="165"/>
      <c r="N315" s="126"/>
      <c r="O315" s="47"/>
      <c r="P315" s="47"/>
      <c r="Q315" s="47"/>
      <c r="R315" s="47"/>
      <c r="S315" s="165"/>
      <c r="T315" s="126"/>
      <c r="U315" s="47"/>
      <c r="V315" s="47"/>
      <c r="W315" s="47"/>
      <c r="X315" s="47"/>
      <c r="Y315" s="165"/>
      <c r="Z315" s="126"/>
      <c r="AA315" s="47"/>
      <c r="AB315" s="47"/>
      <c r="AC315" s="47"/>
      <c r="AD315" s="47"/>
      <c r="AE315" s="165"/>
      <c r="AF315" s="126"/>
      <c r="AG315" s="47"/>
      <c r="AH315" s="47"/>
      <c r="AI315" s="47"/>
      <c r="AJ315" s="129"/>
      <c r="AK315" s="11">
        <f>'Encargos e Benefícios'!D314</f>
        <v>0</v>
      </c>
      <c r="AL315" s="11">
        <f>IF('Encargos e Benefícios'!C314=0,0,'Encargos e Benefícios'!U314/'Encargos e Benefícios'!C314)</f>
        <v>0</v>
      </c>
      <c r="AM315" s="11">
        <f>IF('Encargos e Benefícios'!C314=0,0,'Encargos e Benefícios'!AC314/'Encargos e Benefícios'!C314)</f>
        <v>0</v>
      </c>
      <c r="AN315" s="113">
        <f>IF('Encargos e Benefícios'!C314=0,0,'Encargos e Benefícios'!AD314/'Encargos e Benefícios'!C314)</f>
        <v>0</v>
      </c>
      <c r="AO315" s="32"/>
      <c r="AP315" s="31"/>
      <c r="AQ315" s="31"/>
      <c r="AR315" s="203"/>
      <c r="AS315" s="32"/>
    </row>
    <row r="316" spans="1:45" ht="12.75" hidden="1" x14ac:dyDescent="0.2">
      <c r="A316" s="48">
        <v>310</v>
      </c>
      <c r="B316" s="12">
        <f>'Encargos e Benefícios'!B315</f>
        <v>0</v>
      </c>
      <c r="C316" s="10">
        <f>'Encargos e Benefícios'!C315</f>
        <v>0</v>
      </c>
      <c r="D316" s="38"/>
      <c r="E316" s="167"/>
      <c r="F316" s="166"/>
      <c r="G316" s="165"/>
      <c r="H316" s="126"/>
      <c r="I316" s="47"/>
      <c r="J316" s="47"/>
      <c r="K316" s="47"/>
      <c r="L316" s="47"/>
      <c r="M316" s="165"/>
      <c r="N316" s="126"/>
      <c r="O316" s="47"/>
      <c r="P316" s="47"/>
      <c r="Q316" s="47"/>
      <c r="R316" s="47"/>
      <c r="S316" s="165"/>
      <c r="T316" s="126"/>
      <c r="U316" s="47"/>
      <c r="V316" s="47"/>
      <c r="W316" s="47"/>
      <c r="X316" s="47"/>
      <c r="Y316" s="165"/>
      <c r="Z316" s="126"/>
      <c r="AA316" s="47"/>
      <c r="AB316" s="47"/>
      <c r="AC316" s="47"/>
      <c r="AD316" s="47"/>
      <c r="AE316" s="165"/>
      <c r="AF316" s="126"/>
      <c r="AG316" s="47"/>
      <c r="AH316" s="47"/>
      <c r="AI316" s="47"/>
      <c r="AJ316" s="129"/>
      <c r="AK316" s="11">
        <f>'Encargos e Benefícios'!D315</f>
        <v>0</v>
      </c>
      <c r="AL316" s="11">
        <f>IF('Encargos e Benefícios'!C315=0,0,'Encargos e Benefícios'!U315/'Encargos e Benefícios'!C315)</f>
        <v>0</v>
      </c>
      <c r="AM316" s="11">
        <f>IF('Encargos e Benefícios'!C315=0,0,'Encargos e Benefícios'!AC315/'Encargos e Benefícios'!C315)</f>
        <v>0</v>
      </c>
      <c r="AN316" s="113">
        <f>IF('Encargos e Benefícios'!C315=0,0,'Encargos e Benefícios'!AD315/'Encargos e Benefícios'!C315)</f>
        <v>0</v>
      </c>
      <c r="AO316" s="32"/>
      <c r="AP316" s="31"/>
      <c r="AQ316" s="31"/>
      <c r="AR316" s="203"/>
      <c r="AS316" s="32"/>
    </row>
    <row r="317" spans="1:45" ht="12.75" hidden="1" x14ac:dyDescent="0.2">
      <c r="A317" s="48">
        <v>311</v>
      </c>
      <c r="B317" s="12">
        <f>'Encargos e Benefícios'!B316</f>
        <v>0</v>
      </c>
      <c r="C317" s="10">
        <f>'Encargos e Benefícios'!C316</f>
        <v>0</v>
      </c>
      <c r="D317" s="38"/>
      <c r="E317" s="167"/>
      <c r="F317" s="166"/>
      <c r="G317" s="165"/>
      <c r="H317" s="126"/>
      <c r="I317" s="47"/>
      <c r="J317" s="47"/>
      <c r="K317" s="47"/>
      <c r="L317" s="47"/>
      <c r="M317" s="165"/>
      <c r="N317" s="126"/>
      <c r="O317" s="47"/>
      <c r="P317" s="47"/>
      <c r="Q317" s="47"/>
      <c r="R317" s="47"/>
      <c r="S317" s="165"/>
      <c r="T317" s="126"/>
      <c r="U317" s="47"/>
      <c r="V317" s="47"/>
      <c r="W317" s="47"/>
      <c r="X317" s="47"/>
      <c r="Y317" s="165"/>
      <c r="Z317" s="126"/>
      <c r="AA317" s="47"/>
      <c r="AB317" s="47"/>
      <c r="AC317" s="47"/>
      <c r="AD317" s="47"/>
      <c r="AE317" s="165"/>
      <c r="AF317" s="126"/>
      <c r="AG317" s="47"/>
      <c r="AH317" s="47"/>
      <c r="AI317" s="47"/>
      <c r="AJ317" s="129"/>
      <c r="AK317" s="11">
        <f>'Encargos e Benefícios'!D316</f>
        <v>0</v>
      </c>
      <c r="AL317" s="11">
        <f>IF('Encargos e Benefícios'!C316=0,0,'Encargos e Benefícios'!U316/'Encargos e Benefícios'!C316)</f>
        <v>0</v>
      </c>
      <c r="AM317" s="11">
        <f>IF('Encargos e Benefícios'!C316=0,0,'Encargos e Benefícios'!AC316/'Encargos e Benefícios'!C316)</f>
        <v>0</v>
      </c>
      <c r="AN317" s="113">
        <f>IF('Encargos e Benefícios'!C316=0,0,'Encargos e Benefícios'!AD316/'Encargos e Benefícios'!C316)</f>
        <v>0</v>
      </c>
      <c r="AO317" s="32"/>
      <c r="AP317" s="31"/>
      <c r="AQ317" s="31"/>
      <c r="AR317" s="203"/>
      <c r="AS317" s="32"/>
    </row>
    <row r="318" spans="1:45" ht="12.75" hidden="1" x14ac:dyDescent="0.2">
      <c r="A318" s="48">
        <v>312</v>
      </c>
      <c r="B318" s="12">
        <f>'Encargos e Benefícios'!B317</f>
        <v>0</v>
      </c>
      <c r="C318" s="10">
        <f>'Encargos e Benefícios'!C317</f>
        <v>0</v>
      </c>
      <c r="D318" s="38"/>
      <c r="E318" s="167"/>
      <c r="F318" s="166"/>
      <c r="G318" s="165"/>
      <c r="H318" s="126"/>
      <c r="I318" s="47"/>
      <c r="J318" s="47"/>
      <c r="K318" s="47"/>
      <c r="L318" s="47"/>
      <c r="M318" s="165"/>
      <c r="N318" s="126"/>
      <c r="O318" s="47"/>
      <c r="P318" s="47"/>
      <c r="Q318" s="47"/>
      <c r="R318" s="47"/>
      <c r="S318" s="165"/>
      <c r="T318" s="126"/>
      <c r="U318" s="47"/>
      <c r="V318" s="47"/>
      <c r="W318" s="47"/>
      <c r="X318" s="47"/>
      <c r="Y318" s="165"/>
      <c r="Z318" s="126"/>
      <c r="AA318" s="47"/>
      <c r="AB318" s="47"/>
      <c r="AC318" s="47"/>
      <c r="AD318" s="47"/>
      <c r="AE318" s="165"/>
      <c r="AF318" s="126"/>
      <c r="AG318" s="47"/>
      <c r="AH318" s="47"/>
      <c r="AI318" s="47"/>
      <c r="AJ318" s="129"/>
      <c r="AK318" s="11">
        <f>'Encargos e Benefícios'!D317</f>
        <v>0</v>
      </c>
      <c r="AL318" s="11">
        <f>IF('Encargos e Benefícios'!C317=0,0,'Encargos e Benefícios'!U317/'Encargos e Benefícios'!C317)</f>
        <v>0</v>
      </c>
      <c r="AM318" s="11">
        <f>IF('Encargos e Benefícios'!C317=0,0,'Encargos e Benefícios'!AC317/'Encargos e Benefícios'!C317)</f>
        <v>0</v>
      </c>
      <c r="AN318" s="113">
        <f>IF('Encargos e Benefícios'!C317=0,0,'Encargos e Benefícios'!AD317/'Encargos e Benefícios'!C317)</f>
        <v>0</v>
      </c>
      <c r="AO318" s="32"/>
      <c r="AP318" s="31"/>
      <c r="AQ318" s="31"/>
      <c r="AR318" s="203"/>
      <c r="AS318" s="32"/>
    </row>
    <row r="319" spans="1:45" ht="12.75" hidden="1" x14ac:dyDescent="0.2">
      <c r="A319" s="48">
        <v>313</v>
      </c>
      <c r="B319" s="12">
        <f>'Encargos e Benefícios'!B318</f>
        <v>0</v>
      </c>
      <c r="C319" s="10">
        <f>'Encargos e Benefícios'!C318</f>
        <v>0</v>
      </c>
      <c r="D319" s="38"/>
      <c r="E319" s="167"/>
      <c r="F319" s="166"/>
      <c r="G319" s="165"/>
      <c r="H319" s="126"/>
      <c r="I319" s="47"/>
      <c r="J319" s="47"/>
      <c r="K319" s="47"/>
      <c r="L319" s="47"/>
      <c r="M319" s="165"/>
      <c r="N319" s="126"/>
      <c r="O319" s="47"/>
      <c r="P319" s="47"/>
      <c r="Q319" s="47"/>
      <c r="R319" s="47"/>
      <c r="S319" s="165"/>
      <c r="T319" s="126"/>
      <c r="U319" s="47"/>
      <c r="V319" s="47"/>
      <c r="W319" s="47"/>
      <c r="X319" s="47"/>
      <c r="Y319" s="165"/>
      <c r="Z319" s="126"/>
      <c r="AA319" s="47"/>
      <c r="AB319" s="47"/>
      <c r="AC319" s="47"/>
      <c r="AD319" s="47"/>
      <c r="AE319" s="165"/>
      <c r="AF319" s="126"/>
      <c r="AG319" s="47"/>
      <c r="AH319" s="47"/>
      <c r="AI319" s="47"/>
      <c r="AJ319" s="129"/>
      <c r="AK319" s="11">
        <f>'Encargos e Benefícios'!D318</f>
        <v>0</v>
      </c>
      <c r="AL319" s="11">
        <f>IF('Encargos e Benefícios'!C318=0,0,'Encargos e Benefícios'!U318/'Encargos e Benefícios'!C318)</f>
        <v>0</v>
      </c>
      <c r="AM319" s="11">
        <f>IF('Encargos e Benefícios'!C318=0,0,'Encargos e Benefícios'!AC318/'Encargos e Benefícios'!C318)</f>
        <v>0</v>
      </c>
      <c r="AN319" s="113">
        <f>IF('Encargos e Benefícios'!C318=0,0,'Encargos e Benefícios'!AD318/'Encargos e Benefícios'!C318)</f>
        <v>0</v>
      </c>
      <c r="AO319" s="32"/>
      <c r="AP319" s="31"/>
      <c r="AQ319" s="31"/>
      <c r="AR319" s="203"/>
      <c r="AS319" s="32"/>
    </row>
    <row r="320" spans="1:45" ht="12.75" hidden="1" x14ac:dyDescent="0.2">
      <c r="A320" s="48">
        <v>314</v>
      </c>
      <c r="B320" s="12">
        <f>'Encargos e Benefícios'!B319</f>
        <v>0</v>
      </c>
      <c r="C320" s="10">
        <f>'Encargos e Benefícios'!C319</f>
        <v>0</v>
      </c>
      <c r="D320" s="38"/>
      <c r="E320" s="167"/>
      <c r="F320" s="166"/>
      <c r="G320" s="165"/>
      <c r="H320" s="126"/>
      <c r="I320" s="47"/>
      <c r="J320" s="47"/>
      <c r="K320" s="47"/>
      <c r="L320" s="47"/>
      <c r="M320" s="165"/>
      <c r="N320" s="126"/>
      <c r="O320" s="47"/>
      <c r="P320" s="47"/>
      <c r="Q320" s="47"/>
      <c r="R320" s="47"/>
      <c r="S320" s="165"/>
      <c r="T320" s="126"/>
      <c r="U320" s="47"/>
      <c r="V320" s="47"/>
      <c r="W320" s="47"/>
      <c r="X320" s="47"/>
      <c r="Y320" s="165"/>
      <c r="Z320" s="126"/>
      <c r="AA320" s="47"/>
      <c r="AB320" s="47"/>
      <c r="AC320" s="47"/>
      <c r="AD320" s="47"/>
      <c r="AE320" s="165"/>
      <c r="AF320" s="126"/>
      <c r="AG320" s="47"/>
      <c r="AH320" s="47"/>
      <c r="AI320" s="47"/>
      <c r="AJ320" s="129"/>
      <c r="AK320" s="11">
        <f>'Encargos e Benefícios'!D319</f>
        <v>0</v>
      </c>
      <c r="AL320" s="11">
        <f>IF('Encargos e Benefícios'!C319=0,0,'Encargos e Benefícios'!U319/'Encargos e Benefícios'!C319)</f>
        <v>0</v>
      </c>
      <c r="AM320" s="11">
        <f>IF('Encargos e Benefícios'!C319=0,0,'Encargos e Benefícios'!AC319/'Encargos e Benefícios'!C319)</f>
        <v>0</v>
      </c>
      <c r="AN320" s="113">
        <f>IF('Encargos e Benefícios'!C319=0,0,'Encargos e Benefícios'!AD319/'Encargos e Benefícios'!C319)</f>
        <v>0</v>
      </c>
      <c r="AO320" s="32"/>
      <c r="AP320" s="31"/>
      <c r="AQ320" s="31"/>
      <c r="AR320" s="203"/>
      <c r="AS320" s="32"/>
    </row>
    <row r="321" spans="1:45" ht="12.75" hidden="1" x14ac:dyDescent="0.2">
      <c r="A321" s="48">
        <v>315</v>
      </c>
      <c r="B321" s="12">
        <f>'Encargos e Benefícios'!B320</f>
        <v>0</v>
      </c>
      <c r="C321" s="10">
        <f>'Encargos e Benefícios'!C320</f>
        <v>0</v>
      </c>
      <c r="D321" s="38"/>
      <c r="E321" s="167"/>
      <c r="F321" s="166"/>
      <c r="G321" s="165"/>
      <c r="H321" s="126"/>
      <c r="I321" s="47"/>
      <c r="J321" s="47"/>
      <c r="K321" s="47"/>
      <c r="L321" s="47"/>
      <c r="M321" s="165"/>
      <c r="N321" s="126"/>
      <c r="O321" s="47"/>
      <c r="P321" s="47"/>
      <c r="Q321" s="47"/>
      <c r="R321" s="47"/>
      <c r="S321" s="165"/>
      <c r="T321" s="126"/>
      <c r="U321" s="47"/>
      <c r="V321" s="47"/>
      <c r="W321" s="47"/>
      <c r="X321" s="47"/>
      <c r="Y321" s="165"/>
      <c r="Z321" s="126"/>
      <c r="AA321" s="47"/>
      <c r="AB321" s="47"/>
      <c r="AC321" s="47"/>
      <c r="AD321" s="47"/>
      <c r="AE321" s="165"/>
      <c r="AF321" s="126"/>
      <c r="AG321" s="47"/>
      <c r="AH321" s="47"/>
      <c r="AI321" s="47"/>
      <c r="AJ321" s="129"/>
      <c r="AK321" s="11">
        <f>'Encargos e Benefícios'!D320</f>
        <v>0</v>
      </c>
      <c r="AL321" s="11">
        <f>IF('Encargos e Benefícios'!C320=0,0,'Encargos e Benefícios'!U320/'Encargos e Benefícios'!C320)</f>
        <v>0</v>
      </c>
      <c r="AM321" s="11">
        <f>IF('Encargos e Benefícios'!C320=0,0,'Encargos e Benefícios'!AC320/'Encargos e Benefícios'!C320)</f>
        <v>0</v>
      </c>
      <c r="AN321" s="113">
        <f>IF('Encargos e Benefícios'!C320=0,0,'Encargos e Benefícios'!AD320/'Encargos e Benefícios'!C320)</f>
        <v>0</v>
      </c>
      <c r="AO321" s="32"/>
      <c r="AP321" s="31"/>
      <c r="AQ321" s="31"/>
      <c r="AR321" s="203"/>
      <c r="AS321" s="32"/>
    </row>
    <row r="322" spans="1:45" ht="12.75" hidden="1" x14ac:dyDescent="0.2">
      <c r="A322" s="48">
        <v>316</v>
      </c>
      <c r="B322" s="12">
        <f>'Encargos e Benefícios'!B321</f>
        <v>0</v>
      </c>
      <c r="C322" s="10">
        <f>'Encargos e Benefícios'!C321</f>
        <v>0</v>
      </c>
      <c r="D322" s="38"/>
      <c r="E322" s="167"/>
      <c r="F322" s="166"/>
      <c r="G322" s="165"/>
      <c r="H322" s="126"/>
      <c r="I322" s="47"/>
      <c r="J322" s="47"/>
      <c r="K322" s="47"/>
      <c r="L322" s="47"/>
      <c r="M322" s="165"/>
      <c r="N322" s="126"/>
      <c r="O322" s="47"/>
      <c r="P322" s="47"/>
      <c r="Q322" s="47"/>
      <c r="R322" s="47"/>
      <c r="S322" s="165"/>
      <c r="T322" s="126"/>
      <c r="U322" s="47"/>
      <c r="V322" s="47"/>
      <c r="W322" s="47"/>
      <c r="X322" s="47"/>
      <c r="Y322" s="165"/>
      <c r="Z322" s="126"/>
      <c r="AA322" s="47"/>
      <c r="AB322" s="47"/>
      <c r="AC322" s="47"/>
      <c r="AD322" s="47"/>
      <c r="AE322" s="165"/>
      <c r="AF322" s="126"/>
      <c r="AG322" s="47"/>
      <c r="AH322" s="47"/>
      <c r="AI322" s="47"/>
      <c r="AJ322" s="129"/>
      <c r="AK322" s="11">
        <f>'Encargos e Benefícios'!D321</f>
        <v>0</v>
      </c>
      <c r="AL322" s="11">
        <f>IF('Encargos e Benefícios'!C321=0,0,'Encargos e Benefícios'!U321/'Encargos e Benefícios'!C321)</f>
        <v>0</v>
      </c>
      <c r="AM322" s="11">
        <f>IF('Encargos e Benefícios'!C321=0,0,'Encargos e Benefícios'!AC321/'Encargos e Benefícios'!C321)</f>
        <v>0</v>
      </c>
      <c r="AN322" s="113">
        <f>IF('Encargos e Benefícios'!C321=0,0,'Encargos e Benefícios'!AD321/'Encargos e Benefícios'!C321)</f>
        <v>0</v>
      </c>
      <c r="AO322" s="32"/>
      <c r="AP322" s="31"/>
      <c r="AQ322" s="31"/>
      <c r="AR322" s="203"/>
      <c r="AS322" s="32"/>
    </row>
    <row r="323" spans="1:45" ht="12.75" hidden="1" x14ac:dyDescent="0.2">
      <c r="A323" s="48">
        <v>317</v>
      </c>
      <c r="B323" s="12">
        <f>'Encargos e Benefícios'!B322</f>
        <v>0</v>
      </c>
      <c r="C323" s="10">
        <f>'Encargos e Benefícios'!C322</f>
        <v>0</v>
      </c>
      <c r="D323" s="38"/>
      <c r="E323" s="167"/>
      <c r="F323" s="166"/>
      <c r="G323" s="165"/>
      <c r="H323" s="126"/>
      <c r="I323" s="47"/>
      <c r="J323" s="47"/>
      <c r="K323" s="47"/>
      <c r="L323" s="47"/>
      <c r="M323" s="165"/>
      <c r="N323" s="126"/>
      <c r="O323" s="47"/>
      <c r="P323" s="47"/>
      <c r="Q323" s="47"/>
      <c r="R323" s="47"/>
      <c r="S323" s="165"/>
      <c r="T323" s="126"/>
      <c r="U323" s="47"/>
      <c r="V323" s="47"/>
      <c r="W323" s="47"/>
      <c r="X323" s="47"/>
      <c r="Y323" s="165"/>
      <c r="Z323" s="126"/>
      <c r="AA323" s="47"/>
      <c r="AB323" s="47"/>
      <c r="AC323" s="47"/>
      <c r="AD323" s="47"/>
      <c r="AE323" s="165"/>
      <c r="AF323" s="126"/>
      <c r="AG323" s="47"/>
      <c r="AH323" s="47"/>
      <c r="AI323" s="47"/>
      <c r="AJ323" s="129"/>
      <c r="AK323" s="11">
        <f>'Encargos e Benefícios'!D322</f>
        <v>0</v>
      </c>
      <c r="AL323" s="11">
        <f>IF('Encargos e Benefícios'!C322=0,0,'Encargos e Benefícios'!U322/'Encargos e Benefícios'!C322)</f>
        <v>0</v>
      </c>
      <c r="AM323" s="11">
        <f>IF('Encargos e Benefícios'!C322=0,0,'Encargos e Benefícios'!AC322/'Encargos e Benefícios'!C322)</f>
        <v>0</v>
      </c>
      <c r="AN323" s="113">
        <f>IF('Encargos e Benefícios'!C322=0,0,'Encargos e Benefícios'!AD322/'Encargos e Benefícios'!C322)</f>
        <v>0</v>
      </c>
      <c r="AO323" s="32"/>
      <c r="AP323" s="31"/>
      <c r="AQ323" s="31"/>
      <c r="AR323" s="203"/>
      <c r="AS323" s="32"/>
    </row>
    <row r="324" spans="1:45" ht="12.75" hidden="1" x14ac:dyDescent="0.2">
      <c r="A324" s="48">
        <v>318</v>
      </c>
      <c r="B324" s="12">
        <f>'Encargos e Benefícios'!B323</f>
        <v>0</v>
      </c>
      <c r="C324" s="10">
        <f>'Encargos e Benefícios'!C323</f>
        <v>0</v>
      </c>
      <c r="D324" s="38"/>
      <c r="E324" s="167"/>
      <c r="F324" s="166"/>
      <c r="G324" s="165"/>
      <c r="H324" s="126"/>
      <c r="I324" s="47"/>
      <c r="J324" s="47"/>
      <c r="K324" s="47"/>
      <c r="L324" s="47"/>
      <c r="M324" s="165"/>
      <c r="N324" s="126"/>
      <c r="O324" s="47"/>
      <c r="P324" s="47"/>
      <c r="Q324" s="47"/>
      <c r="R324" s="47"/>
      <c r="S324" s="165"/>
      <c r="T324" s="126"/>
      <c r="U324" s="47"/>
      <c r="V324" s="47"/>
      <c r="W324" s="47"/>
      <c r="X324" s="47"/>
      <c r="Y324" s="165"/>
      <c r="Z324" s="126"/>
      <c r="AA324" s="47"/>
      <c r="AB324" s="47"/>
      <c r="AC324" s="47"/>
      <c r="AD324" s="47"/>
      <c r="AE324" s="165"/>
      <c r="AF324" s="126"/>
      <c r="AG324" s="47"/>
      <c r="AH324" s="47"/>
      <c r="AI324" s="47"/>
      <c r="AJ324" s="129"/>
      <c r="AK324" s="11">
        <f>'Encargos e Benefícios'!D323</f>
        <v>0</v>
      </c>
      <c r="AL324" s="11">
        <f>IF('Encargos e Benefícios'!C323=0,0,'Encargos e Benefícios'!U323/'Encargos e Benefícios'!C323)</f>
        <v>0</v>
      </c>
      <c r="AM324" s="11">
        <f>IF('Encargos e Benefícios'!C323=0,0,'Encargos e Benefícios'!AC323/'Encargos e Benefícios'!C323)</f>
        <v>0</v>
      </c>
      <c r="AN324" s="113">
        <f>IF('Encargos e Benefícios'!C323=0,0,'Encargos e Benefícios'!AD323/'Encargos e Benefícios'!C323)</f>
        <v>0</v>
      </c>
      <c r="AO324" s="32"/>
      <c r="AP324" s="31"/>
      <c r="AQ324" s="31"/>
      <c r="AR324" s="203"/>
      <c r="AS324" s="32"/>
    </row>
    <row r="325" spans="1:45" ht="12.75" hidden="1" x14ac:dyDescent="0.2">
      <c r="A325" s="48">
        <v>319</v>
      </c>
      <c r="B325" s="12">
        <f>'Encargos e Benefícios'!B324</f>
        <v>0</v>
      </c>
      <c r="C325" s="10">
        <f>'Encargos e Benefícios'!C324</f>
        <v>0</v>
      </c>
      <c r="D325" s="38"/>
      <c r="E325" s="167"/>
      <c r="F325" s="166"/>
      <c r="G325" s="165"/>
      <c r="H325" s="126"/>
      <c r="I325" s="47"/>
      <c r="J325" s="47"/>
      <c r="K325" s="47"/>
      <c r="L325" s="47"/>
      <c r="M325" s="165"/>
      <c r="N325" s="126"/>
      <c r="O325" s="47"/>
      <c r="P325" s="47"/>
      <c r="Q325" s="47"/>
      <c r="R325" s="47"/>
      <c r="S325" s="165"/>
      <c r="T325" s="126"/>
      <c r="U325" s="47"/>
      <c r="V325" s="47"/>
      <c r="W325" s="47"/>
      <c r="X325" s="47"/>
      <c r="Y325" s="165"/>
      <c r="Z325" s="126"/>
      <c r="AA325" s="47"/>
      <c r="AB325" s="47"/>
      <c r="AC325" s="47"/>
      <c r="AD325" s="47"/>
      <c r="AE325" s="165"/>
      <c r="AF325" s="126"/>
      <c r="AG325" s="47"/>
      <c r="AH325" s="47"/>
      <c r="AI325" s="47"/>
      <c r="AJ325" s="129"/>
      <c r="AK325" s="11">
        <f>'Encargos e Benefícios'!D324</f>
        <v>0</v>
      </c>
      <c r="AL325" s="11">
        <f>IF('Encargos e Benefícios'!C324=0,0,'Encargos e Benefícios'!U324/'Encargos e Benefícios'!C324)</f>
        <v>0</v>
      </c>
      <c r="AM325" s="11">
        <f>IF('Encargos e Benefícios'!C324=0,0,'Encargos e Benefícios'!AC324/'Encargos e Benefícios'!C324)</f>
        <v>0</v>
      </c>
      <c r="AN325" s="113">
        <f>IF('Encargos e Benefícios'!C324=0,0,'Encargos e Benefícios'!AD324/'Encargos e Benefícios'!C324)</f>
        <v>0</v>
      </c>
      <c r="AO325" s="32"/>
      <c r="AP325" s="31"/>
      <c r="AQ325" s="31"/>
      <c r="AR325" s="203"/>
      <c r="AS325" s="32"/>
    </row>
    <row r="326" spans="1:45" ht="12.75" hidden="1" x14ac:dyDescent="0.2">
      <c r="A326" s="48">
        <v>320</v>
      </c>
      <c r="B326" s="12">
        <f>'Encargos e Benefícios'!B325</f>
        <v>0</v>
      </c>
      <c r="C326" s="10">
        <f>'Encargos e Benefícios'!C325</f>
        <v>0</v>
      </c>
      <c r="D326" s="38"/>
      <c r="E326" s="167"/>
      <c r="F326" s="166"/>
      <c r="G326" s="165"/>
      <c r="H326" s="126"/>
      <c r="I326" s="47"/>
      <c r="J326" s="47"/>
      <c r="K326" s="47"/>
      <c r="L326" s="47"/>
      <c r="M326" s="165"/>
      <c r="N326" s="126"/>
      <c r="O326" s="47"/>
      <c r="P326" s="47"/>
      <c r="Q326" s="47"/>
      <c r="R326" s="47"/>
      <c r="S326" s="165"/>
      <c r="T326" s="126"/>
      <c r="U326" s="47"/>
      <c r="V326" s="47"/>
      <c r="W326" s="47"/>
      <c r="X326" s="47"/>
      <c r="Y326" s="165"/>
      <c r="Z326" s="126"/>
      <c r="AA326" s="47"/>
      <c r="AB326" s="47"/>
      <c r="AC326" s="47"/>
      <c r="AD326" s="47"/>
      <c r="AE326" s="165"/>
      <c r="AF326" s="126"/>
      <c r="AG326" s="47"/>
      <c r="AH326" s="47"/>
      <c r="AI326" s="47"/>
      <c r="AJ326" s="129"/>
      <c r="AK326" s="11">
        <f>'Encargos e Benefícios'!D325</f>
        <v>0</v>
      </c>
      <c r="AL326" s="11">
        <f>IF('Encargos e Benefícios'!C325=0,0,'Encargos e Benefícios'!U325/'Encargos e Benefícios'!C325)</f>
        <v>0</v>
      </c>
      <c r="AM326" s="11">
        <f>IF('Encargos e Benefícios'!C325=0,0,'Encargos e Benefícios'!AC325/'Encargos e Benefícios'!C325)</f>
        <v>0</v>
      </c>
      <c r="AN326" s="113">
        <f>IF('Encargos e Benefícios'!C325=0,0,'Encargos e Benefícios'!AD325/'Encargos e Benefícios'!C325)</f>
        <v>0</v>
      </c>
      <c r="AO326" s="32"/>
      <c r="AP326" s="31"/>
      <c r="AQ326" s="31"/>
      <c r="AR326" s="203"/>
      <c r="AS326" s="32"/>
    </row>
    <row r="327" spans="1:45" ht="12.75" hidden="1" x14ac:dyDescent="0.2">
      <c r="A327" s="48">
        <v>321</v>
      </c>
      <c r="B327" s="12">
        <f>'Encargos e Benefícios'!B326</f>
        <v>0</v>
      </c>
      <c r="C327" s="10">
        <f>'Encargos e Benefícios'!C326</f>
        <v>0</v>
      </c>
      <c r="D327" s="38"/>
      <c r="E327" s="167"/>
      <c r="F327" s="166"/>
      <c r="G327" s="165"/>
      <c r="H327" s="126"/>
      <c r="I327" s="47"/>
      <c r="J327" s="47"/>
      <c r="K327" s="47"/>
      <c r="L327" s="47"/>
      <c r="M327" s="165"/>
      <c r="N327" s="126"/>
      <c r="O327" s="47"/>
      <c r="P327" s="47"/>
      <c r="Q327" s="47"/>
      <c r="R327" s="47"/>
      <c r="S327" s="165"/>
      <c r="T327" s="126"/>
      <c r="U327" s="47"/>
      <c r="V327" s="47"/>
      <c r="W327" s="47"/>
      <c r="X327" s="47"/>
      <c r="Y327" s="165"/>
      <c r="Z327" s="126"/>
      <c r="AA327" s="47"/>
      <c r="AB327" s="47"/>
      <c r="AC327" s="47"/>
      <c r="AD327" s="47"/>
      <c r="AE327" s="165"/>
      <c r="AF327" s="126"/>
      <c r="AG327" s="47"/>
      <c r="AH327" s="47"/>
      <c r="AI327" s="47"/>
      <c r="AJ327" s="129"/>
      <c r="AK327" s="11">
        <f>'Encargos e Benefícios'!D326</f>
        <v>0</v>
      </c>
      <c r="AL327" s="11">
        <f>IF('Encargos e Benefícios'!C326=0,0,'Encargos e Benefícios'!U326/'Encargos e Benefícios'!C326)</f>
        <v>0</v>
      </c>
      <c r="AM327" s="11">
        <f>IF('Encargos e Benefícios'!C326=0,0,'Encargos e Benefícios'!AC326/'Encargos e Benefícios'!C326)</f>
        <v>0</v>
      </c>
      <c r="AN327" s="113">
        <f>IF('Encargos e Benefícios'!C326=0,0,'Encargos e Benefícios'!AD326/'Encargos e Benefícios'!C326)</f>
        <v>0</v>
      </c>
      <c r="AO327" s="32"/>
      <c r="AP327" s="31"/>
      <c r="AQ327" s="31"/>
      <c r="AR327" s="203"/>
      <c r="AS327" s="32"/>
    </row>
    <row r="328" spans="1:45" ht="12.75" hidden="1" x14ac:dyDescent="0.2">
      <c r="A328" s="48">
        <v>322</v>
      </c>
      <c r="B328" s="12">
        <f>'Encargos e Benefícios'!B327</f>
        <v>0</v>
      </c>
      <c r="C328" s="10">
        <f>'Encargos e Benefícios'!C327</f>
        <v>0</v>
      </c>
      <c r="D328" s="38"/>
      <c r="E328" s="167"/>
      <c r="F328" s="166"/>
      <c r="G328" s="165"/>
      <c r="H328" s="126"/>
      <c r="I328" s="47"/>
      <c r="J328" s="47"/>
      <c r="K328" s="47"/>
      <c r="L328" s="47"/>
      <c r="M328" s="165"/>
      <c r="N328" s="126"/>
      <c r="O328" s="47"/>
      <c r="P328" s="47"/>
      <c r="Q328" s="47"/>
      <c r="R328" s="47"/>
      <c r="S328" s="165"/>
      <c r="T328" s="126"/>
      <c r="U328" s="47"/>
      <c r="V328" s="47"/>
      <c r="W328" s="47"/>
      <c r="X328" s="47"/>
      <c r="Y328" s="165"/>
      <c r="Z328" s="126"/>
      <c r="AA328" s="47"/>
      <c r="AB328" s="47"/>
      <c r="AC328" s="47"/>
      <c r="AD328" s="47"/>
      <c r="AE328" s="165"/>
      <c r="AF328" s="126"/>
      <c r="AG328" s="47"/>
      <c r="AH328" s="47"/>
      <c r="AI328" s="47"/>
      <c r="AJ328" s="129"/>
      <c r="AK328" s="11">
        <f>'Encargos e Benefícios'!D327</f>
        <v>0</v>
      </c>
      <c r="AL328" s="11">
        <f>IF('Encargos e Benefícios'!C327=0,0,'Encargos e Benefícios'!U327/'Encargos e Benefícios'!C327)</f>
        <v>0</v>
      </c>
      <c r="AM328" s="11">
        <f>IF('Encargos e Benefícios'!C327=0,0,'Encargos e Benefícios'!AC327/'Encargos e Benefícios'!C327)</f>
        <v>0</v>
      </c>
      <c r="AN328" s="113">
        <f>IF('Encargos e Benefícios'!C327=0,0,'Encargos e Benefícios'!AD327/'Encargos e Benefícios'!C327)</f>
        <v>0</v>
      </c>
      <c r="AO328" s="32"/>
      <c r="AP328" s="31"/>
      <c r="AQ328" s="31"/>
      <c r="AR328" s="203"/>
      <c r="AS328" s="32"/>
    </row>
    <row r="329" spans="1:45" ht="12.75" hidden="1" x14ac:dyDescent="0.2">
      <c r="A329" s="48">
        <v>323</v>
      </c>
      <c r="B329" s="12">
        <f>'Encargos e Benefícios'!B328</f>
        <v>0</v>
      </c>
      <c r="C329" s="10">
        <f>'Encargos e Benefícios'!C328</f>
        <v>0</v>
      </c>
      <c r="D329" s="38"/>
      <c r="E329" s="167"/>
      <c r="F329" s="166"/>
      <c r="G329" s="165"/>
      <c r="H329" s="126"/>
      <c r="I329" s="47"/>
      <c r="J329" s="47"/>
      <c r="K329" s="47"/>
      <c r="L329" s="47"/>
      <c r="M329" s="165"/>
      <c r="N329" s="126"/>
      <c r="O329" s="47"/>
      <c r="P329" s="47"/>
      <c r="Q329" s="47"/>
      <c r="R329" s="47"/>
      <c r="S329" s="165"/>
      <c r="T329" s="126"/>
      <c r="U329" s="47"/>
      <c r="V329" s="47"/>
      <c r="W329" s="47"/>
      <c r="X329" s="47"/>
      <c r="Y329" s="165"/>
      <c r="Z329" s="126"/>
      <c r="AA329" s="47"/>
      <c r="AB329" s="47"/>
      <c r="AC329" s="47"/>
      <c r="AD329" s="47"/>
      <c r="AE329" s="165"/>
      <c r="AF329" s="126"/>
      <c r="AG329" s="47"/>
      <c r="AH329" s="47"/>
      <c r="AI329" s="47"/>
      <c r="AJ329" s="129"/>
      <c r="AK329" s="11">
        <f>'Encargos e Benefícios'!D328</f>
        <v>0</v>
      </c>
      <c r="AL329" s="11">
        <f>IF('Encargos e Benefícios'!C328=0,0,'Encargos e Benefícios'!U328/'Encargos e Benefícios'!C328)</f>
        <v>0</v>
      </c>
      <c r="AM329" s="11">
        <f>IF('Encargos e Benefícios'!C328=0,0,'Encargos e Benefícios'!AC328/'Encargos e Benefícios'!C328)</f>
        <v>0</v>
      </c>
      <c r="AN329" s="113">
        <f>IF('Encargos e Benefícios'!C328=0,0,'Encargos e Benefícios'!AD328/'Encargos e Benefícios'!C328)</f>
        <v>0</v>
      </c>
      <c r="AO329" s="32"/>
      <c r="AP329" s="31"/>
      <c r="AQ329" s="31"/>
      <c r="AR329" s="203"/>
      <c r="AS329" s="32"/>
    </row>
    <row r="330" spans="1:45" ht="12.75" hidden="1" x14ac:dyDescent="0.2">
      <c r="A330" s="48">
        <v>324</v>
      </c>
      <c r="B330" s="12">
        <f>'Encargos e Benefícios'!B329</f>
        <v>0</v>
      </c>
      <c r="C330" s="10">
        <f>'Encargos e Benefícios'!C329</f>
        <v>0</v>
      </c>
      <c r="D330" s="38"/>
      <c r="E330" s="167"/>
      <c r="F330" s="166"/>
      <c r="G330" s="165"/>
      <c r="H330" s="126"/>
      <c r="I330" s="47"/>
      <c r="J330" s="47"/>
      <c r="K330" s="47"/>
      <c r="L330" s="47"/>
      <c r="M330" s="165"/>
      <c r="N330" s="126"/>
      <c r="O330" s="47"/>
      <c r="P330" s="47"/>
      <c r="Q330" s="47"/>
      <c r="R330" s="47"/>
      <c r="S330" s="165"/>
      <c r="T330" s="126"/>
      <c r="U330" s="47"/>
      <c r="V330" s="47"/>
      <c r="W330" s="47"/>
      <c r="X330" s="47"/>
      <c r="Y330" s="165"/>
      <c r="Z330" s="126"/>
      <c r="AA330" s="47"/>
      <c r="AB330" s="47"/>
      <c r="AC330" s="47"/>
      <c r="AD330" s="47"/>
      <c r="AE330" s="165"/>
      <c r="AF330" s="126"/>
      <c r="AG330" s="47"/>
      <c r="AH330" s="47"/>
      <c r="AI330" s="47"/>
      <c r="AJ330" s="129"/>
      <c r="AK330" s="11">
        <f>'Encargos e Benefícios'!D329</f>
        <v>0</v>
      </c>
      <c r="AL330" s="11">
        <f>IF('Encargos e Benefícios'!C329=0,0,'Encargos e Benefícios'!U329/'Encargos e Benefícios'!C329)</f>
        <v>0</v>
      </c>
      <c r="AM330" s="11">
        <f>IF('Encargos e Benefícios'!C329=0,0,'Encargos e Benefícios'!AC329/'Encargos e Benefícios'!C329)</f>
        <v>0</v>
      </c>
      <c r="AN330" s="113">
        <f>IF('Encargos e Benefícios'!C329=0,0,'Encargos e Benefícios'!AD329/'Encargos e Benefícios'!C329)</f>
        <v>0</v>
      </c>
      <c r="AO330" s="32"/>
      <c r="AP330" s="31"/>
      <c r="AQ330" s="31"/>
      <c r="AR330" s="203"/>
      <c r="AS330" s="32"/>
    </row>
    <row r="331" spans="1:45" ht="12.75" hidden="1" x14ac:dyDescent="0.2">
      <c r="A331" s="48">
        <v>325</v>
      </c>
      <c r="B331" s="12">
        <f>'Encargos e Benefícios'!B330</f>
        <v>0</v>
      </c>
      <c r="C331" s="10">
        <f>'Encargos e Benefícios'!C330</f>
        <v>0</v>
      </c>
      <c r="D331" s="38"/>
      <c r="E331" s="167"/>
      <c r="F331" s="166"/>
      <c r="G331" s="165"/>
      <c r="H331" s="126"/>
      <c r="I331" s="47"/>
      <c r="J331" s="47"/>
      <c r="K331" s="47"/>
      <c r="L331" s="47"/>
      <c r="M331" s="165"/>
      <c r="N331" s="126"/>
      <c r="O331" s="47"/>
      <c r="P331" s="47"/>
      <c r="Q331" s="47"/>
      <c r="R331" s="47"/>
      <c r="S331" s="165"/>
      <c r="T331" s="126"/>
      <c r="U331" s="47"/>
      <c r="V331" s="47"/>
      <c r="W331" s="47"/>
      <c r="X331" s="47"/>
      <c r="Y331" s="165"/>
      <c r="Z331" s="126"/>
      <c r="AA331" s="47"/>
      <c r="AB331" s="47"/>
      <c r="AC331" s="47"/>
      <c r="AD331" s="47"/>
      <c r="AE331" s="165"/>
      <c r="AF331" s="126"/>
      <c r="AG331" s="47"/>
      <c r="AH331" s="47"/>
      <c r="AI331" s="47"/>
      <c r="AJ331" s="129"/>
      <c r="AK331" s="11">
        <f>'Encargos e Benefícios'!D330</f>
        <v>0</v>
      </c>
      <c r="AL331" s="11">
        <f>IF('Encargos e Benefícios'!C330=0,0,'Encargos e Benefícios'!U330/'Encargos e Benefícios'!C330)</f>
        <v>0</v>
      </c>
      <c r="AM331" s="11">
        <f>IF('Encargos e Benefícios'!C330=0,0,'Encargos e Benefícios'!AC330/'Encargos e Benefícios'!C330)</f>
        <v>0</v>
      </c>
      <c r="AN331" s="113">
        <f>IF('Encargos e Benefícios'!C330=0,0,'Encargos e Benefícios'!AD330/'Encargos e Benefícios'!C330)</f>
        <v>0</v>
      </c>
      <c r="AO331" s="32"/>
      <c r="AP331" s="31"/>
      <c r="AQ331" s="31"/>
      <c r="AR331" s="203"/>
      <c r="AS331" s="32"/>
    </row>
    <row r="332" spans="1:45" ht="12.75" hidden="1" x14ac:dyDescent="0.2">
      <c r="A332" s="48">
        <v>326</v>
      </c>
      <c r="B332" s="12">
        <f>'Encargos e Benefícios'!B331</f>
        <v>0</v>
      </c>
      <c r="C332" s="10">
        <f>'Encargos e Benefícios'!C331</f>
        <v>0</v>
      </c>
      <c r="D332" s="38"/>
      <c r="E332" s="167"/>
      <c r="F332" s="166"/>
      <c r="G332" s="165"/>
      <c r="H332" s="126"/>
      <c r="I332" s="47"/>
      <c r="J332" s="47"/>
      <c r="K332" s="47"/>
      <c r="L332" s="47"/>
      <c r="M332" s="165"/>
      <c r="N332" s="126"/>
      <c r="O332" s="47"/>
      <c r="P332" s="47"/>
      <c r="Q332" s="47"/>
      <c r="R332" s="47"/>
      <c r="S332" s="165"/>
      <c r="T332" s="126"/>
      <c r="U332" s="47"/>
      <c r="V332" s="47"/>
      <c r="W332" s="47"/>
      <c r="X332" s="47"/>
      <c r="Y332" s="165"/>
      <c r="Z332" s="126"/>
      <c r="AA332" s="47"/>
      <c r="AB332" s="47"/>
      <c r="AC332" s="47"/>
      <c r="AD332" s="47"/>
      <c r="AE332" s="165"/>
      <c r="AF332" s="126"/>
      <c r="AG332" s="47"/>
      <c r="AH332" s="47"/>
      <c r="AI332" s="47"/>
      <c r="AJ332" s="129"/>
      <c r="AK332" s="11">
        <f>'Encargos e Benefícios'!D331</f>
        <v>0</v>
      </c>
      <c r="AL332" s="11">
        <f>IF('Encargos e Benefícios'!C331=0,0,'Encargos e Benefícios'!U331/'Encargos e Benefícios'!C331)</f>
        <v>0</v>
      </c>
      <c r="AM332" s="11">
        <f>IF('Encargos e Benefícios'!C331=0,0,'Encargos e Benefícios'!AC331/'Encargos e Benefícios'!C331)</f>
        <v>0</v>
      </c>
      <c r="AN332" s="113">
        <f>IF('Encargos e Benefícios'!C331=0,0,'Encargos e Benefícios'!AD331/'Encargos e Benefícios'!C331)</f>
        <v>0</v>
      </c>
      <c r="AO332" s="32"/>
      <c r="AP332" s="31"/>
      <c r="AQ332" s="31"/>
      <c r="AR332" s="203"/>
      <c r="AS332" s="32"/>
    </row>
    <row r="333" spans="1:45" ht="12.75" hidden="1" x14ac:dyDescent="0.2">
      <c r="A333" s="48">
        <v>327</v>
      </c>
      <c r="B333" s="12">
        <f>'Encargos e Benefícios'!B332</f>
        <v>0</v>
      </c>
      <c r="C333" s="10">
        <f>'Encargos e Benefícios'!C332</f>
        <v>0</v>
      </c>
      <c r="D333" s="38"/>
      <c r="E333" s="167"/>
      <c r="F333" s="166"/>
      <c r="G333" s="165"/>
      <c r="H333" s="126"/>
      <c r="I333" s="47"/>
      <c r="J333" s="47"/>
      <c r="K333" s="47"/>
      <c r="L333" s="47"/>
      <c r="M333" s="165"/>
      <c r="N333" s="126"/>
      <c r="O333" s="47"/>
      <c r="P333" s="47"/>
      <c r="Q333" s="47"/>
      <c r="R333" s="47"/>
      <c r="S333" s="165"/>
      <c r="T333" s="126"/>
      <c r="U333" s="47"/>
      <c r="V333" s="47"/>
      <c r="W333" s="47"/>
      <c r="X333" s="47"/>
      <c r="Y333" s="165"/>
      <c r="Z333" s="126"/>
      <c r="AA333" s="47"/>
      <c r="AB333" s="47"/>
      <c r="AC333" s="47"/>
      <c r="AD333" s="47"/>
      <c r="AE333" s="165"/>
      <c r="AF333" s="126"/>
      <c r="AG333" s="47"/>
      <c r="AH333" s="47"/>
      <c r="AI333" s="47"/>
      <c r="AJ333" s="129"/>
      <c r="AK333" s="11">
        <f>'Encargos e Benefícios'!D332</f>
        <v>0</v>
      </c>
      <c r="AL333" s="11">
        <f>IF('Encargos e Benefícios'!C332=0,0,'Encargos e Benefícios'!U332/'Encargos e Benefícios'!C332)</f>
        <v>0</v>
      </c>
      <c r="AM333" s="11">
        <f>IF('Encargos e Benefícios'!C332=0,0,'Encargos e Benefícios'!AC332/'Encargos e Benefícios'!C332)</f>
        <v>0</v>
      </c>
      <c r="AN333" s="113">
        <f>IF('Encargos e Benefícios'!C332=0,0,'Encargos e Benefícios'!AD332/'Encargos e Benefícios'!C332)</f>
        <v>0</v>
      </c>
      <c r="AO333" s="32"/>
      <c r="AP333" s="31"/>
      <c r="AQ333" s="31"/>
      <c r="AR333" s="203"/>
      <c r="AS333" s="32"/>
    </row>
    <row r="334" spans="1:45" ht="12.75" hidden="1" x14ac:dyDescent="0.2">
      <c r="A334" s="48">
        <v>328</v>
      </c>
      <c r="B334" s="12">
        <f>'Encargos e Benefícios'!B333</f>
        <v>0</v>
      </c>
      <c r="C334" s="10">
        <f>'Encargos e Benefícios'!C333</f>
        <v>0</v>
      </c>
      <c r="D334" s="38"/>
      <c r="E334" s="167"/>
      <c r="F334" s="166"/>
      <c r="G334" s="165"/>
      <c r="H334" s="126"/>
      <c r="I334" s="47"/>
      <c r="J334" s="47"/>
      <c r="K334" s="47"/>
      <c r="L334" s="47"/>
      <c r="M334" s="165"/>
      <c r="N334" s="126"/>
      <c r="O334" s="47"/>
      <c r="P334" s="47"/>
      <c r="Q334" s="47"/>
      <c r="R334" s="47"/>
      <c r="S334" s="165"/>
      <c r="T334" s="126"/>
      <c r="U334" s="47"/>
      <c r="V334" s="47"/>
      <c r="W334" s="47"/>
      <c r="X334" s="47"/>
      <c r="Y334" s="165"/>
      <c r="Z334" s="126"/>
      <c r="AA334" s="47"/>
      <c r="AB334" s="47"/>
      <c r="AC334" s="47"/>
      <c r="AD334" s="47"/>
      <c r="AE334" s="165"/>
      <c r="AF334" s="126"/>
      <c r="AG334" s="47"/>
      <c r="AH334" s="47"/>
      <c r="AI334" s="47"/>
      <c r="AJ334" s="129"/>
      <c r="AK334" s="11">
        <f>'Encargos e Benefícios'!D333</f>
        <v>0</v>
      </c>
      <c r="AL334" s="11">
        <f>IF('Encargos e Benefícios'!C333=0,0,'Encargos e Benefícios'!U333/'Encargos e Benefícios'!C333)</f>
        <v>0</v>
      </c>
      <c r="AM334" s="11">
        <f>IF('Encargos e Benefícios'!C333=0,0,'Encargos e Benefícios'!AC333/'Encargos e Benefícios'!C333)</f>
        <v>0</v>
      </c>
      <c r="AN334" s="113">
        <f>IF('Encargos e Benefícios'!C333=0,0,'Encargos e Benefícios'!AD333/'Encargos e Benefícios'!C333)</f>
        <v>0</v>
      </c>
      <c r="AO334" s="32"/>
      <c r="AP334" s="31"/>
      <c r="AQ334" s="31"/>
      <c r="AR334" s="203"/>
      <c r="AS334" s="32"/>
    </row>
    <row r="335" spans="1:45" ht="12.75" hidden="1" x14ac:dyDescent="0.2">
      <c r="A335" s="48">
        <v>329</v>
      </c>
      <c r="B335" s="12">
        <f>'Encargos e Benefícios'!B334</f>
        <v>0</v>
      </c>
      <c r="C335" s="10">
        <f>'Encargos e Benefícios'!C334</f>
        <v>0</v>
      </c>
      <c r="D335" s="38"/>
      <c r="E335" s="167"/>
      <c r="F335" s="166"/>
      <c r="G335" s="165"/>
      <c r="H335" s="126"/>
      <c r="I335" s="47"/>
      <c r="J335" s="47"/>
      <c r="K335" s="47"/>
      <c r="L335" s="47"/>
      <c r="M335" s="165"/>
      <c r="N335" s="126"/>
      <c r="O335" s="47"/>
      <c r="P335" s="47"/>
      <c r="Q335" s="47"/>
      <c r="R335" s="47"/>
      <c r="S335" s="165"/>
      <c r="T335" s="126"/>
      <c r="U335" s="47"/>
      <c r="V335" s="47"/>
      <c r="W335" s="47"/>
      <c r="X335" s="47"/>
      <c r="Y335" s="165"/>
      <c r="Z335" s="126"/>
      <c r="AA335" s="47"/>
      <c r="AB335" s="47"/>
      <c r="AC335" s="47"/>
      <c r="AD335" s="47"/>
      <c r="AE335" s="165"/>
      <c r="AF335" s="126"/>
      <c r="AG335" s="47"/>
      <c r="AH335" s="47"/>
      <c r="AI335" s="47"/>
      <c r="AJ335" s="129"/>
      <c r="AK335" s="11">
        <f>'Encargos e Benefícios'!D334</f>
        <v>0</v>
      </c>
      <c r="AL335" s="11">
        <f>IF('Encargos e Benefícios'!C334=0,0,'Encargos e Benefícios'!U334/'Encargos e Benefícios'!C334)</f>
        <v>0</v>
      </c>
      <c r="AM335" s="11">
        <f>IF('Encargos e Benefícios'!C334=0,0,'Encargos e Benefícios'!AC334/'Encargos e Benefícios'!C334)</f>
        <v>0</v>
      </c>
      <c r="AN335" s="113">
        <f>IF('Encargos e Benefícios'!C334=0,0,'Encargos e Benefícios'!AD334/'Encargos e Benefícios'!C334)</f>
        <v>0</v>
      </c>
      <c r="AO335" s="32"/>
      <c r="AP335" s="31"/>
      <c r="AQ335" s="31"/>
      <c r="AR335" s="203"/>
      <c r="AS335" s="32"/>
    </row>
    <row r="336" spans="1:45" ht="12.75" hidden="1" x14ac:dyDescent="0.2">
      <c r="A336" s="48">
        <v>330</v>
      </c>
      <c r="B336" s="12">
        <f>'Encargos e Benefícios'!B335</f>
        <v>0</v>
      </c>
      <c r="C336" s="10">
        <f>'Encargos e Benefícios'!C335</f>
        <v>0</v>
      </c>
      <c r="D336" s="38"/>
      <c r="E336" s="167"/>
      <c r="F336" s="166"/>
      <c r="G336" s="165"/>
      <c r="H336" s="126"/>
      <c r="I336" s="47"/>
      <c r="J336" s="47"/>
      <c r="K336" s="47"/>
      <c r="L336" s="47"/>
      <c r="M336" s="165"/>
      <c r="N336" s="126"/>
      <c r="O336" s="47"/>
      <c r="P336" s="47"/>
      <c r="Q336" s="47"/>
      <c r="R336" s="47"/>
      <c r="S336" s="165"/>
      <c r="T336" s="126"/>
      <c r="U336" s="47"/>
      <c r="V336" s="47"/>
      <c r="W336" s="47"/>
      <c r="X336" s="47"/>
      <c r="Y336" s="165"/>
      <c r="Z336" s="126"/>
      <c r="AA336" s="47"/>
      <c r="AB336" s="47"/>
      <c r="AC336" s="47"/>
      <c r="AD336" s="47"/>
      <c r="AE336" s="165"/>
      <c r="AF336" s="126"/>
      <c r="AG336" s="47"/>
      <c r="AH336" s="47"/>
      <c r="AI336" s="47"/>
      <c r="AJ336" s="129"/>
      <c r="AK336" s="11">
        <f>'Encargos e Benefícios'!D335</f>
        <v>0</v>
      </c>
      <c r="AL336" s="11">
        <f>IF('Encargos e Benefícios'!C335=0,0,'Encargos e Benefícios'!U335/'Encargos e Benefícios'!C335)</f>
        <v>0</v>
      </c>
      <c r="AM336" s="11">
        <f>IF('Encargos e Benefícios'!C335=0,0,'Encargos e Benefícios'!AC335/'Encargos e Benefícios'!C335)</f>
        <v>0</v>
      </c>
      <c r="AN336" s="113">
        <f>IF('Encargos e Benefícios'!C335=0,0,'Encargos e Benefícios'!AD335/'Encargos e Benefícios'!C335)</f>
        <v>0</v>
      </c>
      <c r="AO336" s="32"/>
      <c r="AP336" s="31"/>
      <c r="AQ336" s="31"/>
      <c r="AR336" s="203"/>
      <c r="AS336" s="32"/>
    </row>
    <row r="337" spans="1:45" ht="12.75" hidden="1" x14ac:dyDescent="0.2">
      <c r="A337" s="48">
        <v>331</v>
      </c>
      <c r="B337" s="12">
        <f>'Encargos e Benefícios'!B336</f>
        <v>0</v>
      </c>
      <c r="C337" s="10">
        <f>'Encargos e Benefícios'!C336</f>
        <v>0</v>
      </c>
      <c r="D337" s="38"/>
      <c r="E337" s="167"/>
      <c r="F337" s="166"/>
      <c r="G337" s="165"/>
      <c r="H337" s="126"/>
      <c r="I337" s="47"/>
      <c r="J337" s="47"/>
      <c r="K337" s="47"/>
      <c r="L337" s="47"/>
      <c r="M337" s="165"/>
      <c r="N337" s="126"/>
      <c r="O337" s="47"/>
      <c r="P337" s="47"/>
      <c r="Q337" s="47"/>
      <c r="R337" s="47"/>
      <c r="S337" s="165"/>
      <c r="T337" s="126"/>
      <c r="U337" s="47"/>
      <c r="V337" s="47"/>
      <c r="W337" s="47"/>
      <c r="X337" s="47"/>
      <c r="Y337" s="165"/>
      <c r="Z337" s="126"/>
      <c r="AA337" s="47"/>
      <c r="AB337" s="47"/>
      <c r="AC337" s="47"/>
      <c r="AD337" s="47"/>
      <c r="AE337" s="165"/>
      <c r="AF337" s="126"/>
      <c r="AG337" s="47"/>
      <c r="AH337" s="47"/>
      <c r="AI337" s="47"/>
      <c r="AJ337" s="129"/>
      <c r="AK337" s="11">
        <f>'Encargos e Benefícios'!D336</f>
        <v>0</v>
      </c>
      <c r="AL337" s="11">
        <f>IF('Encargos e Benefícios'!C336=0,0,'Encargos e Benefícios'!U336/'Encargos e Benefícios'!C336)</f>
        <v>0</v>
      </c>
      <c r="AM337" s="11">
        <f>IF('Encargos e Benefícios'!C336=0,0,'Encargos e Benefícios'!AC336/'Encargos e Benefícios'!C336)</f>
        <v>0</v>
      </c>
      <c r="AN337" s="113">
        <f>IF('Encargos e Benefícios'!C336=0,0,'Encargos e Benefícios'!AD336/'Encargos e Benefícios'!C336)</f>
        <v>0</v>
      </c>
      <c r="AO337" s="32"/>
      <c r="AP337" s="31"/>
      <c r="AQ337" s="31"/>
      <c r="AR337" s="203"/>
      <c r="AS337" s="32"/>
    </row>
    <row r="338" spans="1:45" ht="12.75" hidden="1" x14ac:dyDescent="0.2">
      <c r="A338" s="48">
        <v>332</v>
      </c>
      <c r="B338" s="12">
        <f>'Encargos e Benefícios'!B337</f>
        <v>0</v>
      </c>
      <c r="C338" s="10">
        <f>'Encargos e Benefícios'!C337</f>
        <v>0</v>
      </c>
      <c r="D338" s="38"/>
      <c r="E338" s="167"/>
      <c r="F338" s="166"/>
      <c r="G338" s="165"/>
      <c r="H338" s="126"/>
      <c r="I338" s="47"/>
      <c r="J338" s="47"/>
      <c r="K338" s="47"/>
      <c r="L338" s="47"/>
      <c r="M338" s="165"/>
      <c r="N338" s="126"/>
      <c r="O338" s="47"/>
      <c r="P338" s="47"/>
      <c r="Q338" s="47"/>
      <c r="R338" s="47"/>
      <c r="S338" s="165"/>
      <c r="T338" s="126"/>
      <c r="U338" s="47"/>
      <c r="V338" s="47"/>
      <c r="W338" s="47"/>
      <c r="X338" s="47"/>
      <c r="Y338" s="165"/>
      <c r="Z338" s="126"/>
      <c r="AA338" s="47"/>
      <c r="AB338" s="47"/>
      <c r="AC338" s="47"/>
      <c r="AD338" s="47"/>
      <c r="AE338" s="165"/>
      <c r="AF338" s="126"/>
      <c r="AG338" s="47"/>
      <c r="AH338" s="47"/>
      <c r="AI338" s="47"/>
      <c r="AJ338" s="129"/>
      <c r="AK338" s="11">
        <f>'Encargos e Benefícios'!D337</f>
        <v>0</v>
      </c>
      <c r="AL338" s="11">
        <f>IF('Encargos e Benefícios'!C337=0,0,'Encargos e Benefícios'!U337/'Encargos e Benefícios'!C337)</f>
        <v>0</v>
      </c>
      <c r="AM338" s="11">
        <f>IF('Encargos e Benefícios'!C337=0,0,'Encargos e Benefícios'!AC337/'Encargos e Benefícios'!C337)</f>
        <v>0</v>
      </c>
      <c r="AN338" s="113">
        <f>IF('Encargos e Benefícios'!C337=0,0,'Encargos e Benefícios'!AD337/'Encargos e Benefícios'!C337)</f>
        <v>0</v>
      </c>
      <c r="AO338" s="32"/>
      <c r="AP338" s="31"/>
      <c r="AQ338" s="31"/>
      <c r="AR338" s="203"/>
      <c r="AS338" s="32"/>
    </row>
    <row r="339" spans="1:45" ht="12.75" hidden="1" x14ac:dyDescent="0.2">
      <c r="A339" s="48">
        <v>333</v>
      </c>
      <c r="B339" s="12">
        <f>'Encargos e Benefícios'!B338</f>
        <v>0</v>
      </c>
      <c r="C339" s="10">
        <f>'Encargos e Benefícios'!C338</f>
        <v>0</v>
      </c>
      <c r="D339" s="38"/>
      <c r="E339" s="167"/>
      <c r="F339" s="166"/>
      <c r="G339" s="165"/>
      <c r="H339" s="126"/>
      <c r="I339" s="47"/>
      <c r="J339" s="47"/>
      <c r="K339" s="47"/>
      <c r="L339" s="47"/>
      <c r="M339" s="165"/>
      <c r="N339" s="126"/>
      <c r="O339" s="47"/>
      <c r="P339" s="47"/>
      <c r="Q339" s="47"/>
      <c r="R339" s="47"/>
      <c r="S339" s="165"/>
      <c r="T339" s="126"/>
      <c r="U339" s="47"/>
      <c r="V339" s="47"/>
      <c r="W339" s="47"/>
      <c r="X339" s="47"/>
      <c r="Y339" s="165"/>
      <c r="Z339" s="126"/>
      <c r="AA339" s="47"/>
      <c r="AB339" s="47"/>
      <c r="AC339" s="47"/>
      <c r="AD339" s="47"/>
      <c r="AE339" s="165"/>
      <c r="AF339" s="126"/>
      <c r="AG339" s="47"/>
      <c r="AH339" s="47"/>
      <c r="AI339" s="47"/>
      <c r="AJ339" s="129"/>
      <c r="AK339" s="11">
        <f>'Encargos e Benefícios'!D338</f>
        <v>0</v>
      </c>
      <c r="AL339" s="11">
        <f>IF('Encargos e Benefícios'!C338=0,0,'Encargos e Benefícios'!U338/'Encargos e Benefícios'!C338)</f>
        <v>0</v>
      </c>
      <c r="AM339" s="11">
        <f>IF('Encargos e Benefícios'!C338=0,0,'Encargos e Benefícios'!AC338/'Encargos e Benefícios'!C338)</f>
        <v>0</v>
      </c>
      <c r="AN339" s="113">
        <f>IF('Encargos e Benefícios'!C338=0,0,'Encargos e Benefícios'!AD338/'Encargos e Benefícios'!C338)</f>
        <v>0</v>
      </c>
      <c r="AO339" s="32"/>
      <c r="AP339" s="31"/>
      <c r="AQ339" s="31"/>
      <c r="AR339" s="203"/>
      <c r="AS339" s="32"/>
    </row>
    <row r="340" spans="1:45" ht="12.75" hidden="1" x14ac:dyDescent="0.2">
      <c r="A340" s="48">
        <v>334</v>
      </c>
      <c r="B340" s="12">
        <f>'Encargos e Benefícios'!B339</f>
        <v>0</v>
      </c>
      <c r="C340" s="10">
        <f>'Encargos e Benefícios'!C339</f>
        <v>0</v>
      </c>
      <c r="D340" s="38"/>
      <c r="E340" s="167"/>
      <c r="F340" s="166"/>
      <c r="G340" s="165"/>
      <c r="H340" s="126"/>
      <c r="I340" s="47"/>
      <c r="J340" s="47"/>
      <c r="K340" s="47"/>
      <c r="L340" s="47"/>
      <c r="M340" s="165"/>
      <c r="N340" s="126"/>
      <c r="O340" s="47"/>
      <c r="P340" s="47"/>
      <c r="Q340" s="47"/>
      <c r="R340" s="47"/>
      <c r="S340" s="165"/>
      <c r="T340" s="126"/>
      <c r="U340" s="47"/>
      <c r="V340" s="47"/>
      <c r="W340" s="47"/>
      <c r="X340" s="47"/>
      <c r="Y340" s="165"/>
      <c r="Z340" s="126"/>
      <c r="AA340" s="47"/>
      <c r="AB340" s="47"/>
      <c r="AC340" s="47"/>
      <c r="AD340" s="47"/>
      <c r="AE340" s="165"/>
      <c r="AF340" s="126"/>
      <c r="AG340" s="47"/>
      <c r="AH340" s="47"/>
      <c r="AI340" s="47"/>
      <c r="AJ340" s="129"/>
      <c r="AK340" s="11">
        <f>'Encargos e Benefícios'!D339</f>
        <v>0</v>
      </c>
      <c r="AL340" s="11">
        <f>IF('Encargos e Benefícios'!C339=0,0,'Encargos e Benefícios'!U339/'Encargos e Benefícios'!C339)</f>
        <v>0</v>
      </c>
      <c r="AM340" s="11">
        <f>IF('Encargos e Benefícios'!C339=0,0,'Encargos e Benefícios'!AC339/'Encargos e Benefícios'!C339)</f>
        <v>0</v>
      </c>
      <c r="AN340" s="113">
        <f>IF('Encargos e Benefícios'!C339=0,0,'Encargos e Benefícios'!AD339/'Encargos e Benefícios'!C339)</f>
        <v>0</v>
      </c>
      <c r="AO340" s="32"/>
      <c r="AP340" s="31"/>
      <c r="AQ340" s="31"/>
      <c r="AR340" s="203"/>
      <c r="AS340" s="32"/>
    </row>
    <row r="341" spans="1:45" ht="12.75" hidden="1" x14ac:dyDescent="0.2">
      <c r="A341" s="48">
        <v>335</v>
      </c>
      <c r="B341" s="12">
        <f>'Encargos e Benefícios'!B340</f>
        <v>0</v>
      </c>
      <c r="C341" s="10">
        <f>'Encargos e Benefícios'!C340</f>
        <v>0</v>
      </c>
      <c r="D341" s="38"/>
      <c r="E341" s="167"/>
      <c r="F341" s="166"/>
      <c r="G341" s="165"/>
      <c r="H341" s="126"/>
      <c r="I341" s="47"/>
      <c r="J341" s="47"/>
      <c r="K341" s="47"/>
      <c r="L341" s="47"/>
      <c r="M341" s="165"/>
      <c r="N341" s="126"/>
      <c r="O341" s="47"/>
      <c r="P341" s="47"/>
      <c r="Q341" s="47"/>
      <c r="R341" s="47"/>
      <c r="S341" s="165"/>
      <c r="T341" s="126"/>
      <c r="U341" s="47"/>
      <c r="V341" s="47"/>
      <c r="W341" s="47"/>
      <c r="X341" s="47"/>
      <c r="Y341" s="165"/>
      <c r="Z341" s="126"/>
      <c r="AA341" s="47"/>
      <c r="AB341" s="47"/>
      <c r="AC341" s="47"/>
      <c r="AD341" s="47"/>
      <c r="AE341" s="165"/>
      <c r="AF341" s="126"/>
      <c r="AG341" s="47"/>
      <c r="AH341" s="47"/>
      <c r="AI341" s="47"/>
      <c r="AJ341" s="129"/>
      <c r="AK341" s="11">
        <f>'Encargos e Benefícios'!D340</f>
        <v>0</v>
      </c>
      <c r="AL341" s="11">
        <f>IF('Encargos e Benefícios'!C340=0,0,'Encargos e Benefícios'!U340/'Encargos e Benefícios'!C340)</f>
        <v>0</v>
      </c>
      <c r="AM341" s="11">
        <f>IF('Encargos e Benefícios'!C340=0,0,'Encargos e Benefícios'!AC340/'Encargos e Benefícios'!C340)</f>
        <v>0</v>
      </c>
      <c r="AN341" s="113">
        <f>IF('Encargos e Benefícios'!C340=0,0,'Encargos e Benefícios'!AD340/'Encargos e Benefícios'!C340)</f>
        <v>0</v>
      </c>
      <c r="AO341" s="32"/>
      <c r="AP341" s="31"/>
      <c r="AQ341" s="31"/>
      <c r="AR341" s="203"/>
      <c r="AS341" s="32"/>
    </row>
    <row r="342" spans="1:45" ht="12.75" hidden="1" x14ac:dyDescent="0.2">
      <c r="A342" s="48">
        <v>336</v>
      </c>
      <c r="B342" s="12">
        <f>'Encargos e Benefícios'!B341</f>
        <v>0</v>
      </c>
      <c r="C342" s="10">
        <f>'Encargos e Benefícios'!C341</f>
        <v>0</v>
      </c>
      <c r="D342" s="38"/>
      <c r="E342" s="167"/>
      <c r="F342" s="166"/>
      <c r="G342" s="165"/>
      <c r="H342" s="126"/>
      <c r="I342" s="47"/>
      <c r="J342" s="47"/>
      <c r="K342" s="47"/>
      <c r="L342" s="47"/>
      <c r="M342" s="165"/>
      <c r="N342" s="126"/>
      <c r="O342" s="47"/>
      <c r="P342" s="47"/>
      <c r="Q342" s="47"/>
      <c r="R342" s="47"/>
      <c r="S342" s="165"/>
      <c r="T342" s="126"/>
      <c r="U342" s="47"/>
      <c r="V342" s="47"/>
      <c r="W342" s="47"/>
      <c r="X342" s="47"/>
      <c r="Y342" s="165"/>
      <c r="Z342" s="126"/>
      <c r="AA342" s="47"/>
      <c r="AB342" s="47"/>
      <c r="AC342" s="47"/>
      <c r="AD342" s="47"/>
      <c r="AE342" s="165"/>
      <c r="AF342" s="126"/>
      <c r="AG342" s="47"/>
      <c r="AH342" s="47"/>
      <c r="AI342" s="47"/>
      <c r="AJ342" s="129"/>
      <c r="AK342" s="11">
        <f>'Encargos e Benefícios'!D341</f>
        <v>0</v>
      </c>
      <c r="AL342" s="11">
        <f>IF('Encargos e Benefícios'!C341=0,0,'Encargos e Benefícios'!U341/'Encargos e Benefícios'!C341)</f>
        <v>0</v>
      </c>
      <c r="AM342" s="11">
        <f>IF('Encargos e Benefícios'!C341=0,0,'Encargos e Benefícios'!AC341/'Encargos e Benefícios'!C341)</f>
        <v>0</v>
      </c>
      <c r="AN342" s="113">
        <f>IF('Encargos e Benefícios'!C341=0,0,'Encargos e Benefícios'!AD341/'Encargos e Benefícios'!C341)</f>
        <v>0</v>
      </c>
      <c r="AO342" s="32"/>
      <c r="AP342" s="31"/>
      <c r="AQ342" s="31"/>
      <c r="AR342" s="203"/>
      <c r="AS342" s="32"/>
    </row>
    <row r="343" spans="1:45" ht="12.75" hidden="1" x14ac:dyDescent="0.2">
      <c r="A343" s="48">
        <v>337</v>
      </c>
      <c r="B343" s="12">
        <f>'Encargos e Benefícios'!B342</f>
        <v>0</v>
      </c>
      <c r="C343" s="10">
        <f>'Encargos e Benefícios'!C342</f>
        <v>0</v>
      </c>
      <c r="D343" s="38"/>
      <c r="E343" s="167"/>
      <c r="F343" s="166"/>
      <c r="G343" s="165"/>
      <c r="H343" s="126"/>
      <c r="I343" s="47"/>
      <c r="J343" s="47"/>
      <c r="K343" s="47"/>
      <c r="L343" s="47"/>
      <c r="M343" s="165"/>
      <c r="N343" s="126"/>
      <c r="O343" s="47"/>
      <c r="P343" s="47"/>
      <c r="Q343" s="47"/>
      <c r="R343" s="47"/>
      <c r="S343" s="165"/>
      <c r="T343" s="126"/>
      <c r="U343" s="47"/>
      <c r="V343" s="47"/>
      <c r="W343" s="47"/>
      <c r="X343" s="47"/>
      <c r="Y343" s="165"/>
      <c r="Z343" s="126"/>
      <c r="AA343" s="47"/>
      <c r="AB343" s="47"/>
      <c r="AC343" s="47"/>
      <c r="AD343" s="47"/>
      <c r="AE343" s="165"/>
      <c r="AF343" s="126"/>
      <c r="AG343" s="47"/>
      <c r="AH343" s="47"/>
      <c r="AI343" s="47"/>
      <c r="AJ343" s="129"/>
      <c r="AK343" s="11">
        <f>'Encargos e Benefícios'!D342</f>
        <v>0</v>
      </c>
      <c r="AL343" s="11">
        <f>IF('Encargos e Benefícios'!C342=0,0,'Encargos e Benefícios'!U342/'Encargos e Benefícios'!C342)</f>
        <v>0</v>
      </c>
      <c r="AM343" s="11">
        <f>IF('Encargos e Benefícios'!C342=0,0,'Encargos e Benefícios'!AC342/'Encargos e Benefícios'!C342)</f>
        <v>0</v>
      </c>
      <c r="AN343" s="113">
        <f>IF('Encargos e Benefícios'!C342=0,0,'Encargos e Benefícios'!AD342/'Encargos e Benefícios'!C342)</f>
        <v>0</v>
      </c>
      <c r="AO343" s="32"/>
      <c r="AP343" s="31"/>
      <c r="AQ343" s="31"/>
      <c r="AR343" s="203"/>
      <c r="AS343" s="32"/>
    </row>
    <row r="344" spans="1:45" ht="12.75" hidden="1" x14ac:dyDescent="0.2">
      <c r="A344" s="48">
        <v>338</v>
      </c>
      <c r="B344" s="12">
        <f>'Encargos e Benefícios'!B343</f>
        <v>0</v>
      </c>
      <c r="C344" s="10">
        <f>'Encargos e Benefícios'!C343</f>
        <v>0</v>
      </c>
      <c r="D344" s="38"/>
      <c r="E344" s="167"/>
      <c r="F344" s="166"/>
      <c r="G344" s="165"/>
      <c r="H344" s="126"/>
      <c r="I344" s="47"/>
      <c r="J344" s="47"/>
      <c r="K344" s="47"/>
      <c r="L344" s="47"/>
      <c r="M344" s="165"/>
      <c r="N344" s="126"/>
      <c r="O344" s="47"/>
      <c r="P344" s="47"/>
      <c r="Q344" s="47"/>
      <c r="R344" s="47"/>
      <c r="S344" s="165"/>
      <c r="T344" s="126"/>
      <c r="U344" s="47"/>
      <c r="V344" s="47"/>
      <c r="W344" s="47"/>
      <c r="X344" s="47"/>
      <c r="Y344" s="165"/>
      <c r="Z344" s="126"/>
      <c r="AA344" s="47"/>
      <c r="AB344" s="47"/>
      <c r="AC344" s="47"/>
      <c r="AD344" s="47"/>
      <c r="AE344" s="165"/>
      <c r="AF344" s="126"/>
      <c r="AG344" s="47"/>
      <c r="AH344" s="47"/>
      <c r="AI344" s="47"/>
      <c r="AJ344" s="129"/>
      <c r="AK344" s="11">
        <f>'Encargos e Benefícios'!D343</f>
        <v>0</v>
      </c>
      <c r="AL344" s="11">
        <f>IF('Encargos e Benefícios'!C343=0,0,'Encargos e Benefícios'!U343/'Encargos e Benefícios'!C343)</f>
        <v>0</v>
      </c>
      <c r="AM344" s="11">
        <f>IF('Encargos e Benefícios'!C343=0,0,'Encargos e Benefícios'!AC343/'Encargos e Benefícios'!C343)</f>
        <v>0</v>
      </c>
      <c r="AN344" s="113">
        <f>IF('Encargos e Benefícios'!C343=0,0,'Encargos e Benefícios'!AD343/'Encargos e Benefícios'!C343)</f>
        <v>0</v>
      </c>
      <c r="AO344" s="32"/>
      <c r="AP344" s="31"/>
      <c r="AQ344" s="31"/>
      <c r="AR344" s="203"/>
      <c r="AS344" s="32"/>
    </row>
    <row r="345" spans="1:45" ht="12.75" hidden="1" x14ac:dyDescent="0.2">
      <c r="A345" s="48">
        <v>339</v>
      </c>
      <c r="B345" s="12">
        <f>'Encargos e Benefícios'!B344</f>
        <v>0</v>
      </c>
      <c r="C345" s="10">
        <f>'Encargos e Benefícios'!C344</f>
        <v>0</v>
      </c>
      <c r="D345" s="38"/>
      <c r="E345" s="167"/>
      <c r="F345" s="166"/>
      <c r="G345" s="165"/>
      <c r="H345" s="126"/>
      <c r="I345" s="47"/>
      <c r="J345" s="47"/>
      <c r="K345" s="47"/>
      <c r="L345" s="47"/>
      <c r="M345" s="165"/>
      <c r="N345" s="126"/>
      <c r="O345" s="47"/>
      <c r="P345" s="47"/>
      <c r="Q345" s="47"/>
      <c r="R345" s="47"/>
      <c r="S345" s="165"/>
      <c r="T345" s="126"/>
      <c r="U345" s="47"/>
      <c r="V345" s="47"/>
      <c r="W345" s="47"/>
      <c r="X345" s="47"/>
      <c r="Y345" s="165"/>
      <c r="Z345" s="126"/>
      <c r="AA345" s="47"/>
      <c r="AB345" s="47"/>
      <c r="AC345" s="47"/>
      <c r="AD345" s="47"/>
      <c r="AE345" s="165"/>
      <c r="AF345" s="126"/>
      <c r="AG345" s="47"/>
      <c r="AH345" s="47"/>
      <c r="AI345" s="47"/>
      <c r="AJ345" s="129"/>
      <c r="AK345" s="11">
        <f>'Encargos e Benefícios'!D344</f>
        <v>0</v>
      </c>
      <c r="AL345" s="11">
        <f>IF('Encargos e Benefícios'!C344=0,0,'Encargos e Benefícios'!U344/'Encargos e Benefícios'!C344)</f>
        <v>0</v>
      </c>
      <c r="AM345" s="11">
        <f>IF('Encargos e Benefícios'!C344=0,0,'Encargos e Benefícios'!AC344/'Encargos e Benefícios'!C344)</f>
        <v>0</v>
      </c>
      <c r="AN345" s="113">
        <f>IF('Encargos e Benefícios'!C344=0,0,'Encargos e Benefícios'!AD344/'Encargos e Benefícios'!C344)</f>
        <v>0</v>
      </c>
      <c r="AO345" s="32"/>
      <c r="AP345" s="31"/>
      <c r="AQ345" s="31"/>
      <c r="AR345" s="203"/>
      <c r="AS345" s="32"/>
    </row>
    <row r="346" spans="1:45" ht="12.75" hidden="1" x14ac:dyDescent="0.2">
      <c r="A346" s="48">
        <v>340</v>
      </c>
      <c r="B346" s="12">
        <f>'Encargos e Benefícios'!B345</f>
        <v>0</v>
      </c>
      <c r="C346" s="10">
        <f>'Encargos e Benefícios'!C345</f>
        <v>0</v>
      </c>
      <c r="D346" s="38"/>
      <c r="E346" s="167"/>
      <c r="F346" s="166"/>
      <c r="G346" s="165"/>
      <c r="H346" s="126"/>
      <c r="I346" s="47"/>
      <c r="J346" s="47"/>
      <c r="K346" s="47"/>
      <c r="L346" s="47"/>
      <c r="M346" s="165"/>
      <c r="N346" s="126"/>
      <c r="O346" s="47"/>
      <c r="P346" s="47"/>
      <c r="Q346" s="47"/>
      <c r="R346" s="47"/>
      <c r="S346" s="165"/>
      <c r="T346" s="126"/>
      <c r="U346" s="47"/>
      <c r="V346" s="47"/>
      <c r="W346" s="47"/>
      <c r="X346" s="47"/>
      <c r="Y346" s="165"/>
      <c r="Z346" s="126"/>
      <c r="AA346" s="47"/>
      <c r="AB346" s="47"/>
      <c r="AC346" s="47"/>
      <c r="AD346" s="47"/>
      <c r="AE346" s="165"/>
      <c r="AF346" s="126"/>
      <c r="AG346" s="47"/>
      <c r="AH346" s="47"/>
      <c r="AI346" s="47"/>
      <c r="AJ346" s="129"/>
      <c r="AK346" s="11">
        <f>'Encargos e Benefícios'!D345</f>
        <v>0</v>
      </c>
      <c r="AL346" s="11">
        <f>IF('Encargos e Benefícios'!C345=0,0,'Encargos e Benefícios'!U345/'Encargos e Benefícios'!C345)</f>
        <v>0</v>
      </c>
      <c r="AM346" s="11">
        <f>IF('Encargos e Benefícios'!C345=0,0,'Encargos e Benefícios'!AC345/'Encargos e Benefícios'!C345)</f>
        <v>0</v>
      </c>
      <c r="AN346" s="113">
        <f>IF('Encargos e Benefícios'!C345=0,0,'Encargos e Benefícios'!AD345/'Encargos e Benefícios'!C345)</f>
        <v>0</v>
      </c>
      <c r="AO346" s="32"/>
      <c r="AP346" s="31"/>
      <c r="AQ346" s="31"/>
      <c r="AR346" s="203"/>
      <c r="AS346" s="32"/>
    </row>
    <row r="347" spans="1:45" ht="12.75" hidden="1" x14ac:dyDescent="0.2">
      <c r="A347" s="48">
        <v>341</v>
      </c>
      <c r="B347" s="12">
        <f>'Encargos e Benefícios'!B346</f>
        <v>0</v>
      </c>
      <c r="C347" s="10">
        <f>'Encargos e Benefícios'!C346</f>
        <v>0</v>
      </c>
      <c r="D347" s="38"/>
      <c r="E347" s="167"/>
      <c r="F347" s="166"/>
      <c r="G347" s="165"/>
      <c r="H347" s="126"/>
      <c r="I347" s="47"/>
      <c r="J347" s="47"/>
      <c r="K347" s="47"/>
      <c r="L347" s="47"/>
      <c r="M347" s="165"/>
      <c r="N347" s="126"/>
      <c r="O347" s="47"/>
      <c r="P347" s="47"/>
      <c r="Q347" s="47"/>
      <c r="R347" s="47"/>
      <c r="S347" s="165"/>
      <c r="T347" s="126"/>
      <c r="U347" s="47"/>
      <c r="V347" s="47"/>
      <c r="W347" s="47"/>
      <c r="X347" s="47"/>
      <c r="Y347" s="165"/>
      <c r="Z347" s="126"/>
      <c r="AA347" s="47"/>
      <c r="AB347" s="47"/>
      <c r="AC347" s="47"/>
      <c r="AD347" s="47"/>
      <c r="AE347" s="165"/>
      <c r="AF347" s="126"/>
      <c r="AG347" s="47"/>
      <c r="AH347" s="47"/>
      <c r="AI347" s="47"/>
      <c r="AJ347" s="129"/>
      <c r="AK347" s="11">
        <f>'Encargos e Benefícios'!D346</f>
        <v>0</v>
      </c>
      <c r="AL347" s="11">
        <f>IF('Encargos e Benefícios'!C346=0,0,'Encargos e Benefícios'!U346/'Encargos e Benefícios'!C346)</f>
        <v>0</v>
      </c>
      <c r="AM347" s="11">
        <f>IF('Encargos e Benefícios'!C346=0,0,'Encargos e Benefícios'!AC346/'Encargos e Benefícios'!C346)</f>
        <v>0</v>
      </c>
      <c r="AN347" s="113">
        <f>IF('Encargos e Benefícios'!C346=0,0,'Encargos e Benefícios'!AD346/'Encargos e Benefícios'!C346)</f>
        <v>0</v>
      </c>
      <c r="AO347" s="32"/>
      <c r="AP347" s="31"/>
      <c r="AQ347" s="31"/>
      <c r="AR347" s="203"/>
      <c r="AS347" s="32"/>
    </row>
    <row r="348" spans="1:45" ht="12.75" hidden="1" x14ac:dyDescent="0.2">
      <c r="A348" s="48">
        <v>342</v>
      </c>
      <c r="B348" s="12">
        <f>'Encargos e Benefícios'!B347</f>
        <v>0</v>
      </c>
      <c r="C348" s="10">
        <f>'Encargos e Benefícios'!C347</f>
        <v>0</v>
      </c>
      <c r="D348" s="38"/>
      <c r="E348" s="167"/>
      <c r="F348" s="166"/>
      <c r="G348" s="165"/>
      <c r="H348" s="126"/>
      <c r="I348" s="47"/>
      <c r="J348" s="47"/>
      <c r="K348" s="47"/>
      <c r="L348" s="47"/>
      <c r="M348" s="165"/>
      <c r="N348" s="126"/>
      <c r="O348" s="47"/>
      <c r="P348" s="47"/>
      <c r="Q348" s="47"/>
      <c r="R348" s="47"/>
      <c r="S348" s="165"/>
      <c r="T348" s="126"/>
      <c r="U348" s="47"/>
      <c r="V348" s="47"/>
      <c r="W348" s="47"/>
      <c r="X348" s="47"/>
      <c r="Y348" s="165"/>
      <c r="Z348" s="126"/>
      <c r="AA348" s="47"/>
      <c r="AB348" s="47"/>
      <c r="AC348" s="47"/>
      <c r="AD348" s="47"/>
      <c r="AE348" s="165"/>
      <c r="AF348" s="126"/>
      <c r="AG348" s="47"/>
      <c r="AH348" s="47"/>
      <c r="AI348" s="47"/>
      <c r="AJ348" s="129"/>
      <c r="AK348" s="11">
        <f>'Encargos e Benefícios'!D347</f>
        <v>0</v>
      </c>
      <c r="AL348" s="11">
        <f>IF('Encargos e Benefícios'!C347=0,0,'Encargos e Benefícios'!U347/'Encargos e Benefícios'!C347)</f>
        <v>0</v>
      </c>
      <c r="AM348" s="11">
        <f>IF('Encargos e Benefícios'!C347=0,0,'Encargos e Benefícios'!AC347/'Encargos e Benefícios'!C347)</f>
        <v>0</v>
      </c>
      <c r="AN348" s="113">
        <f>IF('Encargos e Benefícios'!C347=0,0,'Encargos e Benefícios'!AD347/'Encargos e Benefícios'!C347)</f>
        <v>0</v>
      </c>
      <c r="AO348" s="32"/>
      <c r="AP348" s="31"/>
      <c r="AQ348" s="31"/>
      <c r="AR348" s="203"/>
      <c r="AS348" s="32"/>
    </row>
    <row r="349" spans="1:45" ht="12.75" hidden="1" x14ac:dyDescent="0.2">
      <c r="A349" s="48">
        <v>343</v>
      </c>
      <c r="B349" s="12">
        <f>'Encargos e Benefícios'!B348</f>
        <v>0</v>
      </c>
      <c r="C349" s="10">
        <f>'Encargos e Benefícios'!C348</f>
        <v>0</v>
      </c>
      <c r="D349" s="38"/>
      <c r="E349" s="167"/>
      <c r="F349" s="166"/>
      <c r="G349" s="165"/>
      <c r="H349" s="126"/>
      <c r="I349" s="47"/>
      <c r="J349" s="47"/>
      <c r="K349" s="47"/>
      <c r="L349" s="47"/>
      <c r="M349" s="165"/>
      <c r="N349" s="126"/>
      <c r="O349" s="47"/>
      <c r="P349" s="47"/>
      <c r="Q349" s="47"/>
      <c r="R349" s="47"/>
      <c r="S349" s="165"/>
      <c r="T349" s="126"/>
      <c r="U349" s="47"/>
      <c r="V349" s="47"/>
      <c r="W349" s="47"/>
      <c r="X349" s="47"/>
      <c r="Y349" s="165"/>
      <c r="Z349" s="126"/>
      <c r="AA349" s="47"/>
      <c r="AB349" s="47"/>
      <c r="AC349" s="47"/>
      <c r="AD349" s="47"/>
      <c r="AE349" s="165"/>
      <c r="AF349" s="126"/>
      <c r="AG349" s="47"/>
      <c r="AH349" s="47"/>
      <c r="AI349" s="47"/>
      <c r="AJ349" s="129"/>
      <c r="AK349" s="11">
        <f>'Encargos e Benefícios'!D348</f>
        <v>0</v>
      </c>
      <c r="AL349" s="11">
        <f>IF('Encargos e Benefícios'!C348=0,0,'Encargos e Benefícios'!U348/'Encargos e Benefícios'!C348)</f>
        <v>0</v>
      </c>
      <c r="AM349" s="11">
        <f>IF('Encargos e Benefícios'!C348=0,0,'Encargos e Benefícios'!AC348/'Encargos e Benefícios'!C348)</f>
        <v>0</v>
      </c>
      <c r="AN349" s="113">
        <f>IF('Encargos e Benefícios'!C348=0,0,'Encargos e Benefícios'!AD348/'Encargos e Benefícios'!C348)</f>
        <v>0</v>
      </c>
      <c r="AO349" s="32"/>
      <c r="AP349" s="31"/>
      <c r="AQ349" s="31"/>
      <c r="AR349" s="203"/>
      <c r="AS349" s="32"/>
    </row>
    <row r="350" spans="1:45" ht="12.75" hidden="1" x14ac:dyDescent="0.2">
      <c r="A350" s="48">
        <v>344</v>
      </c>
      <c r="B350" s="12">
        <f>'Encargos e Benefícios'!B349</f>
        <v>0</v>
      </c>
      <c r="C350" s="10">
        <f>'Encargos e Benefícios'!C349</f>
        <v>0</v>
      </c>
      <c r="D350" s="38"/>
      <c r="E350" s="167"/>
      <c r="F350" s="166"/>
      <c r="G350" s="165"/>
      <c r="H350" s="126"/>
      <c r="I350" s="47"/>
      <c r="J350" s="47"/>
      <c r="K350" s="47"/>
      <c r="L350" s="47"/>
      <c r="M350" s="165"/>
      <c r="N350" s="126"/>
      <c r="O350" s="47"/>
      <c r="P350" s="47"/>
      <c r="Q350" s="47"/>
      <c r="R350" s="47"/>
      <c r="S350" s="165"/>
      <c r="T350" s="126"/>
      <c r="U350" s="47"/>
      <c r="V350" s="47"/>
      <c r="W350" s="47"/>
      <c r="X350" s="47"/>
      <c r="Y350" s="165"/>
      <c r="Z350" s="126"/>
      <c r="AA350" s="47"/>
      <c r="AB350" s="47"/>
      <c r="AC350" s="47"/>
      <c r="AD350" s="47"/>
      <c r="AE350" s="165"/>
      <c r="AF350" s="126"/>
      <c r="AG350" s="47"/>
      <c r="AH350" s="47"/>
      <c r="AI350" s="47"/>
      <c r="AJ350" s="129"/>
      <c r="AK350" s="11">
        <f>'Encargos e Benefícios'!D349</f>
        <v>0</v>
      </c>
      <c r="AL350" s="11">
        <f>IF('Encargos e Benefícios'!C349=0,0,'Encargos e Benefícios'!U349/'Encargos e Benefícios'!C349)</f>
        <v>0</v>
      </c>
      <c r="AM350" s="11">
        <f>IF('Encargos e Benefícios'!C349=0,0,'Encargos e Benefícios'!AC349/'Encargos e Benefícios'!C349)</f>
        <v>0</v>
      </c>
      <c r="AN350" s="113">
        <f>IF('Encargos e Benefícios'!C349=0,0,'Encargos e Benefícios'!AD349/'Encargos e Benefícios'!C349)</f>
        <v>0</v>
      </c>
      <c r="AO350" s="32"/>
      <c r="AP350" s="31"/>
      <c r="AQ350" s="31"/>
      <c r="AR350" s="203"/>
      <c r="AS350" s="32"/>
    </row>
    <row r="351" spans="1:45" ht="12.75" hidden="1" x14ac:dyDescent="0.2">
      <c r="A351" s="48">
        <v>345</v>
      </c>
      <c r="B351" s="12">
        <f>'Encargos e Benefícios'!B350</f>
        <v>0</v>
      </c>
      <c r="C351" s="10">
        <f>'Encargos e Benefícios'!C350</f>
        <v>0</v>
      </c>
      <c r="D351" s="38"/>
      <c r="E351" s="167"/>
      <c r="F351" s="166"/>
      <c r="G351" s="165"/>
      <c r="H351" s="126"/>
      <c r="I351" s="47"/>
      <c r="J351" s="47"/>
      <c r="K351" s="47"/>
      <c r="L351" s="47"/>
      <c r="M351" s="165"/>
      <c r="N351" s="126"/>
      <c r="O351" s="47"/>
      <c r="P351" s="47"/>
      <c r="Q351" s="47"/>
      <c r="R351" s="47"/>
      <c r="S351" s="165"/>
      <c r="T351" s="126"/>
      <c r="U351" s="47"/>
      <c r="V351" s="47"/>
      <c r="W351" s="47"/>
      <c r="X351" s="47"/>
      <c r="Y351" s="165"/>
      <c r="Z351" s="126"/>
      <c r="AA351" s="47"/>
      <c r="AB351" s="47"/>
      <c r="AC351" s="47"/>
      <c r="AD351" s="47"/>
      <c r="AE351" s="165"/>
      <c r="AF351" s="126"/>
      <c r="AG351" s="47"/>
      <c r="AH351" s="47"/>
      <c r="AI351" s="47"/>
      <c r="AJ351" s="129"/>
      <c r="AK351" s="11">
        <f>'Encargos e Benefícios'!D350</f>
        <v>0</v>
      </c>
      <c r="AL351" s="11">
        <f>IF('Encargos e Benefícios'!C350=0,0,'Encargos e Benefícios'!U350/'Encargos e Benefícios'!C350)</f>
        <v>0</v>
      </c>
      <c r="AM351" s="11">
        <f>IF('Encargos e Benefícios'!C350=0,0,'Encargos e Benefícios'!AC350/'Encargos e Benefícios'!C350)</f>
        <v>0</v>
      </c>
      <c r="AN351" s="113">
        <f>IF('Encargos e Benefícios'!C350=0,0,'Encargos e Benefícios'!AD350/'Encargos e Benefícios'!C350)</f>
        <v>0</v>
      </c>
      <c r="AO351" s="32"/>
      <c r="AP351" s="31"/>
      <c r="AQ351" s="31"/>
      <c r="AR351" s="203"/>
      <c r="AS351" s="32"/>
    </row>
    <row r="352" spans="1:45" ht="12.75" hidden="1" x14ac:dyDescent="0.2">
      <c r="A352" s="48">
        <v>346</v>
      </c>
      <c r="B352" s="12">
        <f>'Encargos e Benefícios'!B351</f>
        <v>0</v>
      </c>
      <c r="C352" s="10">
        <f>'Encargos e Benefícios'!C351</f>
        <v>0</v>
      </c>
      <c r="D352" s="38"/>
      <c r="E352" s="167"/>
      <c r="F352" s="166"/>
      <c r="G352" s="165"/>
      <c r="H352" s="126"/>
      <c r="I352" s="47"/>
      <c r="J352" s="47"/>
      <c r="K352" s="47"/>
      <c r="L352" s="47"/>
      <c r="M352" s="165"/>
      <c r="N352" s="126"/>
      <c r="O352" s="47"/>
      <c r="P352" s="47"/>
      <c r="Q352" s="47"/>
      <c r="R352" s="47"/>
      <c r="S352" s="165"/>
      <c r="T352" s="126"/>
      <c r="U352" s="47"/>
      <c r="V352" s="47"/>
      <c r="W352" s="47"/>
      <c r="X352" s="47"/>
      <c r="Y352" s="165"/>
      <c r="Z352" s="126"/>
      <c r="AA352" s="47"/>
      <c r="AB352" s="47"/>
      <c r="AC352" s="47"/>
      <c r="AD352" s="47"/>
      <c r="AE352" s="165"/>
      <c r="AF352" s="126"/>
      <c r="AG352" s="47"/>
      <c r="AH352" s="47"/>
      <c r="AI352" s="47"/>
      <c r="AJ352" s="129"/>
      <c r="AK352" s="11">
        <f>'Encargos e Benefícios'!D351</f>
        <v>0</v>
      </c>
      <c r="AL352" s="11">
        <f>IF('Encargos e Benefícios'!C351=0,0,'Encargos e Benefícios'!U351/'Encargos e Benefícios'!C351)</f>
        <v>0</v>
      </c>
      <c r="AM352" s="11">
        <f>IF('Encargos e Benefícios'!C351=0,0,'Encargos e Benefícios'!AC351/'Encargos e Benefícios'!C351)</f>
        <v>0</v>
      </c>
      <c r="AN352" s="113">
        <f>IF('Encargos e Benefícios'!C351=0,0,'Encargos e Benefícios'!AD351/'Encargos e Benefícios'!C351)</f>
        <v>0</v>
      </c>
      <c r="AO352" s="32"/>
      <c r="AP352" s="31"/>
      <c r="AQ352" s="31"/>
      <c r="AR352" s="203"/>
      <c r="AS352" s="32"/>
    </row>
    <row r="353" spans="1:45" ht="12.75" hidden="1" x14ac:dyDescent="0.2">
      <c r="A353" s="48">
        <v>347</v>
      </c>
      <c r="B353" s="12">
        <f>'Encargos e Benefícios'!B352</f>
        <v>0</v>
      </c>
      <c r="C353" s="10">
        <f>'Encargos e Benefícios'!C352</f>
        <v>0</v>
      </c>
      <c r="D353" s="38"/>
      <c r="E353" s="167"/>
      <c r="F353" s="166"/>
      <c r="G353" s="165"/>
      <c r="H353" s="126"/>
      <c r="I353" s="47"/>
      <c r="J353" s="47"/>
      <c r="K353" s="47"/>
      <c r="L353" s="47"/>
      <c r="M353" s="165"/>
      <c r="N353" s="126"/>
      <c r="O353" s="47"/>
      <c r="P353" s="47"/>
      <c r="Q353" s="47"/>
      <c r="R353" s="47"/>
      <c r="S353" s="165"/>
      <c r="T353" s="126"/>
      <c r="U353" s="47"/>
      <c r="V353" s="47"/>
      <c r="W353" s="47"/>
      <c r="X353" s="47"/>
      <c r="Y353" s="165"/>
      <c r="Z353" s="126"/>
      <c r="AA353" s="47"/>
      <c r="AB353" s="47"/>
      <c r="AC353" s="47"/>
      <c r="AD353" s="47"/>
      <c r="AE353" s="165"/>
      <c r="AF353" s="126"/>
      <c r="AG353" s="47"/>
      <c r="AH353" s="47"/>
      <c r="AI353" s="47"/>
      <c r="AJ353" s="129"/>
      <c r="AK353" s="11">
        <f>'Encargos e Benefícios'!D352</f>
        <v>0</v>
      </c>
      <c r="AL353" s="11">
        <f>IF('Encargos e Benefícios'!C352=0,0,'Encargos e Benefícios'!U352/'Encargos e Benefícios'!C352)</f>
        <v>0</v>
      </c>
      <c r="AM353" s="11">
        <f>IF('Encargos e Benefícios'!C352=0,0,'Encargos e Benefícios'!AC352/'Encargos e Benefícios'!C352)</f>
        <v>0</v>
      </c>
      <c r="AN353" s="113">
        <f>IF('Encargos e Benefícios'!C352=0,0,'Encargos e Benefícios'!AD352/'Encargos e Benefícios'!C352)</f>
        <v>0</v>
      </c>
      <c r="AO353" s="32"/>
      <c r="AP353" s="31"/>
      <c r="AQ353" s="31"/>
      <c r="AR353" s="203"/>
      <c r="AS353" s="32"/>
    </row>
    <row r="354" spans="1:45" ht="12.75" hidden="1" x14ac:dyDescent="0.2">
      <c r="A354" s="48">
        <v>348</v>
      </c>
      <c r="B354" s="12">
        <f>'Encargos e Benefícios'!B353</f>
        <v>0</v>
      </c>
      <c r="C354" s="10">
        <f>'Encargos e Benefícios'!C353</f>
        <v>0</v>
      </c>
      <c r="D354" s="38"/>
      <c r="E354" s="167"/>
      <c r="F354" s="166"/>
      <c r="G354" s="165"/>
      <c r="H354" s="126"/>
      <c r="I354" s="47"/>
      <c r="J354" s="47"/>
      <c r="K354" s="47"/>
      <c r="L354" s="47"/>
      <c r="M354" s="165"/>
      <c r="N354" s="126"/>
      <c r="O354" s="47"/>
      <c r="P354" s="47"/>
      <c r="Q354" s="47"/>
      <c r="R354" s="47"/>
      <c r="S354" s="165"/>
      <c r="T354" s="126"/>
      <c r="U354" s="47"/>
      <c r="V354" s="47"/>
      <c r="W354" s="47"/>
      <c r="X354" s="47"/>
      <c r="Y354" s="165"/>
      <c r="Z354" s="126"/>
      <c r="AA354" s="47"/>
      <c r="AB354" s="47"/>
      <c r="AC354" s="47"/>
      <c r="AD354" s="47"/>
      <c r="AE354" s="165"/>
      <c r="AF354" s="126"/>
      <c r="AG354" s="47"/>
      <c r="AH354" s="47"/>
      <c r="AI354" s="47"/>
      <c r="AJ354" s="129"/>
      <c r="AK354" s="11">
        <f>'Encargos e Benefícios'!D353</f>
        <v>0</v>
      </c>
      <c r="AL354" s="11">
        <f>IF('Encargos e Benefícios'!C353=0,0,'Encargos e Benefícios'!U353/'Encargos e Benefícios'!C353)</f>
        <v>0</v>
      </c>
      <c r="AM354" s="11">
        <f>IF('Encargos e Benefícios'!C353=0,0,'Encargos e Benefícios'!AC353/'Encargos e Benefícios'!C353)</f>
        <v>0</v>
      </c>
      <c r="AN354" s="113">
        <f>IF('Encargos e Benefícios'!C353=0,0,'Encargos e Benefícios'!AD353/'Encargos e Benefícios'!C353)</f>
        <v>0</v>
      </c>
      <c r="AO354" s="32"/>
      <c r="AP354" s="31"/>
      <c r="AQ354" s="31"/>
      <c r="AR354" s="203"/>
      <c r="AS354" s="32"/>
    </row>
    <row r="355" spans="1:45" ht="12.75" hidden="1" x14ac:dyDescent="0.2">
      <c r="A355" s="48">
        <v>349</v>
      </c>
      <c r="B355" s="12">
        <f>'Encargos e Benefícios'!B354</f>
        <v>0</v>
      </c>
      <c r="C355" s="10">
        <f>'Encargos e Benefícios'!C354</f>
        <v>0</v>
      </c>
      <c r="D355" s="38"/>
      <c r="E355" s="167"/>
      <c r="F355" s="166"/>
      <c r="G355" s="165"/>
      <c r="H355" s="126"/>
      <c r="I355" s="47"/>
      <c r="J355" s="47"/>
      <c r="K355" s="47"/>
      <c r="L355" s="47"/>
      <c r="M355" s="165"/>
      <c r="N355" s="126"/>
      <c r="O355" s="47"/>
      <c r="P355" s="47"/>
      <c r="Q355" s="47"/>
      <c r="R355" s="47"/>
      <c r="S355" s="165"/>
      <c r="T355" s="126"/>
      <c r="U355" s="47"/>
      <c r="V355" s="47"/>
      <c r="W355" s="47"/>
      <c r="X355" s="47"/>
      <c r="Y355" s="165"/>
      <c r="Z355" s="126"/>
      <c r="AA355" s="47"/>
      <c r="AB355" s="47"/>
      <c r="AC355" s="47"/>
      <c r="AD355" s="47"/>
      <c r="AE355" s="165"/>
      <c r="AF355" s="126"/>
      <c r="AG355" s="47"/>
      <c r="AH355" s="47"/>
      <c r="AI355" s="47"/>
      <c r="AJ355" s="129"/>
      <c r="AK355" s="11">
        <f>'Encargos e Benefícios'!D354</f>
        <v>0</v>
      </c>
      <c r="AL355" s="11">
        <f>IF('Encargos e Benefícios'!C354=0,0,'Encargos e Benefícios'!U354/'Encargos e Benefícios'!C354)</f>
        <v>0</v>
      </c>
      <c r="AM355" s="11">
        <f>IF('Encargos e Benefícios'!C354=0,0,'Encargos e Benefícios'!AC354/'Encargos e Benefícios'!C354)</f>
        <v>0</v>
      </c>
      <c r="AN355" s="113">
        <f>IF('Encargos e Benefícios'!C354=0,0,'Encargos e Benefícios'!AD354/'Encargos e Benefícios'!C354)</f>
        <v>0</v>
      </c>
      <c r="AO355" s="32"/>
      <c r="AP355" s="31"/>
      <c r="AQ355" s="31"/>
      <c r="AR355" s="203"/>
      <c r="AS355" s="32"/>
    </row>
    <row r="356" spans="1:45" ht="12.75" hidden="1" x14ac:dyDescent="0.2">
      <c r="A356" s="48">
        <v>350</v>
      </c>
      <c r="B356" s="12">
        <f>'Encargos e Benefícios'!B355</f>
        <v>0</v>
      </c>
      <c r="C356" s="10">
        <f>'Encargos e Benefícios'!C355</f>
        <v>0</v>
      </c>
      <c r="D356" s="38"/>
      <c r="E356" s="167"/>
      <c r="F356" s="166"/>
      <c r="G356" s="165"/>
      <c r="H356" s="126"/>
      <c r="I356" s="47"/>
      <c r="J356" s="47"/>
      <c r="K356" s="47"/>
      <c r="L356" s="47"/>
      <c r="M356" s="165"/>
      <c r="N356" s="126"/>
      <c r="O356" s="47"/>
      <c r="P356" s="47"/>
      <c r="Q356" s="47"/>
      <c r="R356" s="47"/>
      <c r="S356" s="165"/>
      <c r="T356" s="126"/>
      <c r="U356" s="47"/>
      <c r="V356" s="47"/>
      <c r="W356" s="47"/>
      <c r="X356" s="47"/>
      <c r="Y356" s="165"/>
      <c r="Z356" s="126"/>
      <c r="AA356" s="47"/>
      <c r="AB356" s="47"/>
      <c r="AC356" s="47"/>
      <c r="AD356" s="47"/>
      <c r="AE356" s="165"/>
      <c r="AF356" s="126"/>
      <c r="AG356" s="47"/>
      <c r="AH356" s="47"/>
      <c r="AI356" s="47"/>
      <c r="AJ356" s="129"/>
      <c r="AK356" s="11">
        <f>'Encargos e Benefícios'!D355</f>
        <v>0</v>
      </c>
      <c r="AL356" s="11">
        <f>IF('Encargos e Benefícios'!C355=0,0,'Encargos e Benefícios'!U355/'Encargos e Benefícios'!C355)</f>
        <v>0</v>
      </c>
      <c r="AM356" s="11">
        <f>IF('Encargos e Benefícios'!C355=0,0,'Encargos e Benefícios'!AC355/'Encargos e Benefícios'!C355)</f>
        <v>0</v>
      </c>
      <c r="AN356" s="113">
        <f>IF('Encargos e Benefícios'!C355=0,0,'Encargos e Benefícios'!AD355/'Encargos e Benefícios'!C355)</f>
        <v>0</v>
      </c>
      <c r="AO356" s="32"/>
      <c r="AP356" s="31"/>
      <c r="AQ356" s="31"/>
      <c r="AR356" s="203"/>
      <c r="AS356" s="32"/>
    </row>
    <row r="357" spans="1:45" ht="12.75" hidden="1" x14ac:dyDescent="0.2">
      <c r="A357" s="48">
        <v>351</v>
      </c>
      <c r="B357" s="12">
        <f>'Encargos e Benefícios'!B356</f>
        <v>0</v>
      </c>
      <c r="C357" s="10">
        <f>'Encargos e Benefícios'!C356</f>
        <v>0</v>
      </c>
      <c r="D357" s="38"/>
      <c r="E357" s="167"/>
      <c r="F357" s="166"/>
      <c r="G357" s="165"/>
      <c r="H357" s="126"/>
      <c r="I357" s="47"/>
      <c r="J357" s="47"/>
      <c r="K357" s="47"/>
      <c r="L357" s="47"/>
      <c r="M357" s="165"/>
      <c r="N357" s="126"/>
      <c r="O357" s="47"/>
      <c r="P357" s="47"/>
      <c r="Q357" s="47"/>
      <c r="R357" s="47"/>
      <c r="S357" s="165"/>
      <c r="T357" s="126"/>
      <c r="U357" s="47"/>
      <c r="V357" s="47"/>
      <c r="W357" s="47"/>
      <c r="X357" s="47"/>
      <c r="Y357" s="165"/>
      <c r="Z357" s="126"/>
      <c r="AA357" s="47"/>
      <c r="AB357" s="47"/>
      <c r="AC357" s="47"/>
      <c r="AD357" s="47"/>
      <c r="AE357" s="165"/>
      <c r="AF357" s="126"/>
      <c r="AG357" s="47"/>
      <c r="AH357" s="47"/>
      <c r="AI357" s="47"/>
      <c r="AJ357" s="129"/>
      <c r="AK357" s="11">
        <f>'Encargos e Benefícios'!D356</f>
        <v>0</v>
      </c>
      <c r="AL357" s="11">
        <f>IF('Encargos e Benefícios'!C356=0,0,'Encargos e Benefícios'!U356/'Encargos e Benefícios'!C356)</f>
        <v>0</v>
      </c>
      <c r="AM357" s="11">
        <f>IF('Encargos e Benefícios'!C356=0,0,'Encargos e Benefícios'!AC356/'Encargos e Benefícios'!C356)</f>
        <v>0</v>
      </c>
      <c r="AN357" s="113">
        <f>IF('Encargos e Benefícios'!C356=0,0,'Encargos e Benefícios'!AD356/'Encargos e Benefícios'!C356)</f>
        <v>0</v>
      </c>
      <c r="AO357" s="32"/>
      <c r="AP357" s="31"/>
      <c r="AQ357" s="31"/>
      <c r="AR357" s="203"/>
      <c r="AS357" s="32"/>
    </row>
    <row r="358" spans="1:45" ht="12.75" hidden="1" x14ac:dyDescent="0.2">
      <c r="A358" s="48">
        <v>352</v>
      </c>
      <c r="B358" s="12">
        <f>'Encargos e Benefícios'!B357</f>
        <v>0</v>
      </c>
      <c r="C358" s="10">
        <f>'Encargos e Benefícios'!C357</f>
        <v>0</v>
      </c>
      <c r="D358" s="38"/>
      <c r="E358" s="167"/>
      <c r="F358" s="166"/>
      <c r="G358" s="165"/>
      <c r="H358" s="126"/>
      <c r="I358" s="47"/>
      <c r="J358" s="47"/>
      <c r="K358" s="47"/>
      <c r="L358" s="47"/>
      <c r="M358" s="165"/>
      <c r="N358" s="126"/>
      <c r="O358" s="47"/>
      <c r="P358" s="47"/>
      <c r="Q358" s="47"/>
      <c r="R358" s="47"/>
      <c r="S358" s="165"/>
      <c r="T358" s="126"/>
      <c r="U358" s="47"/>
      <c r="V358" s="47"/>
      <c r="W358" s="47"/>
      <c r="X358" s="47"/>
      <c r="Y358" s="165"/>
      <c r="Z358" s="126"/>
      <c r="AA358" s="47"/>
      <c r="AB358" s="47"/>
      <c r="AC358" s="47"/>
      <c r="AD358" s="47"/>
      <c r="AE358" s="165"/>
      <c r="AF358" s="126"/>
      <c r="AG358" s="47"/>
      <c r="AH358" s="47"/>
      <c r="AI358" s="47"/>
      <c r="AJ358" s="129"/>
      <c r="AK358" s="11">
        <f>'Encargos e Benefícios'!D357</f>
        <v>0</v>
      </c>
      <c r="AL358" s="11">
        <f>IF('Encargos e Benefícios'!C357=0,0,'Encargos e Benefícios'!U357/'Encargos e Benefícios'!C357)</f>
        <v>0</v>
      </c>
      <c r="AM358" s="11">
        <f>IF('Encargos e Benefícios'!C357=0,0,'Encargos e Benefícios'!AC357/'Encargos e Benefícios'!C357)</f>
        <v>0</v>
      </c>
      <c r="AN358" s="113">
        <f>IF('Encargos e Benefícios'!C357=0,0,'Encargos e Benefícios'!AD357/'Encargos e Benefícios'!C357)</f>
        <v>0</v>
      </c>
      <c r="AO358" s="32"/>
      <c r="AP358" s="31"/>
      <c r="AQ358" s="31"/>
      <c r="AR358" s="203"/>
      <c r="AS358" s="32"/>
    </row>
    <row r="359" spans="1:45" ht="12.75" hidden="1" x14ac:dyDescent="0.2">
      <c r="A359" s="48">
        <v>353</v>
      </c>
      <c r="B359" s="12">
        <f>'Encargos e Benefícios'!B358</f>
        <v>0</v>
      </c>
      <c r="C359" s="10">
        <f>'Encargos e Benefícios'!C358</f>
        <v>0</v>
      </c>
      <c r="D359" s="38"/>
      <c r="E359" s="167"/>
      <c r="F359" s="166"/>
      <c r="G359" s="165"/>
      <c r="H359" s="126"/>
      <c r="I359" s="47"/>
      <c r="J359" s="47"/>
      <c r="K359" s="47"/>
      <c r="L359" s="47"/>
      <c r="M359" s="165"/>
      <c r="N359" s="126"/>
      <c r="O359" s="47"/>
      <c r="P359" s="47"/>
      <c r="Q359" s="47"/>
      <c r="R359" s="47"/>
      <c r="S359" s="165"/>
      <c r="T359" s="126"/>
      <c r="U359" s="47"/>
      <c r="V359" s="47"/>
      <c r="W359" s="47"/>
      <c r="X359" s="47"/>
      <c r="Y359" s="165"/>
      <c r="Z359" s="126"/>
      <c r="AA359" s="47"/>
      <c r="AB359" s="47"/>
      <c r="AC359" s="47"/>
      <c r="AD359" s="47"/>
      <c r="AE359" s="165"/>
      <c r="AF359" s="126"/>
      <c r="AG359" s="47"/>
      <c r="AH359" s="47"/>
      <c r="AI359" s="47"/>
      <c r="AJ359" s="129"/>
      <c r="AK359" s="11">
        <f>'Encargos e Benefícios'!D358</f>
        <v>0</v>
      </c>
      <c r="AL359" s="11">
        <f>IF('Encargos e Benefícios'!C358=0,0,'Encargos e Benefícios'!U358/'Encargos e Benefícios'!C358)</f>
        <v>0</v>
      </c>
      <c r="AM359" s="11">
        <f>IF('Encargos e Benefícios'!C358=0,0,'Encargos e Benefícios'!AC358/'Encargos e Benefícios'!C358)</f>
        <v>0</v>
      </c>
      <c r="AN359" s="113">
        <f>IF('Encargos e Benefícios'!C358=0,0,'Encargos e Benefícios'!AD358/'Encargos e Benefícios'!C358)</f>
        <v>0</v>
      </c>
      <c r="AO359" s="32"/>
      <c r="AP359" s="31"/>
      <c r="AQ359" s="31"/>
      <c r="AR359" s="203"/>
      <c r="AS359" s="32"/>
    </row>
    <row r="360" spans="1:45" ht="12.75" hidden="1" x14ac:dyDescent="0.2">
      <c r="A360" s="48">
        <v>354</v>
      </c>
      <c r="B360" s="12">
        <f>'Encargos e Benefícios'!B359</f>
        <v>0</v>
      </c>
      <c r="C360" s="10">
        <f>'Encargos e Benefícios'!C359</f>
        <v>0</v>
      </c>
      <c r="D360" s="38"/>
      <c r="E360" s="167"/>
      <c r="F360" s="166"/>
      <c r="G360" s="165"/>
      <c r="H360" s="126"/>
      <c r="I360" s="47"/>
      <c r="J360" s="47"/>
      <c r="K360" s="47"/>
      <c r="L360" s="47"/>
      <c r="M360" s="165"/>
      <c r="N360" s="126"/>
      <c r="O360" s="47"/>
      <c r="P360" s="47"/>
      <c r="Q360" s="47"/>
      <c r="R360" s="47"/>
      <c r="S360" s="165"/>
      <c r="T360" s="126"/>
      <c r="U360" s="47"/>
      <c r="V360" s="47"/>
      <c r="W360" s="47"/>
      <c r="X360" s="47"/>
      <c r="Y360" s="165"/>
      <c r="Z360" s="126"/>
      <c r="AA360" s="47"/>
      <c r="AB360" s="47"/>
      <c r="AC360" s="47"/>
      <c r="AD360" s="47"/>
      <c r="AE360" s="165"/>
      <c r="AF360" s="126"/>
      <c r="AG360" s="47"/>
      <c r="AH360" s="47"/>
      <c r="AI360" s="47"/>
      <c r="AJ360" s="129"/>
      <c r="AK360" s="11">
        <f>'Encargos e Benefícios'!D359</f>
        <v>0</v>
      </c>
      <c r="AL360" s="11">
        <f>IF('Encargos e Benefícios'!C359=0,0,'Encargos e Benefícios'!U359/'Encargos e Benefícios'!C359)</f>
        <v>0</v>
      </c>
      <c r="AM360" s="11">
        <f>IF('Encargos e Benefícios'!C359=0,0,'Encargos e Benefícios'!AC359/'Encargos e Benefícios'!C359)</f>
        <v>0</v>
      </c>
      <c r="AN360" s="113">
        <f>IF('Encargos e Benefícios'!C359=0,0,'Encargos e Benefícios'!AD359/'Encargos e Benefícios'!C359)</f>
        <v>0</v>
      </c>
      <c r="AO360" s="32"/>
      <c r="AP360" s="31"/>
      <c r="AQ360" s="31"/>
      <c r="AR360" s="203"/>
      <c r="AS360" s="32"/>
    </row>
    <row r="361" spans="1:45" ht="12.75" hidden="1" x14ac:dyDescent="0.2">
      <c r="A361" s="48">
        <v>355</v>
      </c>
      <c r="B361" s="12">
        <f>'Encargos e Benefícios'!B360</f>
        <v>0</v>
      </c>
      <c r="C361" s="10">
        <f>'Encargos e Benefícios'!C360</f>
        <v>0</v>
      </c>
      <c r="D361" s="38"/>
      <c r="E361" s="167"/>
      <c r="F361" s="166"/>
      <c r="G361" s="165"/>
      <c r="H361" s="126"/>
      <c r="I361" s="47"/>
      <c r="J361" s="47"/>
      <c r="K361" s="47"/>
      <c r="L361" s="47"/>
      <c r="M361" s="165"/>
      <c r="N361" s="126"/>
      <c r="O361" s="47"/>
      <c r="P361" s="47"/>
      <c r="Q361" s="47"/>
      <c r="R361" s="47"/>
      <c r="S361" s="165"/>
      <c r="T361" s="126"/>
      <c r="U361" s="47"/>
      <c r="V361" s="47"/>
      <c r="W361" s="47"/>
      <c r="X361" s="47"/>
      <c r="Y361" s="165"/>
      <c r="Z361" s="126"/>
      <c r="AA361" s="47"/>
      <c r="AB361" s="47"/>
      <c r="AC361" s="47"/>
      <c r="AD361" s="47"/>
      <c r="AE361" s="165"/>
      <c r="AF361" s="126"/>
      <c r="AG361" s="47"/>
      <c r="AH361" s="47"/>
      <c r="AI361" s="47"/>
      <c r="AJ361" s="129"/>
      <c r="AK361" s="11">
        <f>'Encargos e Benefícios'!D360</f>
        <v>0</v>
      </c>
      <c r="AL361" s="11">
        <f>IF('Encargos e Benefícios'!C360=0,0,'Encargos e Benefícios'!U360/'Encargos e Benefícios'!C360)</f>
        <v>0</v>
      </c>
      <c r="AM361" s="11">
        <f>IF('Encargos e Benefícios'!C360=0,0,'Encargos e Benefícios'!AC360/'Encargos e Benefícios'!C360)</f>
        <v>0</v>
      </c>
      <c r="AN361" s="113">
        <f>IF('Encargos e Benefícios'!C360=0,0,'Encargos e Benefícios'!AD360/'Encargos e Benefícios'!C360)</f>
        <v>0</v>
      </c>
      <c r="AO361" s="32"/>
      <c r="AP361" s="31"/>
      <c r="AQ361" s="31"/>
      <c r="AR361" s="203"/>
      <c r="AS361" s="32"/>
    </row>
    <row r="362" spans="1:45" ht="12.75" hidden="1" x14ac:dyDescent="0.2">
      <c r="A362" s="48">
        <v>356</v>
      </c>
      <c r="B362" s="12">
        <f>'Encargos e Benefícios'!B361</f>
        <v>0</v>
      </c>
      <c r="C362" s="10">
        <f>'Encargos e Benefícios'!C361</f>
        <v>0</v>
      </c>
      <c r="D362" s="38"/>
      <c r="E362" s="167"/>
      <c r="F362" s="166"/>
      <c r="G362" s="165"/>
      <c r="H362" s="126"/>
      <c r="I362" s="47"/>
      <c r="J362" s="47"/>
      <c r="K362" s="47"/>
      <c r="L362" s="47"/>
      <c r="M362" s="165"/>
      <c r="N362" s="126"/>
      <c r="O362" s="47"/>
      <c r="P362" s="47"/>
      <c r="Q362" s="47"/>
      <c r="R362" s="47"/>
      <c r="S362" s="165"/>
      <c r="T362" s="126"/>
      <c r="U362" s="47"/>
      <c r="V362" s="47"/>
      <c r="W362" s="47"/>
      <c r="X362" s="47"/>
      <c r="Y362" s="165"/>
      <c r="Z362" s="126"/>
      <c r="AA362" s="47"/>
      <c r="AB362" s="47"/>
      <c r="AC362" s="47"/>
      <c r="AD362" s="47"/>
      <c r="AE362" s="165"/>
      <c r="AF362" s="126"/>
      <c r="AG362" s="47"/>
      <c r="AH362" s="47"/>
      <c r="AI362" s="47"/>
      <c r="AJ362" s="129"/>
      <c r="AK362" s="11">
        <f>'Encargos e Benefícios'!D361</f>
        <v>0</v>
      </c>
      <c r="AL362" s="11">
        <f>IF('Encargos e Benefícios'!C361=0,0,'Encargos e Benefícios'!U361/'Encargos e Benefícios'!C361)</f>
        <v>0</v>
      </c>
      <c r="AM362" s="11">
        <f>IF('Encargos e Benefícios'!C361=0,0,'Encargos e Benefícios'!AC361/'Encargos e Benefícios'!C361)</f>
        <v>0</v>
      </c>
      <c r="AN362" s="113">
        <f>IF('Encargos e Benefícios'!C361=0,0,'Encargos e Benefícios'!AD361/'Encargos e Benefícios'!C361)</f>
        <v>0</v>
      </c>
      <c r="AO362" s="32"/>
      <c r="AP362" s="31"/>
      <c r="AQ362" s="31"/>
      <c r="AR362" s="203"/>
      <c r="AS362" s="32"/>
    </row>
    <row r="363" spans="1:45" ht="12.75" hidden="1" x14ac:dyDescent="0.2">
      <c r="A363" s="48">
        <v>357</v>
      </c>
      <c r="B363" s="12">
        <f>'Encargos e Benefícios'!B362</f>
        <v>0</v>
      </c>
      <c r="C363" s="10">
        <f>'Encargos e Benefícios'!C362</f>
        <v>0</v>
      </c>
      <c r="D363" s="38"/>
      <c r="E363" s="167"/>
      <c r="F363" s="166"/>
      <c r="G363" s="165"/>
      <c r="H363" s="126"/>
      <c r="I363" s="47"/>
      <c r="J363" s="47"/>
      <c r="K363" s="47"/>
      <c r="L363" s="47"/>
      <c r="M363" s="165"/>
      <c r="N363" s="126"/>
      <c r="O363" s="47"/>
      <c r="P363" s="47"/>
      <c r="Q363" s="47"/>
      <c r="R363" s="47"/>
      <c r="S363" s="165"/>
      <c r="T363" s="126"/>
      <c r="U363" s="47"/>
      <c r="V363" s="47"/>
      <c r="W363" s="47"/>
      <c r="X363" s="47"/>
      <c r="Y363" s="165"/>
      <c r="Z363" s="126"/>
      <c r="AA363" s="47"/>
      <c r="AB363" s="47"/>
      <c r="AC363" s="47"/>
      <c r="AD363" s="47"/>
      <c r="AE363" s="165"/>
      <c r="AF363" s="126"/>
      <c r="AG363" s="47"/>
      <c r="AH363" s="47"/>
      <c r="AI363" s="47"/>
      <c r="AJ363" s="129"/>
      <c r="AK363" s="11">
        <f>'Encargos e Benefícios'!D362</f>
        <v>0</v>
      </c>
      <c r="AL363" s="11">
        <f>IF('Encargos e Benefícios'!C362=0,0,'Encargos e Benefícios'!U362/'Encargos e Benefícios'!C362)</f>
        <v>0</v>
      </c>
      <c r="AM363" s="11">
        <f>IF('Encargos e Benefícios'!C362=0,0,'Encargos e Benefícios'!AC362/'Encargos e Benefícios'!C362)</f>
        <v>0</v>
      </c>
      <c r="AN363" s="113">
        <f>IF('Encargos e Benefícios'!C362=0,0,'Encargos e Benefícios'!AD362/'Encargos e Benefícios'!C362)</f>
        <v>0</v>
      </c>
      <c r="AO363" s="32"/>
      <c r="AP363" s="31"/>
      <c r="AQ363" s="31"/>
      <c r="AR363" s="203"/>
      <c r="AS363" s="32"/>
    </row>
    <row r="364" spans="1:45" ht="12.75" hidden="1" x14ac:dyDescent="0.2">
      <c r="A364" s="48">
        <v>358</v>
      </c>
      <c r="B364" s="12">
        <f>'Encargos e Benefícios'!B363</f>
        <v>0</v>
      </c>
      <c r="C364" s="10">
        <f>'Encargos e Benefícios'!C363</f>
        <v>0</v>
      </c>
      <c r="D364" s="38"/>
      <c r="E364" s="167"/>
      <c r="F364" s="166"/>
      <c r="G364" s="165"/>
      <c r="H364" s="126"/>
      <c r="I364" s="47"/>
      <c r="J364" s="47"/>
      <c r="K364" s="47"/>
      <c r="L364" s="47"/>
      <c r="M364" s="165"/>
      <c r="N364" s="126"/>
      <c r="O364" s="47"/>
      <c r="P364" s="47"/>
      <c r="Q364" s="47"/>
      <c r="R364" s="47"/>
      <c r="S364" s="165"/>
      <c r="T364" s="126"/>
      <c r="U364" s="47"/>
      <c r="V364" s="47"/>
      <c r="W364" s="47"/>
      <c r="X364" s="47"/>
      <c r="Y364" s="165"/>
      <c r="Z364" s="126"/>
      <c r="AA364" s="47"/>
      <c r="AB364" s="47"/>
      <c r="AC364" s="47"/>
      <c r="AD364" s="47"/>
      <c r="AE364" s="165"/>
      <c r="AF364" s="126"/>
      <c r="AG364" s="47"/>
      <c r="AH364" s="47"/>
      <c r="AI364" s="47"/>
      <c r="AJ364" s="129"/>
      <c r="AK364" s="11">
        <f>'Encargos e Benefícios'!D363</f>
        <v>0</v>
      </c>
      <c r="AL364" s="11">
        <f>IF('Encargos e Benefícios'!C363=0,0,'Encargos e Benefícios'!U363/'Encargos e Benefícios'!C363)</f>
        <v>0</v>
      </c>
      <c r="AM364" s="11">
        <f>IF('Encargos e Benefícios'!C363=0,0,'Encargos e Benefícios'!AC363/'Encargos e Benefícios'!C363)</f>
        <v>0</v>
      </c>
      <c r="AN364" s="113">
        <f>IF('Encargos e Benefícios'!C363=0,0,'Encargos e Benefícios'!AD363/'Encargos e Benefícios'!C363)</f>
        <v>0</v>
      </c>
      <c r="AO364" s="32"/>
      <c r="AP364" s="31"/>
      <c r="AQ364" s="31"/>
      <c r="AR364" s="203"/>
      <c r="AS364" s="32"/>
    </row>
    <row r="365" spans="1:45" ht="12.75" hidden="1" x14ac:dyDescent="0.2">
      <c r="A365" s="48">
        <v>359</v>
      </c>
      <c r="B365" s="12">
        <f>'Encargos e Benefícios'!B364</f>
        <v>0</v>
      </c>
      <c r="C365" s="10">
        <f>'Encargos e Benefícios'!C364</f>
        <v>0</v>
      </c>
      <c r="D365" s="38"/>
      <c r="E365" s="167"/>
      <c r="F365" s="166"/>
      <c r="G365" s="165"/>
      <c r="H365" s="126"/>
      <c r="I365" s="47"/>
      <c r="J365" s="47"/>
      <c r="K365" s="47"/>
      <c r="L365" s="47"/>
      <c r="M365" s="165"/>
      <c r="N365" s="126"/>
      <c r="O365" s="47"/>
      <c r="P365" s="47"/>
      <c r="Q365" s="47"/>
      <c r="R365" s="47"/>
      <c r="S365" s="165"/>
      <c r="T365" s="126"/>
      <c r="U365" s="47"/>
      <c r="V365" s="47"/>
      <c r="W365" s="47"/>
      <c r="X365" s="47"/>
      <c r="Y365" s="165"/>
      <c r="Z365" s="126"/>
      <c r="AA365" s="47"/>
      <c r="AB365" s="47"/>
      <c r="AC365" s="47"/>
      <c r="AD365" s="47"/>
      <c r="AE365" s="165"/>
      <c r="AF365" s="126"/>
      <c r="AG365" s="47"/>
      <c r="AH365" s="47"/>
      <c r="AI365" s="47"/>
      <c r="AJ365" s="129"/>
      <c r="AK365" s="11">
        <f>'Encargos e Benefícios'!D364</f>
        <v>0</v>
      </c>
      <c r="AL365" s="11">
        <f>IF('Encargos e Benefícios'!C364=0,0,'Encargos e Benefícios'!U364/'Encargos e Benefícios'!C364)</f>
        <v>0</v>
      </c>
      <c r="AM365" s="11">
        <f>IF('Encargos e Benefícios'!C364=0,0,'Encargos e Benefícios'!AC364/'Encargos e Benefícios'!C364)</f>
        <v>0</v>
      </c>
      <c r="AN365" s="113">
        <f>IF('Encargos e Benefícios'!C364=0,0,'Encargos e Benefícios'!AD364/'Encargos e Benefícios'!C364)</f>
        <v>0</v>
      </c>
      <c r="AO365" s="32"/>
      <c r="AP365" s="31"/>
      <c r="AQ365" s="31"/>
      <c r="AR365" s="203"/>
      <c r="AS365" s="32"/>
    </row>
    <row r="366" spans="1:45" ht="12.75" hidden="1" x14ac:dyDescent="0.2">
      <c r="A366" s="48">
        <v>360</v>
      </c>
      <c r="B366" s="12">
        <f>'Encargos e Benefícios'!B365</f>
        <v>0</v>
      </c>
      <c r="C366" s="10">
        <f>'Encargos e Benefícios'!C365</f>
        <v>0</v>
      </c>
      <c r="D366" s="38"/>
      <c r="E366" s="167"/>
      <c r="F366" s="166"/>
      <c r="G366" s="165"/>
      <c r="H366" s="126"/>
      <c r="I366" s="47"/>
      <c r="J366" s="47"/>
      <c r="K366" s="47"/>
      <c r="L366" s="47"/>
      <c r="M366" s="165"/>
      <c r="N366" s="126"/>
      <c r="O366" s="47"/>
      <c r="P366" s="47"/>
      <c r="Q366" s="47"/>
      <c r="R366" s="47"/>
      <c r="S366" s="165"/>
      <c r="T366" s="126"/>
      <c r="U366" s="47"/>
      <c r="V366" s="47"/>
      <c r="W366" s="47"/>
      <c r="X366" s="47"/>
      <c r="Y366" s="165"/>
      <c r="Z366" s="126"/>
      <c r="AA366" s="47"/>
      <c r="AB366" s="47"/>
      <c r="AC366" s="47"/>
      <c r="AD366" s="47"/>
      <c r="AE366" s="165"/>
      <c r="AF366" s="126"/>
      <c r="AG366" s="47"/>
      <c r="AH366" s="47"/>
      <c r="AI366" s="47"/>
      <c r="AJ366" s="129"/>
      <c r="AK366" s="11">
        <f>'Encargos e Benefícios'!D365</f>
        <v>0</v>
      </c>
      <c r="AL366" s="11">
        <f>IF('Encargos e Benefícios'!C365=0,0,'Encargos e Benefícios'!U365/'Encargos e Benefícios'!C365)</f>
        <v>0</v>
      </c>
      <c r="AM366" s="11">
        <f>IF('Encargos e Benefícios'!C365=0,0,'Encargos e Benefícios'!AC365/'Encargos e Benefícios'!C365)</f>
        <v>0</v>
      </c>
      <c r="AN366" s="113">
        <f>IF('Encargos e Benefícios'!C365=0,0,'Encargos e Benefícios'!AD365/'Encargos e Benefícios'!C365)</f>
        <v>0</v>
      </c>
      <c r="AO366" s="32"/>
      <c r="AP366" s="31"/>
      <c r="AQ366" s="31"/>
      <c r="AR366" s="203"/>
      <c r="AS366" s="32"/>
    </row>
    <row r="367" spans="1:45" ht="12.75" hidden="1" x14ac:dyDescent="0.2">
      <c r="A367" s="48">
        <v>361</v>
      </c>
      <c r="B367" s="12">
        <f>'Encargos e Benefícios'!B366</f>
        <v>0</v>
      </c>
      <c r="C367" s="10">
        <f>'Encargos e Benefícios'!C366</f>
        <v>0</v>
      </c>
      <c r="D367" s="38"/>
      <c r="E367" s="167"/>
      <c r="F367" s="166"/>
      <c r="G367" s="165"/>
      <c r="H367" s="126"/>
      <c r="I367" s="47"/>
      <c r="J367" s="47"/>
      <c r="K367" s="47"/>
      <c r="L367" s="47"/>
      <c r="M367" s="165"/>
      <c r="N367" s="126"/>
      <c r="O367" s="47"/>
      <c r="P367" s="47"/>
      <c r="Q367" s="47"/>
      <c r="R367" s="47"/>
      <c r="S367" s="165"/>
      <c r="T367" s="126"/>
      <c r="U367" s="47"/>
      <c r="V367" s="47"/>
      <c r="W367" s="47"/>
      <c r="X367" s="47"/>
      <c r="Y367" s="165"/>
      <c r="Z367" s="126"/>
      <c r="AA367" s="47"/>
      <c r="AB367" s="47"/>
      <c r="AC367" s="47"/>
      <c r="AD367" s="47"/>
      <c r="AE367" s="165"/>
      <c r="AF367" s="126"/>
      <c r="AG367" s="47"/>
      <c r="AH367" s="47"/>
      <c r="AI367" s="47"/>
      <c r="AJ367" s="129"/>
      <c r="AK367" s="11">
        <f>'Encargos e Benefícios'!D366</f>
        <v>0</v>
      </c>
      <c r="AL367" s="11">
        <f>IF('Encargos e Benefícios'!C366=0,0,'Encargos e Benefícios'!U366/'Encargos e Benefícios'!C366)</f>
        <v>0</v>
      </c>
      <c r="AM367" s="11">
        <f>IF('Encargos e Benefícios'!C366=0,0,'Encargos e Benefícios'!AC366/'Encargos e Benefícios'!C366)</f>
        <v>0</v>
      </c>
      <c r="AN367" s="113">
        <f>IF('Encargos e Benefícios'!C366=0,0,'Encargos e Benefícios'!AD366/'Encargos e Benefícios'!C366)</f>
        <v>0</v>
      </c>
      <c r="AO367" s="32"/>
      <c r="AP367" s="31"/>
      <c r="AQ367" s="31"/>
      <c r="AR367" s="203"/>
      <c r="AS367" s="32"/>
    </row>
    <row r="368" spans="1:45" ht="12.75" hidden="1" x14ac:dyDescent="0.2">
      <c r="A368" s="48">
        <v>362</v>
      </c>
      <c r="B368" s="12">
        <f>'Encargos e Benefícios'!B367</f>
        <v>0</v>
      </c>
      <c r="C368" s="10">
        <f>'Encargos e Benefícios'!C367</f>
        <v>0</v>
      </c>
      <c r="D368" s="38"/>
      <c r="E368" s="167"/>
      <c r="F368" s="166"/>
      <c r="G368" s="165"/>
      <c r="H368" s="126"/>
      <c r="I368" s="47"/>
      <c r="J368" s="47"/>
      <c r="K368" s="47"/>
      <c r="L368" s="47"/>
      <c r="M368" s="165"/>
      <c r="N368" s="126"/>
      <c r="O368" s="47"/>
      <c r="P368" s="47"/>
      <c r="Q368" s="47"/>
      <c r="R368" s="47"/>
      <c r="S368" s="165"/>
      <c r="T368" s="126"/>
      <c r="U368" s="47"/>
      <c r="V368" s="47"/>
      <c r="W368" s="47"/>
      <c r="X368" s="47"/>
      <c r="Y368" s="165"/>
      <c r="Z368" s="126"/>
      <c r="AA368" s="47"/>
      <c r="AB368" s="47"/>
      <c r="AC368" s="47"/>
      <c r="AD368" s="47"/>
      <c r="AE368" s="165"/>
      <c r="AF368" s="126"/>
      <c r="AG368" s="47"/>
      <c r="AH368" s="47"/>
      <c r="AI368" s="47"/>
      <c r="AJ368" s="129"/>
      <c r="AK368" s="11">
        <f>'Encargos e Benefícios'!D367</f>
        <v>0</v>
      </c>
      <c r="AL368" s="11">
        <f>IF('Encargos e Benefícios'!C367=0,0,'Encargos e Benefícios'!U367/'Encargos e Benefícios'!C367)</f>
        <v>0</v>
      </c>
      <c r="AM368" s="11">
        <f>IF('Encargos e Benefícios'!C367=0,0,'Encargos e Benefícios'!AC367/'Encargos e Benefícios'!C367)</f>
        <v>0</v>
      </c>
      <c r="AN368" s="113">
        <f>IF('Encargos e Benefícios'!C367=0,0,'Encargos e Benefícios'!AD367/'Encargos e Benefícios'!C367)</f>
        <v>0</v>
      </c>
      <c r="AO368" s="32"/>
      <c r="AP368" s="31"/>
      <c r="AQ368" s="31"/>
      <c r="AR368" s="203"/>
      <c r="AS368" s="32"/>
    </row>
    <row r="369" spans="1:45" ht="12.75" hidden="1" x14ac:dyDescent="0.2">
      <c r="A369" s="48">
        <v>363</v>
      </c>
      <c r="B369" s="12">
        <f>'Encargos e Benefícios'!B368</f>
        <v>0</v>
      </c>
      <c r="C369" s="10">
        <f>'Encargos e Benefícios'!C368</f>
        <v>0</v>
      </c>
      <c r="D369" s="38"/>
      <c r="E369" s="167"/>
      <c r="F369" s="166"/>
      <c r="G369" s="165"/>
      <c r="H369" s="126"/>
      <c r="I369" s="47"/>
      <c r="J369" s="47"/>
      <c r="K369" s="47"/>
      <c r="L369" s="47"/>
      <c r="M369" s="165"/>
      <c r="N369" s="126"/>
      <c r="O369" s="47"/>
      <c r="P369" s="47"/>
      <c r="Q369" s="47"/>
      <c r="R369" s="47"/>
      <c r="S369" s="165"/>
      <c r="T369" s="126"/>
      <c r="U369" s="47"/>
      <c r="V369" s="47"/>
      <c r="W369" s="47"/>
      <c r="X369" s="47"/>
      <c r="Y369" s="165"/>
      <c r="Z369" s="126"/>
      <c r="AA369" s="47"/>
      <c r="AB369" s="47"/>
      <c r="AC369" s="47"/>
      <c r="AD369" s="47"/>
      <c r="AE369" s="165"/>
      <c r="AF369" s="126"/>
      <c r="AG369" s="47"/>
      <c r="AH369" s="47"/>
      <c r="AI369" s="47"/>
      <c r="AJ369" s="129"/>
      <c r="AK369" s="11">
        <f>'Encargos e Benefícios'!D368</f>
        <v>0</v>
      </c>
      <c r="AL369" s="11">
        <f>IF('Encargos e Benefícios'!C368=0,0,'Encargos e Benefícios'!U368/'Encargos e Benefícios'!C368)</f>
        <v>0</v>
      </c>
      <c r="AM369" s="11">
        <f>IF('Encargos e Benefícios'!C368=0,0,'Encargos e Benefícios'!AC368/'Encargos e Benefícios'!C368)</f>
        <v>0</v>
      </c>
      <c r="AN369" s="113">
        <f>IF('Encargos e Benefícios'!C368=0,0,'Encargos e Benefícios'!AD368/'Encargos e Benefícios'!C368)</f>
        <v>0</v>
      </c>
      <c r="AO369" s="32"/>
      <c r="AP369" s="31"/>
      <c r="AQ369" s="31"/>
      <c r="AR369" s="203"/>
      <c r="AS369" s="32"/>
    </row>
    <row r="370" spans="1:45" ht="12.75" hidden="1" x14ac:dyDescent="0.2">
      <c r="A370" s="48">
        <v>364</v>
      </c>
      <c r="B370" s="12">
        <f>'Encargos e Benefícios'!B369</f>
        <v>0</v>
      </c>
      <c r="C370" s="10">
        <f>'Encargos e Benefícios'!C369</f>
        <v>0</v>
      </c>
      <c r="D370" s="38"/>
      <c r="E370" s="167"/>
      <c r="F370" s="166"/>
      <c r="G370" s="165"/>
      <c r="H370" s="126"/>
      <c r="I370" s="47"/>
      <c r="J370" s="47"/>
      <c r="K370" s="47"/>
      <c r="L370" s="47"/>
      <c r="M370" s="165"/>
      <c r="N370" s="126"/>
      <c r="O370" s="47"/>
      <c r="P370" s="47"/>
      <c r="Q370" s="47"/>
      <c r="R370" s="47"/>
      <c r="S370" s="165"/>
      <c r="T370" s="126"/>
      <c r="U370" s="47"/>
      <c r="V370" s="47"/>
      <c r="W370" s="47"/>
      <c r="X370" s="47"/>
      <c r="Y370" s="165"/>
      <c r="Z370" s="126"/>
      <c r="AA370" s="47"/>
      <c r="AB370" s="47"/>
      <c r="AC370" s="47"/>
      <c r="AD370" s="47"/>
      <c r="AE370" s="165"/>
      <c r="AF370" s="126"/>
      <c r="AG370" s="47"/>
      <c r="AH370" s="47"/>
      <c r="AI370" s="47"/>
      <c r="AJ370" s="129"/>
      <c r="AK370" s="11">
        <f>'Encargos e Benefícios'!D369</f>
        <v>0</v>
      </c>
      <c r="AL370" s="11">
        <f>IF('Encargos e Benefícios'!C369=0,0,'Encargos e Benefícios'!U369/'Encargos e Benefícios'!C369)</f>
        <v>0</v>
      </c>
      <c r="AM370" s="11">
        <f>IF('Encargos e Benefícios'!C369=0,0,'Encargos e Benefícios'!AC369/'Encargos e Benefícios'!C369)</f>
        <v>0</v>
      </c>
      <c r="AN370" s="113">
        <f>IF('Encargos e Benefícios'!C369=0,0,'Encargos e Benefícios'!AD369/'Encargos e Benefícios'!C369)</f>
        <v>0</v>
      </c>
      <c r="AO370" s="32"/>
      <c r="AP370" s="31"/>
      <c r="AQ370" s="31"/>
      <c r="AR370" s="203"/>
      <c r="AS370" s="32"/>
    </row>
    <row r="371" spans="1:45" ht="12.75" hidden="1" x14ac:dyDescent="0.2">
      <c r="A371" s="48">
        <v>365</v>
      </c>
      <c r="B371" s="12">
        <f>'Encargos e Benefícios'!B370</f>
        <v>0</v>
      </c>
      <c r="C371" s="10">
        <f>'Encargos e Benefícios'!C370</f>
        <v>0</v>
      </c>
      <c r="D371" s="38"/>
      <c r="E371" s="167"/>
      <c r="F371" s="166"/>
      <c r="G371" s="165"/>
      <c r="H371" s="126"/>
      <c r="I371" s="47"/>
      <c r="J371" s="47"/>
      <c r="K371" s="47"/>
      <c r="L371" s="47"/>
      <c r="M371" s="165"/>
      <c r="N371" s="126"/>
      <c r="O371" s="47"/>
      <c r="P371" s="47"/>
      <c r="Q371" s="47"/>
      <c r="R371" s="47"/>
      <c r="S371" s="165"/>
      <c r="T371" s="126"/>
      <c r="U371" s="47"/>
      <c r="V371" s="47"/>
      <c r="W371" s="47"/>
      <c r="X371" s="47"/>
      <c r="Y371" s="165"/>
      <c r="Z371" s="126"/>
      <c r="AA371" s="47"/>
      <c r="AB371" s="47"/>
      <c r="AC371" s="47"/>
      <c r="AD371" s="47"/>
      <c r="AE371" s="165"/>
      <c r="AF371" s="126"/>
      <c r="AG371" s="47"/>
      <c r="AH371" s="47"/>
      <c r="AI371" s="47"/>
      <c r="AJ371" s="129"/>
      <c r="AK371" s="11">
        <f>'Encargos e Benefícios'!D370</f>
        <v>0</v>
      </c>
      <c r="AL371" s="11">
        <f>IF('Encargos e Benefícios'!C370=0,0,'Encargos e Benefícios'!U370/'Encargos e Benefícios'!C370)</f>
        <v>0</v>
      </c>
      <c r="AM371" s="11">
        <f>IF('Encargos e Benefícios'!C370=0,0,'Encargos e Benefícios'!AC370/'Encargos e Benefícios'!C370)</f>
        <v>0</v>
      </c>
      <c r="AN371" s="113">
        <f>IF('Encargos e Benefícios'!C370=0,0,'Encargos e Benefícios'!AD370/'Encargos e Benefícios'!C370)</f>
        <v>0</v>
      </c>
      <c r="AO371" s="32"/>
      <c r="AP371" s="31"/>
      <c r="AQ371" s="31"/>
      <c r="AR371" s="203"/>
      <c r="AS371" s="32"/>
    </row>
    <row r="372" spans="1:45" ht="12.75" hidden="1" x14ac:dyDescent="0.2">
      <c r="A372" s="48">
        <v>366</v>
      </c>
      <c r="B372" s="12">
        <f>'Encargos e Benefícios'!B371</f>
        <v>0</v>
      </c>
      <c r="C372" s="10">
        <f>'Encargos e Benefícios'!C371</f>
        <v>0</v>
      </c>
      <c r="D372" s="38"/>
      <c r="E372" s="167"/>
      <c r="F372" s="166"/>
      <c r="G372" s="165"/>
      <c r="H372" s="126"/>
      <c r="I372" s="47"/>
      <c r="J372" s="47"/>
      <c r="K372" s="47"/>
      <c r="L372" s="47"/>
      <c r="M372" s="165"/>
      <c r="N372" s="126"/>
      <c r="O372" s="47"/>
      <c r="P372" s="47"/>
      <c r="Q372" s="47"/>
      <c r="R372" s="47"/>
      <c r="S372" s="165"/>
      <c r="T372" s="126"/>
      <c r="U372" s="47"/>
      <c r="V372" s="47"/>
      <c r="W372" s="47"/>
      <c r="X372" s="47"/>
      <c r="Y372" s="165"/>
      <c r="Z372" s="126"/>
      <c r="AA372" s="47"/>
      <c r="AB372" s="47"/>
      <c r="AC372" s="47"/>
      <c r="AD372" s="47"/>
      <c r="AE372" s="165"/>
      <c r="AF372" s="126"/>
      <c r="AG372" s="47"/>
      <c r="AH372" s="47"/>
      <c r="AI372" s="47"/>
      <c r="AJ372" s="129"/>
      <c r="AK372" s="11">
        <f>'Encargos e Benefícios'!D371</f>
        <v>0</v>
      </c>
      <c r="AL372" s="11">
        <f>IF('Encargos e Benefícios'!C371=0,0,'Encargos e Benefícios'!U371/'Encargos e Benefícios'!C371)</f>
        <v>0</v>
      </c>
      <c r="AM372" s="11">
        <f>IF('Encargos e Benefícios'!C371=0,0,'Encargos e Benefícios'!AC371/'Encargos e Benefícios'!C371)</f>
        <v>0</v>
      </c>
      <c r="AN372" s="113">
        <f>IF('Encargos e Benefícios'!C371=0,0,'Encargos e Benefícios'!AD371/'Encargos e Benefícios'!C371)</f>
        <v>0</v>
      </c>
      <c r="AO372" s="32"/>
      <c r="AP372" s="31"/>
      <c r="AQ372" s="31"/>
      <c r="AR372" s="203"/>
      <c r="AS372" s="32"/>
    </row>
    <row r="373" spans="1:45" ht="12.75" hidden="1" x14ac:dyDescent="0.2">
      <c r="A373" s="48">
        <v>367</v>
      </c>
      <c r="B373" s="12">
        <f>'Encargos e Benefícios'!B372</f>
        <v>0</v>
      </c>
      <c r="C373" s="10">
        <f>'Encargos e Benefícios'!C372</f>
        <v>0</v>
      </c>
      <c r="D373" s="38"/>
      <c r="E373" s="167"/>
      <c r="F373" s="166"/>
      <c r="G373" s="165"/>
      <c r="H373" s="126"/>
      <c r="I373" s="47"/>
      <c r="J373" s="47"/>
      <c r="K373" s="47"/>
      <c r="L373" s="47"/>
      <c r="M373" s="165"/>
      <c r="N373" s="126"/>
      <c r="O373" s="47"/>
      <c r="P373" s="47"/>
      <c r="Q373" s="47"/>
      <c r="R373" s="47"/>
      <c r="S373" s="165"/>
      <c r="T373" s="126"/>
      <c r="U373" s="47"/>
      <c r="V373" s="47"/>
      <c r="W373" s="47"/>
      <c r="X373" s="47"/>
      <c r="Y373" s="165"/>
      <c r="Z373" s="126"/>
      <c r="AA373" s="47"/>
      <c r="AB373" s="47"/>
      <c r="AC373" s="47"/>
      <c r="AD373" s="47"/>
      <c r="AE373" s="165"/>
      <c r="AF373" s="126"/>
      <c r="AG373" s="47"/>
      <c r="AH373" s="47"/>
      <c r="AI373" s="47"/>
      <c r="AJ373" s="129"/>
      <c r="AK373" s="11">
        <f>'Encargos e Benefícios'!D372</f>
        <v>0</v>
      </c>
      <c r="AL373" s="11">
        <f>IF('Encargos e Benefícios'!C372=0,0,'Encargos e Benefícios'!U372/'Encargos e Benefícios'!C372)</f>
        <v>0</v>
      </c>
      <c r="AM373" s="11">
        <f>IF('Encargos e Benefícios'!C372=0,0,'Encargos e Benefícios'!AC372/'Encargos e Benefícios'!C372)</f>
        <v>0</v>
      </c>
      <c r="AN373" s="113">
        <f>IF('Encargos e Benefícios'!C372=0,0,'Encargos e Benefícios'!AD372/'Encargos e Benefícios'!C372)</f>
        <v>0</v>
      </c>
      <c r="AO373" s="32"/>
      <c r="AP373" s="31"/>
      <c r="AQ373" s="31"/>
      <c r="AR373" s="203"/>
      <c r="AS373" s="32"/>
    </row>
    <row r="374" spans="1:45" ht="12.75" hidden="1" x14ac:dyDescent="0.2">
      <c r="A374" s="48">
        <v>368</v>
      </c>
      <c r="B374" s="12">
        <f>'Encargos e Benefícios'!B373</f>
        <v>0</v>
      </c>
      <c r="C374" s="10">
        <f>'Encargos e Benefícios'!C373</f>
        <v>0</v>
      </c>
      <c r="D374" s="38"/>
      <c r="E374" s="167"/>
      <c r="F374" s="166"/>
      <c r="G374" s="165"/>
      <c r="H374" s="126"/>
      <c r="I374" s="47"/>
      <c r="J374" s="47"/>
      <c r="K374" s="47"/>
      <c r="L374" s="47"/>
      <c r="M374" s="165"/>
      <c r="N374" s="126"/>
      <c r="O374" s="47"/>
      <c r="P374" s="47"/>
      <c r="Q374" s="47"/>
      <c r="R374" s="47"/>
      <c r="S374" s="165"/>
      <c r="T374" s="126"/>
      <c r="U374" s="47"/>
      <c r="V374" s="47"/>
      <c r="W374" s="47"/>
      <c r="X374" s="47"/>
      <c r="Y374" s="165"/>
      <c r="Z374" s="126"/>
      <c r="AA374" s="47"/>
      <c r="AB374" s="47"/>
      <c r="AC374" s="47"/>
      <c r="AD374" s="47"/>
      <c r="AE374" s="165"/>
      <c r="AF374" s="126"/>
      <c r="AG374" s="47"/>
      <c r="AH374" s="47"/>
      <c r="AI374" s="47"/>
      <c r="AJ374" s="129"/>
      <c r="AK374" s="11">
        <f>'Encargos e Benefícios'!D373</f>
        <v>0</v>
      </c>
      <c r="AL374" s="11">
        <f>IF('Encargos e Benefícios'!C373=0,0,'Encargos e Benefícios'!U373/'Encargos e Benefícios'!C373)</f>
        <v>0</v>
      </c>
      <c r="AM374" s="11">
        <f>IF('Encargos e Benefícios'!C373=0,0,'Encargos e Benefícios'!AC373/'Encargos e Benefícios'!C373)</f>
        <v>0</v>
      </c>
      <c r="AN374" s="113">
        <f>IF('Encargos e Benefícios'!C373=0,0,'Encargos e Benefícios'!AD373/'Encargos e Benefícios'!C373)</f>
        <v>0</v>
      </c>
      <c r="AO374" s="32"/>
      <c r="AP374" s="31"/>
      <c r="AQ374" s="31"/>
      <c r="AR374" s="203"/>
      <c r="AS374" s="32"/>
    </row>
    <row r="375" spans="1:45" ht="12.75" hidden="1" x14ac:dyDescent="0.2">
      <c r="A375" s="48">
        <v>369</v>
      </c>
      <c r="B375" s="12">
        <f>'Encargos e Benefícios'!B374</f>
        <v>0</v>
      </c>
      <c r="C375" s="10">
        <f>'Encargos e Benefícios'!C374</f>
        <v>0</v>
      </c>
      <c r="D375" s="38"/>
      <c r="E375" s="167"/>
      <c r="F375" s="166"/>
      <c r="G375" s="165"/>
      <c r="H375" s="126"/>
      <c r="I375" s="47"/>
      <c r="J375" s="47"/>
      <c r="K375" s="47"/>
      <c r="L375" s="47"/>
      <c r="M375" s="165"/>
      <c r="N375" s="126"/>
      <c r="O375" s="47"/>
      <c r="P375" s="47"/>
      <c r="Q375" s="47"/>
      <c r="R375" s="47"/>
      <c r="S375" s="165"/>
      <c r="T375" s="126"/>
      <c r="U375" s="47"/>
      <c r="V375" s="47"/>
      <c r="W375" s="47"/>
      <c r="X375" s="47"/>
      <c r="Y375" s="165"/>
      <c r="Z375" s="126"/>
      <c r="AA375" s="47"/>
      <c r="AB375" s="47"/>
      <c r="AC375" s="47"/>
      <c r="AD375" s="47"/>
      <c r="AE375" s="165"/>
      <c r="AF375" s="126"/>
      <c r="AG375" s="47"/>
      <c r="AH375" s="47"/>
      <c r="AI375" s="47"/>
      <c r="AJ375" s="129"/>
      <c r="AK375" s="11">
        <f>'Encargos e Benefícios'!D374</f>
        <v>0</v>
      </c>
      <c r="AL375" s="11">
        <f>IF('Encargos e Benefícios'!C374=0,0,'Encargos e Benefícios'!U374/'Encargos e Benefícios'!C374)</f>
        <v>0</v>
      </c>
      <c r="AM375" s="11">
        <f>IF('Encargos e Benefícios'!C374=0,0,'Encargos e Benefícios'!AC374/'Encargos e Benefícios'!C374)</f>
        <v>0</v>
      </c>
      <c r="AN375" s="113">
        <f>IF('Encargos e Benefícios'!C374=0,0,'Encargos e Benefícios'!AD374/'Encargos e Benefícios'!C374)</f>
        <v>0</v>
      </c>
      <c r="AO375" s="32"/>
      <c r="AP375" s="31"/>
      <c r="AQ375" s="31"/>
      <c r="AR375" s="203"/>
      <c r="AS375" s="32"/>
    </row>
    <row r="376" spans="1:45" ht="12.75" hidden="1" x14ac:dyDescent="0.2">
      <c r="A376" s="48">
        <v>370</v>
      </c>
      <c r="B376" s="12">
        <f>'Encargos e Benefícios'!B375</f>
        <v>0</v>
      </c>
      <c r="C376" s="10">
        <f>'Encargos e Benefícios'!C375</f>
        <v>0</v>
      </c>
      <c r="D376" s="38"/>
      <c r="E376" s="167"/>
      <c r="F376" s="166"/>
      <c r="G376" s="165"/>
      <c r="H376" s="126"/>
      <c r="I376" s="47"/>
      <c r="J376" s="47"/>
      <c r="K376" s="47"/>
      <c r="L376" s="47"/>
      <c r="M376" s="165"/>
      <c r="N376" s="126"/>
      <c r="O376" s="47"/>
      <c r="P376" s="47"/>
      <c r="Q376" s="47"/>
      <c r="R376" s="47"/>
      <c r="S376" s="165"/>
      <c r="T376" s="126"/>
      <c r="U376" s="47"/>
      <c r="V376" s="47"/>
      <c r="W376" s="47"/>
      <c r="X376" s="47"/>
      <c r="Y376" s="165"/>
      <c r="Z376" s="126"/>
      <c r="AA376" s="47"/>
      <c r="AB376" s="47"/>
      <c r="AC376" s="47"/>
      <c r="AD376" s="47"/>
      <c r="AE376" s="165"/>
      <c r="AF376" s="126"/>
      <c r="AG376" s="47"/>
      <c r="AH376" s="47"/>
      <c r="AI376" s="47"/>
      <c r="AJ376" s="129"/>
      <c r="AK376" s="11">
        <f>'Encargos e Benefícios'!D375</f>
        <v>0</v>
      </c>
      <c r="AL376" s="11">
        <f>IF('Encargos e Benefícios'!C375=0,0,'Encargos e Benefícios'!U375/'Encargos e Benefícios'!C375)</f>
        <v>0</v>
      </c>
      <c r="AM376" s="11">
        <f>IF('Encargos e Benefícios'!C375=0,0,'Encargos e Benefícios'!AC375/'Encargos e Benefícios'!C375)</f>
        <v>0</v>
      </c>
      <c r="AN376" s="113">
        <f>IF('Encargos e Benefícios'!C375=0,0,'Encargos e Benefícios'!AD375/'Encargos e Benefícios'!C375)</f>
        <v>0</v>
      </c>
      <c r="AO376" s="32"/>
      <c r="AP376" s="31"/>
      <c r="AQ376" s="31"/>
      <c r="AR376" s="203"/>
      <c r="AS376" s="32"/>
    </row>
    <row r="377" spans="1:45" ht="12.75" hidden="1" x14ac:dyDescent="0.2">
      <c r="A377" s="48">
        <v>371</v>
      </c>
      <c r="B377" s="12">
        <f>'Encargos e Benefícios'!B376</f>
        <v>0</v>
      </c>
      <c r="C377" s="10">
        <f>'Encargos e Benefícios'!C376</f>
        <v>0</v>
      </c>
      <c r="D377" s="38"/>
      <c r="E377" s="167"/>
      <c r="F377" s="166"/>
      <c r="G377" s="165"/>
      <c r="H377" s="126"/>
      <c r="I377" s="47"/>
      <c r="J377" s="47"/>
      <c r="K377" s="47"/>
      <c r="L377" s="47"/>
      <c r="M377" s="165"/>
      <c r="N377" s="126"/>
      <c r="O377" s="47"/>
      <c r="P377" s="47"/>
      <c r="Q377" s="47"/>
      <c r="R377" s="47"/>
      <c r="S377" s="165"/>
      <c r="T377" s="126"/>
      <c r="U377" s="47"/>
      <c r="V377" s="47"/>
      <c r="W377" s="47"/>
      <c r="X377" s="47"/>
      <c r="Y377" s="165"/>
      <c r="Z377" s="126"/>
      <c r="AA377" s="47"/>
      <c r="AB377" s="47"/>
      <c r="AC377" s="47"/>
      <c r="AD377" s="47"/>
      <c r="AE377" s="165"/>
      <c r="AF377" s="126"/>
      <c r="AG377" s="47"/>
      <c r="AH377" s="47"/>
      <c r="AI377" s="47"/>
      <c r="AJ377" s="129"/>
      <c r="AK377" s="11">
        <f>'Encargos e Benefícios'!D376</f>
        <v>0</v>
      </c>
      <c r="AL377" s="11">
        <f>IF('Encargos e Benefícios'!C376=0,0,'Encargos e Benefícios'!U376/'Encargos e Benefícios'!C376)</f>
        <v>0</v>
      </c>
      <c r="AM377" s="11">
        <f>IF('Encargos e Benefícios'!C376=0,0,'Encargos e Benefícios'!AC376/'Encargos e Benefícios'!C376)</f>
        <v>0</v>
      </c>
      <c r="AN377" s="113">
        <f>IF('Encargos e Benefícios'!C376=0,0,'Encargos e Benefícios'!AD376/'Encargos e Benefícios'!C376)</f>
        <v>0</v>
      </c>
      <c r="AO377" s="32"/>
      <c r="AP377" s="31"/>
      <c r="AQ377" s="31"/>
      <c r="AR377" s="203"/>
      <c r="AS377" s="32"/>
    </row>
    <row r="378" spans="1:45" ht="12.75" hidden="1" x14ac:dyDescent="0.2">
      <c r="A378" s="48">
        <v>372</v>
      </c>
      <c r="B378" s="12">
        <f>'Encargos e Benefícios'!B377</f>
        <v>0</v>
      </c>
      <c r="C378" s="10">
        <f>'Encargos e Benefícios'!C377</f>
        <v>0</v>
      </c>
      <c r="D378" s="38"/>
      <c r="E378" s="167"/>
      <c r="F378" s="166"/>
      <c r="G378" s="165"/>
      <c r="H378" s="126"/>
      <c r="I378" s="47"/>
      <c r="J378" s="47"/>
      <c r="K378" s="47"/>
      <c r="L378" s="47"/>
      <c r="M378" s="165"/>
      <c r="N378" s="126"/>
      <c r="O378" s="47"/>
      <c r="P378" s="47"/>
      <c r="Q378" s="47"/>
      <c r="R378" s="47"/>
      <c r="S378" s="165"/>
      <c r="T378" s="126"/>
      <c r="U378" s="47"/>
      <c r="V378" s="47"/>
      <c r="W378" s="47"/>
      <c r="X378" s="47"/>
      <c r="Y378" s="165"/>
      <c r="Z378" s="126"/>
      <c r="AA378" s="47"/>
      <c r="AB378" s="47"/>
      <c r="AC378" s="47"/>
      <c r="AD378" s="47"/>
      <c r="AE378" s="165"/>
      <c r="AF378" s="126"/>
      <c r="AG378" s="47"/>
      <c r="AH378" s="47"/>
      <c r="AI378" s="47"/>
      <c r="AJ378" s="129"/>
      <c r="AK378" s="11">
        <f>'Encargos e Benefícios'!D377</f>
        <v>0</v>
      </c>
      <c r="AL378" s="11">
        <f>IF('Encargos e Benefícios'!C377=0,0,'Encargos e Benefícios'!U377/'Encargos e Benefícios'!C377)</f>
        <v>0</v>
      </c>
      <c r="AM378" s="11">
        <f>IF('Encargos e Benefícios'!C377=0,0,'Encargos e Benefícios'!AC377/'Encargos e Benefícios'!C377)</f>
        <v>0</v>
      </c>
      <c r="AN378" s="113">
        <f>IF('Encargos e Benefícios'!C377=0,0,'Encargos e Benefícios'!AD377/'Encargos e Benefícios'!C377)</f>
        <v>0</v>
      </c>
      <c r="AO378" s="32"/>
      <c r="AP378" s="31"/>
      <c r="AQ378" s="31"/>
      <c r="AR378" s="203"/>
      <c r="AS378" s="32"/>
    </row>
    <row r="379" spans="1:45" ht="12.75" hidden="1" x14ac:dyDescent="0.2">
      <c r="A379" s="48">
        <v>373</v>
      </c>
      <c r="B379" s="12">
        <f>'Encargos e Benefícios'!B378</f>
        <v>0</v>
      </c>
      <c r="C379" s="10">
        <f>'Encargos e Benefícios'!C378</f>
        <v>0</v>
      </c>
      <c r="D379" s="38"/>
      <c r="E379" s="167"/>
      <c r="F379" s="166"/>
      <c r="G379" s="165"/>
      <c r="H379" s="126"/>
      <c r="I379" s="47"/>
      <c r="J379" s="47"/>
      <c r="K379" s="47"/>
      <c r="L379" s="47"/>
      <c r="M379" s="165"/>
      <c r="N379" s="126"/>
      <c r="O379" s="47"/>
      <c r="P379" s="47"/>
      <c r="Q379" s="47"/>
      <c r="R379" s="47"/>
      <c r="S379" s="165"/>
      <c r="T379" s="126"/>
      <c r="U379" s="47"/>
      <c r="V379" s="47"/>
      <c r="W379" s="47"/>
      <c r="X379" s="47"/>
      <c r="Y379" s="165"/>
      <c r="Z379" s="126"/>
      <c r="AA379" s="47"/>
      <c r="AB379" s="47"/>
      <c r="AC379" s="47"/>
      <c r="AD379" s="47"/>
      <c r="AE379" s="165"/>
      <c r="AF379" s="126"/>
      <c r="AG379" s="47"/>
      <c r="AH379" s="47"/>
      <c r="AI379" s="47"/>
      <c r="AJ379" s="129"/>
      <c r="AK379" s="11">
        <f>'Encargos e Benefícios'!D378</f>
        <v>0</v>
      </c>
      <c r="AL379" s="11">
        <f>IF('Encargos e Benefícios'!C378=0,0,'Encargos e Benefícios'!U378/'Encargos e Benefícios'!C378)</f>
        <v>0</v>
      </c>
      <c r="AM379" s="11">
        <f>IF('Encargos e Benefícios'!C378=0,0,'Encargos e Benefícios'!AC378/'Encargos e Benefícios'!C378)</f>
        <v>0</v>
      </c>
      <c r="AN379" s="113">
        <f>IF('Encargos e Benefícios'!C378=0,0,'Encargos e Benefícios'!AD378/'Encargos e Benefícios'!C378)</f>
        <v>0</v>
      </c>
      <c r="AO379" s="32"/>
      <c r="AP379" s="31"/>
      <c r="AQ379" s="31"/>
      <c r="AR379" s="203"/>
      <c r="AS379" s="32"/>
    </row>
    <row r="380" spans="1:45" ht="12.75" hidden="1" x14ac:dyDescent="0.2">
      <c r="A380" s="48">
        <v>374</v>
      </c>
      <c r="B380" s="12">
        <f>'Encargos e Benefícios'!B379</f>
        <v>0</v>
      </c>
      <c r="C380" s="10">
        <f>'Encargos e Benefícios'!C379</f>
        <v>0</v>
      </c>
      <c r="D380" s="38"/>
      <c r="E380" s="167"/>
      <c r="F380" s="166"/>
      <c r="G380" s="165"/>
      <c r="H380" s="126"/>
      <c r="I380" s="47"/>
      <c r="J380" s="47"/>
      <c r="K380" s="47"/>
      <c r="L380" s="47"/>
      <c r="M380" s="165"/>
      <c r="N380" s="126"/>
      <c r="O380" s="47"/>
      <c r="P380" s="47"/>
      <c r="Q380" s="47"/>
      <c r="R380" s="47"/>
      <c r="S380" s="165"/>
      <c r="T380" s="126"/>
      <c r="U380" s="47"/>
      <c r="V380" s="47"/>
      <c r="W380" s="47"/>
      <c r="X380" s="47"/>
      <c r="Y380" s="165"/>
      <c r="Z380" s="126"/>
      <c r="AA380" s="47"/>
      <c r="AB380" s="47"/>
      <c r="AC380" s="47"/>
      <c r="AD380" s="47"/>
      <c r="AE380" s="165"/>
      <c r="AF380" s="126"/>
      <c r="AG380" s="47"/>
      <c r="AH380" s="47"/>
      <c r="AI380" s="47"/>
      <c r="AJ380" s="129"/>
      <c r="AK380" s="11">
        <f>'Encargos e Benefícios'!D379</f>
        <v>0</v>
      </c>
      <c r="AL380" s="11">
        <f>IF('Encargos e Benefícios'!C379=0,0,'Encargos e Benefícios'!U379/'Encargos e Benefícios'!C379)</f>
        <v>0</v>
      </c>
      <c r="AM380" s="11">
        <f>IF('Encargos e Benefícios'!C379=0,0,'Encargos e Benefícios'!AC379/'Encargos e Benefícios'!C379)</f>
        <v>0</v>
      </c>
      <c r="AN380" s="113">
        <f>IF('Encargos e Benefícios'!C379=0,0,'Encargos e Benefícios'!AD379/'Encargos e Benefícios'!C379)</f>
        <v>0</v>
      </c>
      <c r="AO380" s="32"/>
      <c r="AP380" s="31"/>
      <c r="AQ380" s="31"/>
      <c r="AR380" s="203"/>
      <c r="AS380" s="32"/>
    </row>
    <row r="381" spans="1:45" ht="12.75" hidden="1" x14ac:dyDescent="0.2">
      <c r="A381" s="48">
        <v>375</v>
      </c>
      <c r="B381" s="12">
        <f>'Encargos e Benefícios'!B380</f>
        <v>0</v>
      </c>
      <c r="C381" s="10">
        <f>'Encargos e Benefícios'!C380</f>
        <v>0</v>
      </c>
      <c r="D381" s="38"/>
      <c r="E381" s="167"/>
      <c r="F381" s="166"/>
      <c r="G381" s="165"/>
      <c r="H381" s="126"/>
      <c r="I381" s="47"/>
      <c r="J381" s="47"/>
      <c r="K381" s="47"/>
      <c r="L381" s="47"/>
      <c r="M381" s="165"/>
      <c r="N381" s="126"/>
      <c r="O381" s="47"/>
      <c r="P381" s="47"/>
      <c r="Q381" s="47"/>
      <c r="R381" s="47"/>
      <c r="S381" s="165"/>
      <c r="T381" s="126"/>
      <c r="U381" s="47"/>
      <c r="V381" s="47"/>
      <c r="W381" s="47"/>
      <c r="X381" s="47"/>
      <c r="Y381" s="165"/>
      <c r="Z381" s="126"/>
      <c r="AA381" s="47"/>
      <c r="AB381" s="47"/>
      <c r="AC381" s="47"/>
      <c r="AD381" s="47"/>
      <c r="AE381" s="165"/>
      <c r="AF381" s="126"/>
      <c r="AG381" s="47"/>
      <c r="AH381" s="47"/>
      <c r="AI381" s="47"/>
      <c r="AJ381" s="129"/>
      <c r="AK381" s="11">
        <f>'Encargos e Benefícios'!D380</f>
        <v>0</v>
      </c>
      <c r="AL381" s="11">
        <f>IF('Encargos e Benefícios'!C380=0,0,'Encargos e Benefícios'!U380/'Encargos e Benefícios'!C380)</f>
        <v>0</v>
      </c>
      <c r="AM381" s="11">
        <f>IF('Encargos e Benefícios'!C380=0,0,'Encargos e Benefícios'!AC380/'Encargos e Benefícios'!C380)</f>
        <v>0</v>
      </c>
      <c r="AN381" s="113">
        <f>IF('Encargos e Benefícios'!C380=0,0,'Encargos e Benefícios'!AD380/'Encargos e Benefícios'!C380)</f>
        <v>0</v>
      </c>
      <c r="AO381" s="32"/>
      <c r="AP381" s="31"/>
      <c r="AQ381" s="31"/>
      <c r="AR381" s="203"/>
      <c r="AS381" s="32"/>
    </row>
    <row r="382" spans="1:45" ht="12.75" hidden="1" x14ac:dyDescent="0.2">
      <c r="A382" s="48">
        <v>376</v>
      </c>
      <c r="B382" s="12">
        <f>'Encargos e Benefícios'!B381</f>
        <v>0</v>
      </c>
      <c r="C382" s="10">
        <f>'Encargos e Benefícios'!C381</f>
        <v>0</v>
      </c>
      <c r="D382" s="38"/>
      <c r="E382" s="167"/>
      <c r="F382" s="166"/>
      <c r="G382" s="165"/>
      <c r="H382" s="126"/>
      <c r="I382" s="47"/>
      <c r="J382" s="47"/>
      <c r="K382" s="47"/>
      <c r="L382" s="47"/>
      <c r="M382" s="165"/>
      <c r="N382" s="126"/>
      <c r="O382" s="47"/>
      <c r="P382" s="47"/>
      <c r="Q382" s="47"/>
      <c r="R382" s="47"/>
      <c r="S382" s="165"/>
      <c r="T382" s="126"/>
      <c r="U382" s="47"/>
      <c r="V382" s="47"/>
      <c r="W382" s="47"/>
      <c r="X382" s="47"/>
      <c r="Y382" s="165"/>
      <c r="Z382" s="126"/>
      <c r="AA382" s="47"/>
      <c r="AB382" s="47"/>
      <c r="AC382" s="47"/>
      <c r="AD382" s="47"/>
      <c r="AE382" s="165"/>
      <c r="AF382" s="126"/>
      <c r="AG382" s="47"/>
      <c r="AH382" s="47"/>
      <c r="AI382" s="47"/>
      <c r="AJ382" s="129"/>
      <c r="AK382" s="11">
        <f>'Encargos e Benefícios'!D381</f>
        <v>0</v>
      </c>
      <c r="AL382" s="11">
        <f>IF('Encargos e Benefícios'!C381=0,0,'Encargos e Benefícios'!U381/'Encargos e Benefícios'!C381)</f>
        <v>0</v>
      </c>
      <c r="AM382" s="11">
        <f>IF('Encargos e Benefícios'!C381=0,0,'Encargos e Benefícios'!AC381/'Encargos e Benefícios'!C381)</f>
        <v>0</v>
      </c>
      <c r="AN382" s="113">
        <f>IF('Encargos e Benefícios'!C381=0,0,'Encargos e Benefícios'!AD381/'Encargos e Benefícios'!C381)</f>
        <v>0</v>
      </c>
      <c r="AO382" s="32"/>
      <c r="AP382" s="31"/>
      <c r="AQ382" s="31"/>
      <c r="AR382" s="203"/>
      <c r="AS382" s="32"/>
    </row>
    <row r="383" spans="1:45" ht="12.75" hidden="1" x14ac:dyDescent="0.2">
      <c r="A383" s="48">
        <v>377</v>
      </c>
      <c r="B383" s="12">
        <f>'Encargos e Benefícios'!B382</f>
        <v>0</v>
      </c>
      <c r="C383" s="10">
        <f>'Encargos e Benefícios'!C382</f>
        <v>0</v>
      </c>
      <c r="D383" s="38"/>
      <c r="E383" s="167"/>
      <c r="F383" s="166"/>
      <c r="G383" s="165"/>
      <c r="H383" s="126"/>
      <c r="I383" s="47"/>
      <c r="J383" s="47"/>
      <c r="K383" s="47"/>
      <c r="L383" s="47"/>
      <c r="M383" s="165"/>
      <c r="N383" s="126"/>
      <c r="O383" s="47"/>
      <c r="P383" s="47"/>
      <c r="Q383" s="47"/>
      <c r="R383" s="47"/>
      <c r="S383" s="165"/>
      <c r="T383" s="126"/>
      <c r="U383" s="47"/>
      <c r="V383" s="47"/>
      <c r="W383" s="47"/>
      <c r="X383" s="47"/>
      <c r="Y383" s="165"/>
      <c r="Z383" s="126"/>
      <c r="AA383" s="47"/>
      <c r="AB383" s="47"/>
      <c r="AC383" s="47"/>
      <c r="AD383" s="47"/>
      <c r="AE383" s="165"/>
      <c r="AF383" s="126"/>
      <c r="AG383" s="47"/>
      <c r="AH383" s="47"/>
      <c r="AI383" s="47"/>
      <c r="AJ383" s="129"/>
      <c r="AK383" s="11">
        <f>'Encargos e Benefícios'!D382</f>
        <v>0</v>
      </c>
      <c r="AL383" s="11">
        <f>IF('Encargos e Benefícios'!C382=0,0,'Encargos e Benefícios'!U382/'Encargos e Benefícios'!C382)</f>
        <v>0</v>
      </c>
      <c r="AM383" s="11">
        <f>IF('Encargos e Benefícios'!C382=0,0,'Encargos e Benefícios'!AC382/'Encargos e Benefícios'!C382)</f>
        <v>0</v>
      </c>
      <c r="AN383" s="113">
        <f>IF('Encargos e Benefícios'!C382=0,0,'Encargos e Benefícios'!AD382/'Encargos e Benefícios'!C382)</f>
        <v>0</v>
      </c>
      <c r="AO383" s="32"/>
      <c r="AP383" s="31"/>
      <c r="AQ383" s="31"/>
      <c r="AR383" s="203"/>
      <c r="AS383" s="32"/>
    </row>
    <row r="384" spans="1:45" ht="12.75" hidden="1" x14ac:dyDescent="0.2">
      <c r="A384" s="48">
        <v>378</v>
      </c>
      <c r="B384" s="12">
        <f>'Encargos e Benefícios'!B383</f>
        <v>0</v>
      </c>
      <c r="C384" s="10">
        <f>'Encargos e Benefícios'!C383</f>
        <v>0</v>
      </c>
      <c r="D384" s="38"/>
      <c r="E384" s="167"/>
      <c r="F384" s="166"/>
      <c r="G384" s="165"/>
      <c r="H384" s="126"/>
      <c r="I384" s="47"/>
      <c r="J384" s="47"/>
      <c r="K384" s="47"/>
      <c r="L384" s="47"/>
      <c r="M384" s="165"/>
      <c r="N384" s="126"/>
      <c r="O384" s="47"/>
      <c r="P384" s="47"/>
      <c r="Q384" s="47"/>
      <c r="R384" s="47"/>
      <c r="S384" s="165"/>
      <c r="T384" s="126"/>
      <c r="U384" s="47"/>
      <c r="V384" s="47"/>
      <c r="W384" s="47"/>
      <c r="X384" s="47"/>
      <c r="Y384" s="165"/>
      <c r="Z384" s="126"/>
      <c r="AA384" s="47"/>
      <c r="AB384" s="47"/>
      <c r="AC384" s="47"/>
      <c r="AD384" s="47"/>
      <c r="AE384" s="165"/>
      <c r="AF384" s="126"/>
      <c r="AG384" s="47"/>
      <c r="AH384" s="47"/>
      <c r="AI384" s="47"/>
      <c r="AJ384" s="129"/>
      <c r="AK384" s="11">
        <f>'Encargos e Benefícios'!D383</f>
        <v>0</v>
      </c>
      <c r="AL384" s="11">
        <f>IF('Encargos e Benefícios'!C383=0,0,'Encargos e Benefícios'!U383/'Encargos e Benefícios'!C383)</f>
        <v>0</v>
      </c>
      <c r="AM384" s="11">
        <f>IF('Encargos e Benefícios'!C383=0,0,'Encargos e Benefícios'!AC383/'Encargos e Benefícios'!C383)</f>
        <v>0</v>
      </c>
      <c r="AN384" s="113">
        <f>IF('Encargos e Benefícios'!C383=0,0,'Encargos e Benefícios'!AD383/'Encargos e Benefícios'!C383)</f>
        <v>0</v>
      </c>
      <c r="AO384" s="32"/>
      <c r="AP384" s="31"/>
      <c r="AQ384" s="31"/>
      <c r="AR384" s="203"/>
      <c r="AS384" s="32"/>
    </row>
    <row r="385" spans="1:45" ht="12.75" hidden="1" x14ac:dyDescent="0.2">
      <c r="A385" s="48">
        <v>379</v>
      </c>
      <c r="B385" s="12">
        <f>'Encargos e Benefícios'!B384</f>
        <v>0</v>
      </c>
      <c r="C385" s="10">
        <f>'Encargos e Benefícios'!C384</f>
        <v>0</v>
      </c>
      <c r="D385" s="38"/>
      <c r="E385" s="167"/>
      <c r="F385" s="166"/>
      <c r="G385" s="165"/>
      <c r="H385" s="126"/>
      <c r="I385" s="47"/>
      <c r="J385" s="47"/>
      <c r="K385" s="47"/>
      <c r="L385" s="47"/>
      <c r="M385" s="165"/>
      <c r="N385" s="126"/>
      <c r="O385" s="47"/>
      <c r="P385" s="47"/>
      <c r="Q385" s="47"/>
      <c r="R385" s="47"/>
      <c r="S385" s="165"/>
      <c r="T385" s="126"/>
      <c r="U385" s="47"/>
      <c r="V385" s="47"/>
      <c r="W385" s="47"/>
      <c r="X385" s="47"/>
      <c r="Y385" s="165"/>
      <c r="Z385" s="126"/>
      <c r="AA385" s="47"/>
      <c r="AB385" s="47"/>
      <c r="AC385" s="47"/>
      <c r="AD385" s="47"/>
      <c r="AE385" s="165"/>
      <c r="AF385" s="126"/>
      <c r="AG385" s="47"/>
      <c r="AH385" s="47"/>
      <c r="AI385" s="47"/>
      <c r="AJ385" s="129"/>
      <c r="AK385" s="11">
        <f>'Encargos e Benefícios'!D384</f>
        <v>0</v>
      </c>
      <c r="AL385" s="11">
        <f>IF('Encargos e Benefícios'!C384=0,0,'Encargos e Benefícios'!U384/'Encargos e Benefícios'!C384)</f>
        <v>0</v>
      </c>
      <c r="AM385" s="11">
        <f>IF('Encargos e Benefícios'!C384=0,0,'Encargos e Benefícios'!AC384/'Encargos e Benefícios'!C384)</f>
        <v>0</v>
      </c>
      <c r="AN385" s="113">
        <f>IF('Encargos e Benefícios'!C384=0,0,'Encargos e Benefícios'!AD384/'Encargos e Benefícios'!C384)</f>
        <v>0</v>
      </c>
      <c r="AO385" s="32"/>
      <c r="AP385" s="31"/>
      <c r="AQ385" s="31"/>
      <c r="AR385" s="203"/>
      <c r="AS385" s="32"/>
    </row>
    <row r="386" spans="1:45" ht="12.75" hidden="1" x14ac:dyDescent="0.2">
      <c r="A386" s="48">
        <v>380</v>
      </c>
      <c r="B386" s="12">
        <f>'Encargos e Benefícios'!B385</f>
        <v>0</v>
      </c>
      <c r="C386" s="10">
        <f>'Encargos e Benefícios'!C385</f>
        <v>0</v>
      </c>
      <c r="D386" s="38"/>
      <c r="E386" s="167"/>
      <c r="F386" s="166"/>
      <c r="G386" s="165"/>
      <c r="H386" s="126"/>
      <c r="I386" s="47"/>
      <c r="J386" s="47"/>
      <c r="K386" s="47"/>
      <c r="L386" s="47"/>
      <c r="M386" s="165"/>
      <c r="N386" s="126"/>
      <c r="O386" s="47"/>
      <c r="P386" s="47"/>
      <c r="Q386" s="47"/>
      <c r="R386" s="47"/>
      <c r="S386" s="165"/>
      <c r="T386" s="126"/>
      <c r="U386" s="47"/>
      <c r="V386" s="47"/>
      <c r="W386" s="47"/>
      <c r="X386" s="47"/>
      <c r="Y386" s="165"/>
      <c r="Z386" s="126"/>
      <c r="AA386" s="47"/>
      <c r="AB386" s="47"/>
      <c r="AC386" s="47"/>
      <c r="AD386" s="47"/>
      <c r="AE386" s="165"/>
      <c r="AF386" s="126"/>
      <c r="AG386" s="47"/>
      <c r="AH386" s="47"/>
      <c r="AI386" s="47"/>
      <c r="AJ386" s="129"/>
      <c r="AK386" s="11">
        <f>'Encargos e Benefícios'!D385</f>
        <v>0</v>
      </c>
      <c r="AL386" s="11">
        <f>IF('Encargos e Benefícios'!C385=0,0,'Encargos e Benefícios'!U385/'Encargos e Benefícios'!C385)</f>
        <v>0</v>
      </c>
      <c r="AM386" s="11">
        <f>IF('Encargos e Benefícios'!C385=0,0,'Encargos e Benefícios'!AC385/'Encargos e Benefícios'!C385)</f>
        <v>0</v>
      </c>
      <c r="AN386" s="113">
        <f>IF('Encargos e Benefícios'!C385=0,0,'Encargos e Benefícios'!AD385/'Encargos e Benefícios'!C385)</f>
        <v>0</v>
      </c>
      <c r="AO386" s="32"/>
      <c r="AP386" s="31"/>
      <c r="AQ386" s="31"/>
      <c r="AR386" s="203"/>
      <c r="AS386" s="32"/>
    </row>
    <row r="387" spans="1:45" ht="12.75" hidden="1" x14ac:dyDescent="0.2">
      <c r="A387" s="48">
        <v>381</v>
      </c>
      <c r="B387" s="12">
        <f>'Encargos e Benefícios'!B386</f>
        <v>0</v>
      </c>
      <c r="C387" s="10">
        <f>'Encargos e Benefícios'!C386</f>
        <v>0</v>
      </c>
      <c r="D387" s="38"/>
      <c r="E387" s="167"/>
      <c r="F387" s="166"/>
      <c r="G387" s="165"/>
      <c r="H387" s="126"/>
      <c r="I387" s="47"/>
      <c r="J387" s="47"/>
      <c r="K387" s="47"/>
      <c r="L387" s="47"/>
      <c r="M387" s="165"/>
      <c r="N387" s="126"/>
      <c r="O387" s="47"/>
      <c r="P387" s="47"/>
      <c r="Q387" s="47"/>
      <c r="R387" s="47"/>
      <c r="S387" s="165"/>
      <c r="T387" s="126"/>
      <c r="U387" s="47"/>
      <c r="V387" s="47"/>
      <c r="W387" s="47"/>
      <c r="X387" s="47"/>
      <c r="Y387" s="165"/>
      <c r="Z387" s="126"/>
      <c r="AA387" s="47"/>
      <c r="AB387" s="47"/>
      <c r="AC387" s="47"/>
      <c r="AD387" s="47"/>
      <c r="AE387" s="165"/>
      <c r="AF387" s="126"/>
      <c r="AG387" s="47"/>
      <c r="AH387" s="47"/>
      <c r="AI387" s="47"/>
      <c r="AJ387" s="129"/>
      <c r="AK387" s="11">
        <f>'Encargos e Benefícios'!D386</f>
        <v>0</v>
      </c>
      <c r="AL387" s="11">
        <f>IF('Encargos e Benefícios'!C386=0,0,'Encargos e Benefícios'!U386/'Encargos e Benefícios'!C386)</f>
        <v>0</v>
      </c>
      <c r="AM387" s="11">
        <f>IF('Encargos e Benefícios'!C386=0,0,'Encargos e Benefícios'!AC386/'Encargos e Benefícios'!C386)</f>
        <v>0</v>
      </c>
      <c r="AN387" s="113">
        <f>IF('Encargos e Benefícios'!C386=0,0,'Encargos e Benefícios'!AD386/'Encargos e Benefícios'!C386)</f>
        <v>0</v>
      </c>
      <c r="AO387" s="32"/>
      <c r="AP387" s="31"/>
      <c r="AQ387" s="31"/>
      <c r="AR387" s="203"/>
      <c r="AS387" s="32"/>
    </row>
    <row r="388" spans="1:45" ht="12.75" hidden="1" x14ac:dyDescent="0.2">
      <c r="A388" s="48">
        <v>382</v>
      </c>
      <c r="B388" s="12">
        <f>'Encargos e Benefícios'!B387</f>
        <v>0</v>
      </c>
      <c r="C388" s="10">
        <f>'Encargos e Benefícios'!C387</f>
        <v>0</v>
      </c>
      <c r="D388" s="38"/>
      <c r="E388" s="167"/>
      <c r="F388" s="166"/>
      <c r="G388" s="165"/>
      <c r="H388" s="126"/>
      <c r="I388" s="47"/>
      <c r="J388" s="47"/>
      <c r="K388" s="47"/>
      <c r="L388" s="47"/>
      <c r="M388" s="165"/>
      <c r="N388" s="126"/>
      <c r="O388" s="47"/>
      <c r="P388" s="47"/>
      <c r="Q388" s="47"/>
      <c r="R388" s="47"/>
      <c r="S388" s="165"/>
      <c r="T388" s="126"/>
      <c r="U388" s="47"/>
      <c r="V388" s="47"/>
      <c r="W388" s="47"/>
      <c r="X388" s="47"/>
      <c r="Y388" s="165"/>
      <c r="Z388" s="126"/>
      <c r="AA388" s="47"/>
      <c r="AB388" s="47"/>
      <c r="AC388" s="47"/>
      <c r="AD388" s="47"/>
      <c r="AE388" s="165"/>
      <c r="AF388" s="126"/>
      <c r="AG388" s="47"/>
      <c r="AH388" s="47"/>
      <c r="AI388" s="47"/>
      <c r="AJ388" s="129"/>
      <c r="AK388" s="11">
        <f>'Encargos e Benefícios'!D387</f>
        <v>0</v>
      </c>
      <c r="AL388" s="11">
        <f>IF('Encargos e Benefícios'!C387=0,0,'Encargos e Benefícios'!U387/'Encargos e Benefícios'!C387)</f>
        <v>0</v>
      </c>
      <c r="AM388" s="11">
        <f>IF('Encargos e Benefícios'!C387=0,0,'Encargos e Benefícios'!AC387/'Encargos e Benefícios'!C387)</f>
        <v>0</v>
      </c>
      <c r="AN388" s="113">
        <f>IF('Encargos e Benefícios'!C387=0,0,'Encargos e Benefícios'!AD387/'Encargos e Benefícios'!C387)</f>
        <v>0</v>
      </c>
      <c r="AO388" s="32"/>
      <c r="AP388" s="31"/>
      <c r="AQ388" s="31"/>
      <c r="AR388" s="203"/>
      <c r="AS388" s="32"/>
    </row>
    <row r="389" spans="1:45" ht="12.75" hidden="1" x14ac:dyDescent="0.2">
      <c r="A389" s="48">
        <v>383</v>
      </c>
      <c r="B389" s="12">
        <f>'Encargos e Benefícios'!B388</f>
        <v>0</v>
      </c>
      <c r="C389" s="10">
        <f>'Encargos e Benefícios'!C388</f>
        <v>0</v>
      </c>
      <c r="D389" s="38"/>
      <c r="E389" s="167"/>
      <c r="F389" s="166"/>
      <c r="G389" s="165"/>
      <c r="H389" s="126"/>
      <c r="I389" s="47"/>
      <c r="J389" s="47"/>
      <c r="K389" s="47"/>
      <c r="L389" s="47"/>
      <c r="M389" s="165"/>
      <c r="N389" s="126"/>
      <c r="O389" s="47"/>
      <c r="P389" s="47"/>
      <c r="Q389" s="47"/>
      <c r="R389" s="47"/>
      <c r="S389" s="165"/>
      <c r="T389" s="126"/>
      <c r="U389" s="47"/>
      <c r="V389" s="47"/>
      <c r="W389" s="47"/>
      <c r="X389" s="47"/>
      <c r="Y389" s="165"/>
      <c r="Z389" s="126"/>
      <c r="AA389" s="47"/>
      <c r="AB389" s="47"/>
      <c r="AC389" s="47"/>
      <c r="AD389" s="47"/>
      <c r="AE389" s="165"/>
      <c r="AF389" s="126"/>
      <c r="AG389" s="47"/>
      <c r="AH389" s="47"/>
      <c r="AI389" s="47"/>
      <c r="AJ389" s="129"/>
      <c r="AK389" s="11">
        <f>'Encargos e Benefícios'!D388</f>
        <v>0</v>
      </c>
      <c r="AL389" s="11">
        <f>IF('Encargos e Benefícios'!C388=0,0,'Encargos e Benefícios'!U388/'Encargos e Benefícios'!C388)</f>
        <v>0</v>
      </c>
      <c r="AM389" s="11">
        <f>IF('Encargos e Benefícios'!C388=0,0,'Encargos e Benefícios'!AC388/'Encargos e Benefícios'!C388)</f>
        <v>0</v>
      </c>
      <c r="AN389" s="113">
        <f>IF('Encargos e Benefícios'!C388=0,0,'Encargos e Benefícios'!AD388/'Encargos e Benefícios'!C388)</f>
        <v>0</v>
      </c>
      <c r="AO389" s="32"/>
      <c r="AP389" s="31"/>
      <c r="AQ389" s="31"/>
      <c r="AR389" s="203"/>
      <c r="AS389" s="32"/>
    </row>
    <row r="390" spans="1:45" ht="12.75" hidden="1" x14ac:dyDescent="0.2">
      <c r="A390" s="48">
        <v>384</v>
      </c>
      <c r="B390" s="12">
        <f>'Encargos e Benefícios'!B389</f>
        <v>0</v>
      </c>
      <c r="C390" s="10">
        <f>'Encargos e Benefícios'!C389</f>
        <v>0</v>
      </c>
      <c r="D390" s="38"/>
      <c r="E390" s="167"/>
      <c r="F390" s="166"/>
      <c r="G390" s="165"/>
      <c r="H390" s="126"/>
      <c r="I390" s="47"/>
      <c r="J390" s="47"/>
      <c r="K390" s="47"/>
      <c r="L390" s="47"/>
      <c r="M390" s="165"/>
      <c r="N390" s="126"/>
      <c r="O390" s="47"/>
      <c r="P390" s="47"/>
      <c r="Q390" s="47"/>
      <c r="R390" s="47"/>
      <c r="S390" s="165"/>
      <c r="T390" s="126"/>
      <c r="U390" s="47"/>
      <c r="V390" s="47"/>
      <c r="W390" s="47"/>
      <c r="X390" s="47"/>
      <c r="Y390" s="165"/>
      <c r="Z390" s="126"/>
      <c r="AA390" s="47"/>
      <c r="AB390" s="47"/>
      <c r="AC390" s="47"/>
      <c r="AD390" s="47"/>
      <c r="AE390" s="165"/>
      <c r="AF390" s="126"/>
      <c r="AG390" s="47"/>
      <c r="AH390" s="47"/>
      <c r="AI390" s="47"/>
      <c r="AJ390" s="129"/>
      <c r="AK390" s="11">
        <f>'Encargos e Benefícios'!D389</f>
        <v>0</v>
      </c>
      <c r="AL390" s="11">
        <f>IF('Encargos e Benefícios'!C389=0,0,'Encargos e Benefícios'!U389/'Encargos e Benefícios'!C389)</f>
        <v>0</v>
      </c>
      <c r="AM390" s="11">
        <f>IF('Encargos e Benefícios'!C389=0,0,'Encargos e Benefícios'!AC389/'Encargos e Benefícios'!C389)</f>
        <v>0</v>
      </c>
      <c r="AN390" s="113">
        <f>IF('Encargos e Benefícios'!C389=0,0,'Encargos e Benefícios'!AD389/'Encargos e Benefícios'!C389)</f>
        <v>0</v>
      </c>
      <c r="AO390" s="32"/>
      <c r="AP390" s="31"/>
      <c r="AQ390" s="31"/>
      <c r="AR390" s="203"/>
      <c r="AS390" s="32"/>
    </row>
    <row r="391" spans="1:45" ht="12.75" hidden="1" x14ac:dyDescent="0.2">
      <c r="A391" s="48">
        <v>385</v>
      </c>
      <c r="B391" s="12">
        <f>'Encargos e Benefícios'!B390</f>
        <v>0</v>
      </c>
      <c r="C391" s="10">
        <f>'Encargos e Benefícios'!C390</f>
        <v>0</v>
      </c>
      <c r="D391" s="38"/>
      <c r="E391" s="167"/>
      <c r="F391" s="166"/>
      <c r="G391" s="165"/>
      <c r="H391" s="126"/>
      <c r="I391" s="47"/>
      <c r="J391" s="47"/>
      <c r="K391" s="47"/>
      <c r="L391" s="47"/>
      <c r="M391" s="165"/>
      <c r="N391" s="126"/>
      <c r="O391" s="47"/>
      <c r="P391" s="47"/>
      <c r="Q391" s="47"/>
      <c r="R391" s="47"/>
      <c r="S391" s="165"/>
      <c r="T391" s="126"/>
      <c r="U391" s="47"/>
      <c r="V391" s="47"/>
      <c r="W391" s="47"/>
      <c r="X391" s="47"/>
      <c r="Y391" s="165"/>
      <c r="Z391" s="126"/>
      <c r="AA391" s="47"/>
      <c r="AB391" s="47"/>
      <c r="AC391" s="47"/>
      <c r="AD391" s="47"/>
      <c r="AE391" s="165"/>
      <c r="AF391" s="126"/>
      <c r="AG391" s="47"/>
      <c r="AH391" s="47"/>
      <c r="AI391" s="47"/>
      <c r="AJ391" s="129"/>
      <c r="AK391" s="11">
        <f>'Encargos e Benefícios'!D390</f>
        <v>0</v>
      </c>
      <c r="AL391" s="11">
        <f>IF('Encargos e Benefícios'!C390=0,0,'Encargos e Benefícios'!U390/'Encargos e Benefícios'!C390)</f>
        <v>0</v>
      </c>
      <c r="AM391" s="11">
        <f>IF('Encargos e Benefícios'!C390=0,0,'Encargos e Benefícios'!AC390/'Encargos e Benefícios'!C390)</f>
        <v>0</v>
      </c>
      <c r="AN391" s="113">
        <f>IF('Encargos e Benefícios'!C390=0,0,'Encargos e Benefícios'!AD390/'Encargos e Benefícios'!C390)</f>
        <v>0</v>
      </c>
      <c r="AO391" s="32"/>
      <c r="AP391" s="31"/>
      <c r="AQ391" s="31"/>
      <c r="AR391" s="203"/>
      <c r="AS391" s="32"/>
    </row>
    <row r="392" spans="1:45" ht="12.75" hidden="1" x14ac:dyDescent="0.2">
      <c r="A392" s="48">
        <v>386</v>
      </c>
      <c r="B392" s="12">
        <f>'Encargos e Benefícios'!B391</f>
        <v>0</v>
      </c>
      <c r="C392" s="10">
        <f>'Encargos e Benefícios'!C391</f>
        <v>0</v>
      </c>
      <c r="D392" s="38"/>
      <c r="E392" s="167"/>
      <c r="F392" s="166"/>
      <c r="G392" s="165"/>
      <c r="H392" s="126"/>
      <c r="I392" s="47"/>
      <c r="J392" s="47"/>
      <c r="K392" s="47"/>
      <c r="L392" s="47"/>
      <c r="M392" s="165"/>
      <c r="N392" s="126"/>
      <c r="O392" s="47"/>
      <c r="P392" s="47"/>
      <c r="Q392" s="47"/>
      <c r="R392" s="47"/>
      <c r="S392" s="165"/>
      <c r="T392" s="126"/>
      <c r="U392" s="47"/>
      <c r="V392" s="47"/>
      <c r="W392" s="47"/>
      <c r="X392" s="47"/>
      <c r="Y392" s="165"/>
      <c r="Z392" s="126"/>
      <c r="AA392" s="47"/>
      <c r="AB392" s="47"/>
      <c r="AC392" s="47"/>
      <c r="AD392" s="47"/>
      <c r="AE392" s="165"/>
      <c r="AF392" s="126"/>
      <c r="AG392" s="47"/>
      <c r="AH392" s="47"/>
      <c r="AI392" s="47"/>
      <c r="AJ392" s="129"/>
      <c r="AK392" s="11">
        <f>'Encargos e Benefícios'!D391</f>
        <v>0</v>
      </c>
      <c r="AL392" s="11">
        <f>IF('Encargos e Benefícios'!C391=0,0,'Encargos e Benefícios'!U391/'Encargos e Benefícios'!C391)</f>
        <v>0</v>
      </c>
      <c r="AM392" s="11">
        <f>IF('Encargos e Benefícios'!C391=0,0,'Encargos e Benefícios'!AC391/'Encargos e Benefícios'!C391)</f>
        <v>0</v>
      </c>
      <c r="AN392" s="113">
        <f>IF('Encargos e Benefícios'!C391=0,0,'Encargos e Benefícios'!AD391/'Encargos e Benefícios'!C391)</f>
        <v>0</v>
      </c>
      <c r="AO392" s="32"/>
      <c r="AP392" s="31"/>
      <c r="AQ392" s="31"/>
      <c r="AR392" s="203"/>
      <c r="AS392" s="32"/>
    </row>
    <row r="393" spans="1:45" ht="12.75" hidden="1" x14ac:dyDescent="0.2">
      <c r="A393" s="48">
        <v>387</v>
      </c>
      <c r="B393" s="12">
        <f>'Encargos e Benefícios'!B392</f>
        <v>0</v>
      </c>
      <c r="C393" s="10">
        <f>'Encargos e Benefícios'!C392</f>
        <v>0</v>
      </c>
      <c r="D393" s="38"/>
      <c r="E393" s="167"/>
      <c r="F393" s="166"/>
      <c r="G393" s="165"/>
      <c r="H393" s="126"/>
      <c r="I393" s="47"/>
      <c r="J393" s="47"/>
      <c r="K393" s="47"/>
      <c r="L393" s="47"/>
      <c r="M393" s="165"/>
      <c r="N393" s="126"/>
      <c r="O393" s="47"/>
      <c r="P393" s="47"/>
      <c r="Q393" s="47"/>
      <c r="R393" s="47"/>
      <c r="S393" s="165"/>
      <c r="T393" s="126"/>
      <c r="U393" s="47"/>
      <c r="V393" s="47"/>
      <c r="W393" s="47"/>
      <c r="X393" s="47"/>
      <c r="Y393" s="165"/>
      <c r="Z393" s="126"/>
      <c r="AA393" s="47"/>
      <c r="AB393" s="47"/>
      <c r="AC393" s="47"/>
      <c r="AD393" s="47"/>
      <c r="AE393" s="165"/>
      <c r="AF393" s="126"/>
      <c r="AG393" s="47"/>
      <c r="AH393" s="47"/>
      <c r="AI393" s="47"/>
      <c r="AJ393" s="129"/>
      <c r="AK393" s="11">
        <f>'Encargos e Benefícios'!D392</f>
        <v>0</v>
      </c>
      <c r="AL393" s="11">
        <f>IF('Encargos e Benefícios'!C392=0,0,'Encargos e Benefícios'!U392/'Encargos e Benefícios'!C392)</f>
        <v>0</v>
      </c>
      <c r="AM393" s="11">
        <f>IF('Encargos e Benefícios'!C392=0,0,'Encargos e Benefícios'!AC392/'Encargos e Benefícios'!C392)</f>
        <v>0</v>
      </c>
      <c r="AN393" s="113">
        <f>IF('Encargos e Benefícios'!C392=0,0,'Encargos e Benefícios'!AD392/'Encargos e Benefícios'!C392)</f>
        <v>0</v>
      </c>
      <c r="AO393" s="32"/>
      <c r="AP393" s="31"/>
      <c r="AQ393" s="31"/>
      <c r="AR393" s="203"/>
      <c r="AS393" s="32"/>
    </row>
    <row r="394" spans="1:45" ht="12.75" hidden="1" x14ac:dyDescent="0.2">
      <c r="A394" s="48">
        <v>388</v>
      </c>
      <c r="B394" s="12">
        <f>'Encargos e Benefícios'!B393</f>
        <v>0</v>
      </c>
      <c r="C394" s="10">
        <f>'Encargos e Benefícios'!C393</f>
        <v>0</v>
      </c>
      <c r="D394" s="38"/>
      <c r="E394" s="167"/>
      <c r="F394" s="166"/>
      <c r="G394" s="165"/>
      <c r="H394" s="126"/>
      <c r="I394" s="47"/>
      <c r="J394" s="47"/>
      <c r="K394" s="47"/>
      <c r="L394" s="47"/>
      <c r="M394" s="165"/>
      <c r="N394" s="126"/>
      <c r="O394" s="47"/>
      <c r="P394" s="47"/>
      <c r="Q394" s="47"/>
      <c r="R394" s="47"/>
      <c r="S394" s="165"/>
      <c r="T394" s="126"/>
      <c r="U394" s="47"/>
      <c r="V394" s="47"/>
      <c r="W394" s="47"/>
      <c r="X394" s="47"/>
      <c r="Y394" s="165"/>
      <c r="Z394" s="126"/>
      <c r="AA394" s="47"/>
      <c r="AB394" s="47"/>
      <c r="AC394" s="47"/>
      <c r="AD394" s="47"/>
      <c r="AE394" s="165"/>
      <c r="AF394" s="126"/>
      <c r="AG394" s="47"/>
      <c r="AH394" s="47"/>
      <c r="AI394" s="47"/>
      <c r="AJ394" s="129"/>
      <c r="AK394" s="11">
        <f>'Encargos e Benefícios'!D393</f>
        <v>0</v>
      </c>
      <c r="AL394" s="11">
        <f>IF('Encargos e Benefícios'!C393=0,0,'Encargos e Benefícios'!U393/'Encargos e Benefícios'!C393)</f>
        <v>0</v>
      </c>
      <c r="AM394" s="11">
        <f>IF('Encargos e Benefícios'!C393=0,0,'Encargos e Benefícios'!AC393/'Encargos e Benefícios'!C393)</f>
        <v>0</v>
      </c>
      <c r="AN394" s="113">
        <f>IF('Encargos e Benefícios'!C393=0,0,'Encargos e Benefícios'!AD393/'Encargos e Benefícios'!C393)</f>
        <v>0</v>
      </c>
      <c r="AO394" s="32"/>
      <c r="AP394" s="31"/>
      <c r="AQ394" s="31"/>
      <c r="AR394" s="203"/>
      <c r="AS394" s="32"/>
    </row>
    <row r="395" spans="1:45" ht="12.75" hidden="1" x14ac:dyDescent="0.2">
      <c r="A395" s="48">
        <v>389</v>
      </c>
      <c r="B395" s="12">
        <f>'Encargos e Benefícios'!B394</f>
        <v>0</v>
      </c>
      <c r="C395" s="10">
        <f>'Encargos e Benefícios'!C394</f>
        <v>0</v>
      </c>
      <c r="D395" s="38"/>
      <c r="E395" s="167"/>
      <c r="F395" s="166"/>
      <c r="G395" s="165"/>
      <c r="H395" s="126"/>
      <c r="I395" s="47"/>
      <c r="J395" s="47"/>
      <c r="K395" s="47"/>
      <c r="L395" s="47"/>
      <c r="M395" s="165"/>
      <c r="N395" s="126"/>
      <c r="O395" s="47"/>
      <c r="P395" s="47"/>
      <c r="Q395" s="47"/>
      <c r="R395" s="47"/>
      <c r="S395" s="165"/>
      <c r="T395" s="126"/>
      <c r="U395" s="47"/>
      <c r="V395" s="47"/>
      <c r="W395" s="47"/>
      <c r="X395" s="47"/>
      <c r="Y395" s="165"/>
      <c r="Z395" s="126"/>
      <c r="AA395" s="47"/>
      <c r="AB395" s="47"/>
      <c r="AC395" s="47"/>
      <c r="AD395" s="47"/>
      <c r="AE395" s="165"/>
      <c r="AF395" s="126"/>
      <c r="AG395" s="47"/>
      <c r="AH395" s="47"/>
      <c r="AI395" s="47"/>
      <c r="AJ395" s="129"/>
      <c r="AK395" s="11">
        <f>'Encargos e Benefícios'!D394</f>
        <v>0</v>
      </c>
      <c r="AL395" s="11">
        <f>IF('Encargos e Benefícios'!C394=0,0,'Encargos e Benefícios'!U394/'Encargos e Benefícios'!C394)</f>
        <v>0</v>
      </c>
      <c r="AM395" s="11">
        <f>IF('Encargos e Benefícios'!C394=0,0,'Encargos e Benefícios'!AC394/'Encargos e Benefícios'!C394)</f>
        <v>0</v>
      </c>
      <c r="AN395" s="113">
        <f>IF('Encargos e Benefícios'!C394=0,0,'Encargos e Benefícios'!AD394/'Encargos e Benefícios'!C394)</f>
        <v>0</v>
      </c>
      <c r="AO395" s="32"/>
      <c r="AP395" s="31"/>
      <c r="AQ395" s="31"/>
      <c r="AR395" s="203"/>
      <c r="AS395" s="32"/>
    </row>
    <row r="396" spans="1:45" ht="12.75" hidden="1" x14ac:dyDescent="0.2">
      <c r="A396" s="48">
        <v>390</v>
      </c>
      <c r="B396" s="12">
        <f>'Encargos e Benefícios'!B395</f>
        <v>0</v>
      </c>
      <c r="C396" s="10">
        <f>'Encargos e Benefícios'!C395</f>
        <v>0</v>
      </c>
      <c r="D396" s="38"/>
      <c r="E396" s="167"/>
      <c r="F396" s="166"/>
      <c r="G396" s="165"/>
      <c r="H396" s="126"/>
      <c r="I396" s="47"/>
      <c r="J396" s="47"/>
      <c r="K396" s="47"/>
      <c r="L396" s="47"/>
      <c r="M396" s="165"/>
      <c r="N396" s="126"/>
      <c r="O396" s="47"/>
      <c r="P396" s="47"/>
      <c r="Q396" s="47"/>
      <c r="R396" s="47"/>
      <c r="S396" s="165"/>
      <c r="T396" s="126"/>
      <c r="U396" s="47"/>
      <c r="V396" s="47"/>
      <c r="W396" s="47"/>
      <c r="X396" s="47"/>
      <c r="Y396" s="165"/>
      <c r="Z396" s="126"/>
      <c r="AA396" s="47"/>
      <c r="AB396" s="47"/>
      <c r="AC396" s="47"/>
      <c r="AD396" s="47"/>
      <c r="AE396" s="165"/>
      <c r="AF396" s="126"/>
      <c r="AG396" s="47"/>
      <c r="AH396" s="47"/>
      <c r="AI396" s="47"/>
      <c r="AJ396" s="129"/>
      <c r="AK396" s="11">
        <f>'Encargos e Benefícios'!D395</f>
        <v>0</v>
      </c>
      <c r="AL396" s="11">
        <f>IF('Encargos e Benefícios'!C395=0,0,'Encargos e Benefícios'!U395/'Encargos e Benefícios'!C395)</f>
        <v>0</v>
      </c>
      <c r="AM396" s="11">
        <f>IF('Encargos e Benefícios'!C395=0,0,'Encargos e Benefícios'!AC395/'Encargos e Benefícios'!C395)</f>
        <v>0</v>
      </c>
      <c r="AN396" s="113">
        <f>IF('Encargos e Benefícios'!C395=0,0,'Encargos e Benefícios'!AD395/'Encargos e Benefícios'!C395)</f>
        <v>0</v>
      </c>
      <c r="AO396" s="32"/>
      <c r="AP396" s="31"/>
      <c r="AQ396" s="31"/>
      <c r="AR396" s="203"/>
      <c r="AS396" s="32"/>
    </row>
    <row r="397" spans="1:45" ht="12.75" hidden="1" x14ac:dyDescent="0.2">
      <c r="A397" s="48">
        <v>391</v>
      </c>
      <c r="B397" s="12">
        <f>'Encargos e Benefícios'!B396</f>
        <v>0</v>
      </c>
      <c r="C397" s="10">
        <f>'Encargos e Benefícios'!C396</f>
        <v>0</v>
      </c>
      <c r="D397" s="38"/>
      <c r="E397" s="167"/>
      <c r="F397" s="166"/>
      <c r="G397" s="165"/>
      <c r="H397" s="126"/>
      <c r="I397" s="47"/>
      <c r="J397" s="47"/>
      <c r="K397" s="47"/>
      <c r="L397" s="47"/>
      <c r="M397" s="165"/>
      <c r="N397" s="126"/>
      <c r="O397" s="47"/>
      <c r="P397" s="47"/>
      <c r="Q397" s="47"/>
      <c r="R397" s="47"/>
      <c r="S397" s="165"/>
      <c r="T397" s="126"/>
      <c r="U397" s="47"/>
      <c r="V397" s="47"/>
      <c r="W397" s="47"/>
      <c r="X397" s="47"/>
      <c r="Y397" s="165"/>
      <c r="Z397" s="126"/>
      <c r="AA397" s="47"/>
      <c r="AB397" s="47"/>
      <c r="AC397" s="47"/>
      <c r="AD397" s="47"/>
      <c r="AE397" s="165"/>
      <c r="AF397" s="126"/>
      <c r="AG397" s="47"/>
      <c r="AH397" s="47"/>
      <c r="AI397" s="47"/>
      <c r="AJ397" s="129"/>
      <c r="AK397" s="11">
        <f>'Encargos e Benefícios'!D396</f>
        <v>0</v>
      </c>
      <c r="AL397" s="11">
        <f>IF('Encargos e Benefícios'!C396=0,0,'Encargos e Benefícios'!U396/'Encargos e Benefícios'!C396)</f>
        <v>0</v>
      </c>
      <c r="AM397" s="11">
        <f>IF('Encargos e Benefícios'!C396=0,0,'Encargos e Benefícios'!AC396/'Encargos e Benefícios'!C396)</f>
        <v>0</v>
      </c>
      <c r="AN397" s="113">
        <f>IF('Encargos e Benefícios'!C396=0,0,'Encargos e Benefícios'!AD396/'Encargos e Benefícios'!C396)</f>
        <v>0</v>
      </c>
      <c r="AO397" s="32"/>
      <c r="AP397" s="31"/>
      <c r="AQ397" s="31"/>
      <c r="AR397" s="203"/>
      <c r="AS397" s="32"/>
    </row>
    <row r="398" spans="1:45" ht="12.75" hidden="1" x14ac:dyDescent="0.2">
      <c r="A398" s="48">
        <v>392</v>
      </c>
      <c r="B398" s="12">
        <f>'Encargos e Benefícios'!B397</f>
        <v>0</v>
      </c>
      <c r="C398" s="10">
        <f>'Encargos e Benefícios'!C397</f>
        <v>0</v>
      </c>
      <c r="D398" s="38"/>
      <c r="E398" s="167"/>
      <c r="F398" s="166"/>
      <c r="G398" s="165"/>
      <c r="H398" s="126"/>
      <c r="I398" s="47"/>
      <c r="J398" s="47"/>
      <c r="K398" s="47"/>
      <c r="L398" s="47"/>
      <c r="M398" s="165"/>
      <c r="N398" s="126"/>
      <c r="O398" s="47"/>
      <c r="P398" s="47"/>
      <c r="Q398" s="47"/>
      <c r="R398" s="47"/>
      <c r="S398" s="165"/>
      <c r="T398" s="126"/>
      <c r="U398" s="47"/>
      <c r="V398" s="47"/>
      <c r="W398" s="47"/>
      <c r="X398" s="47"/>
      <c r="Y398" s="165"/>
      <c r="Z398" s="126"/>
      <c r="AA398" s="47"/>
      <c r="AB398" s="47"/>
      <c r="AC398" s="47"/>
      <c r="AD398" s="47"/>
      <c r="AE398" s="165"/>
      <c r="AF398" s="126"/>
      <c r="AG398" s="47"/>
      <c r="AH398" s="47"/>
      <c r="AI398" s="47"/>
      <c r="AJ398" s="129"/>
      <c r="AK398" s="11">
        <f>'Encargos e Benefícios'!D397</f>
        <v>0</v>
      </c>
      <c r="AL398" s="11">
        <f>IF('Encargos e Benefícios'!C397=0,0,'Encargos e Benefícios'!U397/'Encargos e Benefícios'!C397)</f>
        <v>0</v>
      </c>
      <c r="AM398" s="11">
        <f>IF('Encargos e Benefícios'!C397=0,0,'Encargos e Benefícios'!AC397/'Encargos e Benefícios'!C397)</f>
        <v>0</v>
      </c>
      <c r="AN398" s="113">
        <f>IF('Encargos e Benefícios'!C397=0,0,'Encargos e Benefícios'!AD397/'Encargos e Benefícios'!C397)</f>
        <v>0</v>
      </c>
      <c r="AO398" s="32"/>
      <c r="AP398" s="31"/>
      <c r="AQ398" s="31"/>
      <c r="AR398" s="203"/>
      <c r="AS398" s="32"/>
    </row>
    <row r="399" spans="1:45" ht="12.75" hidden="1" x14ac:dyDescent="0.2">
      <c r="A399" s="48">
        <v>393</v>
      </c>
      <c r="B399" s="12">
        <f>'Encargos e Benefícios'!B398</f>
        <v>0</v>
      </c>
      <c r="C399" s="10">
        <f>'Encargos e Benefícios'!C398</f>
        <v>0</v>
      </c>
      <c r="D399" s="38"/>
      <c r="E399" s="167"/>
      <c r="F399" s="166"/>
      <c r="G399" s="165"/>
      <c r="H399" s="126"/>
      <c r="I399" s="47"/>
      <c r="J399" s="47"/>
      <c r="K399" s="47"/>
      <c r="L399" s="47"/>
      <c r="M399" s="165"/>
      <c r="N399" s="126"/>
      <c r="O399" s="47"/>
      <c r="P399" s="47"/>
      <c r="Q399" s="47"/>
      <c r="R399" s="47"/>
      <c r="S399" s="165"/>
      <c r="T399" s="126"/>
      <c r="U399" s="47"/>
      <c r="V399" s="47"/>
      <c r="W399" s="47"/>
      <c r="X399" s="47"/>
      <c r="Y399" s="165"/>
      <c r="Z399" s="126"/>
      <c r="AA399" s="47"/>
      <c r="AB399" s="47"/>
      <c r="AC399" s="47"/>
      <c r="AD399" s="47"/>
      <c r="AE399" s="165"/>
      <c r="AF399" s="126"/>
      <c r="AG399" s="47"/>
      <c r="AH399" s="47"/>
      <c r="AI399" s="47"/>
      <c r="AJ399" s="129"/>
      <c r="AK399" s="11">
        <f>'Encargos e Benefícios'!D398</f>
        <v>0</v>
      </c>
      <c r="AL399" s="11">
        <f>IF('Encargos e Benefícios'!C398=0,0,'Encargos e Benefícios'!U398/'Encargos e Benefícios'!C398)</f>
        <v>0</v>
      </c>
      <c r="AM399" s="11">
        <f>IF('Encargos e Benefícios'!C398=0,0,'Encargos e Benefícios'!AC398/'Encargos e Benefícios'!C398)</f>
        <v>0</v>
      </c>
      <c r="AN399" s="113">
        <f>IF('Encargos e Benefícios'!C398=0,0,'Encargos e Benefícios'!AD398/'Encargos e Benefícios'!C398)</f>
        <v>0</v>
      </c>
      <c r="AO399" s="32"/>
      <c r="AP399" s="31"/>
      <c r="AQ399" s="31"/>
      <c r="AR399" s="203"/>
      <c r="AS399" s="32"/>
    </row>
    <row r="400" spans="1:45" ht="12.75" hidden="1" x14ac:dyDescent="0.2">
      <c r="A400" s="48">
        <v>394</v>
      </c>
      <c r="B400" s="12">
        <f>'Encargos e Benefícios'!B399</f>
        <v>0</v>
      </c>
      <c r="C400" s="10">
        <f>'Encargos e Benefícios'!C399</f>
        <v>0</v>
      </c>
      <c r="D400" s="38"/>
      <c r="E400" s="167"/>
      <c r="F400" s="166"/>
      <c r="G400" s="165"/>
      <c r="H400" s="126"/>
      <c r="I400" s="47"/>
      <c r="J400" s="47"/>
      <c r="K400" s="47"/>
      <c r="L400" s="47"/>
      <c r="M400" s="165"/>
      <c r="N400" s="126"/>
      <c r="O400" s="47"/>
      <c r="P400" s="47"/>
      <c r="Q400" s="47"/>
      <c r="R400" s="47"/>
      <c r="S400" s="165"/>
      <c r="T400" s="126"/>
      <c r="U400" s="47"/>
      <c r="V400" s="47"/>
      <c r="W400" s="47"/>
      <c r="X400" s="47"/>
      <c r="Y400" s="165"/>
      <c r="Z400" s="126"/>
      <c r="AA400" s="47"/>
      <c r="AB400" s="47"/>
      <c r="AC400" s="47"/>
      <c r="AD400" s="47"/>
      <c r="AE400" s="165"/>
      <c r="AF400" s="126"/>
      <c r="AG400" s="47"/>
      <c r="AH400" s="47"/>
      <c r="AI400" s="47"/>
      <c r="AJ400" s="129"/>
      <c r="AK400" s="11">
        <f>'Encargos e Benefícios'!D399</f>
        <v>0</v>
      </c>
      <c r="AL400" s="11">
        <f>IF('Encargos e Benefícios'!C399=0,0,'Encargos e Benefícios'!U399/'Encargos e Benefícios'!C399)</f>
        <v>0</v>
      </c>
      <c r="AM400" s="11">
        <f>IF('Encargos e Benefícios'!C399=0,0,'Encargos e Benefícios'!AC399/'Encargos e Benefícios'!C399)</f>
        <v>0</v>
      </c>
      <c r="AN400" s="113">
        <f>IF('Encargos e Benefícios'!C399=0,0,'Encargos e Benefícios'!AD399/'Encargos e Benefícios'!C399)</f>
        <v>0</v>
      </c>
      <c r="AO400" s="32"/>
      <c r="AP400" s="31"/>
      <c r="AQ400" s="31"/>
      <c r="AR400" s="203"/>
      <c r="AS400" s="32"/>
    </row>
    <row r="401" spans="1:45" ht="12.75" hidden="1" x14ac:dyDescent="0.2">
      <c r="A401" s="48">
        <v>395</v>
      </c>
      <c r="B401" s="12">
        <f>'Encargos e Benefícios'!B400</f>
        <v>0</v>
      </c>
      <c r="C401" s="10">
        <f>'Encargos e Benefícios'!C400</f>
        <v>0</v>
      </c>
      <c r="D401" s="38"/>
      <c r="E401" s="167"/>
      <c r="F401" s="166"/>
      <c r="G401" s="165"/>
      <c r="H401" s="126"/>
      <c r="I401" s="47"/>
      <c r="J401" s="47"/>
      <c r="K401" s="47"/>
      <c r="L401" s="47"/>
      <c r="M401" s="165"/>
      <c r="N401" s="126"/>
      <c r="O401" s="47"/>
      <c r="P401" s="47"/>
      <c r="Q401" s="47"/>
      <c r="R401" s="47"/>
      <c r="S401" s="165"/>
      <c r="T401" s="126"/>
      <c r="U401" s="47"/>
      <c r="V401" s="47"/>
      <c r="W401" s="47"/>
      <c r="X401" s="47"/>
      <c r="Y401" s="165"/>
      <c r="Z401" s="126"/>
      <c r="AA401" s="47"/>
      <c r="AB401" s="47"/>
      <c r="AC401" s="47"/>
      <c r="AD401" s="47"/>
      <c r="AE401" s="165"/>
      <c r="AF401" s="126"/>
      <c r="AG401" s="47"/>
      <c r="AH401" s="47"/>
      <c r="AI401" s="47"/>
      <c r="AJ401" s="129"/>
      <c r="AK401" s="11">
        <f>'Encargos e Benefícios'!D400</f>
        <v>0</v>
      </c>
      <c r="AL401" s="11">
        <f>IF('Encargos e Benefícios'!C400=0,0,'Encargos e Benefícios'!U400/'Encargos e Benefícios'!C400)</f>
        <v>0</v>
      </c>
      <c r="AM401" s="11">
        <f>IF('Encargos e Benefícios'!C400=0,0,'Encargos e Benefícios'!AC400/'Encargos e Benefícios'!C400)</f>
        <v>0</v>
      </c>
      <c r="AN401" s="113">
        <f>IF('Encargos e Benefícios'!C400=0,0,'Encargos e Benefícios'!AD400/'Encargos e Benefícios'!C400)</f>
        <v>0</v>
      </c>
      <c r="AO401" s="32"/>
      <c r="AP401" s="31"/>
      <c r="AQ401" s="31"/>
      <c r="AR401" s="203"/>
      <c r="AS401" s="32"/>
    </row>
    <row r="402" spans="1:45" ht="12.75" hidden="1" x14ac:dyDescent="0.2">
      <c r="A402" s="48">
        <v>396</v>
      </c>
      <c r="B402" s="12">
        <f>'Encargos e Benefícios'!B401</f>
        <v>0</v>
      </c>
      <c r="C402" s="10">
        <f>'Encargos e Benefícios'!C401</f>
        <v>0</v>
      </c>
      <c r="D402" s="38"/>
      <c r="E402" s="167"/>
      <c r="F402" s="166"/>
      <c r="G402" s="165"/>
      <c r="H402" s="126"/>
      <c r="I402" s="47"/>
      <c r="J402" s="47"/>
      <c r="K402" s="47"/>
      <c r="L402" s="47"/>
      <c r="M402" s="165"/>
      <c r="N402" s="126"/>
      <c r="O402" s="47"/>
      <c r="P402" s="47"/>
      <c r="Q402" s="47"/>
      <c r="R402" s="47"/>
      <c r="S402" s="165"/>
      <c r="T402" s="126"/>
      <c r="U402" s="47"/>
      <c r="V402" s="47"/>
      <c r="W402" s="47"/>
      <c r="X402" s="47"/>
      <c r="Y402" s="165"/>
      <c r="Z402" s="126"/>
      <c r="AA402" s="47"/>
      <c r="AB402" s="47"/>
      <c r="AC402" s="47"/>
      <c r="AD402" s="47"/>
      <c r="AE402" s="165"/>
      <c r="AF402" s="126"/>
      <c r="AG402" s="47"/>
      <c r="AH402" s="47"/>
      <c r="AI402" s="47"/>
      <c r="AJ402" s="129"/>
      <c r="AK402" s="11">
        <f>'Encargos e Benefícios'!D401</f>
        <v>0</v>
      </c>
      <c r="AL402" s="11">
        <f>IF('Encargos e Benefícios'!C401=0,0,'Encargos e Benefícios'!U401/'Encargos e Benefícios'!C401)</f>
        <v>0</v>
      </c>
      <c r="AM402" s="11">
        <f>IF('Encargos e Benefícios'!C401=0,0,'Encargos e Benefícios'!AC401/'Encargos e Benefícios'!C401)</f>
        <v>0</v>
      </c>
      <c r="AN402" s="113">
        <f>IF('Encargos e Benefícios'!C401=0,0,'Encargos e Benefícios'!AD401/'Encargos e Benefícios'!C401)</f>
        <v>0</v>
      </c>
      <c r="AO402" s="32"/>
      <c r="AP402" s="31"/>
      <c r="AQ402" s="31"/>
      <c r="AR402" s="203"/>
      <c r="AS402" s="32"/>
    </row>
    <row r="403" spans="1:45" ht="12.75" hidden="1" x14ac:dyDescent="0.2">
      <c r="A403" s="48">
        <v>397</v>
      </c>
      <c r="B403" s="12">
        <f>'Encargos e Benefícios'!B402</f>
        <v>0</v>
      </c>
      <c r="C403" s="10">
        <f>'Encargos e Benefícios'!C402</f>
        <v>0</v>
      </c>
      <c r="D403" s="38"/>
      <c r="E403" s="167"/>
      <c r="F403" s="166"/>
      <c r="G403" s="165"/>
      <c r="H403" s="126"/>
      <c r="I403" s="47"/>
      <c r="J403" s="47"/>
      <c r="K403" s="47"/>
      <c r="L403" s="47"/>
      <c r="M403" s="165"/>
      <c r="N403" s="126"/>
      <c r="O403" s="47"/>
      <c r="P403" s="47"/>
      <c r="Q403" s="47"/>
      <c r="R403" s="47"/>
      <c r="S403" s="165"/>
      <c r="T403" s="126"/>
      <c r="U403" s="47"/>
      <c r="V403" s="47"/>
      <c r="W403" s="47"/>
      <c r="X403" s="47"/>
      <c r="Y403" s="165"/>
      <c r="Z403" s="126"/>
      <c r="AA403" s="47"/>
      <c r="AB403" s="47"/>
      <c r="AC403" s="47"/>
      <c r="AD403" s="47"/>
      <c r="AE403" s="165"/>
      <c r="AF403" s="126"/>
      <c r="AG403" s="47"/>
      <c r="AH403" s="47"/>
      <c r="AI403" s="47"/>
      <c r="AJ403" s="129"/>
      <c r="AK403" s="11">
        <f>'Encargos e Benefícios'!D402</f>
        <v>0</v>
      </c>
      <c r="AL403" s="11">
        <f>IF('Encargos e Benefícios'!C402=0,0,'Encargos e Benefícios'!U402/'Encargos e Benefícios'!C402)</f>
        <v>0</v>
      </c>
      <c r="AM403" s="11">
        <f>IF('Encargos e Benefícios'!C402=0,0,'Encargos e Benefícios'!AC402/'Encargos e Benefícios'!C402)</f>
        <v>0</v>
      </c>
      <c r="AN403" s="113">
        <f>IF('Encargos e Benefícios'!C402=0,0,'Encargos e Benefícios'!AD402/'Encargos e Benefícios'!C402)</f>
        <v>0</v>
      </c>
      <c r="AO403" s="32"/>
      <c r="AP403" s="31"/>
      <c r="AQ403" s="31"/>
      <c r="AR403" s="203"/>
      <c r="AS403" s="32"/>
    </row>
    <row r="404" spans="1:45" ht="12.75" hidden="1" x14ac:dyDescent="0.2">
      <c r="A404" s="48">
        <v>398</v>
      </c>
      <c r="B404" s="12">
        <f>'Encargos e Benefícios'!B403</f>
        <v>0</v>
      </c>
      <c r="C404" s="10">
        <f>'Encargos e Benefícios'!C403</f>
        <v>0</v>
      </c>
      <c r="D404" s="38"/>
      <c r="E404" s="167"/>
      <c r="F404" s="166"/>
      <c r="G404" s="165"/>
      <c r="H404" s="126"/>
      <c r="I404" s="47"/>
      <c r="J404" s="47"/>
      <c r="K404" s="47"/>
      <c r="L404" s="47"/>
      <c r="M404" s="165"/>
      <c r="N404" s="126"/>
      <c r="O404" s="47"/>
      <c r="P404" s="47"/>
      <c r="Q404" s="47"/>
      <c r="R404" s="47"/>
      <c r="S404" s="165"/>
      <c r="T404" s="126"/>
      <c r="U404" s="47"/>
      <c r="V404" s="47"/>
      <c r="W404" s="47"/>
      <c r="X404" s="47"/>
      <c r="Y404" s="165"/>
      <c r="Z404" s="126"/>
      <c r="AA404" s="47"/>
      <c r="AB404" s="47"/>
      <c r="AC404" s="47"/>
      <c r="AD404" s="47"/>
      <c r="AE404" s="165"/>
      <c r="AF404" s="126"/>
      <c r="AG404" s="47"/>
      <c r="AH404" s="47"/>
      <c r="AI404" s="47"/>
      <c r="AJ404" s="129"/>
      <c r="AK404" s="11">
        <f>'Encargos e Benefícios'!D403</f>
        <v>0</v>
      </c>
      <c r="AL404" s="11">
        <f>IF('Encargos e Benefícios'!C403=0,0,'Encargos e Benefícios'!U403/'Encargos e Benefícios'!C403)</f>
        <v>0</v>
      </c>
      <c r="AM404" s="11">
        <f>IF('Encargos e Benefícios'!C403=0,0,'Encargos e Benefícios'!AC403/'Encargos e Benefícios'!C403)</f>
        <v>0</v>
      </c>
      <c r="AN404" s="113">
        <f>IF('Encargos e Benefícios'!C403=0,0,'Encargos e Benefícios'!AD403/'Encargos e Benefícios'!C403)</f>
        <v>0</v>
      </c>
      <c r="AO404" s="32"/>
      <c r="AP404" s="31"/>
      <c r="AQ404" s="31"/>
      <c r="AR404" s="203"/>
      <c r="AS404" s="32"/>
    </row>
    <row r="405" spans="1:45" ht="12.75" hidden="1" x14ac:dyDescent="0.2">
      <c r="A405" s="48">
        <v>399</v>
      </c>
      <c r="B405" s="12">
        <f>'Encargos e Benefícios'!B404</f>
        <v>0</v>
      </c>
      <c r="C405" s="10">
        <f>'Encargos e Benefícios'!C404</f>
        <v>0</v>
      </c>
      <c r="D405" s="38"/>
      <c r="E405" s="167"/>
      <c r="F405" s="166"/>
      <c r="G405" s="165"/>
      <c r="H405" s="126"/>
      <c r="I405" s="47"/>
      <c r="J405" s="47"/>
      <c r="K405" s="47"/>
      <c r="L405" s="47"/>
      <c r="M405" s="165"/>
      <c r="N405" s="126"/>
      <c r="O405" s="47"/>
      <c r="P405" s="47"/>
      <c r="Q405" s="47"/>
      <c r="R405" s="47"/>
      <c r="S405" s="165"/>
      <c r="T405" s="126"/>
      <c r="U405" s="47"/>
      <c r="V405" s="47"/>
      <c r="W405" s="47"/>
      <c r="X405" s="47"/>
      <c r="Y405" s="165"/>
      <c r="Z405" s="126"/>
      <c r="AA405" s="47"/>
      <c r="AB405" s="47"/>
      <c r="AC405" s="47"/>
      <c r="AD405" s="47"/>
      <c r="AE405" s="165"/>
      <c r="AF405" s="126"/>
      <c r="AG405" s="47"/>
      <c r="AH405" s="47"/>
      <c r="AI405" s="47"/>
      <c r="AJ405" s="129"/>
      <c r="AK405" s="11">
        <f>'Encargos e Benefícios'!D404</f>
        <v>0</v>
      </c>
      <c r="AL405" s="11">
        <f>IF('Encargos e Benefícios'!C404=0,0,'Encargos e Benefícios'!U404/'Encargos e Benefícios'!C404)</f>
        <v>0</v>
      </c>
      <c r="AM405" s="11">
        <f>IF('Encargos e Benefícios'!C404=0,0,'Encargos e Benefícios'!AC404/'Encargos e Benefícios'!C404)</f>
        <v>0</v>
      </c>
      <c r="AN405" s="113">
        <f>IF('Encargos e Benefícios'!C404=0,0,'Encargos e Benefícios'!AD404/'Encargos e Benefícios'!C404)</f>
        <v>0</v>
      </c>
      <c r="AO405" s="32"/>
      <c r="AP405" s="31"/>
      <c r="AQ405" s="31"/>
      <c r="AR405" s="203"/>
      <c r="AS405" s="32"/>
    </row>
    <row r="406" spans="1:45" ht="12.75" hidden="1" x14ac:dyDescent="0.2">
      <c r="A406" s="48">
        <v>400</v>
      </c>
      <c r="B406" s="12">
        <f>'Encargos e Benefícios'!B405</f>
        <v>0</v>
      </c>
      <c r="C406" s="10">
        <f>'Encargos e Benefícios'!C405</f>
        <v>0</v>
      </c>
      <c r="D406" s="38"/>
      <c r="E406" s="167"/>
      <c r="F406" s="166"/>
      <c r="G406" s="165"/>
      <c r="H406" s="126"/>
      <c r="I406" s="47"/>
      <c r="J406" s="47"/>
      <c r="K406" s="47"/>
      <c r="L406" s="47"/>
      <c r="M406" s="165"/>
      <c r="N406" s="126"/>
      <c r="O406" s="47"/>
      <c r="P406" s="47"/>
      <c r="Q406" s="47"/>
      <c r="R406" s="47"/>
      <c r="S406" s="165"/>
      <c r="T406" s="126"/>
      <c r="U406" s="47"/>
      <c r="V406" s="47"/>
      <c r="W406" s="47"/>
      <c r="X406" s="47"/>
      <c r="Y406" s="165"/>
      <c r="Z406" s="126"/>
      <c r="AA406" s="47"/>
      <c r="AB406" s="47"/>
      <c r="AC406" s="47"/>
      <c r="AD406" s="47"/>
      <c r="AE406" s="165"/>
      <c r="AF406" s="126"/>
      <c r="AG406" s="47"/>
      <c r="AH406" s="47"/>
      <c r="AI406" s="47"/>
      <c r="AJ406" s="129"/>
      <c r="AK406" s="11">
        <f>'Encargos e Benefícios'!D405</f>
        <v>0</v>
      </c>
      <c r="AL406" s="11">
        <f>IF('Encargos e Benefícios'!C405=0,0,'Encargos e Benefícios'!U405/'Encargos e Benefícios'!C405)</f>
        <v>0</v>
      </c>
      <c r="AM406" s="11">
        <f>IF('Encargos e Benefícios'!C405=0,0,'Encargos e Benefícios'!AC405/'Encargos e Benefícios'!C405)</f>
        <v>0</v>
      </c>
      <c r="AN406" s="113">
        <f>IF('Encargos e Benefícios'!C405=0,0,'Encargos e Benefícios'!AD405/'Encargos e Benefícios'!C405)</f>
        <v>0</v>
      </c>
      <c r="AO406" s="32"/>
      <c r="AP406" s="31"/>
      <c r="AQ406" s="31"/>
      <c r="AR406" s="203"/>
      <c r="AS406" s="32"/>
    </row>
    <row r="407" spans="1:45" ht="12.75" hidden="1" x14ac:dyDescent="0.2">
      <c r="A407" s="48">
        <v>401</v>
      </c>
      <c r="B407" s="12">
        <f>'Encargos e Benefícios'!B406</f>
        <v>0</v>
      </c>
      <c r="C407" s="10">
        <f>'Encargos e Benefícios'!C406</f>
        <v>0</v>
      </c>
      <c r="D407" s="38"/>
      <c r="E407" s="167"/>
      <c r="F407" s="166"/>
      <c r="G407" s="165"/>
      <c r="H407" s="126"/>
      <c r="I407" s="47"/>
      <c r="J407" s="47"/>
      <c r="K407" s="47"/>
      <c r="L407" s="47"/>
      <c r="M407" s="165"/>
      <c r="N407" s="126"/>
      <c r="O407" s="47"/>
      <c r="P407" s="47"/>
      <c r="Q407" s="47"/>
      <c r="R407" s="47"/>
      <c r="S407" s="165"/>
      <c r="T407" s="126"/>
      <c r="U407" s="47"/>
      <c r="V407" s="47"/>
      <c r="W407" s="47"/>
      <c r="X407" s="47"/>
      <c r="Y407" s="165"/>
      <c r="Z407" s="126"/>
      <c r="AA407" s="47"/>
      <c r="AB407" s="47"/>
      <c r="AC407" s="47"/>
      <c r="AD407" s="47"/>
      <c r="AE407" s="165"/>
      <c r="AF407" s="126"/>
      <c r="AG407" s="47"/>
      <c r="AH407" s="47"/>
      <c r="AI407" s="47"/>
      <c r="AJ407" s="129"/>
      <c r="AK407" s="11">
        <f>'Encargos e Benefícios'!D406</f>
        <v>0</v>
      </c>
      <c r="AL407" s="11">
        <f>IF('Encargos e Benefícios'!C406=0,0,'Encargos e Benefícios'!U406/'Encargos e Benefícios'!C406)</f>
        <v>0</v>
      </c>
      <c r="AM407" s="11">
        <f>IF('Encargos e Benefícios'!C406=0,0,'Encargos e Benefícios'!AC406/'Encargos e Benefícios'!C406)</f>
        <v>0</v>
      </c>
      <c r="AN407" s="113">
        <f>IF('Encargos e Benefícios'!C406=0,0,'Encargos e Benefícios'!AD406/'Encargos e Benefícios'!C406)</f>
        <v>0</v>
      </c>
      <c r="AO407" s="32"/>
      <c r="AP407" s="31"/>
      <c r="AQ407" s="31"/>
      <c r="AR407" s="203"/>
      <c r="AS407" s="32"/>
    </row>
    <row r="408" spans="1:45" ht="12.75" hidden="1" x14ac:dyDescent="0.2">
      <c r="A408" s="48">
        <v>402</v>
      </c>
      <c r="B408" s="12">
        <f>'Encargos e Benefícios'!B407</f>
        <v>0</v>
      </c>
      <c r="C408" s="10">
        <f>'Encargos e Benefícios'!C407</f>
        <v>0</v>
      </c>
      <c r="D408" s="38"/>
      <c r="E408" s="167"/>
      <c r="F408" s="166"/>
      <c r="G408" s="165"/>
      <c r="H408" s="126"/>
      <c r="I408" s="47"/>
      <c r="J408" s="47"/>
      <c r="K408" s="47"/>
      <c r="L408" s="47"/>
      <c r="M408" s="165"/>
      <c r="N408" s="126"/>
      <c r="O408" s="47"/>
      <c r="P408" s="47"/>
      <c r="Q408" s="47"/>
      <c r="R408" s="47"/>
      <c r="S408" s="165"/>
      <c r="T408" s="126"/>
      <c r="U408" s="47"/>
      <c r="V408" s="47"/>
      <c r="W408" s="47"/>
      <c r="X408" s="47"/>
      <c r="Y408" s="165"/>
      <c r="Z408" s="126"/>
      <c r="AA408" s="47"/>
      <c r="AB408" s="47"/>
      <c r="AC408" s="47"/>
      <c r="AD408" s="47"/>
      <c r="AE408" s="165"/>
      <c r="AF408" s="126"/>
      <c r="AG408" s="47"/>
      <c r="AH408" s="47"/>
      <c r="AI408" s="47"/>
      <c r="AJ408" s="129"/>
      <c r="AK408" s="11">
        <f>'Encargos e Benefícios'!D407</f>
        <v>0</v>
      </c>
      <c r="AL408" s="11">
        <f>IF('Encargos e Benefícios'!C407=0,0,'Encargos e Benefícios'!U407/'Encargos e Benefícios'!C407)</f>
        <v>0</v>
      </c>
      <c r="AM408" s="11">
        <f>IF('Encargos e Benefícios'!C407=0,0,'Encargos e Benefícios'!AC407/'Encargos e Benefícios'!C407)</f>
        <v>0</v>
      </c>
      <c r="AN408" s="113">
        <f>IF('Encargos e Benefícios'!C407=0,0,'Encargos e Benefícios'!AD407/'Encargos e Benefícios'!C407)</f>
        <v>0</v>
      </c>
      <c r="AO408" s="32"/>
      <c r="AP408" s="31"/>
      <c r="AQ408" s="31"/>
      <c r="AR408" s="203"/>
      <c r="AS408" s="32"/>
    </row>
    <row r="409" spans="1:45" ht="12.75" hidden="1" x14ac:dyDescent="0.2">
      <c r="A409" s="48">
        <v>403</v>
      </c>
      <c r="B409" s="12">
        <f>'Encargos e Benefícios'!B408</f>
        <v>0</v>
      </c>
      <c r="C409" s="10">
        <f>'Encargos e Benefícios'!C408</f>
        <v>0</v>
      </c>
      <c r="D409" s="38"/>
      <c r="E409" s="167"/>
      <c r="F409" s="166"/>
      <c r="G409" s="165"/>
      <c r="H409" s="126"/>
      <c r="I409" s="47"/>
      <c r="J409" s="47"/>
      <c r="K409" s="47"/>
      <c r="L409" s="47"/>
      <c r="M409" s="165"/>
      <c r="N409" s="126"/>
      <c r="O409" s="47"/>
      <c r="P409" s="47"/>
      <c r="Q409" s="47"/>
      <c r="R409" s="47"/>
      <c r="S409" s="165"/>
      <c r="T409" s="126"/>
      <c r="U409" s="47"/>
      <c r="V409" s="47"/>
      <c r="W409" s="47"/>
      <c r="X409" s="47"/>
      <c r="Y409" s="165"/>
      <c r="Z409" s="126"/>
      <c r="AA409" s="47"/>
      <c r="AB409" s="47"/>
      <c r="AC409" s="47"/>
      <c r="AD409" s="47"/>
      <c r="AE409" s="165"/>
      <c r="AF409" s="126"/>
      <c r="AG409" s="47"/>
      <c r="AH409" s="47"/>
      <c r="AI409" s="47"/>
      <c r="AJ409" s="129"/>
      <c r="AK409" s="11">
        <f>'Encargos e Benefícios'!D408</f>
        <v>0</v>
      </c>
      <c r="AL409" s="11">
        <f>IF('Encargos e Benefícios'!C408=0,0,'Encargos e Benefícios'!U408/'Encargos e Benefícios'!C408)</f>
        <v>0</v>
      </c>
      <c r="AM409" s="11">
        <f>IF('Encargos e Benefícios'!C408=0,0,'Encargos e Benefícios'!AC408/'Encargos e Benefícios'!C408)</f>
        <v>0</v>
      </c>
      <c r="AN409" s="113">
        <f>IF('Encargos e Benefícios'!C408=0,0,'Encargos e Benefícios'!AD408/'Encargos e Benefícios'!C408)</f>
        <v>0</v>
      </c>
      <c r="AO409" s="32"/>
      <c r="AP409" s="31"/>
      <c r="AQ409" s="31"/>
      <c r="AR409" s="203"/>
      <c r="AS409" s="32"/>
    </row>
    <row r="410" spans="1:45" ht="12.75" hidden="1" x14ac:dyDescent="0.2">
      <c r="A410" s="48">
        <v>404</v>
      </c>
      <c r="B410" s="12">
        <f>'Encargos e Benefícios'!B409</f>
        <v>0</v>
      </c>
      <c r="C410" s="10">
        <f>'Encargos e Benefícios'!C409</f>
        <v>0</v>
      </c>
      <c r="D410" s="38"/>
      <c r="E410" s="167"/>
      <c r="F410" s="166"/>
      <c r="G410" s="165"/>
      <c r="H410" s="126"/>
      <c r="I410" s="47"/>
      <c r="J410" s="47"/>
      <c r="K410" s="47"/>
      <c r="L410" s="47"/>
      <c r="M410" s="165"/>
      <c r="N410" s="126"/>
      <c r="O410" s="47"/>
      <c r="P410" s="47"/>
      <c r="Q410" s="47"/>
      <c r="R410" s="47"/>
      <c r="S410" s="165"/>
      <c r="T410" s="126"/>
      <c r="U410" s="47"/>
      <c r="V410" s="47"/>
      <c r="W410" s="47"/>
      <c r="X410" s="47"/>
      <c r="Y410" s="165"/>
      <c r="Z410" s="126"/>
      <c r="AA410" s="47"/>
      <c r="AB410" s="47"/>
      <c r="AC410" s="47"/>
      <c r="AD410" s="47"/>
      <c r="AE410" s="165"/>
      <c r="AF410" s="126"/>
      <c r="AG410" s="47"/>
      <c r="AH410" s="47"/>
      <c r="AI410" s="47"/>
      <c r="AJ410" s="129"/>
      <c r="AK410" s="11">
        <f>'Encargos e Benefícios'!D409</f>
        <v>0</v>
      </c>
      <c r="AL410" s="11">
        <f>IF('Encargos e Benefícios'!C409=0,0,'Encargos e Benefícios'!U409/'Encargos e Benefícios'!C409)</f>
        <v>0</v>
      </c>
      <c r="AM410" s="11">
        <f>IF('Encargos e Benefícios'!C409=0,0,'Encargos e Benefícios'!AC409/'Encargos e Benefícios'!C409)</f>
        <v>0</v>
      </c>
      <c r="AN410" s="113">
        <f>IF('Encargos e Benefícios'!C409=0,0,'Encargos e Benefícios'!AD409/'Encargos e Benefícios'!C409)</f>
        <v>0</v>
      </c>
      <c r="AO410" s="32"/>
      <c r="AP410" s="31"/>
      <c r="AQ410" s="31"/>
      <c r="AR410" s="203"/>
      <c r="AS410" s="32"/>
    </row>
    <row r="411" spans="1:45" ht="12.75" hidden="1" x14ac:dyDescent="0.2">
      <c r="A411" s="48">
        <v>405</v>
      </c>
      <c r="B411" s="12">
        <f>'Encargos e Benefícios'!B410</f>
        <v>0</v>
      </c>
      <c r="C411" s="10">
        <f>'Encargos e Benefícios'!C410</f>
        <v>0</v>
      </c>
      <c r="D411" s="38"/>
      <c r="E411" s="167"/>
      <c r="F411" s="166"/>
      <c r="G411" s="165"/>
      <c r="H411" s="126"/>
      <c r="I411" s="47"/>
      <c r="J411" s="47"/>
      <c r="K411" s="47"/>
      <c r="L411" s="47"/>
      <c r="M411" s="165"/>
      <c r="N411" s="126"/>
      <c r="O411" s="47"/>
      <c r="P411" s="47"/>
      <c r="Q411" s="47"/>
      <c r="R411" s="47"/>
      <c r="S411" s="165"/>
      <c r="T411" s="126"/>
      <c r="U411" s="47"/>
      <c r="V411" s="47"/>
      <c r="W411" s="47"/>
      <c r="X411" s="47"/>
      <c r="Y411" s="165"/>
      <c r="Z411" s="126"/>
      <c r="AA411" s="47"/>
      <c r="AB411" s="47"/>
      <c r="AC411" s="47"/>
      <c r="AD411" s="47"/>
      <c r="AE411" s="165"/>
      <c r="AF411" s="126"/>
      <c r="AG411" s="47"/>
      <c r="AH411" s="47"/>
      <c r="AI411" s="47"/>
      <c r="AJ411" s="129"/>
      <c r="AK411" s="11">
        <f>'Encargos e Benefícios'!D410</f>
        <v>0</v>
      </c>
      <c r="AL411" s="11">
        <f>IF('Encargos e Benefícios'!C410=0,0,'Encargos e Benefícios'!U410/'Encargos e Benefícios'!C410)</f>
        <v>0</v>
      </c>
      <c r="AM411" s="11">
        <f>IF('Encargos e Benefícios'!C410=0,0,'Encargos e Benefícios'!AC410/'Encargos e Benefícios'!C410)</f>
        <v>0</v>
      </c>
      <c r="AN411" s="113">
        <f>IF('Encargos e Benefícios'!C410=0,0,'Encargos e Benefícios'!AD410/'Encargos e Benefícios'!C410)</f>
        <v>0</v>
      </c>
      <c r="AO411" s="32"/>
      <c r="AP411" s="31"/>
      <c r="AQ411" s="31"/>
      <c r="AR411" s="203"/>
      <c r="AS411" s="32"/>
    </row>
    <row r="412" spans="1:45" ht="12.75" hidden="1" x14ac:dyDescent="0.2">
      <c r="A412" s="48">
        <v>406</v>
      </c>
      <c r="B412" s="12">
        <f>'Encargos e Benefícios'!B411</f>
        <v>0</v>
      </c>
      <c r="C412" s="10">
        <f>'Encargos e Benefícios'!C411</f>
        <v>0</v>
      </c>
      <c r="D412" s="38"/>
      <c r="E412" s="167"/>
      <c r="F412" s="166"/>
      <c r="G412" s="165"/>
      <c r="H412" s="126"/>
      <c r="I412" s="47"/>
      <c r="J412" s="47"/>
      <c r="K412" s="47"/>
      <c r="L412" s="47"/>
      <c r="M412" s="165"/>
      <c r="N412" s="126"/>
      <c r="O412" s="47"/>
      <c r="P412" s="47"/>
      <c r="Q412" s="47"/>
      <c r="R412" s="47"/>
      <c r="S412" s="165"/>
      <c r="T412" s="126"/>
      <c r="U412" s="47"/>
      <c r="V412" s="47"/>
      <c r="W412" s="47"/>
      <c r="X412" s="47"/>
      <c r="Y412" s="165"/>
      <c r="Z412" s="126"/>
      <c r="AA412" s="47"/>
      <c r="AB412" s="47"/>
      <c r="AC412" s="47"/>
      <c r="AD412" s="47"/>
      <c r="AE412" s="165"/>
      <c r="AF412" s="126"/>
      <c r="AG412" s="47"/>
      <c r="AH412" s="47"/>
      <c r="AI412" s="47"/>
      <c r="AJ412" s="129"/>
      <c r="AK412" s="11">
        <f>'Encargos e Benefícios'!D411</f>
        <v>0</v>
      </c>
      <c r="AL412" s="11">
        <f>IF('Encargos e Benefícios'!C411=0,0,'Encargos e Benefícios'!U411/'Encargos e Benefícios'!C411)</f>
        <v>0</v>
      </c>
      <c r="AM412" s="11">
        <f>IF('Encargos e Benefícios'!C411=0,0,'Encargos e Benefícios'!AC411/'Encargos e Benefícios'!C411)</f>
        <v>0</v>
      </c>
      <c r="AN412" s="113">
        <f>IF('Encargos e Benefícios'!C411=0,0,'Encargos e Benefícios'!AD411/'Encargos e Benefícios'!C411)</f>
        <v>0</v>
      </c>
      <c r="AO412" s="32"/>
      <c r="AP412" s="31"/>
      <c r="AQ412" s="31"/>
      <c r="AR412" s="203"/>
      <c r="AS412" s="32"/>
    </row>
    <row r="413" spans="1:45" ht="12.75" hidden="1" x14ac:dyDescent="0.2">
      <c r="A413" s="48">
        <v>407</v>
      </c>
      <c r="B413" s="12">
        <f>'Encargos e Benefícios'!B412</f>
        <v>0</v>
      </c>
      <c r="C413" s="10">
        <f>'Encargos e Benefícios'!C412</f>
        <v>0</v>
      </c>
      <c r="D413" s="38"/>
      <c r="E413" s="167"/>
      <c r="F413" s="166"/>
      <c r="G413" s="165"/>
      <c r="H413" s="126"/>
      <c r="I413" s="47"/>
      <c r="J413" s="47"/>
      <c r="K413" s="47"/>
      <c r="L413" s="47"/>
      <c r="M413" s="165"/>
      <c r="N413" s="126"/>
      <c r="O413" s="47"/>
      <c r="P413" s="47"/>
      <c r="Q413" s="47"/>
      <c r="R413" s="47"/>
      <c r="S413" s="165"/>
      <c r="T413" s="126"/>
      <c r="U413" s="47"/>
      <c r="V413" s="47"/>
      <c r="W413" s="47"/>
      <c r="X413" s="47"/>
      <c r="Y413" s="165"/>
      <c r="Z413" s="126"/>
      <c r="AA413" s="47"/>
      <c r="AB413" s="47"/>
      <c r="AC413" s="47"/>
      <c r="AD413" s="47"/>
      <c r="AE413" s="165"/>
      <c r="AF413" s="126"/>
      <c r="AG413" s="47"/>
      <c r="AH413" s="47"/>
      <c r="AI413" s="47"/>
      <c r="AJ413" s="129"/>
      <c r="AK413" s="11">
        <f>'Encargos e Benefícios'!D412</f>
        <v>0</v>
      </c>
      <c r="AL413" s="11">
        <f>IF('Encargos e Benefícios'!C412=0,0,'Encargos e Benefícios'!U412/'Encargos e Benefícios'!C412)</f>
        <v>0</v>
      </c>
      <c r="AM413" s="11">
        <f>IF('Encargos e Benefícios'!C412=0,0,'Encargos e Benefícios'!AC412/'Encargos e Benefícios'!C412)</f>
        <v>0</v>
      </c>
      <c r="AN413" s="113">
        <f>IF('Encargos e Benefícios'!C412=0,0,'Encargos e Benefícios'!AD412/'Encargos e Benefícios'!C412)</f>
        <v>0</v>
      </c>
      <c r="AO413" s="32"/>
      <c r="AP413" s="31"/>
      <c r="AQ413" s="31"/>
      <c r="AR413" s="203"/>
      <c r="AS413" s="32"/>
    </row>
    <row r="414" spans="1:45" ht="12.75" hidden="1" x14ac:dyDescent="0.2">
      <c r="A414" s="48">
        <v>408</v>
      </c>
      <c r="B414" s="12">
        <f>'Encargos e Benefícios'!B413</f>
        <v>0</v>
      </c>
      <c r="C414" s="10">
        <f>'Encargos e Benefícios'!C413</f>
        <v>0</v>
      </c>
      <c r="D414" s="38"/>
      <c r="E414" s="167"/>
      <c r="F414" s="166"/>
      <c r="G414" s="165"/>
      <c r="H414" s="126"/>
      <c r="I414" s="47"/>
      <c r="J414" s="47"/>
      <c r="K414" s="47"/>
      <c r="L414" s="47"/>
      <c r="M414" s="165"/>
      <c r="N414" s="126"/>
      <c r="O414" s="47"/>
      <c r="P414" s="47"/>
      <c r="Q414" s="47"/>
      <c r="R414" s="47"/>
      <c r="S414" s="165"/>
      <c r="T414" s="126"/>
      <c r="U414" s="47"/>
      <c r="V414" s="47"/>
      <c r="W414" s="47"/>
      <c r="X414" s="47"/>
      <c r="Y414" s="165"/>
      <c r="Z414" s="126"/>
      <c r="AA414" s="47"/>
      <c r="AB414" s="47"/>
      <c r="AC414" s="47"/>
      <c r="AD414" s="47"/>
      <c r="AE414" s="165"/>
      <c r="AF414" s="126"/>
      <c r="AG414" s="47"/>
      <c r="AH414" s="47"/>
      <c r="AI414" s="47"/>
      <c r="AJ414" s="129"/>
      <c r="AK414" s="11">
        <f>'Encargos e Benefícios'!D413</f>
        <v>0</v>
      </c>
      <c r="AL414" s="11">
        <f>IF('Encargos e Benefícios'!C413=0,0,'Encargos e Benefícios'!U413/'Encargos e Benefícios'!C413)</f>
        <v>0</v>
      </c>
      <c r="AM414" s="11">
        <f>IF('Encargos e Benefícios'!C413=0,0,'Encargos e Benefícios'!AC413/'Encargos e Benefícios'!C413)</f>
        <v>0</v>
      </c>
      <c r="AN414" s="113">
        <f>IF('Encargos e Benefícios'!C413=0,0,'Encargos e Benefícios'!AD413/'Encargos e Benefícios'!C413)</f>
        <v>0</v>
      </c>
      <c r="AO414" s="32"/>
      <c r="AP414" s="31"/>
      <c r="AQ414" s="31"/>
      <c r="AR414" s="203"/>
      <c r="AS414" s="32"/>
    </row>
    <row r="415" spans="1:45" ht="12.75" hidden="1" x14ac:dyDescent="0.2">
      <c r="A415" s="48">
        <v>409</v>
      </c>
      <c r="B415" s="12">
        <f>'Encargos e Benefícios'!B414</f>
        <v>0</v>
      </c>
      <c r="C415" s="10">
        <f>'Encargos e Benefícios'!C414</f>
        <v>0</v>
      </c>
      <c r="D415" s="38"/>
      <c r="E415" s="167"/>
      <c r="F415" s="166"/>
      <c r="G415" s="165"/>
      <c r="H415" s="126"/>
      <c r="I415" s="47"/>
      <c r="J415" s="47"/>
      <c r="K415" s="47"/>
      <c r="L415" s="47"/>
      <c r="M415" s="165"/>
      <c r="N415" s="126"/>
      <c r="O415" s="47"/>
      <c r="P415" s="47"/>
      <c r="Q415" s="47"/>
      <c r="R415" s="47"/>
      <c r="S415" s="165"/>
      <c r="T415" s="126"/>
      <c r="U415" s="47"/>
      <c r="V415" s="47"/>
      <c r="W415" s="47"/>
      <c r="X415" s="47"/>
      <c r="Y415" s="165"/>
      <c r="Z415" s="126"/>
      <c r="AA415" s="47"/>
      <c r="AB415" s="47"/>
      <c r="AC415" s="47"/>
      <c r="AD415" s="47"/>
      <c r="AE415" s="165"/>
      <c r="AF415" s="126"/>
      <c r="AG415" s="47"/>
      <c r="AH415" s="47"/>
      <c r="AI415" s="47"/>
      <c r="AJ415" s="129"/>
      <c r="AK415" s="11">
        <f>'Encargos e Benefícios'!D414</f>
        <v>0</v>
      </c>
      <c r="AL415" s="11">
        <f>IF('Encargos e Benefícios'!C414=0,0,'Encargos e Benefícios'!U414/'Encargos e Benefícios'!C414)</f>
        <v>0</v>
      </c>
      <c r="AM415" s="11">
        <f>IF('Encargos e Benefícios'!C414=0,0,'Encargos e Benefícios'!AC414/'Encargos e Benefícios'!C414)</f>
        <v>0</v>
      </c>
      <c r="AN415" s="113">
        <f>IF('Encargos e Benefícios'!C414=0,0,'Encargos e Benefícios'!AD414/'Encargos e Benefícios'!C414)</f>
        <v>0</v>
      </c>
      <c r="AO415" s="32"/>
      <c r="AP415" s="31"/>
      <c r="AQ415" s="31"/>
      <c r="AR415" s="203"/>
      <c r="AS415" s="32"/>
    </row>
    <row r="416" spans="1:45" ht="12.75" hidden="1" x14ac:dyDescent="0.2">
      <c r="A416" s="48">
        <v>410</v>
      </c>
      <c r="B416" s="12">
        <f>'Encargos e Benefícios'!B415</f>
        <v>0</v>
      </c>
      <c r="C416" s="10">
        <f>'Encargos e Benefícios'!C415</f>
        <v>0</v>
      </c>
      <c r="D416" s="38"/>
      <c r="E416" s="167"/>
      <c r="F416" s="166"/>
      <c r="G416" s="165"/>
      <c r="H416" s="126"/>
      <c r="I416" s="47"/>
      <c r="J416" s="47"/>
      <c r="K416" s="47"/>
      <c r="L416" s="47"/>
      <c r="M416" s="165"/>
      <c r="N416" s="126"/>
      <c r="O416" s="47"/>
      <c r="P416" s="47"/>
      <c r="Q416" s="47"/>
      <c r="R416" s="47"/>
      <c r="S416" s="165"/>
      <c r="T416" s="126"/>
      <c r="U416" s="47"/>
      <c r="V416" s="47"/>
      <c r="W416" s="47"/>
      <c r="X416" s="47"/>
      <c r="Y416" s="165"/>
      <c r="Z416" s="126"/>
      <c r="AA416" s="47"/>
      <c r="AB416" s="47"/>
      <c r="AC416" s="47"/>
      <c r="AD416" s="47"/>
      <c r="AE416" s="165"/>
      <c r="AF416" s="126"/>
      <c r="AG416" s="47"/>
      <c r="AH416" s="47"/>
      <c r="AI416" s="47"/>
      <c r="AJ416" s="129"/>
      <c r="AK416" s="11">
        <f>'Encargos e Benefícios'!D415</f>
        <v>0</v>
      </c>
      <c r="AL416" s="11">
        <f>IF('Encargos e Benefícios'!C415=0,0,'Encargos e Benefícios'!U415/'Encargos e Benefícios'!C415)</f>
        <v>0</v>
      </c>
      <c r="AM416" s="11">
        <f>IF('Encargos e Benefícios'!C415=0,0,'Encargos e Benefícios'!AC415/'Encargos e Benefícios'!C415)</f>
        <v>0</v>
      </c>
      <c r="AN416" s="113">
        <f>IF('Encargos e Benefícios'!C415=0,0,'Encargos e Benefícios'!AD415/'Encargos e Benefícios'!C415)</f>
        <v>0</v>
      </c>
      <c r="AO416" s="32"/>
      <c r="AP416" s="31"/>
      <c r="AQ416" s="31"/>
      <c r="AR416" s="203"/>
      <c r="AS416" s="32"/>
    </row>
    <row r="417" spans="1:45" ht="12.75" hidden="1" x14ac:dyDescent="0.2">
      <c r="A417" s="48">
        <v>411</v>
      </c>
      <c r="B417" s="12">
        <f>'Encargos e Benefícios'!B416</f>
        <v>0</v>
      </c>
      <c r="C417" s="10">
        <f>'Encargos e Benefícios'!C416</f>
        <v>0</v>
      </c>
      <c r="D417" s="38"/>
      <c r="E417" s="167"/>
      <c r="F417" s="166"/>
      <c r="G417" s="165"/>
      <c r="H417" s="126"/>
      <c r="I417" s="47"/>
      <c r="J417" s="47"/>
      <c r="K417" s="47"/>
      <c r="L417" s="47"/>
      <c r="M417" s="165"/>
      <c r="N417" s="126"/>
      <c r="O417" s="47"/>
      <c r="P417" s="47"/>
      <c r="Q417" s="47"/>
      <c r="R417" s="47"/>
      <c r="S417" s="165"/>
      <c r="T417" s="126"/>
      <c r="U417" s="47"/>
      <c r="V417" s="47"/>
      <c r="W417" s="47"/>
      <c r="X417" s="47"/>
      <c r="Y417" s="165"/>
      <c r="Z417" s="126"/>
      <c r="AA417" s="47"/>
      <c r="AB417" s="47"/>
      <c r="AC417" s="47"/>
      <c r="AD417" s="47"/>
      <c r="AE417" s="165"/>
      <c r="AF417" s="126"/>
      <c r="AG417" s="47"/>
      <c r="AH417" s="47"/>
      <c r="AI417" s="47"/>
      <c r="AJ417" s="129"/>
      <c r="AK417" s="11">
        <f>'Encargos e Benefícios'!D416</f>
        <v>0</v>
      </c>
      <c r="AL417" s="11">
        <f>IF('Encargos e Benefícios'!C416=0,0,'Encargos e Benefícios'!U416/'Encargos e Benefícios'!C416)</f>
        <v>0</v>
      </c>
      <c r="AM417" s="11">
        <f>IF('Encargos e Benefícios'!C416=0,0,'Encargos e Benefícios'!AC416/'Encargos e Benefícios'!C416)</f>
        <v>0</v>
      </c>
      <c r="AN417" s="113">
        <f>IF('Encargos e Benefícios'!C416=0,0,'Encargos e Benefícios'!AD416/'Encargos e Benefícios'!C416)</f>
        <v>0</v>
      </c>
      <c r="AO417" s="32"/>
      <c r="AP417" s="31"/>
      <c r="AQ417" s="31"/>
      <c r="AR417" s="203"/>
      <c r="AS417" s="32"/>
    </row>
    <row r="418" spans="1:45" ht="12.75" hidden="1" x14ac:dyDescent="0.2">
      <c r="A418" s="48">
        <v>412</v>
      </c>
      <c r="B418" s="12">
        <f>'Encargos e Benefícios'!B417</f>
        <v>0</v>
      </c>
      <c r="C418" s="10">
        <f>'Encargos e Benefícios'!C417</f>
        <v>0</v>
      </c>
      <c r="D418" s="38"/>
      <c r="E418" s="167"/>
      <c r="F418" s="166"/>
      <c r="G418" s="165"/>
      <c r="H418" s="126"/>
      <c r="I418" s="47"/>
      <c r="J418" s="47"/>
      <c r="K418" s="47"/>
      <c r="L418" s="47"/>
      <c r="M418" s="165"/>
      <c r="N418" s="126"/>
      <c r="O418" s="47"/>
      <c r="P418" s="47"/>
      <c r="Q418" s="47"/>
      <c r="R418" s="47"/>
      <c r="S418" s="165"/>
      <c r="T418" s="126"/>
      <c r="U418" s="47"/>
      <c r="V418" s="47"/>
      <c r="W418" s="47"/>
      <c r="X418" s="47"/>
      <c r="Y418" s="165"/>
      <c r="Z418" s="126"/>
      <c r="AA418" s="47"/>
      <c r="AB418" s="47"/>
      <c r="AC418" s="47"/>
      <c r="AD418" s="47"/>
      <c r="AE418" s="165"/>
      <c r="AF418" s="126"/>
      <c r="AG418" s="47"/>
      <c r="AH418" s="47"/>
      <c r="AI418" s="47"/>
      <c r="AJ418" s="129"/>
      <c r="AK418" s="11">
        <f>'Encargos e Benefícios'!D417</f>
        <v>0</v>
      </c>
      <c r="AL418" s="11">
        <f>IF('Encargos e Benefícios'!C417=0,0,'Encargos e Benefícios'!U417/'Encargos e Benefícios'!C417)</f>
        <v>0</v>
      </c>
      <c r="AM418" s="11">
        <f>IF('Encargos e Benefícios'!C417=0,0,'Encargos e Benefícios'!AC417/'Encargos e Benefícios'!C417)</f>
        <v>0</v>
      </c>
      <c r="AN418" s="113">
        <f>IF('Encargos e Benefícios'!C417=0,0,'Encargos e Benefícios'!AD417/'Encargos e Benefícios'!C417)</f>
        <v>0</v>
      </c>
      <c r="AO418" s="32"/>
      <c r="AP418" s="31"/>
      <c r="AQ418" s="31"/>
      <c r="AR418" s="203"/>
      <c r="AS418" s="32"/>
    </row>
    <row r="419" spans="1:45" ht="12.75" hidden="1" x14ac:dyDescent="0.2">
      <c r="A419" s="48">
        <v>413</v>
      </c>
      <c r="B419" s="12">
        <f>'Encargos e Benefícios'!B418</f>
        <v>0</v>
      </c>
      <c r="C419" s="10">
        <f>'Encargos e Benefícios'!C418</f>
        <v>0</v>
      </c>
      <c r="D419" s="38"/>
      <c r="E419" s="167"/>
      <c r="F419" s="166"/>
      <c r="G419" s="165"/>
      <c r="H419" s="126"/>
      <c r="I419" s="47"/>
      <c r="J419" s="47"/>
      <c r="K419" s="47"/>
      <c r="L419" s="47"/>
      <c r="M419" s="165"/>
      <c r="N419" s="126"/>
      <c r="O419" s="47"/>
      <c r="P419" s="47"/>
      <c r="Q419" s="47"/>
      <c r="R419" s="47"/>
      <c r="S419" s="165"/>
      <c r="T419" s="126"/>
      <c r="U419" s="47"/>
      <c r="V419" s="47"/>
      <c r="W419" s="47"/>
      <c r="X419" s="47"/>
      <c r="Y419" s="165"/>
      <c r="Z419" s="126"/>
      <c r="AA419" s="47"/>
      <c r="AB419" s="47"/>
      <c r="AC419" s="47"/>
      <c r="AD419" s="47"/>
      <c r="AE419" s="165"/>
      <c r="AF419" s="126"/>
      <c r="AG419" s="47"/>
      <c r="AH419" s="47"/>
      <c r="AI419" s="47"/>
      <c r="AJ419" s="129"/>
      <c r="AK419" s="11">
        <f>'Encargos e Benefícios'!D418</f>
        <v>0</v>
      </c>
      <c r="AL419" s="11">
        <f>IF('Encargos e Benefícios'!C418=0,0,'Encargos e Benefícios'!U418/'Encargos e Benefícios'!C418)</f>
        <v>0</v>
      </c>
      <c r="AM419" s="11">
        <f>IF('Encargos e Benefícios'!C418=0,0,'Encargos e Benefícios'!AC418/'Encargos e Benefícios'!C418)</f>
        <v>0</v>
      </c>
      <c r="AN419" s="113">
        <f>IF('Encargos e Benefícios'!C418=0,0,'Encargos e Benefícios'!AD418/'Encargos e Benefícios'!C418)</f>
        <v>0</v>
      </c>
      <c r="AO419" s="32"/>
      <c r="AP419" s="31"/>
      <c r="AQ419" s="31"/>
      <c r="AR419" s="203"/>
      <c r="AS419" s="32"/>
    </row>
    <row r="420" spans="1:45" ht="12.75" hidden="1" x14ac:dyDescent="0.2">
      <c r="A420" s="48">
        <v>414</v>
      </c>
      <c r="B420" s="12">
        <f>'Encargos e Benefícios'!B419</f>
        <v>0</v>
      </c>
      <c r="C420" s="10">
        <f>'Encargos e Benefícios'!C419</f>
        <v>0</v>
      </c>
      <c r="D420" s="38"/>
      <c r="E420" s="167"/>
      <c r="F420" s="166"/>
      <c r="G420" s="165"/>
      <c r="H420" s="126"/>
      <c r="I420" s="47"/>
      <c r="J420" s="47"/>
      <c r="K420" s="47"/>
      <c r="L420" s="47"/>
      <c r="M420" s="165"/>
      <c r="N420" s="126"/>
      <c r="O420" s="47"/>
      <c r="P420" s="47"/>
      <c r="Q420" s="47"/>
      <c r="R420" s="47"/>
      <c r="S420" s="165"/>
      <c r="T420" s="126"/>
      <c r="U420" s="47"/>
      <c r="V420" s="47"/>
      <c r="W420" s="47"/>
      <c r="X420" s="47"/>
      <c r="Y420" s="165"/>
      <c r="Z420" s="126"/>
      <c r="AA420" s="47"/>
      <c r="AB420" s="47"/>
      <c r="AC420" s="47"/>
      <c r="AD420" s="47"/>
      <c r="AE420" s="165"/>
      <c r="AF420" s="126"/>
      <c r="AG420" s="47"/>
      <c r="AH420" s="47"/>
      <c r="AI420" s="47"/>
      <c r="AJ420" s="129"/>
      <c r="AK420" s="11">
        <f>'Encargos e Benefícios'!D419</f>
        <v>0</v>
      </c>
      <c r="AL420" s="11">
        <f>IF('Encargos e Benefícios'!C419=0,0,'Encargos e Benefícios'!U419/'Encargos e Benefícios'!C419)</f>
        <v>0</v>
      </c>
      <c r="AM420" s="11">
        <f>IF('Encargos e Benefícios'!C419=0,0,'Encargos e Benefícios'!AC419/'Encargos e Benefícios'!C419)</f>
        <v>0</v>
      </c>
      <c r="AN420" s="113">
        <f>IF('Encargos e Benefícios'!C419=0,0,'Encargos e Benefícios'!AD419/'Encargos e Benefícios'!C419)</f>
        <v>0</v>
      </c>
      <c r="AO420" s="32"/>
      <c r="AP420" s="31"/>
      <c r="AQ420" s="31"/>
      <c r="AR420" s="203"/>
      <c r="AS420" s="32"/>
    </row>
    <row r="421" spans="1:45" ht="12.75" hidden="1" x14ac:dyDescent="0.2">
      <c r="A421" s="48">
        <v>415</v>
      </c>
      <c r="B421" s="12">
        <f>'Encargos e Benefícios'!B420</f>
        <v>0</v>
      </c>
      <c r="C421" s="10">
        <f>'Encargos e Benefícios'!C420</f>
        <v>0</v>
      </c>
      <c r="D421" s="38"/>
      <c r="E421" s="167"/>
      <c r="F421" s="166"/>
      <c r="G421" s="165"/>
      <c r="H421" s="126"/>
      <c r="I421" s="47"/>
      <c r="J421" s="47"/>
      <c r="K421" s="47"/>
      <c r="L421" s="47"/>
      <c r="M421" s="165"/>
      <c r="N421" s="126"/>
      <c r="O421" s="47"/>
      <c r="P421" s="47"/>
      <c r="Q421" s="47"/>
      <c r="R421" s="47"/>
      <c r="S421" s="165"/>
      <c r="T421" s="126"/>
      <c r="U421" s="47"/>
      <c r="V421" s="47"/>
      <c r="W421" s="47"/>
      <c r="X421" s="47"/>
      <c r="Y421" s="165"/>
      <c r="Z421" s="126"/>
      <c r="AA421" s="47"/>
      <c r="AB421" s="47"/>
      <c r="AC421" s="47"/>
      <c r="AD421" s="47"/>
      <c r="AE421" s="165"/>
      <c r="AF421" s="126"/>
      <c r="AG421" s="47"/>
      <c r="AH421" s="47"/>
      <c r="AI421" s="47"/>
      <c r="AJ421" s="129"/>
      <c r="AK421" s="11">
        <f>'Encargos e Benefícios'!D420</f>
        <v>0</v>
      </c>
      <c r="AL421" s="11">
        <f>IF('Encargos e Benefícios'!C420=0,0,'Encargos e Benefícios'!U420/'Encargos e Benefícios'!C420)</f>
        <v>0</v>
      </c>
      <c r="AM421" s="11">
        <f>IF('Encargos e Benefícios'!C420=0,0,'Encargos e Benefícios'!AC420/'Encargos e Benefícios'!C420)</f>
        <v>0</v>
      </c>
      <c r="AN421" s="113">
        <f>IF('Encargos e Benefícios'!C420=0,0,'Encargos e Benefícios'!AD420/'Encargos e Benefícios'!C420)</f>
        <v>0</v>
      </c>
      <c r="AO421" s="32"/>
      <c r="AP421" s="31"/>
      <c r="AQ421" s="31"/>
      <c r="AR421" s="203"/>
      <c r="AS421" s="32"/>
    </row>
    <row r="422" spans="1:45" ht="12.75" hidden="1" x14ac:dyDescent="0.2">
      <c r="A422" s="48">
        <v>416</v>
      </c>
      <c r="B422" s="12">
        <f>'Encargos e Benefícios'!B421</f>
        <v>0</v>
      </c>
      <c r="C422" s="10">
        <f>'Encargos e Benefícios'!C421</f>
        <v>0</v>
      </c>
      <c r="D422" s="38"/>
      <c r="E422" s="167"/>
      <c r="F422" s="166"/>
      <c r="G422" s="165"/>
      <c r="H422" s="126"/>
      <c r="I422" s="47"/>
      <c r="J422" s="47"/>
      <c r="K422" s="47"/>
      <c r="L422" s="47"/>
      <c r="M422" s="165"/>
      <c r="N422" s="126"/>
      <c r="O422" s="47"/>
      <c r="P422" s="47"/>
      <c r="Q422" s="47"/>
      <c r="R422" s="47"/>
      <c r="S422" s="165"/>
      <c r="T422" s="126"/>
      <c r="U422" s="47"/>
      <c r="V422" s="47"/>
      <c r="W422" s="47"/>
      <c r="X422" s="47"/>
      <c r="Y422" s="165"/>
      <c r="Z422" s="126"/>
      <c r="AA422" s="47"/>
      <c r="AB422" s="47"/>
      <c r="AC422" s="47"/>
      <c r="AD422" s="47"/>
      <c r="AE422" s="165"/>
      <c r="AF422" s="126"/>
      <c r="AG422" s="47"/>
      <c r="AH422" s="47"/>
      <c r="AI422" s="47"/>
      <c r="AJ422" s="129"/>
      <c r="AK422" s="11">
        <f>'Encargos e Benefícios'!D421</f>
        <v>0</v>
      </c>
      <c r="AL422" s="11">
        <f>IF('Encargos e Benefícios'!C421=0,0,'Encargos e Benefícios'!U421/'Encargos e Benefícios'!C421)</f>
        <v>0</v>
      </c>
      <c r="AM422" s="11">
        <f>IF('Encargos e Benefícios'!C421=0,0,'Encargos e Benefícios'!AC421/'Encargos e Benefícios'!C421)</f>
        <v>0</v>
      </c>
      <c r="AN422" s="113">
        <f>IF('Encargos e Benefícios'!C421=0,0,'Encargos e Benefícios'!AD421/'Encargos e Benefícios'!C421)</f>
        <v>0</v>
      </c>
      <c r="AO422" s="32"/>
      <c r="AP422" s="31"/>
      <c r="AQ422" s="31"/>
      <c r="AR422" s="203"/>
      <c r="AS422" s="32"/>
    </row>
    <row r="423" spans="1:45" ht="12.75" hidden="1" x14ac:dyDescent="0.2">
      <c r="A423" s="48">
        <v>417</v>
      </c>
      <c r="B423" s="12">
        <f>'Encargos e Benefícios'!B422</f>
        <v>0</v>
      </c>
      <c r="C423" s="10">
        <f>'Encargos e Benefícios'!C422</f>
        <v>0</v>
      </c>
      <c r="D423" s="38"/>
      <c r="E423" s="167"/>
      <c r="F423" s="166"/>
      <c r="G423" s="165"/>
      <c r="H423" s="126"/>
      <c r="I423" s="47"/>
      <c r="J423" s="47"/>
      <c r="K423" s="47"/>
      <c r="L423" s="47"/>
      <c r="M423" s="165"/>
      <c r="N423" s="126"/>
      <c r="O423" s="47"/>
      <c r="P423" s="47"/>
      <c r="Q423" s="47"/>
      <c r="R423" s="47"/>
      <c r="S423" s="165"/>
      <c r="T423" s="126"/>
      <c r="U423" s="47"/>
      <c r="V423" s="47"/>
      <c r="W423" s="47"/>
      <c r="X423" s="47"/>
      <c r="Y423" s="165"/>
      <c r="Z423" s="126"/>
      <c r="AA423" s="47"/>
      <c r="AB423" s="47"/>
      <c r="AC423" s="47"/>
      <c r="AD423" s="47"/>
      <c r="AE423" s="165"/>
      <c r="AF423" s="126"/>
      <c r="AG423" s="47"/>
      <c r="AH423" s="47"/>
      <c r="AI423" s="47"/>
      <c r="AJ423" s="129"/>
      <c r="AK423" s="11">
        <f>'Encargos e Benefícios'!D422</f>
        <v>0</v>
      </c>
      <c r="AL423" s="11">
        <f>IF('Encargos e Benefícios'!C422=0,0,'Encargos e Benefícios'!U422/'Encargos e Benefícios'!C422)</f>
        <v>0</v>
      </c>
      <c r="AM423" s="11">
        <f>IF('Encargos e Benefícios'!C422=0,0,'Encargos e Benefícios'!AC422/'Encargos e Benefícios'!C422)</f>
        <v>0</v>
      </c>
      <c r="AN423" s="113">
        <f>IF('Encargos e Benefícios'!C422=0,0,'Encargos e Benefícios'!AD422/'Encargos e Benefícios'!C422)</f>
        <v>0</v>
      </c>
      <c r="AO423" s="32"/>
      <c r="AP423" s="31"/>
      <c r="AQ423" s="31"/>
      <c r="AR423" s="203"/>
      <c r="AS423" s="32"/>
    </row>
    <row r="424" spans="1:45" ht="12.75" hidden="1" x14ac:dyDescent="0.2">
      <c r="A424" s="48">
        <v>418</v>
      </c>
      <c r="B424" s="12">
        <f>'Encargos e Benefícios'!B423</f>
        <v>0</v>
      </c>
      <c r="C424" s="10">
        <f>'Encargos e Benefícios'!C423</f>
        <v>0</v>
      </c>
      <c r="D424" s="38"/>
      <c r="E424" s="167"/>
      <c r="F424" s="166"/>
      <c r="G424" s="165"/>
      <c r="H424" s="126"/>
      <c r="I424" s="47"/>
      <c r="J424" s="47"/>
      <c r="K424" s="47"/>
      <c r="L424" s="47"/>
      <c r="M424" s="165"/>
      <c r="N424" s="126"/>
      <c r="O424" s="47"/>
      <c r="P424" s="47"/>
      <c r="Q424" s="47"/>
      <c r="R424" s="47"/>
      <c r="S424" s="165"/>
      <c r="T424" s="126"/>
      <c r="U424" s="47"/>
      <c r="V424" s="47"/>
      <c r="W424" s="47"/>
      <c r="X424" s="47"/>
      <c r="Y424" s="165"/>
      <c r="Z424" s="126"/>
      <c r="AA424" s="47"/>
      <c r="AB424" s="47"/>
      <c r="AC424" s="47"/>
      <c r="AD424" s="47"/>
      <c r="AE424" s="165"/>
      <c r="AF424" s="126"/>
      <c r="AG424" s="47"/>
      <c r="AH424" s="47"/>
      <c r="AI424" s="47"/>
      <c r="AJ424" s="129"/>
      <c r="AK424" s="11">
        <f>'Encargos e Benefícios'!D423</f>
        <v>0</v>
      </c>
      <c r="AL424" s="11">
        <f>IF('Encargos e Benefícios'!C423=0,0,'Encargos e Benefícios'!U423/'Encargos e Benefícios'!C423)</f>
        <v>0</v>
      </c>
      <c r="AM424" s="11">
        <f>IF('Encargos e Benefícios'!C423=0,0,'Encargos e Benefícios'!AC423/'Encargos e Benefícios'!C423)</f>
        <v>0</v>
      </c>
      <c r="AN424" s="113">
        <f>IF('Encargos e Benefícios'!C423=0,0,'Encargos e Benefícios'!AD423/'Encargos e Benefícios'!C423)</f>
        <v>0</v>
      </c>
      <c r="AO424" s="32"/>
      <c r="AP424" s="31"/>
      <c r="AQ424" s="31"/>
      <c r="AR424" s="203"/>
      <c r="AS424" s="32"/>
    </row>
    <row r="425" spans="1:45" ht="12.75" hidden="1" x14ac:dyDescent="0.2">
      <c r="A425" s="48">
        <v>419</v>
      </c>
      <c r="B425" s="12">
        <f>'Encargos e Benefícios'!B424</f>
        <v>0</v>
      </c>
      <c r="C425" s="10">
        <f>'Encargos e Benefícios'!C424</f>
        <v>0</v>
      </c>
      <c r="D425" s="38"/>
      <c r="E425" s="167"/>
      <c r="F425" s="166"/>
      <c r="G425" s="165"/>
      <c r="H425" s="126"/>
      <c r="I425" s="47"/>
      <c r="J425" s="47"/>
      <c r="K425" s="47"/>
      <c r="L425" s="47"/>
      <c r="M425" s="165"/>
      <c r="N425" s="126"/>
      <c r="O425" s="47"/>
      <c r="P425" s="47"/>
      <c r="Q425" s="47"/>
      <c r="R425" s="47"/>
      <c r="S425" s="165"/>
      <c r="T425" s="126"/>
      <c r="U425" s="47"/>
      <c r="V425" s="47"/>
      <c r="W425" s="47"/>
      <c r="X425" s="47"/>
      <c r="Y425" s="165"/>
      <c r="Z425" s="126"/>
      <c r="AA425" s="47"/>
      <c r="AB425" s="47"/>
      <c r="AC425" s="47"/>
      <c r="AD425" s="47"/>
      <c r="AE425" s="165"/>
      <c r="AF425" s="126"/>
      <c r="AG425" s="47"/>
      <c r="AH425" s="47"/>
      <c r="AI425" s="47"/>
      <c r="AJ425" s="129"/>
      <c r="AK425" s="11">
        <f>'Encargos e Benefícios'!D424</f>
        <v>0</v>
      </c>
      <c r="AL425" s="11">
        <f>IF('Encargos e Benefícios'!C424=0,0,'Encargos e Benefícios'!U424/'Encargos e Benefícios'!C424)</f>
        <v>0</v>
      </c>
      <c r="AM425" s="11">
        <f>IF('Encargos e Benefícios'!C424=0,0,'Encargos e Benefícios'!AC424/'Encargos e Benefícios'!C424)</f>
        <v>0</v>
      </c>
      <c r="AN425" s="113">
        <f>IF('Encargos e Benefícios'!C424=0,0,'Encargos e Benefícios'!AD424/'Encargos e Benefícios'!C424)</f>
        <v>0</v>
      </c>
      <c r="AO425" s="32"/>
      <c r="AP425" s="31"/>
      <c r="AQ425" s="31"/>
      <c r="AR425" s="203"/>
      <c r="AS425" s="32"/>
    </row>
    <row r="426" spans="1:45" ht="12.75" hidden="1" x14ac:dyDescent="0.2">
      <c r="A426" s="48">
        <v>420</v>
      </c>
      <c r="B426" s="12">
        <f>'Encargos e Benefícios'!B425</f>
        <v>0</v>
      </c>
      <c r="C426" s="10">
        <f>'Encargos e Benefícios'!C425</f>
        <v>0</v>
      </c>
      <c r="D426" s="38"/>
      <c r="E426" s="167"/>
      <c r="F426" s="166"/>
      <c r="G426" s="165"/>
      <c r="H426" s="126"/>
      <c r="I426" s="47"/>
      <c r="J426" s="47"/>
      <c r="K426" s="47"/>
      <c r="L426" s="47"/>
      <c r="M426" s="165"/>
      <c r="N426" s="126"/>
      <c r="O426" s="47"/>
      <c r="P426" s="47"/>
      <c r="Q426" s="47"/>
      <c r="R426" s="47"/>
      <c r="S426" s="165"/>
      <c r="T426" s="126"/>
      <c r="U426" s="47"/>
      <c r="V426" s="47"/>
      <c r="W426" s="47"/>
      <c r="X426" s="47"/>
      <c r="Y426" s="165"/>
      <c r="Z426" s="126"/>
      <c r="AA426" s="47"/>
      <c r="AB426" s="47"/>
      <c r="AC426" s="47"/>
      <c r="AD426" s="47"/>
      <c r="AE426" s="165"/>
      <c r="AF426" s="126"/>
      <c r="AG426" s="47"/>
      <c r="AH426" s="47"/>
      <c r="AI426" s="47"/>
      <c r="AJ426" s="129"/>
      <c r="AK426" s="11">
        <f>'Encargos e Benefícios'!D425</f>
        <v>0</v>
      </c>
      <c r="AL426" s="11">
        <f>IF('Encargos e Benefícios'!C425=0,0,'Encargos e Benefícios'!U425/'Encargos e Benefícios'!C425)</f>
        <v>0</v>
      </c>
      <c r="AM426" s="11">
        <f>IF('Encargos e Benefícios'!C425=0,0,'Encargos e Benefícios'!AC425/'Encargos e Benefícios'!C425)</f>
        <v>0</v>
      </c>
      <c r="AN426" s="113">
        <f>IF('Encargos e Benefícios'!C425=0,0,'Encargos e Benefícios'!AD425/'Encargos e Benefícios'!C425)</f>
        <v>0</v>
      </c>
      <c r="AO426" s="32"/>
      <c r="AP426" s="31"/>
      <c r="AQ426" s="31"/>
      <c r="AR426" s="203"/>
      <c r="AS426" s="32"/>
    </row>
    <row r="427" spans="1:45" ht="12.75" hidden="1" x14ac:dyDescent="0.2">
      <c r="A427" s="48">
        <v>421</v>
      </c>
      <c r="B427" s="12">
        <f>'Encargos e Benefícios'!B426</f>
        <v>0</v>
      </c>
      <c r="C427" s="10">
        <f>'Encargos e Benefícios'!C426</f>
        <v>0</v>
      </c>
      <c r="D427" s="38"/>
      <c r="E427" s="167"/>
      <c r="F427" s="166"/>
      <c r="G427" s="165"/>
      <c r="H427" s="126"/>
      <c r="I427" s="47"/>
      <c r="J427" s="47"/>
      <c r="K427" s="47"/>
      <c r="L427" s="47"/>
      <c r="M427" s="165"/>
      <c r="N427" s="126"/>
      <c r="O427" s="47"/>
      <c r="P427" s="47"/>
      <c r="Q427" s="47"/>
      <c r="R427" s="47"/>
      <c r="S427" s="165"/>
      <c r="T427" s="126"/>
      <c r="U427" s="47"/>
      <c r="V427" s="47"/>
      <c r="W427" s="47"/>
      <c r="X427" s="47"/>
      <c r="Y427" s="165"/>
      <c r="Z427" s="126"/>
      <c r="AA427" s="47"/>
      <c r="AB427" s="47"/>
      <c r="AC427" s="47"/>
      <c r="AD427" s="47"/>
      <c r="AE427" s="165"/>
      <c r="AF427" s="126"/>
      <c r="AG427" s="47"/>
      <c r="AH427" s="47"/>
      <c r="AI427" s="47"/>
      <c r="AJ427" s="129"/>
      <c r="AK427" s="11">
        <f>'Encargos e Benefícios'!D426</f>
        <v>0</v>
      </c>
      <c r="AL427" s="11">
        <f>IF('Encargos e Benefícios'!C426=0,0,'Encargos e Benefícios'!U426/'Encargos e Benefícios'!C426)</f>
        <v>0</v>
      </c>
      <c r="AM427" s="11">
        <f>IF('Encargos e Benefícios'!C426=0,0,'Encargos e Benefícios'!AC426/'Encargos e Benefícios'!C426)</f>
        <v>0</v>
      </c>
      <c r="AN427" s="113">
        <f>IF('Encargos e Benefícios'!C426=0,0,'Encargos e Benefícios'!AD426/'Encargos e Benefícios'!C426)</f>
        <v>0</v>
      </c>
      <c r="AO427" s="32"/>
      <c r="AP427" s="31"/>
      <c r="AQ427" s="31"/>
      <c r="AR427" s="203"/>
      <c r="AS427" s="32"/>
    </row>
    <row r="428" spans="1:45" ht="12.75" hidden="1" x14ac:dyDescent="0.2">
      <c r="A428" s="48">
        <v>422</v>
      </c>
      <c r="B428" s="12">
        <f>'Encargos e Benefícios'!B427</f>
        <v>0</v>
      </c>
      <c r="C428" s="10">
        <f>'Encargos e Benefícios'!C427</f>
        <v>0</v>
      </c>
      <c r="D428" s="38"/>
      <c r="E428" s="167"/>
      <c r="F428" s="166"/>
      <c r="G428" s="165"/>
      <c r="H428" s="126"/>
      <c r="I428" s="47"/>
      <c r="J428" s="47"/>
      <c r="K428" s="47"/>
      <c r="L428" s="47"/>
      <c r="M428" s="165"/>
      <c r="N428" s="126"/>
      <c r="O428" s="47"/>
      <c r="P428" s="47"/>
      <c r="Q428" s="47"/>
      <c r="R428" s="47"/>
      <c r="S428" s="165"/>
      <c r="T428" s="126"/>
      <c r="U428" s="47"/>
      <c r="V428" s="47"/>
      <c r="W428" s="47"/>
      <c r="X428" s="47"/>
      <c r="Y428" s="165"/>
      <c r="Z428" s="126"/>
      <c r="AA428" s="47"/>
      <c r="AB428" s="47"/>
      <c r="AC428" s="47"/>
      <c r="AD428" s="47"/>
      <c r="AE428" s="165"/>
      <c r="AF428" s="126"/>
      <c r="AG428" s="47"/>
      <c r="AH428" s="47"/>
      <c r="AI428" s="47"/>
      <c r="AJ428" s="129"/>
      <c r="AK428" s="11">
        <f>'Encargos e Benefícios'!D427</f>
        <v>0</v>
      </c>
      <c r="AL428" s="11">
        <f>IF('Encargos e Benefícios'!C427=0,0,'Encargos e Benefícios'!U427/'Encargos e Benefícios'!C427)</f>
        <v>0</v>
      </c>
      <c r="AM428" s="11">
        <f>IF('Encargos e Benefícios'!C427=0,0,'Encargos e Benefícios'!AC427/'Encargos e Benefícios'!C427)</f>
        <v>0</v>
      </c>
      <c r="AN428" s="113">
        <f>IF('Encargos e Benefícios'!C427=0,0,'Encargos e Benefícios'!AD427/'Encargos e Benefícios'!C427)</f>
        <v>0</v>
      </c>
      <c r="AO428" s="32"/>
      <c r="AP428" s="31"/>
      <c r="AQ428" s="31"/>
      <c r="AR428" s="203"/>
      <c r="AS428" s="32"/>
    </row>
    <row r="429" spans="1:45" ht="12.75" hidden="1" x14ac:dyDescent="0.2">
      <c r="A429" s="48">
        <v>423</v>
      </c>
      <c r="B429" s="12">
        <f>'Encargos e Benefícios'!B428</f>
        <v>0</v>
      </c>
      <c r="C429" s="10">
        <f>'Encargos e Benefícios'!C428</f>
        <v>0</v>
      </c>
      <c r="D429" s="38"/>
      <c r="E429" s="167"/>
      <c r="F429" s="166"/>
      <c r="G429" s="165"/>
      <c r="H429" s="126"/>
      <c r="I429" s="47"/>
      <c r="J429" s="47"/>
      <c r="K429" s="47"/>
      <c r="L429" s="47"/>
      <c r="M429" s="165"/>
      <c r="N429" s="126"/>
      <c r="O429" s="47"/>
      <c r="P429" s="47"/>
      <c r="Q429" s="47"/>
      <c r="R429" s="47"/>
      <c r="S429" s="165"/>
      <c r="T429" s="126"/>
      <c r="U429" s="47"/>
      <c r="V429" s="47"/>
      <c r="W429" s="47"/>
      <c r="X429" s="47"/>
      <c r="Y429" s="165"/>
      <c r="Z429" s="126"/>
      <c r="AA429" s="47"/>
      <c r="AB429" s="47"/>
      <c r="AC429" s="47"/>
      <c r="AD429" s="47"/>
      <c r="AE429" s="165"/>
      <c r="AF429" s="126"/>
      <c r="AG429" s="47"/>
      <c r="AH429" s="47"/>
      <c r="AI429" s="47"/>
      <c r="AJ429" s="129"/>
      <c r="AK429" s="11">
        <f>'Encargos e Benefícios'!D428</f>
        <v>0</v>
      </c>
      <c r="AL429" s="11">
        <f>IF('Encargos e Benefícios'!C428=0,0,'Encargos e Benefícios'!U428/'Encargos e Benefícios'!C428)</f>
        <v>0</v>
      </c>
      <c r="AM429" s="11">
        <f>IF('Encargos e Benefícios'!C428=0,0,'Encargos e Benefícios'!AC428/'Encargos e Benefícios'!C428)</f>
        <v>0</v>
      </c>
      <c r="AN429" s="113">
        <f>IF('Encargos e Benefícios'!C428=0,0,'Encargos e Benefícios'!AD428/'Encargos e Benefícios'!C428)</f>
        <v>0</v>
      </c>
      <c r="AO429" s="32"/>
      <c r="AP429" s="31"/>
      <c r="AQ429" s="31"/>
      <c r="AR429" s="203"/>
      <c r="AS429" s="32"/>
    </row>
    <row r="430" spans="1:45" ht="12.75" hidden="1" x14ac:dyDescent="0.2">
      <c r="A430" s="48">
        <v>424</v>
      </c>
      <c r="B430" s="12">
        <f>'Encargos e Benefícios'!B429</f>
        <v>0</v>
      </c>
      <c r="C430" s="10">
        <f>'Encargos e Benefícios'!C429</f>
        <v>0</v>
      </c>
      <c r="D430" s="38"/>
      <c r="E430" s="167"/>
      <c r="F430" s="166"/>
      <c r="G430" s="165"/>
      <c r="H430" s="126"/>
      <c r="I430" s="47"/>
      <c r="J430" s="47"/>
      <c r="K430" s="47"/>
      <c r="L430" s="47"/>
      <c r="M430" s="165"/>
      <c r="N430" s="126"/>
      <c r="O430" s="47"/>
      <c r="P430" s="47"/>
      <c r="Q430" s="47"/>
      <c r="R430" s="47"/>
      <c r="S430" s="165"/>
      <c r="T430" s="126"/>
      <c r="U430" s="47"/>
      <c r="V430" s="47"/>
      <c r="W430" s="47"/>
      <c r="X430" s="47"/>
      <c r="Y430" s="165"/>
      <c r="Z430" s="126"/>
      <c r="AA430" s="47"/>
      <c r="AB430" s="47"/>
      <c r="AC430" s="47"/>
      <c r="AD430" s="47"/>
      <c r="AE430" s="165"/>
      <c r="AF430" s="126"/>
      <c r="AG430" s="47"/>
      <c r="AH430" s="47"/>
      <c r="AI430" s="47"/>
      <c r="AJ430" s="129"/>
      <c r="AK430" s="11">
        <f>'Encargos e Benefícios'!D429</f>
        <v>0</v>
      </c>
      <c r="AL430" s="11">
        <f>IF('Encargos e Benefícios'!C429=0,0,'Encargos e Benefícios'!U429/'Encargos e Benefícios'!C429)</f>
        <v>0</v>
      </c>
      <c r="AM430" s="11">
        <f>IF('Encargos e Benefícios'!C429=0,0,'Encargos e Benefícios'!AC429/'Encargos e Benefícios'!C429)</f>
        <v>0</v>
      </c>
      <c r="AN430" s="113">
        <f>IF('Encargos e Benefícios'!C429=0,0,'Encargos e Benefícios'!AD429/'Encargos e Benefícios'!C429)</f>
        <v>0</v>
      </c>
      <c r="AO430" s="32"/>
      <c r="AP430" s="31"/>
      <c r="AQ430" s="31"/>
      <c r="AR430" s="203"/>
      <c r="AS430" s="32"/>
    </row>
    <row r="431" spans="1:45" ht="12.75" hidden="1" x14ac:dyDescent="0.2">
      <c r="A431" s="48">
        <v>425</v>
      </c>
      <c r="B431" s="12">
        <f>'Encargos e Benefícios'!B430</f>
        <v>0</v>
      </c>
      <c r="C431" s="10">
        <f>'Encargos e Benefícios'!C430</f>
        <v>0</v>
      </c>
      <c r="D431" s="38"/>
      <c r="E431" s="167"/>
      <c r="F431" s="166"/>
      <c r="G431" s="165"/>
      <c r="H431" s="126"/>
      <c r="I431" s="47"/>
      <c r="J431" s="47"/>
      <c r="K431" s="47"/>
      <c r="L431" s="47"/>
      <c r="M431" s="165"/>
      <c r="N431" s="126"/>
      <c r="O431" s="47"/>
      <c r="P431" s="47"/>
      <c r="Q431" s="47"/>
      <c r="R431" s="47"/>
      <c r="S431" s="165"/>
      <c r="T431" s="126"/>
      <c r="U431" s="47"/>
      <c r="V431" s="47"/>
      <c r="W431" s="47"/>
      <c r="X431" s="47"/>
      <c r="Y431" s="165"/>
      <c r="Z431" s="126"/>
      <c r="AA431" s="47"/>
      <c r="AB431" s="47"/>
      <c r="AC431" s="47"/>
      <c r="AD431" s="47"/>
      <c r="AE431" s="165"/>
      <c r="AF431" s="126"/>
      <c r="AG431" s="47"/>
      <c r="AH431" s="47"/>
      <c r="AI431" s="47"/>
      <c r="AJ431" s="129"/>
      <c r="AK431" s="11">
        <f>'Encargos e Benefícios'!D430</f>
        <v>0</v>
      </c>
      <c r="AL431" s="11">
        <f>IF('Encargos e Benefícios'!C430=0,0,'Encargos e Benefícios'!U430/'Encargos e Benefícios'!C430)</f>
        <v>0</v>
      </c>
      <c r="AM431" s="11">
        <f>IF('Encargos e Benefícios'!C430=0,0,'Encargos e Benefícios'!AC430/'Encargos e Benefícios'!C430)</f>
        <v>0</v>
      </c>
      <c r="AN431" s="113">
        <f>IF('Encargos e Benefícios'!C430=0,0,'Encargos e Benefícios'!AD430/'Encargos e Benefícios'!C430)</f>
        <v>0</v>
      </c>
      <c r="AO431" s="32"/>
      <c r="AP431" s="31"/>
      <c r="AQ431" s="31"/>
      <c r="AR431" s="203"/>
      <c r="AS431" s="32"/>
    </row>
    <row r="432" spans="1:45" ht="12.75" hidden="1" x14ac:dyDescent="0.2">
      <c r="A432" s="48">
        <v>426</v>
      </c>
      <c r="B432" s="12">
        <f>'Encargos e Benefícios'!B431</f>
        <v>0</v>
      </c>
      <c r="C432" s="10">
        <f>'Encargos e Benefícios'!C431</f>
        <v>0</v>
      </c>
      <c r="D432" s="38"/>
      <c r="E432" s="167"/>
      <c r="F432" s="166"/>
      <c r="G432" s="165"/>
      <c r="H432" s="126"/>
      <c r="I432" s="47"/>
      <c r="J432" s="47"/>
      <c r="K432" s="47"/>
      <c r="L432" s="47"/>
      <c r="M432" s="165"/>
      <c r="N432" s="126"/>
      <c r="O432" s="47"/>
      <c r="P432" s="47"/>
      <c r="Q432" s="47"/>
      <c r="R432" s="47"/>
      <c r="S432" s="165"/>
      <c r="T432" s="126"/>
      <c r="U432" s="47"/>
      <c r="V432" s="47"/>
      <c r="W432" s="47"/>
      <c r="X432" s="47"/>
      <c r="Y432" s="165"/>
      <c r="Z432" s="126"/>
      <c r="AA432" s="47"/>
      <c r="AB432" s="47"/>
      <c r="AC432" s="47"/>
      <c r="AD432" s="47"/>
      <c r="AE432" s="165"/>
      <c r="AF432" s="126"/>
      <c r="AG432" s="47"/>
      <c r="AH432" s="47"/>
      <c r="AI432" s="47"/>
      <c r="AJ432" s="129"/>
      <c r="AK432" s="11">
        <f>'Encargos e Benefícios'!D431</f>
        <v>0</v>
      </c>
      <c r="AL432" s="11">
        <f>IF('Encargos e Benefícios'!C431=0,0,'Encargos e Benefícios'!U431/'Encargos e Benefícios'!C431)</f>
        <v>0</v>
      </c>
      <c r="AM432" s="11">
        <f>IF('Encargos e Benefícios'!C431=0,0,'Encargos e Benefícios'!AC431/'Encargos e Benefícios'!C431)</f>
        <v>0</v>
      </c>
      <c r="AN432" s="113">
        <f>IF('Encargos e Benefícios'!C431=0,0,'Encargos e Benefícios'!AD431/'Encargos e Benefícios'!C431)</f>
        <v>0</v>
      </c>
      <c r="AO432" s="32"/>
      <c r="AP432" s="31"/>
      <c r="AQ432" s="31"/>
      <c r="AR432" s="203"/>
      <c r="AS432" s="32"/>
    </row>
    <row r="433" spans="1:45" ht="12.75" hidden="1" x14ac:dyDescent="0.2">
      <c r="A433" s="48">
        <v>427</v>
      </c>
      <c r="B433" s="12">
        <f>'Encargos e Benefícios'!B432</f>
        <v>0</v>
      </c>
      <c r="C433" s="10">
        <f>'Encargos e Benefícios'!C432</f>
        <v>0</v>
      </c>
      <c r="D433" s="38"/>
      <c r="E433" s="167"/>
      <c r="F433" s="166"/>
      <c r="G433" s="165"/>
      <c r="H433" s="126"/>
      <c r="I433" s="47"/>
      <c r="J433" s="47"/>
      <c r="K433" s="47"/>
      <c r="L433" s="47"/>
      <c r="M433" s="165"/>
      <c r="N433" s="126"/>
      <c r="O433" s="47"/>
      <c r="P433" s="47"/>
      <c r="Q433" s="47"/>
      <c r="R433" s="47"/>
      <c r="S433" s="165"/>
      <c r="T433" s="126"/>
      <c r="U433" s="47"/>
      <c r="V433" s="47"/>
      <c r="W433" s="47"/>
      <c r="X433" s="47"/>
      <c r="Y433" s="165"/>
      <c r="Z433" s="126"/>
      <c r="AA433" s="47"/>
      <c r="AB433" s="47"/>
      <c r="AC433" s="47"/>
      <c r="AD433" s="47"/>
      <c r="AE433" s="165"/>
      <c r="AF433" s="126"/>
      <c r="AG433" s="47"/>
      <c r="AH433" s="47"/>
      <c r="AI433" s="47"/>
      <c r="AJ433" s="129"/>
      <c r="AK433" s="11">
        <f>'Encargos e Benefícios'!D432</f>
        <v>0</v>
      </c>
      <c r="AL433" s="11">
        <f>IF('Encargos e Benefícios'!C432=0,0,'Encargos e Benefícios'!U432/'Encargos e Benefícios'!C432)</f>
        <v>0</v>
      </c>
      <c r="AM433" s="11">
        <f>IF('Encargos e Benefícios'!C432=0,0,'Encargos e Benefícios'!AC432/'Encargos e Benefícios'!C432)</f>
        <v>0</v>
      </c>
      <c r="AN433" s="113">
        <f>IF('Encargos e Benefícios'!C432=0,0,'Encargos e Benefícios'!AD432/'Encargos e Benefícios'!C432)</f>
        <v>0</v>
      </c>
      <c r="AO433" s="32"/>
      <c r="AP433" s="31"/>
      <c r="AQ433" s="31"/>
      <c r="AR433" s="203"/>
      <c r="AS433" s="32"/>
    </row>
    <row r="434" spans="1:45" ht="12.75" hidden="1" x14ac:dyDescent="0.2">
      <c r="A434" s="48">
        <v>428</v>
      </c>
      <c r="B434" s="12">
        <f>'Encargos e Benefícios'!B433</f>
        <v>0</v>
      </c>
      <c r="C434" s="10">
        <f>'Encargos e Benefícios'!C433</f>
        <v>0</v>
      </c>
      <c r="D434" s="38"/>
      <c r="E434" s="167"/>
      <c r="F434" s="166"/>
      <c r="G434" s="165"/>
      <c r="H434" s="126"/>
      <c r="I434" s="47"/>
      <c r="J434" s="47"/>
      <c r="K434" s="47"/>
      <c r="L434" s="47"/>
      <c r="M434" s="165"/>
      <c r="N434" s="126"/>
      <c r="O434" s="47"/>
      <c r="P434" s="47"/>
      <c r="Q434" s="47"/>
      <c r="R434" s="47"/>
      <c r="S434" s="165"/>
      <c r="T434" s="126"/>
      <c r="U434" s="47"/>
      <c r="V434" s="47"/>
      <c r="W434" s="47"/>
      <c r="X434" s="47"/>
      <c r="Y434" s="165"/>
      <c r="Z434" s="126"/>
      <c r="AA434" s="47"/>
      <c r="AB434" s="47"/>
      <c r="AC434" s="47"/>
      <c r="AD434" s="47"/>
      <c r="AE434" s="165"/>
      <c r="AF434" s="126"/>
      <c r="AG434" s="47"/>
      <c r="AH434" s="47"/>
      <c r="AI434" s="47"/>
      <c r="AJ434" s="129"/>
      <c r="AK434" s="11">
        <f>'Encargos e Benefícios'!D433</f>
        <v>0</v>
      </c>
      <c r="AL434" s="11">
        <f>IF('Encargos e Benefícios'!C433=0,0,'Encargos e Benefícios'!U433/'Encargos e Benefícios'!C433)</f>
        <v>0</v>
      </c>
      <c r="AM434" s="11">
        <f>IF('Encargos e Benefícios'!C433=0,0,'Encargos e Benefícios'!AC433/'Encargos e Benefícios'!C433)</f>
        <v>0</v>
      </c>
      <c r="AN434" s="113">
        <f>IF('Encargos e Benefícios'!C433=0,0,'Encargos e Benefícios'!AD433/'Encargos e Benefícios'!C433)</f>
        <v>0</v>
      </c>
      <c r="AO434" s="32"/>
      <c r="AP434" s="31"/>
      <c r="AQ434" s="31"/>
      <c r="AR434" s="203"/>
      <c r="AS434" s="32"/>
    </row>
    <row r="435" spans="1:45" ht="12.75" hidden="1" x14ac:dyDescent="0.2">
      <c r="A435" s="48">
        <v>429</v>
      </c>
      <c r="B435" s="12">
        <f>'Encargos e Benefícios'!B434</f>
        <v>0</v>
      </c>
      <c r="C435" s="10">
        <f>'Encargos e Benefícios'!C434</f>
        <v>0</v>
      </c>
      <c r="D435" s="38"/>
      <c r="E435" s="167"/>
      <c r="F435" s="166"/>
      <c r="G435" s="165"/>
      <c r="H435" s="126"/>
      <c r="I435" s="47"/>
      <c r="J435" s="47"/>
      <c r="K435" s="47"/>
      <c r="L435" s="47"/>
      <c r="M435" s="165"/>
      <c r="N435" s="126"/>
      <c r="O435" s="47"/>
      <c r="P435" s="47"/>
      <c r="Q435" s="47"/>
      <c r="R435" s="47"/>
      <c r="S435" s="165"/>
      <c r="T435" s="126"/>
      <c r="U435" s="47"/>
      <c r="V435" s="47"/>
      <c r="W435" s="47"/>
      <c r="X435" s="47"/>
      <c r="Y435" s="165"/>
      <c r="Z435" s="126"/>
      <c r="AA435" s="47"/>
      <c r="AB435" s="47"/>
      <c r="AC435" s="47"/>
      <c r="AD435" s="47"/>
      <c r="AE435" s="165"/>
      <c r="AF435" s="126"/>
      <c r="AG435" s="47"/>
      <c r="AH435" s="47"/>
      <c r="AI435" s="47"/>
      <c r="AJ435" s="129"/>
      <c r="AK435" s="11">
        <f>'Encargos e Benefícios'!D434</f>
        <v>0</v>
      </c>
      <c r="AL435" s="11">
        <f>IF('Encargos e Benefícios'!C434=0,0,'Encargos e Benefícios'!U434/'Encargos e Benefícios'!C434)</f>
        <v>0</v>
      </c>
      <c r="AM435" s="11">
        <f>IF('Encargos e Benefícios'!C434=0,0,'Encargos e Benefícios'!AC434/'Encargos e Benefícios'!C434)</f>
        <v>0</v>
      </c>
      <c r="AN435" s="113">
        <f>IF('Encargos e Benefícios'!C434=0,0,'Encargos e Benefícios'!AD434/'Encargos e Benefícios'!C434)</f>
        <v>0</v>
      </c>
      <c r="AO435" s="32"/>
      <c r="AP435" s="31"/>
      <c r="AQ435" s="31"/>
      <c r="AR435" s="203"/>
      <c r="AS435" s="32"/>
    </row>
    <row r="436" spans="1:45" ht="12.75" hidden="1" x14ac:dyDescent="0.2">
      <c r="A436" s="48">
        <v>430</v>
      </c>
      <c r="B436" s="12">
        <f>'Encargos e Benefícios'!B435</f>
        <v>0</v>
      </c>
      <c r="C436" s="10">
        <f>'Encargos e Benefícios'!C435</f>
        <v>0</v>
      </c>
      <c r="D436" s="38"/>
      <c r="E436" s="167"/>
      <c r="F436" s="166"/>
      <c r="G436" s="165"/>
      <c r="H436" s="126"/>
      <c r="I436" s="47"/>
      <c r="J436" s="47"/>
      <c r="K436" s="47"/>
      <c r="L436" s="47"/>
      <c r="M436" s="165"/>
      <c r="N436" s="126"/>
      <c r="O436" s="47"/>
      <c r="P436" s="47"/>
      <c r="Q436" s="47"/>
      <c r="R436" s="47"/>
      <c r="S436" s="165"/>
      <c r="T436" s="126"/>
      <c r="U436" s="47"/>
      <c r="V436" s="47"/>
      <c r="W436" s="47"/>
      <c r="X436" s="47"/>
      <c r="Y436" s="165"/>
      <c r="Z436" s="126"/>
      <c r="AA436" s="47"/>
      <c r="AB436" s="47"/>
      <c r="AC436" s="47"/>
      <c r="AD436" s="47"/>
      <c r="AE436" s="165"/>
      <c r="AF436" s="126"/>
      <c r="AG436" s="47"/>
      <c r="AH436" s="47"/>
      <c r="AI436" s="47"/>
      <c r="AJ436" s="129"/>
      <c r="AK436" s="11">
        <f>'Encargos e Benefícios'!D435</f>
        <v>0</v>
      </c>
      <c r="AL436" s="11">
        <f>IF('Encargos e Benefícios'!C435=0,0,'Encargos e Benefícios'!U435/'Encargos e Benefícios'!C435)</f>
        <v>0</v>
      </c>
      <c r="AM436" s="11">
        <f>IF('Encargos e Benefícios'!C435=0,0,'Encargos e Benefícios'!AC435/'Encargos e Benefícios'!C435)</f>
        <v>0</v>
      </c>
      <c r="AN436" s="113">
        <f>IF('Encargos e Benefícios'!C435=0,0,'Encargos e Benefícios'!AD435/'Encargos e Benefícios'!C435)</f>
        <v>0</v>
      </c>
      <c r="AO436" s="32"/>
      <c r="AP436" s="31"/>
      <c r="AQ436" s="31"/>
      <c r="AR436" s="203"/>
      <c r="AS436" s="32"/>
    </row>
    <row r="437" spans="1:45" ht="12.75" hidden="1" x14ac:dyDescent="0.2">
      <c r="A437" s="48">
        <v>431</v>
      </c>
      <c r="B437" s="12">
        <f>'Encargos e Benefícios'!B436</f>
        <v>0</v>
      </c>
      <c r="C437" s="10">
        <f>'Encargos e Benefícios'!C436</f>
        <v>0</v>
      </c>
      <c r="D437" s="38"/>
      <c r="E437" s="167"/>
      <c r="F437" s="166"/>
      <c r="G437" s="165"/>
      <c r="H437" s="126"/>
      <c r="I437" s="47"/>
      <c r="J437" s="47"/>
      <c r="K437" s="47"/>
      <c r="L437" s="47"/>
      <c r="M437" s="165"/>
      <c r="N437" s="126"/>
      <c r="O437" s="47"/>
      <c r="P437" s="47"/>
      <c r="Q437" s="47"/>
      <c r="R437" s="47"/>
      <c r="S437" s="165"/>
      <c r="T437" s="126"/>
      <c r="U437" s="47"/>
      <c r="V437" s="47"/>
      <c r="W437" s="47"/>
      <c r="X437" s="47"/>
      <c r="Y437" s="165"/>
      <c r="Z437" s="126"/>
      <c r="AA437" s="47"/>
      <c r="AB437" s="47"/>
      <c r="AC437" s="47"/>
      <c r="AD437" s="47"/>
      <c r="AE437" s="165"/>
      <c r="AF437" s="126"/>
      <c r="AG437" s="47"/>
      <c r="AH437" s="47"/>
      <c r="AI437" s="47"/>
      <c r="AJ437" s="129"/>
      <c r="AK437" s="11">
        <f>'Encargos e Benefícios'!D436</f>
        <v>0</v>
      </c>
      <c r="AL437" s="11">
        <f>IF('Encargos e Benefícios'!C436=0,0,'Encargos e Benefícios'!U436/'Encargos e Benefícios'!C436)</f>
        <v>0</v>
      </c>
      <c r="AM437" s="11">
        <f>IF('Encargos e Benefícios'!C436=0,0,'Encargos e Benefícios'!AC436/'Encargos e Benefícios'!C436)</f>
        <v>0</v>
      </c>
      <c r="AN437" s="113">
        <f>IF('Encargos e Benefícios'!C436=0,0,'Encargos e Benefícios'!AD436/'Encargos e Benefícios'!C436)</f>
        <v>0</v>
      </c>
      <c r="AO437" s="32"/>
      <c r="AP437" s="31"/>
      <c r="AQ437" s="31"/>
      <c r="AR437" s="203"/>
      <c r="AS437" s="32"/>
    </row>
    <row r="438" spans="1:45" ht="12.75" hidden="1" x14ac:dyDescent="0.2">
      <c r="A438" s="48">
        <v>432</v>
      </c>
      <c r="B438" s="12">
        <f>'Encargos e Benefícios'!B437</f>
        <v>0</v>
      </c>
      <c r="C438" s="10">
        <f>'Encargos e Benefícios'!C437</f>
        <v>0</v>
      </c>
      <c r="D438" s="38"/>
      <c r="E438" s="167"/>
      <c r="F438" s="166"/>
      <c r="G438" s="165"/>
      <c r="H438" s="126"/>
      <c r="I438" s="47"/>
      <c r="J438" s="47"/>
      <c r="K438" s="47"/>
      <c r="L438" s="47"/>
      <c r="M438" s="165"/>
      <c r="N438" s="126"/>
      <c r="O438" s="47"/>
      <c r="P438" s="47"/>
      <c r="Q438" s="47"/>
      <c r="R438" s="47"/>
      <c r="S438" s="165"/>
      <c r="T438" s="126"/>
      <c r="U438" s="47"/>
      <c r="V438" s="47"/>
      <c r="W438" s="47"/>
      <c r="X438" s="47"/>
      <c r="Y438" s="165"/>
      <c r="Z438" s="126"/>
      <c r="AA438" s="47"/>
      <c r="AB438" s="47"/>
      <c r="AC438" s="47"/>
      <c r="AD438" s="47"/>
      <c r="AE438" s="165"/>
      <c r="AF438" s="126"/>
      <c r="AG438" s="47"/>
      <c r="AH438" s="47"/>
      <c r="AI438" s="47"/>
      <c r="AJ438" s="129"/>
      <c r="AK438" s="11">
        <f>'Encargos e Benefícios'!D437</f>
        <v>0</v>
      </c>
      <c r="AL438" s="11">
        <f>IF('Encargos e Benefícios'!C437=0,0,'Encargos e Benefícios'!U437/'Encargos e Benefícios'!C437)</f>
        <v>0</v>
      </c>
      <c r="AM438" s="11">
        <f>IF('Encargos e Benefícios'!C437=0,0,'Encargos e Benefícios'!AC437/'Encargos e Benefícios'!C437)</f>
        <v>0</v>
      </c>
      <c r="AN438" s="113">
        <f>IF('Encargos e Benefícios'!C437=0,0,'Encargos e Benefícios'!AD437/'Encargos e Benefícios'!C437)</f>
        <v>0</v>
      </c>
      <c r="AO438" s="32"/>
      <c r="AP438" s="31"/>
      <c r="AQ438" s="31"/>
      <c r="AR438" s="203"/>
      <c r="AS438" s="32"/>
    </row>
    <row r="439" spans="1:45" ht="12.75" hidden="1" x14ac:dyDescent="0.2">
      <c r="A439" s="48">
        <v>433</v>
      </c>
      <c r="B439" s="12">
        <f>'Encargos e Benefícios'!B438</f>
        <v>0</v>
      </c>
      <c r="C439" s="10">
        <f>'Encargos e Benefícios'!C438</f>
        <v>0</v>
      </c>
      <c r="D439" s="38"/>
      <c r="E439" s="167"/>
      <c r="F439" s="166"/>
      <c r="G439" s="165"/>
      <c r="H439" s="126"/>
      <c r="I439" s="47"/>
      <c r="J439" s="47"/>
      <c r="K439" s="47"/>
      <c r="L439" s="47"/>
      <c r="M439" s="165"/>
      <c r="N439" s="126"/>
      <c r="O439" s="47"/>
      <c r="P439" s="47"/>
      <c r="Q439" s="47"/>
      <c r="R439" s="47"/>
      <c r="S439" s="165"/>
      <c r="T439" s="126"/>
      <c r="U439" s="47"/>
      <c r="V439" s="47"/>
      <c r="W439" s="47"/>
      <c r="X439" s="47"/>
      <c r="Y439" s="165"/>
      <c r="Z439" s="126"/>
      <c r="AA439" s="47"/>
      <c r="AB439" s="47"/>
      <c r="AC439" s="47"/>
      <c r="AD439" s="47"/>
      <c r="AE439" s="165"/>
      <c r="AF439" s="126"/>
      <c r="AG439" s="47"/>
      <c r="AH439" s="47"/>
      <c r="AI439" s="47"/>
      <c r="AJ439" s="129"/>
      <c r="AK439" s="11">
        <f>'Encargos e Benefícios'!D438</f>
        <v>0</v>
      </c>
      <c r="AL439" s="11">
        <f>IF('Encargos e Benefícios'!C438=0,0,'Encargos e Benefícios'!U438/'Encargos e Benefícios'!C438)</f>
        <v>0</v>
      </c>
      <c r="AM439" s="11">
        <f>IF('Encargos e Benefícios'!C438=0,0,'Encargos e Benefícios'!AC438/'Encargos e Benefícios'!C438)</f>
        <v>0</v>
      </c>
      <c r="AN439" s="113">
        <f>IF('Encargos e Benefícios'!C438=0,0,'Encargos e Benefícios'!AD438/'Encargos e Benefícios'!C438)</f>
        <v>0</v>
      </c>
      <c r="AO439" s="32"/>
      <c r="AP439" s="31"/>
      <c r="AQ439" s="31"/>
      <c r="AR439" s="203"/>
      <c r="AS439" s="32"/>
    </row>
    <row r="440" spans="1:45" ht="12.75" hidden="1" x14ac:dyDescent="0.2">
      <c r="A440" s="48">
        <v>434</v>
      </c>
      <c r="B440" s="12">
        <f>'Encargos e Benefícios'!B439</f>
        <v>0</v>
      </c>
      <c r="C440" s="10">
        <f>'Encargos e Benefícios'!C439</f>
        <v>0</v>
      </c>
      <c r="D440" s="38"/>
      <c r="E440" s="167"/>
      <c r="F440" s="166"/>
      <c r="G440" s="165"/>
      <c r="H440" s="126"/>
      <c r="I440" s="47"/>
      <c r="J440" s="47"/>
      <c r="K440" s="47"/>
      <c r="L440" s="47"/>
      <c r="M440" s="165"/>
      <c r="N440" s="126"/>
      <c r="O440" s="47"/>
      <c r="P440" s="47"/>
      <c r="Q440" s="47"/>
      <c r="R440" s="47"/>
      <c r="S440" s="165"/>
      <c r="T440" s="126"/>
      <c r="U440" s="47"/>
      <c r="V440" s="47"/>
      <c r="W440" s="47"/>
      <c r="X440" s="47"/>
      <c r="Y440" s="165"/>
      <c r="Z440" s="126"/>
      <c r="AA440" s="47"/>
      <c r="AB440" s="47"/>
      <c r="AC440" s="47"/>
      <c r="AD440" s="47"/>
      <c r="AE440" s="165"/>
      <c r="AF440" s="126"/>
      <c r="AG440" s="47"/>
      <c r="AH440" s="47"/>
      <c r="AI440" s="47"/>
      <c r="AJ440" s="129"/>
      <c r="AK440" s="11">
        <f>'Encargos e Benefícios'!D439</f>
        <v>0</v>
      </c>
      <c r="AL440" s="11">
        <f>IF('Encargos e Benefícios'!C439=0,0,'Encargos e Benefícios'!U439/'Encargos e Benefícios'!C439)</f>
        <v>0</v>
      </c>
      <c r="AM440" s="11">
        <f>IF('Encargos e Benefícios'!C439=0,0,'Encargos e Benefícios'!AC439/'Encargos e Benefícios'!C439)</f>
        <v>0</v>
      </c>
      <c r="AN440" s="113">
        <f>IF('Encargos e Benefícios'!C439=0,0,'Encargos e Benefícios'!AD439/'Encargos e Benefícios'!C439)</f>
        <v>0</v>
      </c>
      <c r="AO440" s="32"/>
      <c r="AP440" s="31"/>
      <c r="AQ440" s="31"/>
      <c r="AR440" s="203"/>
      <c r="AS440" s="32"/>
    </row>
    <row r="441" spans="1:45" ht="12.75" hidden="1" x14ac:dyDescent="0.2">
      <c r="A441" s="48">
        <v>435</v>
      </c>
      <c r="B441" s="12">
        <f>'Encargos e Benefícios'!B440</f>
        <v>0</v>
      </c>
      <c r="C441" s="10">
        <f>'Encargos e Benefícios'!C440</f>
        <v>0</v>
      </c>
      <c r="D441" s="38"/>
      <c r="E441" s="167"/>
      <c r="F441" s="166"/>
      <c r="G441" s="165"/>
      <c r="H441" s="126"/>
      <c r="I441" s="47"/>
      <c r="J441" s="47"/>
      <c r="K441" s="47"/>
      <c r="L441" s="47"/>
      <c r="M441" s="165"/>
      <c r="N441" s="126"/>
      <c r="O441" s="47"/>
      <c r="P441" s="47"/>
      <c r="Q441" s="47"/>
      <c r="R441" s="47"/>
      <c r="S441" s="165"/>
      <c r="T441" s="126"/>
      <c r="U441" s="47"/>
      <c r="V441" s="47"/>
      <c r="W441" s="47"/>
      <c r="X441" s="47"/>
      <c r="Y441" s="165"/>
      <c r="Z441" s="126"/>
      <c r="AA441" s="47"/>
      <c r="AB441" s="47"/>
      <c r="AC441" s="47"/>
      <c r="AD441" s="47"/>
      <c r="AE441" s="165"/>
      <c r="AF441" s="126"/>
      <c r="AG441" s="47"/>
      <c r="AH441" s="47"/>
      <c r="AI441" s="47"/>
      <c r="AJ441" s="129"/>
      <c r="AK441" s="11">
        <f>'Encargos e Benefícios'!D440</f>
        <v>0</v>
      </c>
      <c r="AL441" s="11">
        <f>IF('Encargos e Benefícios'!C440=0,0,'Encargos e Benefícios'!U440/'Encargos e Benefícios'!C440)</f>
        <v>0</v>
      </c>
      <c r="AM441" s="11">
        <f>IF('Encargos e Benefícios'!C440=0,0,'Encargos e Benefícios'!AC440/'Encargos e Benefícios'!C440)</f>
        <v>0</v>
      </c>
      <c r="AN441" s="113">
        <f>IF('Encargos e Benefícios'!C440=0,0,'Encargos e Benefícios'!AD440/'Encargos e Benefícios'!C440)</f>
        <v>0</v>
      </c>
      <c r="AO441" s="32"/>
      <c r="AP441" s="31"/>
      <c r="AQ441" s="31"/>
      <c r="AR441" s="203"/>
      <c r="AS441" s="32"/>
    </row>
    <row r="442" spans="1:45" ht="12.75" hidden="1" x14ac:dyDescent="0.2">
      <c r="A442" s="48">
        <v>436</v>
      </c>
      <c r="B442" s="12">
        <f>'Encargos e Benefícios'!B441</f>
        <v>0</v>
      </c>
      <c r="C442" s="10">
        <f>'Encargos e Benefícios'!C441</f>
        <v>0</v>
      </c>
      <c r="D442" s="38"/>
      <c r="E442" s="167"/>
      <c r="F442" s="166"/>
      <c r="G442" s="165"/>
      <c r="H442" s="126"/>
      <c r="I442" s="47"/>
      <c r="J442" s="47"/>
      <c r="K442" s="47"/>
      <c r="L442" s="47"/>
      <c r="M442" s="165"/>
      <c r="N442" s="126"/>
      <c r="O442" s="47"/>
      <c r="P442" s="47"/>
      <c r="Q442" s="47"/>
      <c r="R442" s="47"/>
      <c r="S442" s="165"/>
      <c r="T442" s="126"/>
      <c r="U442" s="47"/>
      <c r="V442" s="47"/>
      <c r="W442" s="47"/>
      <c r="X442" s="47"/>
      <c r="Y442" s="165"/>
      <c r="Z442" s="126"/>
      <c r="AA442" s="47"/>
      <c r="AB442" s="47"/>
      <c r="AC442" s="47"/>
      <c r="AD442" s="47"/>
      <c r="AE442" s="165"/>
      <c r="AF442" s="126"/>
      <c r="AG442" s="47"/>
      <c r="AH442" s="47"/>
      <c r="AI442" s="47"/>
      <c r="AJ442" s="129"/>
      <c r="AK442" s="11">
        <f>'Encargos e Benefícios'!D441</f>
        <v>0</v>
      </c>
      <c r="AL442" s="11">
        <f>IF('Encargos e Benefícios'!C441=0,0,'Encargos e Benefícios'!U441/'Encargos e Benefícios'!C441)</f>
        <v>0</v>
      </c>
      <c r="AM442" s="11">
        <f>IF('Encargos e Benefícios'!C441=0,0,'Encargos e Benefícios'!AC441/'Encargos e Benefícios'!C441)</f>
        <v>0</v>
      </c>
      <c r="AN442" s="113">
        <f>IF('Encargos e Benefícios'!C441=0,0,'Encargos e Benefícios'!AD441/'Encargos e Benefícios'!C441)</f>
        <v>0</v>
      </c>
      <c r="AO442" s="32"/>
      <c r="AP442" s="31"/>
      <c r="AQ442" s="31"/>
      <c r="AR442" s="203"/>
      <c r="AS442" s="32"/>
    </row>
    <row r="443" spans="1:45" ht="12.75" hidden="1" x14ac:dyDescent="0.2">
      <c r="A443" s="48">
        <v>437</v>
      </c>
      <c r="B443" s="12">
        <f>'Encargos e Benefícios'!B442</f>
        <v>0</v>
      </c>
      <c r="C443" s="10">
        <f>'Encargos e Benefícios'!C442</f>
        <v>0</v>
      </c>
      <c r="D443" s="38"/>
      <c r="E443" s="167"/>
      <c r="F443" s="166"/>
      <c r="G443" s="165"/>
      <c r="H443" s="126"/>
      <c r="I443" s="47"/>
      <c r="J443" s="47"/>
      <c r="K443" s="47"/>
      <c r="L443" s="47"/>
      <c r="M443" s="165"/>
      <c r="N443" s="126"/>
      <c r="O443" s="47"/>
      <c r="P443" s="47"/>
      <c r="Q443" s="47"/>
      <c r="R443" s="47"/>
      <c r="S443" s="165"/>
      <c r="T443" s="126"/>
      <c r="U443" s="47"/>
      <c r="V443" s="47"/>
      <c r="W443" s="47"/>
      <c r="X443" s="47"/>
      <c r="Y443" s="165"/>
      <c r="Z443" s="126"/>
      <c r="AA443" s="47"/>
      <c r="AB443" s="47"/>
      <c r="AC443" s="47"/>
      <c r="AD443" s="47"/>
      <c r="AE443" s="165"/>
      <c r="AF443" s="126"/>
      <c r="AG443" s="47"/>
      <c r="AH443" s="47"/>
      <c r="AI443" s="47"/>
      <c r="AJ443" s="129"/>
      <c r="AK443" s="11">
        <f>'Encargos e Benefícios'!D442</f>
        <v>0</v>
      </c>
      <c r="AL443" s="11">
        <f>IF('Encargos e Benefícios'!C442=0,0,'Encargos e Benefícios'!U442/'Encargos e Benefícios'!C442)</f>
        <v>0</v>
      </c>
      <c r="AM443" s="11">
        <f>IF('Encargos e Benefícios'!C442=0,0,'Encargos e Benefícios'!AC442/'Encargos e Benefícios'!C442)</f>
        <v>0</v>
      </c>
      <c r="AN443" s="113">
        <f>IF('Encargos e Benefícios'!C442=0,0,'Encargos e Benefícios'!AD442/'Encargos e Benefícios'!C442)</f>
        <v>0</v>
      </c>
      <c r="AO443" s="32"/>
      <c r="AP443" s="31"/>
      <c r="AQ443" s="31"/>
      <c r="AR443" s="203"/>
      <c r="AS443" s="32"/>
    </row>
    <row r="444" spans="1:45" ht="12.75" hidden="1" x14ac:dyDescent="0.2">
      <c r="A444" s="48">
        <v>438</v>
      </c>
      <c r="B444" s="12">
        <f>'Encargos e Benefícios'!B443</f>
        <v>0</v>
      </c>
      <c r="C444" s="10">
        <f>'Encargos e Benefícios'!C443</f>
        <v>0</v>
      </c>
      <c r="D444" s="38"/>
      <c r="E444" s="167"/>
      <c r="F444" s="166"/>
      <c r="G444" s="165"/>
      <c r="H444" s="126"/>
      <c r="I444" s="47"/>
      <c r="J444" s="47"/>
      <c r="K444" s="47"/>
      <c r="L444" s="47"/>
      <c r="M444" s="165"/>
      <c r="N444" s="126"/>
      <c r="O444" s="47"/>
      <c r="P444" s="47"/>
      <c r="Q444" s="47"/>
      <c r="R444" s="47"/>
      <c r="S444" s="165"/>
      <c r="T444" s="126"/>
      <c r="U444" s="47"/>
      <c r="V444" s="47"/>
      <c r="W444" s="47"/>
      <c r="X444" s="47"/>
      <c r="Y444" s="165"/>
      <c r="Z444" s="126"/>
      <c r="AA444" s="47"/>
      <c r="AB444" s="47"/>
      <c r="AC444" s="47"/>
      <c r="AD444" s="47"/>
      <c r="AE444" s="165"/>
      <c r="AF444" s="126"/>
      <c r="AG444" s="47"/>
      <c r="AH444" s="47"/>
      <c r="AI444" s="47"/>
      <c r="AJ444" s="129"/>
      <c r="AK444" s="11">
        <f>'Encargos e Benefícios'!D443</f>
        <v>0</v>
      </c>
      <c r="AL444" s="11">
        <f>IF('Encargos e Benefícios'!C443=0,0,'Encargos e Benefícios'!U443/'Encargos e Benefícios'!C443)</f>
        <v>0</v>
      </c>
      <c r="AM444" s="11">
        <f>IF('Encargos e Benefícios'!C443=0,0,'Encargos e Benefícios'!AC443/'Encargos e Benefícios'!C443)</f>
        <v>0</v>
      </c>
      <c r="AN444" s="113">
        <f>IF('Encargos e Benefícios'!C443=0,0,'Encargos e Benefícios'!AD443/'Encargos e Benefícios'!C443)</f>
        <v>0</v>
      </c>
      <c r="AO444" s="32"/>
      <c r="AP444" s="31"/>
      <c r="AQ444" s="31"/>
      <c r="AR444" s="203"/>
      <c r="AS444" s="32"/>
    </row>
    <row r="445" spans="1:45" ht="12.75" hidden="1" x14ac:dyDescent="0.2">
      <c r="A445" s="48">
        <v>439</v>
      </c>
      <c r="B445" s="12">
        <f>'Encargos e Benefícios'!B444</f>
        <v>0</v>
      </c>
      <c r="C445" s="10">
        <f>'Encargos e Benefícios'!C444</f>
        <v>0</v>
      </c>
      <c r="D445" s="38"/>
      <c r="E445" s="167"/>
      <c r="F445" s="166"/>
      <c r="G445" s="165"/>
      <c r="H445" s="126"/>
      <c r="I445" s="47"/>
      <c r="J445" s="47"/>
      <c r="K445" s="47"/>
      <c r="L445" s="47"/>
      <c r="M445" s="165"/>
      <c r="N445" s="126"/>
      <c r="O445" s="47"/>
      <c r="P445" s="47"/>
      <c r="Q445" s="47"/>
      <c r="R445" s="47"/>
      <c r="S445" s="165"/>
      <c r="T445" s="126"/>
      <c r="U445" s="47"/>
      <c r="V445" s="47"/>
      <c r="W445" s="47"/>
      <c r="X445" s="47"/>
      <c r="Y445" s="165"/>
      <c r="Z445" s="126"/>
      <c r="AA445" s="47"/>
      <c r="AB445" s="47"/>
      <c r="AC445" s="47"/>
      <c r="AD445" s="47"/>
      <c r="AE445" s="165"/>
      <c r="AF445" s="126"/>
      <c r="AG445" s="47"/>
      <c r="AH445" s="47"/>
      <c r="AI445" s="47"/>
      <c r="AJ445" s="129"/>
      <c r="AK445" s="11">
        <f>'Encargos e Benefícios'!D444</f>
        <v>0</v>
      </c>
      <c r="AL445" s="11">
        <f>IF('Encargos e Benefícios'!C444=0,0,'Encargos e Benefícios'!U444/'Encargos e Benefícios'!C444)</f>
        <v>0</v>
      </c>
      <c r="AM445" s="11">
        <f>IF('Encargos e Benefícios'!C444=0,0,'Encargos e Benefícios'!AC444/'Encargos e Benefícios'!C444)</f>
        <v>0</v>
      </c>
      <c r="AN445" s="113">
        <f>IF('Encargos e Benefícios'!C444=0,0,'Encargos e Benefícios'!AD444/'Encargos e Benefícios'!C444)</f>
        <v>0</v>
      </c>
      <c r="AO445" s="32"/>
      <c r="AP445" s="31"/>
      <c r="AQ445" s="31"/>
      <c r="AR445" s="203"/>
      <c r="AS445" s="32"/>
    </row>
    <row r="446" spans="1:45" ht="12.75" hidden="1" x14ac:dyDescent="0.2">
      <c r="A446" s="48">
        <v>440</v>
      </c>
      <c r="B446" s="12">
        <f>'Encargos e Benefícios'!B445</f>
        <v>0</v>
      </c>
      <c r="C446" s="10">
        <f>'Encargos e Benefícios'!C445</f>
        <v>0</v>
      </c>
      <c r="D446" s="38"/>
      <c r="E446" s="167"/>
      <c r="F446" s="166"/>
      <c r="G446" s="165"/>
      <c r="H446" s="126"/>
      <c r="I446" s="47"/>
      <c r="J446" s="47"/>
      <c r="K446" s="47"/>
      <c r="L446" s="47"/>
      <c r="M446" s="165"/>
      <c r="N446" s="126"/>
      <c r="O446" s="47"/>
      <c r="P446" s="47"/>
      <c r="Q446" s="47"/>
      <c r="R446" s="47"/>
      <c r="S446" s="165"/>
      <c r="T446" s="126"/>
      <c r="U446" s="47"/>
      <c r="V446" s="47"/>
      <c r="W446" s="47"/>
      <c r="X446" s="47"/>
      <c r="Y446" s="165"/>
      <c r="Z446" s="126"/>
      <c r="AA446" s="47"/>
      <c r="AB446" s="47"/>
      <c r="AC446" s="47"/>
      <c r="AD446" s="47"/>
      <c r="AE446" s="165"/>
      <c r="AF446" s="126"/>
      <c r="AG446" s="47"/>
      <c r="AH446" s="47"/>
      <c r="AI446" s="47"/>
      <c r="AJ446" s="129"/>
      <c r="AK446" s="11">
        <f>'Encargos e Benefícios'!D445</f>
        <v>0</v>
      </c>
      <c r="AL446" s="11">
        <f>IF('Encargos e Benefícios'!C445=0,0,'Encargos e Benefícios'!U445/'Encargos e Benefícios'!C445)</f>
        <v>0</v>
      </c>
      <c r="AM446" s="11">
        <f>IF('Encargos e Benefícios'!C445=0,0,'Encargos e Benefícios'!AC445/'Encargos e Benefícios'!C445)</f>
        <v>0</v>
      </c>
      <c r="AN446" s="113">
        <f>IF('Encargos e Benefícios'!C445=0,0,'Encargos e Benefícios'!AD445/'Encargos e Benefícios'!C445)</f>
        <v>0</v>
      </c>
      <c r="AO446" s="32"/>
      <c r="AP446" s="31"/>
      <c r="AQ446" s="31"/>
      <c r="AR446" s="203"/>
      <c r="AS446" s="32"/>
    </row>
    <row r="447" spans="1:45" ht="12.75" hidden="1" x14ac:dyDescent="0.2">
      <c r="A447" s="48">
        <v>441</v>
      </c>
      <c r="B447" s="12">
        <f>'Encargos e Benefícios'!B446</f>
        <v>0</v>
      </c>
      <c r="C447" s="10">
        <f>'Encargos e Benefícios'!C446</f>
        <v>0</v>
      </c>
      <c r="D447" s="38"/>
      <c r="E447" s="167"/>
      <c r="F447" s="166"/>
      <c r="G447" s="165"/>
      <c r="H447" s="126"/>
      <c r="I447" s="47"/>
      <c r="J447" s="47"/>
      <c r="K447" s="47"/>
      <c r="L447" s="47"/>
      <c r="M447" s="165"/>
      <c r="N447" s="126"/>
      <c r="O447" s="47"/>
      <c r="P447" s="47"/>
      <c r="Q447" s="47"/>
      <c r="R447" s="47"/>
      <c r="S447" s="165"/>
      <c r="T447" s="126"/>
      <c r="U447" s="47"/>
      <c r="V447" s="47"/>
      <c r="W447" s="47"/>
      <c r="X447" s="47"/>
      <c r="Y447" s="165"/>
      <c r="Z447" s="126"/>
      <c r="AA447" s="47"/>
      <c r="AB447" s="47"/>
      <c r="AC447" s="47"/>
      <c r="AD447" s="47"/>
      <c r="AE447" s="165"/>
      <c r="AF447" s="126"/>
      <c r="AG447" s="47"/>
      <c r="AH447" s="47"/>
      <c r="AI447" s="47"/>
      <c r="AJ447" s="129"/>
      <c r="AK447" s="11">
        <f>'Encargos e Benefícios'!D446</f>
        <v>0</v>
      </c>
      <c r="AL447" s="11">
        <f>IF('Encargos e Benefícios'!C446=0,0,'Encargos e Benefícios'!U446/'Encargos e Benefícios'!C446)</f>
        <v>0</v>
      </c>
      <c r="AM447" s="11">
        <f>IF('Encargos e Benefícios'!C446=0,0,'Encargos e Benefícios'!AC446/'Encargos e Benefícios'!C446)</f>
        <v>0</v>
      </c>
      <c r="AN447" s="113">
        <f>IF('Encargos e Benefícios'!C446=0,0,'Encargos e Benefícios'!AD446/'Encargos e Benefícios'!C446)</f>
        <v>0</v>
      </c>
      <c r="AO447" s="32"/>
      <c r="AP447" s="31"/>
      <c r="AQ447" s="31"/>
      <c r="AR447" s="203"/>
      <c r="AS447" s="32"/>
    </row>
    <row r="448" spans="1:45" ht="12.75" hidden="1" x14ac:dyDescent="0.2">
      <c r="A448" s="48">
        <v>442</v>
      </c>
      <c r="B448" s="12">
        <f>'Encargos e Benefícios'!B447</f>
        <v>0</v>
      </c>
      <c r="C448" s="10">
        <f>'Encargos e Benefícios'!C447</f>
        <v>0</v>
      </c>
      <c r="D448" s="38"/>
      <c r="E448" s="167"/>
      <c r="F448" s="166"/>
      <c r="G448" s="165"/>
      <c r="H448" s="126"/>
      <c r="I448" s="47"/>
      <c r="J448" s="47"/>
      <c r="K448" s="47"/>
      <c r="L448" s="47"/>
      <c r="M448" s="165"/>
      <c r="N448" s="126"/>
      <c r="O448" s="47"/>
      <c r="P448" s="47"/>
      <c r="Q448" s="47"/>
      <c r="R448" s="47"/>
      <c r="S448" s="165"/>
      <c r="T448" s="126"/>
      <c r="U448" s="47"/>
      <c r="V448" s="47"/>
      <c r="W448" s="47"/>
      <c r="X448" s="47"/>
      <c r="Y448" s="165"/>
      <c r="Z448" s="126"/>
      <c r="AA448" s="47"/>
      <c r="AB448" s="47"/>
      <c r="AC448" s="47"/>
      <c r="AD448" s="47"/>
      <c r="AE448" s="165"/>
      <c r="AF448" s="126"/>
      <c r="AG448" s="47"/>
      <c r="AH448" s="47"/>
      <c r="AI448" s="47"/>
      <c r="AJ448" s="129"/>
      <c r="AK448" s="11">
        <f>'Encargos e Benefícios'!D447</f>
        <v>0</v>
      </c>
      <c r="AL448" s="11">
        <f>IF('Encargos e Benefícios'!C447=0,0,'Encargos e Benefícios'!U447/'Encargos e Benefícios'!C447)</f>
        <v>0</v>
      </c>
      <c r="AM448" s="11">
        <f>IF('Encargos e Benefícios'!C447=0,0,'Encargos e Benefícios'!AC447/'Encargos e Benefícios'!C447)</f>
        <v>0</v>
      </c>
      <c r="AN448" s="113">
        <f>IF('Encargos e Benefícios'!C447=0,0,'Encargos e Benefícios'!AD447/'Encargos e Benefícios'!C447)</f>
        <v>0</v>
      </c>
      <c r="AO448" s="32"/>
      <c r="AP448" s="31"/>
      <c r="AQ448" s="31"/>
      <c r="AR448" s="203"/>
      <c r="AS448" s="32"/>
    </row>
    <row r="449" spans="1:45" ht="12.75" hidden="1" x14ac:dyDescent="0.2">
      <c r="A449" s="48">
        <v>443</v>
      </c>
      <c r="B449" s="12">
        <f>'Encargos e Benefícios'!B448</f>
        <v>0</v>
      </c>
      <c r="C449" s="10">
        <f>'Encargos e Benefícios'!C448</f>
        <v>0</v>
      </c>
      <c r="D449" s="38"/>
      <c r="E449" s="167"/>
      <c r="F449" s="166"/>
      <c r="G449" s="165"/>
      <c r="H449" s="126"/>
      <c r="I449" s="47"/>
      <c r="J449" s="47"/>
      <c r="K449" s="47"/>
      <c r="L449" s="47"/>
      <c r="M449" s="165"/>
      <c r="N449" s="126"/>
      <c r="O449" s="47"/>
      <c r="P449" s="47"/>
      <c r="Q449" s="47"/>
      <c r="R449" s="47"/>
      <c r="S449" s="165"/>
      <c r="T449" s="126"/>
      <c r="U449" s="47"/>
      <c r="V449" s="47"/>
      <c r="W449" s="47"/>
      <c r="X449" s="47"/>
      <c r="Y449" s="165"/>
      <c r="Z449" s="126"/>
      <c r="AA449" s="47"/>
      <c r="AB449" s="47"/>
      <c r="AC449" s="47"/>
      <c r="AD449" s="47"/>
      <c r="AE449" s="165"/>
      <c r="AF449" s="126"/>
      <c r="AG449" s="47"/>
      <c r="AH449" s="47"/>
      <c r="AI449" s="47"/>
      <c r="AJ449" s="129"/>
      <c r="AK449" s="11">
        <f>'Encargos e Benefícios'!D448</f>
        <v>0</v>
      </c>
      <c r="AL449" s="11">
        <f>IF('Encargos e Benefícios'!C448=0,0,'Encargos e Benefícios'!U448/'Encargos e Benefícios'!C448)</f>
        <v>0</v>
      </c>
      <c r="AM449" s="11">
        <f>IF('Encargos e Benefícios'!C448=0,0,'Encargos e Benefícios'!AC448/'Encargos e Benefícios'!C448)</f>
        <v>0</v>
      </c>
      <c r="AN449" s="113">
        <f>IF('Encargos e Benefícios'!C448=0,0,'Encargos e Benefícios'!AD448/'Encargos e Benefícios'!C448)</f>
        <v>0</v>
      </c>
      <c r="AO449" s="32"/>
      <c r="AP449" s="31"/>
      <c r="AQ449" s="31"/>
      <c r="AR449" s="203"/>
      <c r="AS449" s="32"/>
    </row>
    <row r="450" spans="1:45" ht="12.75" hidden="1" x14ac:dyDescent="0.2">
      <c r="A450" s="48">
        <v>444</v>
      </c>
      <c r="B450" s="12">
        <f>'Encargos e Benefícios'!B449</f>
        <v>0</v>
      </c>
      <c r="C450" s="10">
        <f>'Encargos e Benefícios'!C449</f>
        <v>0</v>
      </c>
      <c r="D450" s="38"/>
      <c r="E450" s="167"/>
      <c r="F450" s="166"/>
      <c r="G450" s="165"/>
      <c r="H450" s="126"/>
      <c r="I450" s="47"/>
      <c r="J450" s="47"/>
      <c r="K450" s="47"/>
      <c r="L450" s="47"/>
      <c r="M450" s="165"/>
      <c r="N450" s="126"/>
      <c r="O450" s="47"/>
      <c r="P450" s="47"/>
      <c r="Q450" s="47"/>
      <c r="R450" s="47"/>
      <c r="S450" s="165"/>
      <c r="T450" s="126"/>
      <c r="U450" s="47"/>
      <c r="V450" s="47"/>
      <c r="W450" s="47"/>
      <c r="X450" s="47"/>
      <c r="Y450" s="165"/>
      <c r="Z450" s="126"/>
      <c r="AA450" s="47"/>
      <c r="AB450" s="47"/>
      <c r="AC450" s="47"/>
      <c r="AD450" s="47"/>
      <c r="AE450" s="165"/>
      <c r="AF450" s="126"/>
      <c r="AG450" s="47"/>
      <c r="AH450" s="47"/>
      <c r="AI450" s="47"/>
      <c r="AJ450" s="129"/>
      <c r="AK450" s="11">
        <f>'Encargos e Benefícios'!D449</f>
        <v>0</v>
      </c>
      <c r="AL450" s="11">
        <f>IF('Encargos e Benefícios'!C449=0,0,'Encargos e Benefícios'!U449/'Encargos e Benefícios'!C449)</f>
        <v>0</v>
      </c>
      <c r="AM450" s="11">
        <f>IF('Encargos e Benefícios'!C449=0,0,'Encargos e Benefícios'!AC449/'Encargos e Benefícios'!C449)</f>
        <v>0</v>
      </c>
      <c r="AN450" s="113">
        <f>IF('Encargos e Benefícios'!C449=0,0,'Encargos e Benefícios'!AD449/'Encargos e Benefícios'!C449)</f>
        <v>0</v>
      </c>
      <c r="AO450" s="32"/>
      <c r="AP450" s="31"/>
      <c r="AQ450" s="31"/>
      <c r="AR450" s="203"/>
      <c r="AS450" s="32"/>
    </row>
    <row r="451" spans="1:45" ht="12.75" hidden="1" x14ac:dyDescent="0.2">
      <c r="A451" s="48">
        <v>445</v>
      </c>
      <c r="B451" s="12">
        <f>'Encargos e Benefícios'!B450</f>
        <v>0</v>
      </c>
      <c r="C451" s="10">
        <f>'Encargos e Benefícios'!C450</f>
        <v>0</v>
      </c>
      <c r="D451" s="38"/>
      <c r="E451" s="167"/>
      <c r="F451" s="166"/>
      <c r="G451" s="165"/>
      <c r="H451" s="126"/>
      <c r="I451" s="47"/>
      <c r="J451" s="47"/>
      <c r="K451" s="47"/>
      <c r="L451" s="47"/>
      <c r="M451" s="165"/>
      <c r="N451" s="126"/>
      <c r="O451" s="47"/>
      <c r="P451" s="47"/>
      <c r="Q451" s="47"/>
      <c r="R451" s="47"/>
      <c r="S451" s="165"/>
      <c r="T451" s="126"/>
      <c r="U451" s="47"/>
      <c r="V451" s="47"/>
      <c r="W451" s="47"/>
      <c r="X451" s="47"/>
      <c r="Y451" s="165"/>
      <c r="Z451" s="126"/>
      <c r="AA451" s="47"/>
      <c r="AB451" s="47"/>
      <c r="AC451" s="47"/>
      <c r="AD451" s="47"/>
      <c r="AE451" s="165"/>
      <c r="AF451" s="126"/>
      <c r="AG451" s="47"/>
      <c r="AH451" s="47"/>
      <c r="AI451" s="47"/>
      <c r="AJ451" s="129"/>
      <c r="AK451" s="11">
        <f>'Encargos e Benefícios'!D450</f>
        <v>0</v>
      </c>
      <c r="AL451" s="11">
        <f>IF('Encargos e Benefícios'!C450=0,0,'Encargos e Benefícios'!U450/'Encargos e Benefícios'!C450)</f>
        <v>0</v>
      </c>
      <c r="AM451" s="11">
        <f>IF('Encargos e Benefícios'!C450=0,0,'Encargos e Benefícios'!AC450/'Encargos e Benefícios'!C450)</f>
        <v>0</v>
      </c>
      <c r="AN451" s="113">
        <f>IF('Encargos e Benefícios'!C450=0,0,'Encargos e Benefícios'!AD450/'Encargos e Benefícios'!C450)</f>
        <v>0</v>
      </c>
      <c r="AO451" s="32"/>
      <c r="AP451" s="31"/>
      <c r="AQ451" s="31"/>
      <c r="AR451" s="203"/>
      <c r="AS451" s="32"/>
    </row>
    <row r="452" spans="1:45" ht="12.75" hidden="1" x14ac:dyDescent="0.2">
      <c r="A452" s="48">
        <v>446</v>
      </c>
      <c r="B452" s="12">
        <f>'Encargos e Benefícios'!B451</f>
        <v>0</v>
      </c>
      <c r="C452" s="10">
        <f>'Encargos e Benefícios'!C451</f>
        <v>0</v>
      </c>
      <c r="D452" s="38"/>
      <c r="E452" s="167"/>
      <c r="F452" s="166"/>
      <c r="G452" s="165"/>
      <c r="H452" s="126"/>
      <c r="I452" s="47"/>
      <c r="J452" s="47"/>
      <c r="K452" s="47"/>
      <c r="L452" s="47"/>
      <c r="M452" s="165"/>
      <c r="N452" s="126"/>
      <c r="O452" s="47"/>
      <c r="P452" s="47"/>
      <c r="Q452" s="47"/>
      <c r="R452" s="47"/>
      <c r="S452" s="165"/>
      <c r="T452" s="126"/>
      <c r="U452" s="47"/>
      <c r="V452" s="47"/>
      <c r="W452" s="47"/>
      <c r="X452" s="47"/>
      <c r="Y452" s="165"/>
      <c r="Z452" s="126"/>
      <c r="AA452" s="47"/>
      <c r="AB452" s="47"/>
      <c r="AC452" s="47"/>
      <c r="AD452" s="47"/>
      <c r="AE452" s="165"/>
      <c r="AF452" s="126"/>
      <c r="AG452" s="47"/>
      <c r="AH452" s="47"/>
      <c r="AI452" s="47"/>
      <c r="AJ452" s="129"/>
      <c r="AK452" s="11">
        <f>'Encargos e Benefícios'!D451</f>
        <v>0</v>
      </c>
      <c r="AL452" s="11">
        <f>IF('Encargos e Benefícios'!C451=0,0,'Encargos e Benefícios'!U451/'Encargos e Benefícios'!C451)</f>
        <v>0</v>
      </c>
      <c r="AM452" s="11">
        <f>IF('Encargos e Benefícios'!C451=0,0,'Encargos e Benefícios'!AC451/'Encargos e Benefícios'!C451)</f>
        <v>0</v>
      </c>
      <c r="AN452" s="113">
        <f>IF('Encargos e Benefícios'!C451=0,0,'Encargos e Benefícios'!AD451/'Encargos e Benefícios'!C451)</f>
        <v>0</v>
      </c>
      <c r="AO452" s="32"/>
      <c r="AP452" s="31"/>
      <c r="AQ452" s="31"/>
      <c r="AR452" s="203"/>
      <c r="AS452" s="32"/>
    </row>
    <row r="453" spans="1:45" ht="12.75" hidden="1" x14ac:dyDescent="0.2">
      <c r="A453" s="48">
        <v>447</v>
      </c>
      <c r="B453" s="12">
        <f>'Encargos e Benefícios'!B452</f>
        <v>0</v>
      </c>
      <c r="C453" s="10">
        <f>'Encargos e Benefícios'!C452</f>
        <v>0</v>
      </c>
      <c r="D453" s="38"/>
      <c r="E453" s="167"/>
      <c r="F453" s="166"/>
      <c r="G453" s="165"/>
      <c r="H453" s="126"/>
      <c r="I453" s="47"/>
      <c r="J453" s="47"/>
      <c r="K453" s="47"/>
      <c r="L453" s="47"/>
      <c r="M453" s="165"/>
      <c r="N453" s="126"/>
      <c r="O453" s="47"/>
      <c r="P453" s="47"/>
      <c r="Q453" s="47"/>
      <c r="R453" s="47"/>
      <c r="S453" s="165"/>
      <c r="T453" s="126"/>
      <c r="U453" s="47"/>
      <c r="V453" s="47"/>
      <c r="W453" s="47"/>
      <c r="X453" s="47"/>
      <c r="Y453" s="165"/>
      <c r="Z453" s="126"/>
      <c r="AA453" s="47"/>
      <c r="AB453" s="47"/>
      <c r="AC453" s="47"/>
      <c r="AD453" s="47"/>
      <c r="AE453" s="165"/>
      <c r="AF453" s="126"/>
      <c r="AG453" s="47"/>
      <c r="AH453" s="47"/>
      <c r="AI453" s="47"/>
      <c r="AJ453" s="129"/>
      <c r="AK453" s="11">
        <f>'Encargos e Benefícios'!D452</f>
        <v>0</v>
      </c>
      <c r="AL453" s="11">
        <f>IF('Encargos e Benefícios'!C452=0,0,'Encargos e Benefícios'!U452/'Encargos e Benefícios'!C452)</f>
        <v>0</v>
      </c>
      <c r="AM453" s="11">
        <f>IF('Encargos e Benefícios'!C452=0,0,'Encargos e Benefícios'!AC452/'Encargos e Benefícios'!C452)</f>
        <v>0</v>
      </c>
      <c r="AN453" s="113">
        <f>IF('Encargos e Benefícios'!C452=0,0,'Encargos e Benefícios'!AD452/'Encargos e Benefícios'!C452)</f>
        <v>0</v>
      </c>
      <c r="AO453" s="32"/>
      <c r="AP453" s="31"/>
      <c r="AQ453" s="31"/>
      <c r="AR453" s="203"/>
      <c r="AS453" s="32"/>
    </row>
    <row r="454" spans="1:45" ht="12.75" hidden="1" x14ac:dyDescent="0.2">
      <c r="A454" s="48">
        <v>448</v>
      </c>
      <c r="B454" s="12">
        <f>'Encargos e Benefícios'!B453</f>
        <v>0</v>
      </c>
      <c r="C454" s="10">
        <f>'Encargos e Benefícios'!C453</f>
        <v>0</v>
      </c>
      <c r="D454" s="38"/>
      <c r="E454" s="167"/>
      <c r="F454" s="166"/>
      <c r="G454" s="165"/>
      <c r="H454" s="126"/>
      <c r="I454" s="47"/>
      <c r="J454" s="47"/>
      <c r="K454" s="47"/>
      <c r="L454" s="47"/>
      <c r="M454" s="165"/>
      <c r="N454" s="126"/>
      <c r="O454" s="47"/>
      <c r="P454" s="47"/>
      <c r="Q454" s="47"/>
      <c r="R454" s="47"/>
      <c r="S454" s="165"/>
      <c r="T454" s="126"/>
      <c r="U454" s="47"/>
      <c r="V454" s="47"/>
      <c r="W454" s="47"/>
      <c r="X454" s="47"/>
      <c r="Y454" s="165"/>
      <c r="Z454" s="126"/>
      <c r="AA454" s="47"/>
      <c r="AB454" s="47"/>
      <c r="AC454" s="47"/>
      <c r="AD454" s="47"/>
      <c r="AE454" s="165"/>
      <c r="AF454" s="126"/>
      <c r="AG454" s="47"/>
      <c r="AH454" s="47"/>
      <c r="AI454" s="47"/>
      <c r="AJ454" s="129"/>
      <c r="AK454" s="11">
        <f>'Encargos e Benefícios'!D453</f>
        <v>0</v>
      </c>
      <c r="AL454" s="11">
        <f>IF('Encargos e Benefícios'!C453=0,0,'Encargos e Benefícios'!U453/'Encargos e Benefícios'!C453)</f>
        <v>0</v>
      </c>
      <c r="AM454" s="11">
        <f>IF('Encargos e Benefícios'!C453=0,0,'Encargos e Benefícios'!AC453/'Encargos e Benefícios'!C453)</f>
        <v>0</v>
      </c>
      <c r="AN454" s="113">
        <f>IF('Encargos e Benefícios'!C453=0,0,'Encargos e Benefícios'!AD453/'Encargos e Benefícios'!C453)</f>
        <v>0</v>
      </c>
      <c r="AO454" s="32"/>
      <c r="AP454" s="31"/>
      <c r="AQ454" s="31"/>
      <c r="AR454" s="203"/>
      <c r="AS454" s="32"/>
    </row>
    <row r="455" spans="1:45" ht="12.75" hidden="1" x14ac:dyDescent="0.2">
      <c r="A455" s="48">
        <v>449</v>
      </c>
      <c r="B455" s="12">
        <f>'Encargos e Benefícios'!B454</f>
        <v>0</v>
      </c>
      <c r="C455" s="10">
        <f>'Encargos e Benefícios'!C454</f>
        <v>0</v>
      </c>
      <c r="D455" s="38"/>
      <c r="E455" s="167"/>
      <c r="F455" s="166"/>
      <c r="G455" s="165"/>
      <c r="H455" s="126"/>
      <c r="I455" s="47"/>
      <c r="J455" s="47"/>
      <c r="K455" s="47"/>
      <c r="L455" s="47"/>
      <c r="M455" s="165"/>
      <c r="N455" s="126"/>
      <c r="O455" s="47"/>
      <c r="P455" s="47"/>
      <c r="Q455" s="47"/>
      <c r="R455" s="47"/>
      <c r="S455" s="165"/>
      <c r="T455" s="126"/>
      <c r="U455" s="47"/>
      <c r="V455" s="47"/>
      <c r="W455" s="47"/>
      <c r="X455" s="47"/>
      <c r="Y455" s="165"/>
      <c r="Z455" s="126"/>
      <c r="AA455" s="47"/>
      <c r="AB455" s="47"/>
      <c r="AC455" s="47"/>
      <c r="AD455" s="47"/>
      <c r="AE455" s="165"/>
      <c r="AF455" s="126"/>
      <c r="AG455" s="47"/>
      <c r="AH455" s="47"/>
      <c r="AI455" s="47"/>
      <c r="AJ455" s="129"/>
      <c r="AK455" s="11">
        <f>'Encargos e Benefícios'!D454</f>
        <v>0</v>
      </c>
      <c r="AL455" s="11">
        <f>IF('Encargos e Benefícios'!C454=0,0,'Encargos e Benefícios'!U454/'Encargos e Benefícios'!C454)</f>
        <v>0</v>
      </c>
      <c r="AM455" s="11">
        <f>IF('Encargos e Benefícios'!C454=0,0,'Encargos e Benefícios'!AC454/'Encargos e Benefícios'!C454)</f>
        <v>0</v>
      </c>
      <c r="AN455" s="113">
        <f>IF('Encargos e Benefícios'!C454=0,0,'Encargos e Benefícios'!AD454/'Encargos e Benefícios'!C454)</f>
        <v>0</v>
      </c>
      <c r="AO455" s="32"/>
      <c r="AP455" s="31"/>
      <c r="AQ455" s="31"/>
      <c r="AR455" s="203"/>
      <c r="AS455" s="32"/>
    </row>
    <row r="456" spans="1:45" ht="12.75" hidden="1" x14ac:dyDescent="0.2">
      <c r="A456" s="48">
        <v>450</v>
      </c>
      <c r="B456" s="12">
        <f>'Encargos e Benefícios'!B455</f>
        <v>0</v>
      </c>
      <c r="C456" s="10">
        <f>'Encargos e Benefícios'!C455</f>
        <v>0</v>
      </c>
      <c r="D456" s="38"/>
      <c r="E456" s="167"/>
      <c r="F456" s="166"/>
      <c r="G456" s="165"/>
      <c r="H456" s="126"/>
      <c r="I456" s="47"/>
      <c r="J456" s="47"/>
      <c r="K456" s="47"/>
      <c r="L456" s="47"/>
      <c r="M456" s="165"/>
      <c r="N456" s="126"/>
      <c r="O456" s="47"/>
      <c r="P456" s="47"/>
      <c r="Q456" s="47"/>
      <c r="R456" s="47"/>
      <c r="S456" s="165"/>
      <c r="T456" s="126"/>
      <c r="U456" s="47"/>
      <c r="V456" s="47"/>
      <c r="W456" s="47"/>
      <c r="X456" s="47"/>
      <c r="Y456" s="165"/>
      <c r="Z456" s="126"/>
      <c r="AA456" s="47"/>
      <c r="AB456" s="47"/>
      <c r="AC456" s="47"/>
      <c r="AD456" s="47"/>
      <c r="AE456" s="165"/>
      <c r="AF456" s="126"/>
      <c r="AG456" s="47"/>
      <c r="AH456" s="47"/>
      <c r="AI456" s="47"/>
      <c r="AJ456" s="129"/>
      <c r="AK456" s="11">
        <f>'Encargos e Benefícios'!D455</f>
        <v>0</v>
      </c>
      <c r="AL456" s="11">
        <f>IF('Encargos e Benefícios'!C455=0,0,'Encargos e Benefícios'!U455/'Encargos e Benefícios'!C455)</f>
        <v>0</v>
      </c>
      <c r="AM456" s="11">
        <f>IF('Encargos e Benefícios'!C455=0,0,'Encargos e Benefícios'!AC455/'Encargos e Benefícios'!C455)</f>
        <v>0</v>
      </c>
      <c r="AN456" s="113">
        <f>IF('Encargos e Benefícios'!C455=0,0,'Encargos e Benefícios'!AD455/'Encargos e Benefícios'!C455)</f>
        <v>0</v>
      </c>
      <c r="AO456" s="32"/>
      <c r="AP456" s="31"/>
      <c r="AQ456" s="31"/>
      <c r="AR456" s="203"/>
      <c r="AS456" s="32"/>
    </row>
    <row r="457" spans="1:45" ht="12.75" hidden="1" x14ac:dyDescent="0.2">
      <c r="A457" s="48">
        <v>451</v>
      </c>
      <c r="B457" s="12">
        <f>'Encargos e Benefícios'!B456</f>
        <v>0</v>
      </c>
      <c r="C457" s="10">
        <f>'Encargos e Benefícios'!C456</f>
        <v>0</v>
      </c>
      <c r="D457" s="38"/>
      <c r="E457" s="167"/>
      <c r="F457" s="166"/>
      <c r="G457" s="165"/>
      <c r="H457" s="126"/>
      <c r="I457" s="47"/>
      <c r="J457" s="47"/>
      <c r="K457" s="47"/>
      <c r="L457" s="47"/>
      <c r="M457" s="165"/>
      <c r="N457" s="126"/>
      <c r="O457" s="47"/>
      <c r="P457" s="47"/>
      <c r="Q457" s="47"/>
      <c r="R457" s="47"/>
      <c r="S457" s="165"/>
      <c r="T457" s="126"/>
      <c r="U457" s="47"/>
      <c r="V457" s="47"/>
      <c r="W457" s="47"/>
      <c r="X457" s="47"/>
      <c r="Y457" s="165"/>
      <c r="Z457" s="126"/>
      <c r="AA457" s="47"/>
      <c r="AB457" s="47"/>
      <c r="AC457" s="47"/>
      <c r="AD457" s="47"/>
      <c r="AE457" s="165"/>
      <c r="AF457" s="126"/>
      <c r="AG457" s="47"/>
      <c r="AH457" s="47"/>
      <c r="AI457" s="47"/>
      <c r="AJ457" s="129"/>
      <c r="AK457" s="11">
        <f>'Encargos e Benefícios'!D456</f>
        <v>0</v>
      </c>
      <c r="AL457" s="11">
        <f>IF('Encargos e Benefícios'!C456=0,0,'Encargos e Benefícios'!U456/'Encargos e Benefícios'!C456)</f>
        <v>0</v>
      </c>
      <c r="AM457" s="11">
        <f>IF('Encargos e Benefícios'!C456=0,0,'Encargos e Benefícios'!AC456/'Encargos e Benefícios'!C456)</f>
        <v>0</v>
      </c>
      <c r="AN457" s="113">
        <f>IF('Encargos e Benefícios'!C456=0,0,'Encargos e Benefícios'!AD456/'Encargos e Benefícios'!C456)</f>
        <v>0</v>
      </c>
      <c r="AO457" s="32"/>
      <c r="AP457" s="31"/>
      <c r="AQ457" s="31"/>
      <c r="AR457" s="203"/>
      <c r="AS457" s="32"/>
    </row>
    <row r="458" spans="1:45" ht="12.75" hidden="1" x14ac:dyDescent="0.2">
      <c r="A458" s="48">
        <v>452</v>
      </c>
      <c r="B458" s="12">
        <f>'Encargos e Benefícios'!B457</f>
        <v>0</v>
      </c>
      <c r="C458" s="10">
        <f>'Encargos e Benefícios'!C457</f>
        <v>0</v>
      </c>
      <c r="D458" s="38"/>
      <c r="E458" s="167"/>
      <c r="F458" s="166"/>
      <c r="G458" s="165"/>
      <c r="H458" s="126"/>
      <c r="I458" s="47"/>
      <c r="J458" s="47"/>
      <c r="K458" s="47"/>
      <c r="L458" s="47"/>
      <c r="M458" s="165"/>
      <c r="N458" s="126"/>
      <c r="O458" s="47"/>
      <c r="P458" s="47"/>
      <c r="Q458" s="47"/>
      <c r="R458" s="47"/>
      <c r="S458" s="165"/>
      <c r="T458" s="126"/>
      <c r="U458" s="47"/>
      <c r="V458" s="47"/>
      <c r="W458" s="47"/>
      <c r="X458" s="47"/>
      <c r="Y458" s="165"/>
      <c r="Z458" s="126"/>
      <c r="AA458" s="47"/>
      <c r="AB458" s="47"/>
      <c r="AC458" s="47"/>
      <c r="AD458" s="47"/>
      <c r="AE458" s="165"/>
      <c r="AF458" s="126"/>
      <c r="AG458" s="47"/>
      <c r="AH458" s="47"/>
      <c r="AI458" s="47"/>
      <c r="AJ458" s="129"/>
      <c r="AK458" s="11">
        <f>'Encargos e Benefícios'!D457</f>
        <v>0</v>
      </c>
      <c r="AL458" s="11">
        <f>IF('Encargos e Benefícios'!C457=0,0,'Encargos e Benefícios'!U457/'Encargos e Benefícios'!C457)</f>
        <v>0</v>
      </c>
      <c r="AM458" s="11">
        <f>IF('Encargos e Benefícios'!C457=0,0,'Encargos e Benefícios'!AC457/'Encargos e Benefícios'!C457)</f>
        <v>0</v>
      </c>
      <c r="AN458" s="113">
        <f>IF('Encargos e Benefícios'!C457=0,0,'Encargos e Benefícios'!AD457/'Encargos e Benefícios'!C457)</f>
        <v>0</v>
      </c>
      <c r="AO458" s="32"/>
      <c r="AP458" s="31"/>
      <c r="AQ458" s="31"/>
      <c r="AR458" s="203"/>
      <c r="AS458" s="32"/>
    </row>
    <row r="459" spans="1:45" ht="12.75" hidden="1" x14ac:dyDescent="0.2">
      <c r="A459" s="48">
        <v>453</v>
      </c>
      <c r="B459" s="12">
        <f>'Encargos e Benefícios'!B458</f>
        <v>0</v>
      </c>
      <c r="C459" s="10">
        <f>'Encargos e Benefícios'!C458</f>
        <v>0</v>
      </c>
      <c r="D459" s="38"/>
      <c r="E459" s="167"/>
      <c r="F459" s="166"/>
      <c r="G459" s="165"/>
      <c r="H459" s="126"/>
      <c r="I459" s="47"/>
      <c r="J459" s="47"/>
      <c r="K459" s="47"/>
      <c r="L459" s="47"/>
      <c r="M459" s="165"/>
      <c r="N459" s="126"/>
      <c r="O459" s="47"/>
      <c r="P459" s="47"/>
      <c r="Q459" s="47"/>
      <c r="R459" s="47"/>
      <c r="S459" s="165"/>
      <c r="T459" s="126"/>
      <c r="U459" s="47"/>
      <c r="V459" s="47"/>
      <c r="W459" s="47"/>
      <c r="X459" s="47"/>
      <c r="Y459" s="165"/>
      <c r="Z459" s="126"/>
      <c r="AA459" s="47"/>
      <c r="AB459" s="47"/>
      <c r="AC459" s="47"/>
      <c r="AD459" s="47"/>
      <c r="AE459" s="165"/>
      <c r="AF459" s="126"/>
      <c r="AG459" s="47"/>
      <c r="AH459" s="47"/>
      <c r="AI459" s="47"/>
      <c r="AJ459" s="129"/>
      <c r="AK459" s="11">
        <f>'Encargos e Benefícios'!D458</f>
        <v>0</v>
      </c>
      <c r="AL459" s="11">
        <f>IF('Encargos e Benefícios'!C458=0,0,'Encargos e Benefícios'!U458/'Encargos e Benefícios'!C458)</f>
        <v>0</v>
      </c>
      <c r="AM459" s="11">
        <f>IF('Encargos e Benefícios'!C458=0,0,'Encargos e Benefícios'!AC458/'Encargos e Benefícios'!C458)</f>
        <v>0</v>
      </c>
      <c r="AN459" s="113">
        <f>IF('Encargos e Benefícios'!C458=0,0,'Encargos e Benefícios'!AD458/'Encargos e Benefícios'!C458)</f>
        <v>0</v>
      </c>
      <c r="AO459" s="32"/>
      <c r="AP459" s="31"/>
      <c r="AQ459" s="31"/>
      <c r="AR459" s="203"/>
      <c r="AS459" s="32"/>
    </row>
    <row r="460" spans="1:45" ht="12.75" hidden="1" x14ac:dyDescent="0.2">
      <c r="A460" s="48">
        <v>454</v>
      </c>
      <c r="B460" s="12">
        <f>'Encargos e Benefícios'!B459</f>
        <v>0</v>
      </c>
      <c r="C460" s="10">
        <f>'Encargos e Benefícios'!C459</f>
        <v>0</v>
      </c>
      <c r="D460" s="38"/>
      <c r="E460" s="167"/>
      <c r="F460" s="166"/>
      <c r="G460" s="165"/>
      <c r="H460" s="126"/>
      <c r="I460" s="47"/>
      <c r="J460" s="47"/>
      <c r="K460" s="47"/>
      <c r="L460" s="47"/>
      <c r="M460" s="165"/>
      <c r="N460" s="126"/>
      <c r="O460" s="47"/>
      <c r="P460" s="47"/>
      <c r="Q460" s="47"/>
      <c r="R460" s="47"/>
      <c r="S460" s="165"/>
      <c r="T460" s="126"/>
      <c r="U460" s="47"/>
      <c r="V460" s="47"/>
      <c r="W460" s="47"/>
      <c r="X460" s="47"/>
      <c r="Y460" s="165"/>
      <c r="Z460" s="126"/>
      <c r="AA460" s="47"/>
      <c r="AB460" s="47"/>
      <c r="AC460" s="47"/>
      <c r="AD460" s="47"/>
      <c r="AE460" s="165"/>
      <c r="AF460" s="126"/>
      <c r="AG460" s="47"/>
      <c r="AH460" s="47"/>
      <c r="AI460" s="47"/>
      <c r="AJ460" s="129"/>
      <c r="AK460" s="11">
        <f>'Encargos e Benefícios'!D459</f>
        <v>0</v>
      </c>
      <c r="AL460" s="11">
        <f>IF('Encargos e Benefícios'!C459=0,0,'Encargos e Benefícios'!U459/'Encargos e Benefícios'!C459)</f>
        <v>0</v>
      </c>
      <c r="AM460" s="11">
        <f>IF('Encargos e Benefícios'!C459=0,0,'Encargos e Benefícios'!AC459/'Encargos e Benefícios'!C459)</f>
        <v>0</v>
      </c>
      <c r="AN460" s="113">
        <f>IF('Encargos e Benefícios'!C459=0,0,'Encargos e Benefícios'!AD459/'Encargos e Benefícios'!C459)</f>
        <v>0</v>
      </c>
      <c r="AO460" s="32"/>
      <c r="AP460" s="31"/>
      <c r="AQ460" s="31"/>
      <c r="AR460" s="203"/>
      <c r="AS460" s="32"/>
    </row>
    <row r="461" spans="1:45" ht="12.75" hidden="1" x14ac:dyDescent="0.2">
      <c r="A461" s="48">
        <v>455</v>
      </c>
      <c r="B461" s="12">
        <f>'Encargos e Benefícios'!B460</f>
        <v>0</v>
      </c>
      <c r="C461" s="10">
        <f>'Encargos e Benefícios'!C460</f>
        <v>0</v>
      </c>
      <c r="D461" s="38"/>
      <c r="E461" s="167"/>
      <c r="F461" s="166"/>
      <c r="G461" s="165"/>
      <c r="H461" s="126"/>
      <c r="I461" s="47"/>
      <c r="J461" s="47"/>
      <c r="K461" s="47"/>
      <c r="L461" s="47"/>
      <c r="M461" s="165"/>
      <c r="N461" s="126"/>
      <c r="O461" s="47"/>
      <c r="P461" s="47"/>
      <c r="Q461" s="47"/>
      <c r="R461" s="47"/>
      <c r="S461" s="165"/>
      <c r="T461" s="126"/>
      <c r="U461" s="47"/>
      <c r="V461" s="47"/>
      <c r="W461" s="47"/>
      <c r="X461" s="47"/>
      <c r="Y461" s="165"/>
      <c r="Z461" s="126"/>
      <c r="AA461" s="47"/>
      <c r="AB461" s="47"/>
      <c r="AC461" s="47"/>
      <c r="AD461" s="47"/>
      <c r="AE461" s="165"/>
      <c r="AF461" s="126"/>
      <c r="AG461" s="47"/>
      <c r="AH461" s="47"/>
      <c r="AI461" s="47"/>
      <c r="AJ461" s="129"/>
      <c r="AK461" s="11">
        <f>'Encargos e Benefícios'!D460</f>
        <v>0</v>
      </c>
      <c r="AL461" s="11">
        <f>IF('Encargos e Benefícios'!C460=0,0,'Encargos e Benefícios'!U460/'Encargos e Benefícios'!C460)</f>
        <v>0</v>
      </c>
      <c r="AM461" s="11">
        <f>IF('Encargos e Benefícios'!C460=0,0,'Encargos e Benefícios'!AC460/'Encargos e Benefícios'!C460)</f>
        <v>0</v>
      </c>
      <c r="AN461" s="113">
        <f>IF('Encargos e Benefícios'!C460=0,0,'Encargos e Benefícios'!AD460/'Encargos e Benefícios'!C460)</f>
        <v>0</v>
      </c>
      <c r="AO461" s="32"/>
      <c r="AP461" s="31"/>
      <c r="AQ461" s="31"/>
      <c r="AR461" s="203"/>
      <c r="AS461" s="32"/>
    </row>
    <row r="462" spans="1:45" ht="12.75" hidden="1" x14ac:dyDescent="0.2">
      <c r="A462" s="48">
        <v>456</v>
      </c>
      <c r="B462" s="12">
        <f>'Encargos e Benefícios'!B461</f>
        <v>0</v>
      </c>
      <c r="C462" s="10">
        <f>'Encargos e Benefícios'!C461</f>
        <v>0</v>
      </c>
      <c r="D462" s="38"/>
      <c r="E462" s="167"/>
      <c r="F462" s="166"/>
      <c r="G462" s="165"/>
      <c r="H462" s="126"/>
      <c r="I462" s="47"/>
      <c r="J462" s="47"/>
      <c r="K462" s="47"/>
      <c r="L462" s="47"/>
      <c r="M462" s="165"/>
      <c r="N462" s="126"/>
      <c r="O462" s="47"/>
      <c r="P462" s="47"/>
      <c r="Q462" s="47"/>
      <c r="R462" s="47"/>
      <c r="S462" s="165"/>
      <c r="T462" s="126"/>
      <c r="U462" s="47"/>
      <c r="V462" s="47"/>
      <c r="W462" s="47"/>
      <c r="X462" s="47"/>
      <c r="Y462" s="165"/>
      <c r="Z462" s="126"/>
      <c r="AA462" s="47"/>
      <c r="AB462" s="47"/>
      <c r="AC462" s="47"/>
      <c r="AD462" s="47"/>
      <c r="AE462" s="165"/>
      <c r="AF462" s="126"/>
      <c r="AG462" s="47"/>
      <c r="AH462" s="47"/>
      <c r="AI462" s="47"/>
      <c r="AJ462" s="129"/>
      <c r="AK462" s="11">
        <f>'Encargos e Benefícios'!D461</f>
        <v>0</v>
      </c>
      <c r="AL462" s="11">
        <f>IF('Encargos e Benefícios'!C461=0,0,'Encargos e Benefícios'!U461/'Encargos e Benefícios'!C461)</f>
        <v>0</v>
      </c>
      <c r="AM462" s="11">
        <f>IF('Encargos e Benefícios'!C461=0,0,'Encargos e Benefícios'!AC461/'Encargos e Benefícios'!C461)</f>
        <v>0</v>
      </c>
      <c r="AN462" s="113">
        <f>IF('Encargos e Benefícios'!C461=0,0,'Encargos e Benefícios'!AD461/'Encargos e Benefícios'!C461)</f>
        <v>0</v>
      </c>
      <c r="AO462" s="32"/>
      <c r="AP462" s="31"/>
      <c r="AQ462" s="31"/>
      <c r="AR462" s="203"/>
      <c r="AS462" s="32"/>
    </row>
    <row r="463" spans="1:45" ht="12.75" hidden="1" x14ac:dyDescent="0.2">
      <c r="A463" s="48">
        <v>457</v>
      </c>
      <c r="B463" s="12">
        <f>'Encargos e Benefícios'!B462</f>
        <v>0</v>
      </c>
      <c r="C463" s="10">
        <f>'Encargos e Benefícios'!C462</f>
        <v>0</v>
      </c>
      <c r="D463" s="38"/>
      <c r="E463" s="167"/>
      <c r="F463" s="166"/>
      <c r="G463" s="165"/>
      <c r="H463" s="126"/>
      <c r="I463" s="47"/>
      <c r="J463" s="47"/>
      <c r="K463" s="47"/>
      <c r="L463" s="47"/>
      <c r="M463" s="165"/>
      <c r="N463" s="126"/>
      <c r="O463" s="47"/>
      <c r="P463" s="47"/>
      <c r="Q463" s="47"/>
      <c r="R463" s="47"/>
      <c r="S463" s="165"/>
      <c r="T463" s="126"/>
      <c r="U463" s="47"/>
      <c r="V463" s="47"/>
      <c r="W463" s="47"/>
      <c r="X463" s="47"/>
      <c r="Y463" s="165"/>
      <c r="Z463" s="126"/>
      <c r="AA463" s="47"/>
      <c r="AB463" s="47"/>
      <c r="AC463" s="47"/>
      <c r="AD463" s="47"/>
      <c r="AE463" s="165"/>
      <c r="AF463" s="126"/>
      <c r="AG463" s="47"/>
      <c r="AH463" s="47"/>
      <c r="AI463" s="47"/>
      <c r="AJ463" s="129"/>
      <c r="AK463" s="11">
        <f>'Encargos e Benefícios'!D462</f>
        <v>0</v>
      </c>
      <c r="AL463" s="11">
        <f>IF('Encargos e Benefícios'!C462=0,0,'Encargos e Benefícios'!U462/'Encargos e Benefícios'!C462)</f>
        <v>0</v>
      </c>
      <c r="AM463" s="11">
        <f>IF('Encargos e Benefícios'!C462=0,0,'Encargos e Benefícios'!AC462/'Encargos e Benefícios'!C462)</f>
        <v>0</v>
      </c>
      <c r="AN463" s="113">
        <f>IF('Encargos e Benefícios'!C462=0,0,'Encargos e Benefícios'!AD462/'Encargos e Benefícios'!C462)</f>
        <v>0</v>
      </c>
      <c r="AO463" s="32"/>
      <c r="AP463" s="31"/>
      <c r="AQ463" s="31"/>
      <c r="AR463" s="203"/>
      <c r="AS463" s="32"/>
    </row>
    <row r="464" spans="1:45" ht="12.75" hidden="1" x14ac:dyDescent="0.2">
      <c r="A464" s="48">
        <v>458</v>
      </c>
      <c r="B464" s="12">
        <f>'Encargos e Benefícios'!B463</f>
        <v>0</v>
      </c>
      <c r="C464" s="10">
        <f>'Encargos e Benefícios'!C463</f>
        <v>0</v>
      </c>
      <c r="D464" s="38"/>
      <c r="E464" s="167"/>
      <c r="F464" s="166"/>
      <c r="G464" s="165"/>
      <c r="H464" s="126"/>
      <c r="I464" s="47"/>
      <c r="J464" s="47"/>
      <c r="K464" s="47"/>
      <c r="L464" s="47"/>
      <c r="M464" s="165"/>
      <c r="N464" s="126"/>
      <c r="O464" s="47"/>
      <c r="P464" s="47"/>
      <c r="Q464" s="47"/>
      <c r="R464" s="47"/>
      <c r="S464" s="165"/>
      <c r="T464" s="126"/>
      <c r="U464" s="47"/>
      <c r="V464" s="47"/>
      <c r="W464" s="47"/>
      <c r="X464" s="47"/>
      <c r="Y464" s="165"/>
      <c r="Z464" s="126"/>
      <c r="AA464" s="47"/>
      <c r="AB464" s="47"/>
      <c r="AC464" s="47"/>
      <c r="AD464" s="47"/>
      <c r="AE464" s="165"/>
      <c r="AF464" s="126"/>
      <c r="AG464" s="47"/>
      <c r="AH464" s="47"/>
      <c r="AI464" s="47"/>
      <c r="AJ464" s="129"/>
      <c r="AK464" s="11">
        <f>'Encargos e Benefícios'!D463</f>
        <v>0</v>
      </c>
      <c r="AL464" s="11">
        <f>IF('Encargos e Benefícios'!C463=0,0,'Encargos e Benefícios'!U463/'Encargos e Benefícios'!C463)</f>
        <v>0</v>
      </c>
      <c r="AM464" s="11">
        <f>IF('Encargos e Benefícios'!C463=0,0,'Encargos e Benefícios'!AC463/'Encargos e Benefícios'!C463)</f>
        <v>0</v>
      </c>
      <c r="AN464" s="113">
        <f>IF('Encargos e Benefícios'!C463=0,0,'Encargos e Benefícios'!AD463/'Encargos e Benefícios'!C463)</f>
        <v>0</v>
      </c>
      <c r="AO464" s="32"/>
      <c r="AP464" s="31"/>
      <c r="AQ464" s="31"/>
      <c r="AR464" s="203"/>
      <c r="AS464" s="32"/>
    </row>
    <row r="465" spans="1:45" ht="12.75" hidden="1" x14ac:dyDescent="0.2">
      <c r="A465" s="48">
        <v>459</v>
      </c>
      <c r="B465" s="12">
        <f>'Encargos e Benefícios'!B464</f>
        <v>0</v>
      </c>
      <c r="C465" s="10">
        <f>'Encargos e Benefícios'!C464</f>
        <v>0</v>
      </c>
      <c r="D465" s="38"/>
      <c r="E465" s="167"/>
      <c r="F465" s="166"/>
      <c r="G465" s="165"/>
      <c r="H465" s="126"/>
      <c r="I465" s="47"/>
      <c r="J465" s="47"/>
      <c r="K465" s="47"/>
      <c r="L465" s="47"/>
      <c r="M465" s="165"/>
      <c r="N465" s="126"/>
      <c r="O465" s="47"/>
      <c r="P465" s="47"/>
      <c r="Q465" s="47"/>
      <c r="R465" s="47"/>
      <c r="S465" s="165"/>
      <c r="T465" s="126"/>
      <c r="U465" s="47"/>
      <c r="V465" s="47"/>
      <c r="W465" s="47"/>
      <c r="X465" s="47"/>
      <c r="Y465" s="165"/>
      <c r="Z465" s="126"/>
      <c r="AA465" s="47"/>
      <c r="AB465" s="47"/>
      <c r="AC465" s="47"/>
      <c r="AD465" s="47"/>
      <c r="AE465" s="165"/>
      <c r="AF465" s="126"/>
      <c r="AG465" s="47"/>
      <c r="AH465" s="47"/>
      <c r="AI465" s="47"/>
      <c r="AJ465" s="129"/>
      <c r="AK465" s="11">
        <f>'Encargos e Benefícios'!D464</f>
        <v>0</v>
      </c>
      <c r="AL465" s="11">
        <f>IF('Encargos e Benefícios'!C464=0,0,'Encargos e Benefícios'!U464/'Encargos e Benefícios'!C464)</f>
        <v>0</v>
      </c>
      <c r="AM465" s="11">
        <f>IF('Encargos e Benefícios'!C464=0,0,'Encargos e Benefícios'!AC464/'Encargos e Benefícios'!C464)</f>
        <v>0</v>
      </c>
      <c r="AN465" s="113">
        <f>IF('Encargos e Benefícios'!C464=0,0,'Encargos e Benefícios'!AD464/'Encargos e Benefícios'!C464)</f>
        <v>0</v>
      </c>
      <c r="AO465" s="32"/>
      <c r="AP465" s="31"/>
      <c r="AQ465" s="31"/>
      <c r="AR465" s="203"/>
      <c r="AS465" s="32"/>
    </row>
    <row r="466" spans="1:45" ht="12.75" hidden="1" x14ac:dyDescent="0.2">
      <c r="A466" s="48">
        <v>460</v>
      </c>
      <c r="B466" s="12">
        <f>'Encargos e Benefícios'!B465</f>
        <v>0</v>
      </c>
      <c r="C466" s="10">
        <f>'Encargos e Benefícios'!C465</f>
        <v>0</v>
      </c>
      <c r="D466" s="38"/>
      <c r="E466" s="167"/>
      <c r="F466" s="166"/>
      <c r="G466" s="165"/>
      <c r="H466" s="126"/>
      <c r="I466" s="47"/>
      <c r="J466" s="47"/>
      <c r="K466" s="47"/>
      <c r="L466" s="47"/>
      <c r="M466" s="165"/>
      <c r="N466" s="126"/>
      <c r="O466" s="47"/>
      <c r="P466" s="47"/>
      <c r="Q466" s="47"/>
      <c r="R466" s="47"/>
      <c r="S466" s="165"/>
      <c r="T466" s="126"/>
      <c r="U466" s="47"/>
      <c r="V466" s="47"/>
      <c r="W466" s="47"/>
      <c r="X466" s="47"/>
      <c r="Y466" s="165"/>
      <c r="Z466" s="126"/>
      <c r="AA466" s="47"/>
      <c r="AB466" s="47"/>
      <c r="AC466" s="47"/>
      <c r="AD466" s="47"/>
      <c r="AE466" s="165"/>
      <c r="AF466" s="126"/>
      <c r="AG466" s="47"/>
      <c r="AH466" s="47"/>
      <c r="AI466" s="47"/>
      <c r="AJ466" s="129"/>
      <c r="AK466" s="11">
        <f>'Encargos e Benefícios'!D465</f>
        <v>0</v>
      </c>
      <c r="AL466" s="11">
        <f>IF('Encargos e Benefícios'!C465=0,0,'Encargos e Benefícios'!U465/'Encargos e Benefícios'!C465)</f>
        <v>0</v>
      </c>
      <c r="AM466" s="11">
        <f>IF('Encargos e Benefícios'!C465=0,0,'Encargos e Benefícios'!AC465/'Encargos e Benefícios'!C465)</f>
        <v>0</v>
      </c>
      <c r="AN466" s="113">
        <f>IF('Encargos e Benefícios'!C465=0,0,'Encargos e Benefícios'!AD465/'Encargos e Benefícios'!C465)</f>
        <v>0</v>
      </c>
      <c r="AO466" s="32"/>
      <c r="AP466" s="31"/>
      <c r="AQ466" s="31"/>
      <c r="AR466" s="203"/>
      <c r="AS466" s="32"/>
    </row>
    <row r="467" spans="1:45" ht="12.75" hidden="1" x14ac:dyDescent="0.2">
      <c r="A467" s="48">
        <v>461</v>
      </c>
      <c r="B467" s="12">
        <f>'Encargos e Benefícios'!B466</f>
        <v>0</v>
      </c>
      <c r="C467" s="10">
        <f>'Encargos e Benefícios'!C466</f>
        <v>0</v>
      </c>
      <c r="D467" s="38"/>
      <c r="E467" s="167"/>
      <c r="F467" s="166"/>
      <c r="G467" s="165"/>
      <c r="H467" s="126"/>
      <c r="I467" s="47"/>
      <c r="J467" s="47"/>
      <c r="K467" s="47"/>
      <c r="L467" s="47"/>
      <c r="M467" s="165"/>
      <c r="N467" s="126"/>
      <c r="O467" s="47"/>
      <c r="P467" s="47"/>
      <c r="Q467" s="47"/>
      <c r="R467" s="47"/>
      <c r="S467" s="165"/>
      <c r="T467" s="126"/>
      <c r="U467" s="47"/>
      <c r="V467" s="47"/>
      <c r="W467" s="47"/>
      <c r="X467" s="47"/>
      <c r="Y467" s="165"/>
      <c r="Z467" s="126"/>
      <c r="AA467" s="47"/>
      <c r="AB467" s="47"/>
      <c r="AC467" s="47"/>
      <c r="AD467" s="47"/>
      <c r="AE467" s="165"/>
      <c r="AF467" s="126"/>
      <c r="AG467" s="47"/>
      <c r="AH467" s="47"/>
      <c r="AI467" s="47"/>
      <c r="AJ467" s="129"/>
      <c r="AK467" s="11">
        <f>'Encargos e Benefícios'!D466</f>
        <v>0</v>
      </c>
      <c r="AL467" s="11">
        <f>IF('Encargos e Benefícios'!C466=0,0,'Encargos e Benefícios'!U466/'Encargos e Benefícios'!C466)</f>
        <v>0</v>
      </c>
      <c r="AM467" s="11">
        <f>IF('Encargos e Benefícios'!C466=0,0,'Encargos e Benefícios'!AC466/'Encargos e Benefícios'!C466)</f>
        <v>0</v>
      </c>
      <c r="AN467" s="113">
        <f>IF('Encargos e Benefícios'!C466=0,0,'Encargos e Benefícios'!AD466/'Encargos e Benefícios'!C466)</f>
        <v>0</v>
      </c>
      <c r="AO467" s="32"/>
      <c r="AP467" s="31"/>
      <c r="AQ467" s="31"/>
      <c r="AR467" s="203"/>
      <c r="AS467" s="32"/>
    </row>
    <row r="468" spans="1:45" ht="12.75" hidden="1" x14ac:dyDescent="0.2">
      <c r="A468" s="48">
        <v>462</v>
      </c>
      <c r="B468" s="12">
        <f>'Encargos e Benefícios'!B467</f>
        <v>0</v>
      </c>
      <c r="C468" s="10">
        <f>'Encargos e Benefícios'!C467</f>
        <v>0</v>
      </c>
      <c r="D468" s="38"/>
      <c r="E468" s="167"/>
      <c r="F468" s="166"/>
      <c r="G468" s="165"/>
      <c r="H468" s="126"/>
      <c r="I468" s="47"/>
      <c r="J468" s="47"/>
      <c r="K468" s="47"/>
      <c r="L468" s="47"/>
      <c r="M468" s="165"/>
      <c r="N468" s="126"/>
      <c r="O468" s="47"/>
      <c r="P468" s="47"/>
      <c r="Q468" s="47"/>
      <c r="R468" s="47"/>
      <c r="S468" s="165"/>
      <c r="T468" s="126"/>
      <c r="U468" s="47"/>
      <c r="V468" s="47"/>
      <c r="W468" s="47"/>
      <c r="X468" s="47"/>
      <c r="Y468" s="165"/>
      <c r="Z468" s="126"/>
      <c r="AA468" s="47"/>
      <c r="AB468" s="47"/>
      <c r="AC468" s="47"/>
      <c r="AD468" s="47"/>
      <c r="AE468" s="165"/>
      <c r="AF468" s="126"/>
      <c r="AG468" s="47"/>
      <c r="AH468" s="47"/>
      <c r="AI468" s="47"/>
      <c r="AJ468" s="129"/>
      <c r="AK468" s="11">
        <f>'Encargos e Benefícios'!D467</f>
        <v>0</v>
      </c>
      <c r="AL468" s="11">
        <f>IF('Encargos e Benefícios'!C467=0,0,'Encargos e Benefícios'!U467/'Encargos e Benefícios'!C467)</f>
        <v>0</v>
      </c>
      <c r="AM468" s="11">
        <f>IF('Encargos e Benefícios'!C467=0,0,'Encargos e Benefícios'!AC467/'Encargos e Benefícios'!C467)</f>
        <v>0</v>
      </c>
      <c r="AN468" s="113">
        <f>IF('Encargos e Benefícios'!C467=0,0,'Encargos e Benefícios'!AD467/'Encargos e Benefícios'!C467)</f>
        <v>0</v>
      </c>
      <c r="AO468" s="32"/>
      <c r="AP468" s="31"/>
      <c r="AQ468" s="31"/>
      <c r="AR468" s="203"/>
      <c r="AS468" s="32"/>
    </row>
    <row r="469" spans="1:45" ht="12.75" hidden="1" x14ac:dyDescent="0.2">
      <c r="A469" s="48">
        <v>463</v>
      </c>
      <c r="B469" s="12">
        <f>'Encargos e Benefícios'!B468</f>
        <v>0</v>
      </c>
      <c r="C469" s="10">
        <f>'Encargos e Benefícios'!C468</f>
        <v>0</v>
      </c>
      <c r="D469" s="38"/>
      <c r="E469" s="167"/>
      <c r="F469" s="166"/>
      <c r="G469" s="165"/>
      <c r="H469" s="126"/>
      <c r="I469" s="47"/>
      <c r="J469" s="47"/>
      <c r="K469" s="47"/>
      <c r="L469" s="47"/>
      <c r="M469" s="165"/>
      <c r="N469" s="126"/>
      <c r="O469" s="47"/>
      <c r="P469" s="47"/>
      <c r="Q469" s="47"/>
      <c r="R469" s="47"/>
      <c r="S469" s="165"/>
      <c r="T469" s="126"/>
      <c r="U469" s="47"/>
      <c r="V469" s="47"/>
      <c r="W469" s="47"/>
      <c r="X469" s="47"/>
      <c r="Y469" s="165"/>
      <c r="Z469" s="126"/>
      <c r="AA469" s="47"/>
      <c r="AB469" s="47"/>
      <c r="AC469" s="47"/>
      <c r="AD469" s="47"/>
      <c r="AE469" s="165"/>
      <c r="AF469" s="126"/>
      <c r="AG469" s="47"/>
      <c r="AH469" s="47"/>
      <c r="AI469" s="47"/>
      <c r="AJ469" s="129"/>
      <c r="AK469" s="11">
        <f>'Encargos e Benefícios'!D468</f>
        <v>0</v>
      </c>
      <c r="AL469" s="11">
        <f>IF('Encargos e Benefícios'!C468=0,0,'Encargos e Benefícios'!U468/'Encargos e Benefícios'!C468)</f>
        <v>0</v>
      </c>
      <c r="AM469" s="11">
        <f>IF('Encargos e Benefícios'!C468=0,0,'Encargos e Benefícios'!AC468/'Encargos e Benefícios'!C468)</f>
        <v>0</v>
      </c>
      <c r="AN469" s="113">
        <f>IF('Encargos e Benefícios'!C468=0,0,'Encargos e Benefícios'!AD468/'Encargos e Benefícios'!C468)</f>
        <v>0</v>
      </c>
      <c r="AO469" s="32"/>
      <c r="AP469" s="31"/>
      <c r="AQ469" s="31"/>
      <c r="AR469" s="203"/>
      <c r="AS469" s="32"/>
    </row>
    <row r="470" spans="1:45" ht="12.75" hidden="1" x14ac:dyDescent="0.2">
      <c r="A470" s="48">
        <v>464</v>
      </c>
      <c r="B470" s="12">
        <f>'Encargos e Benefícios'!B469</f>
        <v>0</v>
      </c>
      <c r="C470" s="10">
        <f>'Encargos e Benefícios'!C469</f>
        <v>0</v>
      </c>
      <c r="D470" s="38"/>
      <c r="E470" s="167"/>
      <c r="F470" s="166"/>
      <c r="G470" s="165"/>
      <c r="H470" s="126"/>
      <c r="I470" s="47"/>
      <c r="J470" s="47"/>
      <c r="K470" s="47"/>
      <c r="L470" s="47"/>
      <c r="M470" s="165"/>
      <c r="N470" s="126"/>
      <c r="O470" s="47"/>
      <c r="P470" s="47"/>
      <c r="Q470" s="47"/>
      <c r="R470" s="47"/>
      <c r="S470" s="165"/>
      <c r="T470" s="126"/>
      <c r="U470" s="47"/>
      <c r="V470" s="47"/>
      <c r="W470" s="47"/>
      <c r="X470" s="47"/>
      <c r="Y470" s="165"/>
      <c r="Z470" s="126"/>
      <c r="AA470" s="47"/>
      <c r="AB470" s="47"/>
      <c r="AC470" s="47"/>
      <c r="AD470" s="47"/>
      <c r="AE470" s="165"/>
      <c r="AF470" s="126"/>
      <c r="AG470" s="47"/>
      <c r="AH470" s="47"/>
      <c r="AI470" s="47"/>
      <c r="AJ470" s="129"/>
      <c r="AK470" s="11">
        <f>'Encargos e Benefícios'!D469</f>
        <v>0</v>
      </c>
      <c r="AL470" s="11">
        <f>IF('Encargos e Benefícios'!C469=0,0,'Encargos e Benefícios'!U469/'Encargos e Benefícios'!C469)</f>
        <v>0</v>
      </c>
      <c r="AM470" s="11">
        <f>IF('Encargos e Benefícios'!C469=0,0,'Encargos e Benefícios'!AC469/'Encargos e Benefícios'!C469)</f>
        <v>0</v>
      </c>
      <c r="AN470" s="113">
        <f>IF('Encargos e Benefícios'!C469=0,0,'Encargos e Benefícios'!AD469/'Encargos e Benefícios'!C469)</f>
        <v>0</v>
      </c>
      <c r="AO470" s="32"/>
      <c r="AP470" s="31"/>
      <c r="AQ470" s="31"/>
      <c r="AR470" s="203"/>
      <c r="AS470" s="32"/>
    </row>
    <row r="471" spans="1:45" ht="12.75" hidden="1" x14ac:dyDescent="0.2">
      <c r="A471" s="48">
        <v>465</v>
      </c>
      <c r="B471" s="12">
        <f>'Encargos e Benefícios'!B470</f>
        <v>0</v>
      </c>
      <c r="C471" s="10">
        <f>'Encargos e Benefícios'!C470</f>
        <v>0</v>
      </c>
      <c r="D471" s="38"/>
      <c r="E471" s="167"/>
      <c r="F471" s="166"/>
      <c r="G471" s="165"/>
      <c r="H471" s="126"/>
      <c r="I471" s="47"/>
      <c r="J471" s="47"/>
      <c r="K471" s="47"/>
      <c r="L471" s="47"/>
      <c r="M471" s="165"/>
      <c r="N471" s="126"/>
      <c r="O471" s="47"/>
      <c r="P471" s="47"/>
      <c r="Q471" s="47"/>
      <c r="R471" s="47"/>
      <c r="S471" s="165"/>
      <c r="T471" s="126"/>
      <c r="U471" s="47"/>
      <c r="V471" s="47"/>
      <c r="W471" s="47"/>
      <c r="X471" s="47"/>
      <c r="Y471" s="165"/>
      <c r="Z471" s="126"/>
      <c r="AA471" s="47"/>
      <c r="AB471" s="47"/>
      <c r="AC471" s="47"/>
      <c r="AD471" s="47"/>
      <c r="AE471" s="165"/>
      <c r="AF471" s="126"/>
      <c r="AG471" s="47"/>
      <c r="AH471" s="47"/>
      <c r="AI471" s="47"/>
      <c r="AJ471" s="129"/>
      <c r="AK471" s="11">
        <f>'Encargos e Benefícios'!D470</f>
        <v>0</v>
      </c>
      <c r="AL471" s="11">
        <f>IF('Encargos e Benefícios'!C470=0,0,'Encargos e Benefícios'!U470/'Encargos e Benefícios'!C470)</f>
        <v>0</v>
      </c>
      <c r="AM471" s="11">
        <f>IF('Encargos e Benefícios'!C470=0,0,'Encargos e Benefícios'!AC470/'Encargos e Benefícios'!C470)</f>
        <v>0</v>
      </c>
      <c r="AN471" s="113">
        <f>IF('Encargos e Benefícios'!C470=0,0,'Encargos e Benefícios'!AD470/'Encargos e Benefícios'!C470)</f>
        <v>0</v>
      </c>
      <c r="AO471" s="32"/>
      <c r="AP471" s="31"/>
      <c r="AQ471" s="31"/>
      <c r="AR471" s="203"/>
      <c r="AS471" s="32"/>
    </row>
    <row r="472" spans="1:45" ht="12.75" hidden="1" x14ac:dyDescent="0.2">
      <c r="A472" s="48">
        <v>466</v>
      </c>
      <c r="B472" s="12">
        <f>'Encargos e Benefícios'!B471</f>
        <v>0</v>
      </c>
      <c r="C472" s="10">
        <f>'Encargos e Benefícios'!C471</f>
        <v>0</v>
      </c>
      <c r="D472" s="38"/>
      <c r="E472" s="167"/>
      <c r="F472" s="166"/>
      <c r="G472" s="165"/>
      <c r="H472" s="126"/>
      <c r="I472" s="47"/>
      <c r="J472" s="47"/>
      <c r="K472" s="47"/>
      <c r="L472" s="47"/>
      <c r="M472" s="165"/>
      <c r="N472" s="126"/>
      <c r="O472" s="47"/>
      <c r="P472" s="47"/>
      <c r="Q472" s="47"/>
      <c r="R472" s="47"/>
      <c r="S472" s="165"/>
      <c r="T472" s="126"/>
      <c r="U472" s="47"/>
      <c r="V472" s="47"/>
      <c r="W472" s="47"/>
      <c r="X472" s="47"/>
      <c r="Y472" s="165"/>
      <c r="Z472" s="126"/>
      <c r="AA472" s="47"/>
      <c r="AB472" s="47"/>
      <c r="AC472" s="47"/>
      <c r="AD472" s="47"/>
      <c r="AE472" s="165"/>
      <c r="AF472" s="126"/>
      <c r="AG472" s="47"/>
      <c r="AH472" s="47"/>
      <c r="AI472" s="47"/>
      <c r="AJ472" s="129"/>
      <c r="AK472" s="11">
        <f>'Encargos e Benefícios'!D471</f>
        <v>0</v>
      </c>
      <c r="AL472" s="11">
        <f>IF('Encargos e Benefícios'!C471=0,0,'Encargos e Benefícios'!U471/'Encargos e Benefícios'!C471)</f>
        <v>0</v>
      </c>
      <c r="AM472" s="11">
        <f>IF('Encargos e Benefícios'!C471=0,0,'Encargos e Benefícios'!AC471/'Encargos e Benefícios'!C471)</f>
        <v>0</v>
      </c>
      <c r="AN472" s="113">
        <f>IF('Encargos e Benefícios'!C471=0,0,'Encargos e Benefícios'!AD471/'Encargos e Benefícios'!C471)</f>
        <v>0</v>
      </c>
      <c r="AO472" s="32"/>
      <c r="AP472" s="31"/>
      <c r="AQ472" s="31"/>
      <c r="AR472" s="203"/>
      <c r="AS472" s="32"/>
    </row>
    <row r="473" spans="1:45" ht="12.75" hidden="1" x14ac:dyDescent="0.2">
      <c r="A473" s="48">
        <v>467</v>
      </c>
      <c r="B473" s="12">
        <f>'Encargos e Benefícios'!B472</f>
        <v>0</v>
      </c>
      <c r="C473" s="10">
        <f>'Encargos e Benefícios'!C472</f>
        <v>0</v>
      </c>
      <c r="D473" s="38"/>
      <c r="E473" s="167"/>
      <c r="F473" s="166"/>
      <c r="G473" s="165"/>
      <c r="H473" s="126"/>
      <c r="I473" s="47"/>
      <c r="J473" s="47"/>
      <c r="K473" s="47"/>
      <c r="L473" s="47"/>
      <c r="M473" s="165"/>
      <c r="N473" s="126"/>
      <c r="O473" s="47"/>
      <c r="P473" s="47"/>
      <c r="Q473" s="47"/>
      <c r="R473" s="47"/>
      <c r="S473" s="165"/>
      <c r="T473" s="126"/>
      <c r="U473" s="47"/>
      <c r="V473" s="47"/>
      <c r="W473" s="47"/>
      <c r="X473" s="47"/>
      <c r="Y473" s="165"/>
      <c r="Z473" s="126"/>
      <c r="AA473" s="47"/>
      <c r="AB473" s="47"/>
      <c r="AC473" s="47"/>
      <c r="AD473" s="47"/>
      <c r="AE473" s="165"/>
      <c r="AF473" s="126"/>
      <c r="AG473" s="47"/>
      <c r="AH473" s="47"/>
      <c r="AI473" s="47"/>
      <c r="AJ473" s="129"/>
      <c r="AK473" s="11">
        <f>'Encargos e Benefícios'!D472</f>
        <v>0</v>
      </c>
      <c r="AL473" s="11">
        <f>IF('Encargos e Benefícios'!C472=0,0,'Encargos e Benefícios'!U472/'Encargos e Benefícios'!C472)</f>
        <v>0</v>
      </c>
      <c r="AM473" s="11">
        <f>IF('Encargos e Benefícios'!C472=0,0,'Encargos e Benefícios'!AC472/'Encargos e Benefícios'!C472)</f>
        <v>0</v>
      </c>
      <c r="AN473" s="113">
        <f>IF('Encargos e Benefícios'!C472=0,0,'Encargos e Benefícios'!AD472/'Encargos e Benefícios'!C472)</f>
        <v>0</v>
      </c>
      <c r="AO473" s="32"/>
      <c r="AP473" s="31"/>
      <c r="AQ473" s="31"/>
      <c r="AR473" s="203"/>
      <c r="AS473" s="32"/>
    </row>
    <row r="474" spans="1:45" ht="12.75" hidden="1" x14ac:dyDescent="0.2">
      <c r="A474" s="48">
        <v>468</v>
      </c>
      <c r="B474" s="12">
        <f>'Encargos e Benefícios'!B473</f>
        <v>0</v>
      </c>
      <c r="C474" s="10">
        <f>'Encargos e Benefícios'!C473</f>
        <v>0</v>
      </c>
      <c r="D474" s="38"/>
      <c r="E474" s="167"/>
      <c r="F474" s="166"/>
      <c r="G474" s="165"/>
      <c r="H474" s="126"/>
      <c r="I474" s="47"/>
      <c r="J474" s="47"/>
      <c r="K474" s="47"/>
      <c r="L474" s="47"/>
      <c r="M474" s="165"/>
      <c r="N474" s="126"/>
      <c r="O474" s="47"/>
      <c r="P474" s="47"/>
      <c r="Q474" s="47"/>
      <c r="R474" s="47"/>
      <c r="S474" s="165"/>
      <c r="T474" s="126"/>
      <c r="U474" s="47"/>
      <c r="V474" s="47"/>
      <c r="W474" s="47"/>
      <c r="X474" s="47"/>
      <c r="Y474" s="165"/>
      <c r="Z474" s="126"/>
      <c r="AA474" s="47"/>
      <c r="AB474" s="47"/>
      <c r="AC474" s="47"/>
      <c r="AD474" s="47"/>
      <c r="AE474" s="165"/>
      <c r="AF474" s="126"/>
      <c r="AG474" s="47"/>
      <c r="AH474" s="47"/>
      <c r="AI474" s="47"/>
      <c r="AJ474" s="129"/>
      <c r="AK474" s="11">
        <f>'Encargos e Benefícios'!D473</f>
        <v>0</v>
      </c>
      <c r="AL474" s="11">
        <f>IF('Encargos e Benefícios'!C473=0,0,'Encargos e Benefícios'!U473/'Encargos e Benefícios'!C473)</f>
        <v>0</v>
      </c>
      <c r="AM474" s="11">
        <f>IF('Encargos e Benefícios'!C473=0,0,'Encargos e Benefícios'!AC473/'Encargos e Benefícios'!C473)</f>
        <v>0</v>
      </c>
      <c r="AN474" s="113">
        <f>IF('Encargos e Benefícios'!C473=0,0,'Encargos e Benefícios'!AD473/'Encargos e Benefícios'!C473)</f>
        <v>0</v>
      </c>
      <c r="AO474" s="32"/>
      <c r="AP474" s="31"/>
      <c r="AQ474" s="31"/>
      <c r="AR474" s="203"/>
      <c r="AS474" s="32"/>
    </row>
    <row r="475" spans="1:45" ht="12.75" hidden="1" x14ac:dyDescent="0.2">
      <c r="A475" s="48">
        <v>469</v>
      </c>
      <c r="B475" s="12">
        <f>'Encargos e Benefícios'!B474</f>
        <v>0</v>
      </c>
      <c r="C475" s="10">
        <f>'Encargos e Benefícios'!C474</f>
        <v>0</v>
      </c>
      <c r="D475" s="38"/>
      <c r="E475" s="167"/>
      <c r="F475" s="166"/>
      <c r="G475" s="165"/>
      <c r="H475" s="126"/>
      <c r="I475" s="47"/>
      <c r="J475" s="47"/>
      <c r="K475" s="47"/>
      <c r="L475" s="47"/>
      <c r="M475" s="165"/>
      <c r="N475" s="126"/>
      <c r="O475" s="47"/>
      <c r="P475" s="47"/>
      <c r="Q475" s="47"/>
      <c r="R475" s="47"/>
      <c r="S475" s="165"/>
      <c r="T475" s="126"/>
      <c r="U475" s="47"/>
      <c r="V475" s="47"/>
      <c r="W475" s="47"/>
      <c r="X475" s="47"/>
      <c r="Y475" s="165"/>
      <c r="Z475" s="126"/>
      <c r="AA475" s="47"/>
      <c r="AB475" s="47"/>
      <c r="AC475" s="47"/>
      <c r="AD475" s="47"/>
      <c r="AE475" s="165"/>
      <c r="AF475" s="126"/>
      <c r="AG475" s="47"/>
      <c r="AH475" s="47"/>
      <c r="AI475" s="47"/>
      <c r="AJ475" s="129"/>
      <c r="AK475" s="11">
        <f>'Encargos e Benefícios'!D474</f>
        <v>0</v>
      </c>
      <c r="AL475" s="11">
        <f>IF('Encargos e Benefícios'!C474=0,0,'Encargos e Benefícios'!U474/'Encargos e Benefícios'!C474)</f>
        <v>0</v>
      </c>
      <c r="AM475" s="11">
        <f>IF('Encargos e Benefícios'!C474=0,0,'Encargos e Benefícios'!AC474/'Encargos e Benefícios'!C474)</f>
        <v>0</v>
      </c>
      <c r="AN475" s="113">
        <f>IF('Encargos e Benefícios'!C474=0,0,'Encargos e Benefícios'!AD474/'Encargos e Benefícios'!C474)</f>
        <v>0</v>
      </c>
      <c r="AO475" s="32"/>
      <c r="AP475" s="31"/>
      <c r="AQ475" s="31"/>
      <c r="AR475" s="203"/>
      <c r="AS475" s="32"/>
    </row>
    <row r="476" spans="1:45" ht="12.75" hidden="1" x14ac:dyDescent="0.2">
      <c r="A476" s="48">
        <v>470</v>
      </c>
      <c r="B476" s="12">
        <f>'Encargos e Benefícios'!B475</f>
        <v>0</v>
      </c>
      <c r="C476" s="10">
        <f>'Encargos e Benefícios'!C475</f>
        <v>0</v>
      </c>
      <c r="D476" s="38"/>
      <c r="E476" s="167"/>
      <c r="F476" s="166"/>
      <c r="G476" s="165"/>
      <c r="H476" s="126"/>
      <c r="I476" s="47"/>
      <c r="J476" s="47"/>
      <c r="K476" s="47"/>
      <c r="L476" s="47"/>
      <c r="M476" s="165"/>
      <c r="N476" s="126"/>
      <c r="O476" s="47"/>
      <c r="P476" s="47"/>
      <c r="Q476" s="47"/>
      <c r="R476" s="47"/>
      <c r="S476" s="165"/>
      <c r="T476" s="126"/>
      <c r="U476" s="47"/>
      <c r="V476" s="47"/>
      <c r="W476" s="47"/>
      <c r="X476" s="47"/>
      <c r="Y476" s="165"/>
      <c r="Z476" s="126"/>
      <c r="AA476" s="47"/>
      <c r="AB476" s="47"/>
      <c r="AC476" s="47"/>
      <c r="AD476" s="47"/>
      <c r="AE476" s="165"/>
      <c r="AF476" s="126"/>
      <c r="AG476" s="47"/>
      <c r="AH476" s="47"/>
      <c r="AI476" s="47"/>
      <c r="AJ476" s="129"/>
      <c r="AK476" s="11">
        <f>'Encargos e Benefícios'!D475</f>
        <v>0</v>
      </c>
      <c r="AL476" s="11">
        <f>IF('Encargos e Benefícios'!C475=0,0,'Encargos e Benefícios'!U475/'Encargos e Benefícios'!C475)</f>
        <v>0</v>
      </c>
      <c r="AM476" s="11">
        <f>IF('Encargos e Benefícios'!C475=0,0,'Encargos e Benefícios'!AC475/'Encargos e Benefícios'!C475)</f>
        <v>0</v>
      </c>
      <c r="AN476" s="113">
        <f>IF('Encargos e Benefícios'!C475=0,0,'Encargos e Benefícios'!AD475/'Encargos e Benefícios'!C475)</f>
        <v>0</v>
      </c>
      <c r="AO476" s="32"/>
      <c r="AP476" s="31"/>
      <c r="AQ476" s="31"/>
      <c r="AR476" s="203"/>
      <c r="AS476" s="32"/>
    </row>
    <row r="477" spans="1:45" ht="12.75" hidden="1" x14ac:dyDescent="0.2">
      <c r="A477" s="48">
        <v>471</v>
      </c>
      <c r="B477" s="12">
        <f>'Encargos e Benefícios'!B476</f>
        <v>0</v>
      </c>
      <c r="C477" s="10">
        <f>'Encargos e Benefícios'!C476</f>
        <v>0</v>
      </c>
      <c r="D477" s="38"/>
      <c r="E477" s="167"/>
      <c r="F477" s="166"/>
      <c r="G477" s="165"/>
      <c r="H477" s="126"/>
      <c r="I477" s="47"/>
      <c r="J477" s="47"/>
      <c r="K477" s="47"/>
      <c r="L477" s="47"/>
      <c r="M477" s="165"/>
      <c r="N477" s="126"/>
      <c r="O477" s="47"/>
      <c r="P477" s="47"/>
      <c r="Q477" s="47"/>
      <c r="R477" s="47"/>
      <c r="S477" s="165"/>
      <c r="T477" s="126"/>
      <c r="U477" s="47"/>
      <c r="V477" s="47"/>
      <c r="W477" s="47"/>
      <c r="X477" s="47"/>
      <c r="Y477" s="165"/>
      <c r="Z477" s="126"/>
      <c r="AA477" s="47"/>
      <c r="AB477" s="47"/>
      <c r="AC477" s="47"/>
      <c r="AD477" s="47"/>
      <c r="AE477" s="165"/>
      <c r="AF477" s="126"/>
      <c r="AG477" s="47"/>
      <c r="AH477" s="47"/>
      <c r="AI477" s="47"/>
      <c r="AJ477" s="129"/>
      <c r="AK477" s="11">
        <f>'Encargos e Benefícios'!D476</f>
        <v>0</v>
      </c>
      <c r="AL477" s="11">
        <f>IF('Encargos e Benefícios'!C476=0,0,'Encargos e Benefícios'!U476/'Encargos e Benefícios'!C476)</f>
        <v>0</v>
      </c>
      <c r="AM477" s="11">
        <f>IF('Encargos e Benefícios'!C476=0,0,'Encargos e Benefícios'!AC476/'Encargos e Benefícios'!C476)</f>
        <v>0</v>
      </c>
      <c r="AN477" s="113">
        <f>IF('Encargos e Benefícios'!C476=0,0,'Encargos e Benefícios'!AD476/'Encargos e Benefícios'!C476)</f>
        <v>0</v>
      </c>
      <c r="AO477" s="32"/>
      <c r="AP477" s="31"/>
      <c r="AQ477" s="31"/>
      <c r="AR477" s="203"/>
      <c r="AS477" s="32"/>
    </row>
    <row r="478" spans="1:45" ht="12.75" hidden="1" x14ac:dyDescent="0.2">
      <c r="A478" s="48">
        <v>472</v>
      </c>
      <c r="B478" s="12">
        <f>'Encargos e Benefícios'!B477</f>
        <v>0</v>
      </c>
      <c r="C478" s="10">
        <f>'Encargos e Benefícios'!C477</f>
        <v>0</v>
      </c>
      <c r="D478" s="38"/>
      <c r="E478" s="167"/>
      <c r="F478" s="166"/>
      <c r="G478" s="165"/>
      <c r="H478" s="126"/>
      <c r="I478" s="47"/>
      <c r="J478" s="47"/>
      <c r="K478" s="47"/>
      <c r="L478" s="47"/>
      <c r="M478" s="165"/>
      <c r="N478" s="126"/>
      <c r="O478" s="47"/>
      <c r="P478" s="47"/>
      <c r="Q478" s="47"/>
      <c r="R478" s="47"/>
      <c r="S478" s="165"/>
      <c r="T478" s="126"/>
      <c r="U478" s="47"/>
      <c r="V478" s="47"/>
      <c r="W478" s="47"/>
      <c r="X478" s="47"/>
      <c r="Y478" s="165"/>
      <c r="Z478" s="126"/>
      <c r="AA478" s="47"/>
      <c r="AB478" s="47"/>
      <c r="AC478" s="47"/>
      <c r="AD478" s="47"/>
      <c r="AE478" s="165"/>
      <c r="AF478" s="126"/>
      <c r="AG478" s="47"/>
      <c r="AH478" s="47"/>
      <c r="AI478" s="47"/>
      <c r="AJ478" s="129"/>
      <c r="AK478" s="11">
        <f>'Encargos e Benefícios'!D477</f>
        <v>0</v>
      </c>
      <c r="AL478" s="11">
        <f>IF('Encargos e Benefícios'!C477=0,0,'Encargos e Benefícios'!U477/'Encargos e Benefícios'!C477)</f>
        <v>0</v>
      </c>
      <c r="AM478" s="11">
        <f>IF('Encargos e Benefícios'!C477=0,0,'Encargos e Benefícios'!AC477/'Encargos e Benefícios'!C477)</f>
        <v>0</v>
      </c>
      <c r="AN478" s="113">
        <f>IF('Encargos e Benefícios'!C477=0,0,'Encargos e Benefícios'!AD477/'Encargos e Benefícios'!C477)</f>
        <v>0</v>
      </c>
      <c r="AO478" s="32"/>
      <c r="AP478" s="31"/>
      <c r="AQ478" s="31"/>
      <c r="AR478" s="203"/>
      <c r="AS478" s="32"/>
    </row>
    <row r="479" spans="1:45" ht="12.75" hidden="1" x14ac:dyDescent="0.2">
      <c r="A479" s="48">
        <v>473</v>
      </c>
      <c r="B479" s="12">
        <f>'Encargos e Benefícios'!B478</f>
        <v>0</v>
      </c>
      <c r="C479" s="10">
        <f>'Encargos e Benefícios'!C478</f>
        <v>0</v>
      </c>
      <c r="D479" s="38"/>
      <c r="E479" s="167"/>
      <c r="F479" s="166"/>
      <c r="G479" s="165"/>
      <c r="H479" s="126"/>
      <c r="I479" s="47"/>
      <c r="J479" s="47"/>
      <c r="K479" s="47"/>
      <c r="L479" s="47"/>
      <c r="M479" s="165"/>
      <c r="N479" s="126"/>
      <c r="O479" s="47"/>
      <c r="P479" s="47"/>
      <c r="Q479" s="47"/>
      <c r="R479" s="47"/>
      <c r="S479" s="165"/>
      <c r="T479" s="126"/>
      <c r="U479" s="47"/>
      <c r="V479" s="47"/>
      <c r="W479" s="47"/>
      <c r="X479" s="47"/>
      <c r="Y479" s="165"/>
      <c r="Z479" s="126"/>
      <c r="AA479" s="47"/>
      <c r="AB479" s="47"/>
      <c r="AC479" s="47"/>
      <c r="AD479" s="47"/>
      <c r="AE479" s="165"/>
      <c r="AF479" s="126"/>
      <c r="AG479" s="47"/>
      <c r="AH479" s="47"/>
      <c r="AI479" s="47"/>
      <c r="AJ479" s="129"/>
      <c r="AK479" s="11">
        <f>'Encargos e Benefícios'!D478</f>
        <v>0</v>
      </c>
      <c r="AL479" s="11">
        <f>IF('Encargos e Benefícios'!C478=0,0,'Encargos e Benefícios'!U478/'Encargos e Benefícios'!C478)</f>
        <v>0</v>
      </c>
      <c r="AM479" s="11">
        <f>IF('Encargos e Benefícios'!C478=0,0,'Encargos e Benefícios'!AC478/'Encargos e Benefícios'!C478)</f>
        <v>0</v>
      </c>
      <c r="AN479" s="113">
        <f>IF('Encargos e Benefícios'!C478=0,0,'Encargos e Benefícios'!AD478/'Encargos e Benefícios'!C478)</f>
        <v>0</v>
      </c>
      <c r="AO479" s="32"/>
      <c r="AP479" s="31"/>
      <c r="AQ479" s="31"/>
      <c r="AR479" s="203"/>
      <c r="AS479" s="32"/>
    </row>
    <row r="480" spans="1:45" ht="12.75" hidden="1" x14ac:dyDescent="0.2">
      <c r="A480" s="48">
        <v>474</v>
      </c>
      <c r="B480" s="12">
        <f>'Encargos e Benefícios'!B479</f>
        <v>0</v>
      </c>
      <c r="C480" s="10">
        <f>'Encargos e Benefícios'!C479</f>
        <v>0</v>
      </c>
      <c r="D480" s="38"/>
      <c r="E480" s="167"/>
      <c r="F480" s="166"/>
      <c r="G480" s="165"/>
      <c r="H480" s="126"/>
      <c r="I480" s="47"/>
      <c r="J480" s="47"/>
      <c r="K480" s="47"/>
      <c r="L480" s="47"/>
      <c r="M480" s="165"/>
      <c r="N480" s="126"/>
      <c r="O480" s="47"/>
      <c r="P480" s="47"/>
      <c r="Q480" s="47"/>
      <c r="R480" s="47"/>
      <c r="S480" s="165"/>
      <c r="T480" s="126"/>
      <c r="U480" s="47"/>
      <c r="V480" s="47"/>
      <c r="W480" s="47"/>
      <c r="X480" s="47"/>
      <c r="Y480" s="165"/>
      <c r="Z480" s="126"/>
      <c r="AA480" s="47"/>
      <c r="AB480" s="47"/>
      <c r="AC480" s="47"/>
      <c r="AD480" s="47"/>
      <c r="AE480" s="165"/>
      <c r="AF480" s="126"/>
      <c r="AG480" s="47"/>
      <c r="AH480" s="47"/>
      <c r="AI480" s="47"/>
      <c r="AJ480" s="129"/>
      <c r="AK480" s="11">
        <f>'Encargos e Benefícios'!D479</f>
        <v>0</v>
      </c>
      <c r="AL480" s="11">
        <f>IF('Encargos e Benefícios'!C479=0,0,'Encargos e Benefícios'!U479/'Encargos e Benefícios'!C479)</f>
        <v>0</v>
      </c>
      <c r="AM480" s="11">
        <f>IF('Encargos e Benefícios'!C479=0,0,'Encargos e Benefícios'!AC479/'Encargos e Benefícios'!C479)</f>
        <v>0</v>
      </c>
      <c r="AN480" s="113">
        <f>IF('Encargos e Benefícios'!C479=0,0,'Encargos e Benefícios'!AD479/'Encargos e Benefícios'!C479)</f>
        <v>0</v>
      </c>
      <c r="AO480" s="32"/>
      <c r="AP480" s="31"/>
      <c r="AQ480" s="31"/>
      <c r="AR480" s="203"/>
      <c r="AS480" s="32"/>
    </row>
    <row r="481" spans="1:45" ht="12.75" hidden="1" x14ac:dyDescent="0.2">
      <c r="A481" s="48">
        <v>475</v>
      </c>
      <c r="B481" s="12">
        <f>'Encargos e Benefícios'!B480</f>
        <v>0</v>
      </c>
      <c r="C481" s="10">
        <f>'Encargos e Benefícios'!C480</f>
        <v>0</v>
      </c>
      <c r="D481" s="38"/>
      <c r="E481" s="167"/>
      <c r="F481" s="166"/>
      <c r="G481" s="165"/>
      <c r="H481" s="126"/>
      <c r="I481" s="47"/>
      <c r="J481" s="47"/>
      <c r="K481" s="47"/>
      <c r="L481" s="47"/>
      <c r="M481" s="165"/>
      <c r="N481" s="126"/>
      <c r="O481" s="47"/>
      <c r="P481" s="47"/>
      <c r="Q481" s="47"/>
      <c r="R481" s="47"/>
      <c r="S481" s="165"/>
      <c r="T481" s="126"/>
      <c r="U481" s="47"/>
      <c r="V481" s="47"/>
      <c r="W481" s="47"/>
      <c r="X481" s="47"/>
      <c r="Y481" s="165"/>
      <c r="Z481" s="126"/>
      <c r="AA481" s="47"/>
      <c r="AB481" s="47"/>
      <c r="AC481" s="47"/>
      <c r="AD481" s="47"/>
      <c r="AE481" s="165"/>
      <c r="AF481" s="126"/>
      <c r="AG481" s="47"/>
      <c r="AH481" s="47"/>
      <c r="AI481" s="47"/>
      <c r="AJ481" s="129"/>
      <c r="AK481" s="11">
        <f>'Encargos e Benefícios'!D480</f>
        <v>0</v>
      </c>
      <c r="AL481" s="11">
        <f>IF('Encargos e Benefícios'!C480=0,0,'Encargos e Benefícios'!U480/'Encargos e Benefícios'!C480)</f>
        <v>0</v>
      </c>
      <c r="AM481" s="11">
        <f>IF('Encargos e Benefícios'!C480=0,0,'Encargos e Benefícios'!AC480/'Encargos e Benefícios'!C480)</f>
        <v>0</v>
      </c>
      <c r="AN481" s="113">
        <f>IF('Encargos e Benefícios'!C480=0,0,'Encargos e Benefícios'!AD480/'Encargos e Benefícios'!C480)</f>
        <v>0</v>
      </c>
      <c r="AO481" s="32"/>
      <c r="AP481" s="31"/>
      <c r="AQ481" s="31"/>
      <c r="AR481" s="203"/>
      <c r="AS481" s="32"/>
    </row>
    <row r="482" spans="1:45" ht="12.75" hidden="1" x14ac:dyDescent="0.2">
      <c r="A482" s="48">
        <v>476</v>
      </c>
      <c r="B482" s="12">
        <f>'Encargos e Benefícios'!B481</f>
        <v>0</v>
      </c>
      <c r="C482" s="10">
        <f>'Encargos e Benefícios'!C481</f>
        <v>0</v>
      </c>
      <c r="D482" s="38"/>
      <c r="E482" s="167"/>
      <c r="F482" s="166"/>
      <c r="G482" s="165"/>
      <c r="H482" s="126"/>
      <c r="I482" s="47"/>
      <c r="J482" s="47"/>
      <c r="K482" s="47"/>
      <c r="L482" s="47"/>
      <c r="M482" s="165"/>
      <c r="N482" s="126"/>
      <c r="O482" s="47"/>
      <c r="P482" s="47"/>
      <c r="Q482" s="47"/>
      <c r="R482" s="47"/>
      <c r="S482" s="165"/>
      <c r="T482" s="126"/>
      <c r="U482" s="47"/>
      <c r="V482" s="47"/>
      <c r="W482" s="47"/>
      <c r="X482" s="47"/>
      <c r="Y482" s="165"/>
      <c r="Z482" s="126"/>
      <c r="AA482" s="47"/>
      <c r="AB482" s="47"/>
      <c r="AC482" s="47"/>
      <c r="AD482" s="47"/>
      <c r="AE482" s="165"/>
      <c r="AF482" s="126"/>
      <c r="AG482" s="47"/>
      <c r="AH482" s="47"/>
      <c r="AI482" s="47"/>
      <c r="AJ482" s="129"/>
      <c r="AK482" s="11">
        <f>'Encargos e Benefícios'!D481</f>
        <v>0</v>
      </c>
      <c r="AL482" s="11">
        <f>IF('Encargos e Benefícios'!C481=0,0,'Encargos e Benefícios'!U481/'Encargos e Benefícios'!C481)</f>
        <v>0</v>
      </c>
      <c r="AM482" s="11">
        <f>IF('Encargos e Benefícios'!C481=0,0,'Encargos e Benefícios'!AC481/'Encargos e Benefícios'!C481)</f>
        <v>0</v>
      </c>
      <c r="AN482" s="113">
        <f>IF('Encargos e Benefícios'!C481=0,0,'Encargos e Benefícios'!AD481/'Encargos e Benefícios'!C481)</f>
        <v>0</v>
      </c>
      <c r="AO482" s="32"/>
      <c r="AP482" s="31"/>
      <c r="AQ482" s="31"/>
      <c r="AR482" s="203"/>
      <c r="AS482" s="32"/>
    </row>
    <row r="483" spans="1:45" ht="12.75" hidden="1" x14ac:dyDescent="0.2">
      <c r="A483" s="48">
        <v>477</v>
      </c>
      <c r="B483" s="12">
        <f>'Encargos e Benefícios'!B482</f>
        <v>0</v>
      </c>
      <c r="C483" s="10">
        <f>'Encargos e Benefícios'!C482</f>
        <v>0</v>
      </c>
      <c r="D483" s="38"/>
      <c r="E483" s="167"/>
      <c r="F483" s="166"/>
      <c r="G483" s="165"/>
      <c r="H483" s="126"/>
      <c r="I483" s="47"/>
      <c r="J483" s="47"/>
      <c r="K483" s="47"/>
      <c r="L483" s="47"/>
      <c r="M483" s="165"/>
      <c r="N483" s="126"/>
      <c r="O483" s="47"/>
      <c r="P483" s="47"/>
      <c r="Q483" s="47"/>
      <c r="R483" s="47"/>
      <c r="S483" s="165"/>
      <c r="T483" s="126"/>
      <c r="U483" s="47"/>
      <c r="V483" s="47"/>
      <c r="W483" s="47"/>
      <c r="X483" s="47"/>
      <c r="Y483" s="165"/>
      <c r="Z483" s="126"/>
      <c r="AA483" s="47"/>
      <c r="AB483" s="47"/>
      <c r="AC483" s="47"/>
      <c r="AD483" s="47"/>
      <c r="AE483" s="165"/>
      <c r="AF483" s="126"/>
      <c r="AG483" s="47"/>
      <c r="AH483" s="47"/>
      <c r="AI483" s="47"/>
      <c r="AJ483" s="129"/>
      <c r="AK483" s="11">
        <f>'Encargos e Benefícios'!D482</f>
        <v>0</v>
      </c>
      <c r="AL483" s="11">
        <f>IF('Encargos e Benefícios'!C482=0,0,'Encargos e Benefícios'!U482/'Encargos e Benefícios'!C482)</f>
        <v>0</v>
      </c>
      <c r="AM483" s="11">
        <f>IF('Encargos e Benefícios'!C482=0,0,'Encargos e Benefícios'!AC482/'Encargos e Benefícios'!C482)</f>
        <v>0</v>
      </c>
      <c r="AN483" s="113">
        <f>IF('Encargos e Benefícios'!C482=0,0,'Encargos e Benefícios'!AD482/'Encargos e Benefícios'!C482)</f>
        <v>0</v>
      </c>
      <c r="AO483" s="32"/>
      <c r="AP483" s="31"/>
      <c r="AQ483" s="31"/>
      <c r="AR483" s="203"/>
      <c r="AS483" s="32"/>
    </row>
    <row r="484" spans="1:45" ht="12.75" hidden="1" x14ac:dyDescent="0.2">
      <c r="A484" s="48">
        <v>478</v>
      </c>
      <c r="B484" s="12">
        <f>'Encargos e Benefícios'!B483</f>
        <v>0</v>
      </c>
      <c r="C484" s="10">
        <f>'Encargos e Benefícios'!C483</f>
        <v>0</v>
      </c>
      <c r="D484" s="38"/>
      <c r="E484" s="167"/>
      <c r="F484" s="166"/>
      <c r="G484" s="165"/>
      <c r="H484" s="126"/>
      <c r="I484" s="47"/>
      <c r="J484" s="47"/>
      <c r="K484" s="47"/>
      <c r="L484" s="47"/>
      <c r="M484" s="165"/>
      <c r="N484" s="126"/>
      <c r="O484" s="47"/>
      <c r="P484" s="47"/>
      <c r="Q484" s="47"/>
      <c r="R484" s="47"/>
      <c r="S484" s="165"/>
      <c r="T484" s="126"/>
      <c r="U484" s="47"/>
      <c r="V484" s="47"/>
      <c r="W484" s="47"/>
      <c r="X484" s="47"/>
      <c r="Y484" s="165"/>
      <c r="Z484" s="126"/>
      <c r="AA484" s="47"/>
      <c r="AB484" s="47"/>
      <c r="AC484" s="47"/>
      <c r="AD484" s="47"/>
      <c r="AE484" s="165"/>
      <c r="AF484" s="126"/>
      <c r="AG484" s="47"/>
      <c r="AH484" s="47"/>
      <c r="AI484" s="47"/>
      <c r="AJ484" s="129"/>
      <c r="AK484" s="11">
        <f>'Encargos e Benefícios'!D483</f>
        <v>0</v>
      </c>
      <c r="AL484" s="11">
        <f>IF('Encargos e Benefícios'!C483=0,0,'Encargos e Benefícios'!U483/'Encargos e Benefícios'!C483)</f>
        <v>0</v>
      </c>
      <c r="AM484" s="11">
        <f>IF('Encargos e Benefícios'!C483=0,0,'Encargos e Benefícios'!AC483/'Encargos e Benefícios'!C483)</f>
        <v>0</v>
      </c>
      <c r="AN484" s="113">
        <f>IF('Encargos e Benefícios'!C483=0,0,'Encargos e Benefícios'!AD483/'Encargos e Benefícios'!C483)</f>
        <v>0</v>
      </c>
      <c r="AO484" s="32"/>
      <c r="AP484" s="31"/>
      <c r="AQ484" s="31"/>
      <c r="AR484" s="203"/>
      <c r="AS484" s="32"/>
    </row>
    <row r="485" spans="1:45" ht="12.75" hidden="1" x14ac:dyDescent="0.2">
      <c r="A485" s="48">
        <v>479</v>
      </c>
      <c r="B485" s="12">
        <f>'Encargos e Benefícios'!B484</f>
        <v>0</v>
      </c>
      <c r="C485" s="10">
        <f>'Encargos e Benefícios'!C484</f>
        <v>0</v>
      </c>
      <c r="D485" s="38"/>
      <c r="E485" s="167"/>
      <c r="F485" s="166"/>
      <c r="G485" s="165"/>
      <c r="H485" s="126"/>
      <c r="I485" s="47"/>
      <c r="J485" s="47"/>
      <c r="K485" s="47"/>
      <c r="L485" s="47"/>
      <c r="M485" s="165"/>
      <c r="N485" s="126"/>
      <c r="O485" s="47"/>
      <c r="P485" s="47"/>
      <c r="Q485" s="47"/>
      <c r="R485" s="47"/>
      <c r="S485" s="165"/>
      <c r="T485" s="126"/>
      <c r="U485" s="47"/>
      <c r="V485" s="47"/>
      <c r="W485" s="47"/>
      <c r="X485" s="47"/>
      <c r="Y485" s="165"/>
      <c r="Z485" s="126"/>
      <c r="AA485" s="47"/>
      <c r="AB485" s="47"/>
      <c r="AC485" s="47"/>
      <c r="AD485" s="47"/>
      <c r="AE485" s="165"/>
      <c r="AF485" s="126"/>
      <c r="AG485" s="47"/>
      <c r="AH485" s="47"/>
      <c r="AI485" s="47"/>
      <c r="AJ485" s="129"/>
      <c r="AK485" s="11">
        <f>'Encargos e Benefícios'!D484</f>
        <v>0</v>
      </c>
      <c r="AL485" s="11">
        <f>IF('Encargos e Benefícios'!C484=0,0,'Encargos e Benefícios'!U484/'Encargos e Benefícios'!C484)</f>
        <v>0</v>
      </c>
      <c r="AM485" s="11">
        <f>IF('Encargos e Benefícios'!C484=0,0,'Encargos e Benefícios'!AC484/'Encargos e Benefícios'!C484)</f>
        <v>0</v>
      </c>
      <c r="AN485" s="113">
        <f>IF('Encargos e Benefícios'!C484=0,0,'Encargos e Benefícios'!AD484/'Encargos e Benefícios'!C484)</f>
        <v>0</v>
      </c>
      <c r="AO485" s="32"/>
      <c r="AP485" s="31"/>
      <c r="AQ485" s="31"/>
      <c r="AR485" s="203"/>
      <c r="AS485" s="32"/>
    </row>
    <row r="486" spans="1:45" ht="12.75" hidden="1" x14ac:dyDescent="0.2">
      <c r="A486" s="48">
        <v>480</v>
      </c>
      <c r="B486" s="12">
        <f>'Encargos e Benefícios'!B485</f>
        <v>0</v>
      </c>
      <c r="C486" s="10">
        <f>'Encargos e Benefícios'!C485</f>
        <v>0</v>
      </c>
      <c r="D486" s="38"/>
      <c r="E486" s="167"/>
      <c r="F486" s="166"/>
      <c r="G486" s="165"/>
      <c r="H486" s="126"/>
      <c r="I486" s="47"/>
      <c r="J486" s="47"/>
      <c r="K486" s="47"/>
      <c r="L486" s="47"/>
      <c r="M486" s="165"/>
      <c r="N486" s="126"/>
      <c r="O486" s="47"/>
      <c r="P486" s="47"/>
      <c r="Q486" s="47"/>
      <c r="R486" s="47"/>
      <c r="S486" s="165"/>
      <c r="T486" s="126"/>
      <c r="U486" s="47"/>
      <c r="V486" s="47"/>
      <c r="W486" s="47"/>
      <c r="X486" s="47"/>
      <c r="Y486" s="165"/>
      <c r="Z486" s="126"/>
      <c r="AA486" s="47"/>
      <c r="AB486" s="47"/>
      <c r="AC486" s="47"/>
      <c r="AD486" s="47"/>
      <c r="AE486" s="165"/>
      <c r="AF486" s="126"/>
      <c r="AG486" s="47"/>
      <c r="AH486" s="47"/>
      <c r="AI486" s="47"/>
      <c r="AJ486" s="129"/>
      <c r="AK486" s="11">
        <f>'Encargos e Benefícios'!D485</f>
        <v>0</v>
      </c>
      <c r="AL486" s="11">
        <f>IF('Encargos e Benefícios'!C485=0,0,'Encargos e Benefícios'!U485/'Encargos e Benefícios'!C485)</f>
        <v>0</v>
      </c>
      <c r="AM486" s="11">
        <f>IF('Encargos e Benefícios'!C485=0,0,'Encargos e Benefícios'!AC485/'Encargos e Benefícios'!C485)</f>
        <v>0</v>
      </c>
      <c r="AN486" s="113">
        <f>IF('Encargos e Benefícios'!C485=0,0,'Encargos e Benefícios'!AD485/'Encargos e Benefícios'!C485)</f>
        <v>0</v>
      </c>
      <c r="AO486" s="32"/>
      <c r="AP486" s="31"/>
      <c r="AQ486" s="31"/>
      <c r="AR486" s="203"/>
      <c r="AS486" s="32"/>
    </row>
    <row r="487" spans="1:45" ht="12.75" hidden="1" x14ac:dyDescent="0.2">
      <c r="A487" s="48">
        <v>481</v>
      </c>
      <c r="B487" s="12">
        <f>'Encargos e Benefícios'!B486</f>
        <v>0</v>
      </c>
      <c r="C487" s="10">
        <f>'Encargos e Benefícios'!C486</f>
        <v>0</v>
      </c>
      <c r="D487" s="38"/>
      <c r="E487" s="167"/>
      <c r="F487" s="166"/>
      <c r="G487" s="165"/>
      <c r="H487" s="126"/>
      <c r="I487" s="47"/>
      <c r="J487" s="47"/>
      <c r="K487" s="47"/>
      <c r="L487" s="47"/>
      <c r="M487" s="165"/>
      <c r="N487" s="126"/>
      <c r="O487" s="47"/>
      <c r="P487" s="47"/>
      <c r="Q487" s="47"/>
      <c r="R487" s="47"/>
      <c r="S487" s="165"/>
      <c r="T487" s="126"/>
      <c r="U487" s="47"/>
      <c r="V487" s="47"/>
      <c r="W487" s="47"/>
      <c r="X487" s="47"/>
      <c r="Y487" s="165"/>
      <c r="Z487" s="126"/>
      <c r="AA487" s="47"/>
      <c r="AB487" s="47"/>
      <c r="AC487" s="47"/>
      <c r="AD487" s="47"/>
      <c r="AE487" s="165"/>
      <c r="AF487" s="126"/>
      <c r="AG487" s="47"/>
      <c r="AH487" s="47"/>
      <c r="AI487" s="47"/>
      <c r="AJ487" s="129"/>
      <c r="AK487" s="11">
        <f>'Encargos e Benefícios'!D486</f>
        <v>0</v>
      </c>
      <c r="AL487" s="11">
        <f>IF('Encargos e Benefícios'!C486=0,0,'Encargos e Benefícios'!U486/'Encargos e Benefícios'!C486)</f>
        <v>0</v>
      </c>
      <c r="AM487" s="11">
        <f>IF('Encargos e Benefícios'!C486=0,0,'Encargos e Benefícios'!AC486/'Encargos e Benefícios'!C486)</f>
        <v>0</v>
      </c>
      <c r="AN487" s="113">
        <f>IF('Encargos e Benefícios'!C486=0,0,'Encargos e Benefícios'!AD486/'Encargos e Benefícios'!C486)</f>
        <v>0</v>
      </c>
      <c r="AO487" s="32"/>
      <c r="AP487" s="31"/>
      <c r="AQ487" s="31"/>
      <c r="AR487" s="203"/>
      <c r="AS487" s="32"/>
    </row>
    <row r="488" spans="1:45" ht="12.75" hidden="1" x14ac:dyDescent="0.2">
      <c r="A488" s="48">
        <v>482</v>
      </c>
      <c r="B488" s="12">
        <f>'Encargos e Benefícios'!B487</f>
        <v>0</v>
      </c>
      <c r="C488" s="10">
        <f>'Encargos e Benefícios'!C487</f>
        <v>0</v>
      </c>
      <c r="D488" s="38"/>
      <c r="E488" s="167"/>
      <c r="F488" s="166"/>
      <c r="G488" s="165"/>
      <c r="H488" s="126"/>
      <c r="I488" s="47"/>
      <c r="J488" s="47"/>
      <c r="K488" s="47"/>
      <c r="L488" s="47"/>
      <c r="M488" s="165"/>
      <c r="N488" s="126"/>
      <c r="O488" s="47"/>
      <c r="P488" s="47"/>
      <c r="Q488" s="47"/>
      <c r="R488" s="47"/>
      <c r="S488" s="165"/>
      <c r="T488" s="126"/>
      <c r="U488" s="47"/>
      <c r="V488" s="47"/>
      <c r="W488" s="47"/>
      <c r="X488" s="47"/>
      <c r="Y488" s="165"/>
      <c r="Z488" s="126"/>
      <c r="AA488" s="47"/>
      <c r="AB488" s="47"/>
      <c r="AC488" s="47"/>
      <c r="AD488" s="47"/>
      <c r="AE488" s="165"/>
      <c r="AF488" s="126"/>
      <c r="AG488" s="47"/>
      <c r="AH488" s="47"/>
      <c r="AI488" s="47"/>
      <c r="AJ488" s="129"/>
      <c r="AK488" s="11">
        <f>'Encargos e Benefícios'!D487</f>
        <v>0</v>
      </c>
      <c r="AL488" s="11">
        <f>IF('Encargos e Benefícios'!C487=0,0,'Encargos e Benefícios'!U487/'Encargos e Benefícios'!C487)</f>
        <v>0</v>
      </c>
      <c r="AM488" s="11">
        <f>IF('Encargos e Benefícios'!C487=0,0,'Encargos e Benefícios'!AC487/'Encargos e Benefícios'!C487)</f>
        <v>0</v>
      </c>
      <c r="AN488" s="113">
        <f>IF('Encargos e Benefícios'!C487=0,0,'Encargos e Benefícios'!AD487/'Encargos e Benefícios'!C487)</f>
        <v>0</v>
      </c>
      <c r="AO488" s="32"/>
      <c r="AP488" s="31"/>
      <c r="AQ488" s="31"/>
      <c r="AR488" s="203"/>
      <c r="AS488" s="32"/>
    </row>
    <row r="489" spans="1:45" ht="12.75" hidden="1" x14ac:dyDescent="0.2">
      <c r="A489" s="48">
        <v>483</v>
      </c>
      <c r="B489" s="12">
        <f>'Encargos e Benefícios'!B488</f>
        <v>0</v>
      </c>
      <c r="C489" s="10">
        <f>'Encargos e Benefícios'!C488</f>
        <v>0</v>
      </c>
      <c r="D489" s="38"/>
      <c r="E489" s="167"/>
      <c r="F489" s="166"/>
      <c r="G489" s="165"/>
      <c r="H489" s="126"/>
      <c r="I489" s="47"/>
      <c r="J489" s="47"/>
      <c r="K489" s="47"/>
      <c r="L489" s="47"/>
      <c r="M489" s="165"/>
      <c r="N489" s="126"/>
      <c r="O489" s="47"/>
      <c r="P489" s="47"/>
      <c r="Q489" s="47"/>
      <c r="R489" s="47"/>
      <c r="S489" s="165"/>
      <c r="T489" s="126"/>
      <c r="U489" s="47"/>
      <c r="V489" s="47"/>
      <c r="W489" s="47"/>
      <c r="X489" s="47"/>
      <c r="Y489" s="165"/>
      <c r="Z489" s="126"/>
      <c r="AA489" s="47"/>
      <c r="AB489" s="47"/>
      <c r="AC489" s="47"/>
      <c r="AD489" s="47"/>
      <c r="AE489" s="165"/>
      <c r="AF489" s="126"/>
      <c r="AG489" s="47"/>
      <c r="AH489" s="47"/>
      <c r="AI489" s="47"/>
      <c r="AJ489" s="129"/>
      <c r="AK489" s="11">
        <f>'Encargos e Benefícios'!D488</f>
        <v>0</v>
      </c>
      <c r="AL489" s="11">
        <f>IF('Encargos e Benefícios'!C488=0,0,'Encargos e Benefícios'!U488/'Encargos e Benefícios'!C488)</f>
        <v>0</v>
      </c>
      <c r="AM489" s="11">
        <f>IF('Encargos e Benefícios'!C488=0,0,'Encargos e Benefícios'!AC488/'Encargos e Benefícios'!C488)</f>
        <v>0</v>
      </c>
      <c r="AN489" s="113">
        <f>IF('Encargos e Benefícios'!C488=0,0,'Encargos e Benefícios'!AD488/'Encargos e Benefícios'!C488)</f>
        <v>0</v>
      </c>
      <c r="AO489" s="32"/>
      <c r="AP489" s="31"/>
      <c r="AQ489" s="31"/>
      <c r="AR489" s="203"/>
      <c r="AS489" s="32"/>
    </row>
    <row r="490" spans="1:45" ht="12.75" hidden="1" x14ac:dyDescent="0.2">
      <c r="A490" s="48">
        <v>484</v>
      </c>
      <c r="B490" s="12">
        <f>'Encargos e Benefícios'!B489</f>
        <v>0</v>
      </c>
      <c r="C490" s="10">
        <f>'Encargos e Benefícios'!C489</f>
        <v>0</v>
      </c>
      <c r="D490" s="38"/>
      <c r="E490" s="167"/>
      <c r="F490" s="166"/>
      <c r="G490" s="165"/>
      <c r="H490" s="126"/>
      <c r="I490" s="47"/>
      <c r="J490" s="47"/>
      <c r="K490" s="47"/>
      <c r="L490" s="47"/>
      <c r="M490" s="165"/>
      <c r="N490" s="126"/>
      <c r="O490" s="47"/>
      <c r="P490" s="47"/>
      <c r="Q490" s="47"/>
      <c r="R490" s="47"/>
      <c r="S490" s="165"/>
      <c r="T490" s="126"/>
      <c r="U490" s="47"/>
      <c r="V490" s="47"/>
      <c r="W490" s="47"/>
      <c r="X490" s="47"/>
      <c r="Y490" s="165"/>
      <c r="Z490" s="126"/>
      <c r="AA490" s="47"/>
      <c r="AB490" s="47"/>
      <c r="AC490" s="47"/>
      <c r="AD490" s="47"/>
      <c r="AE490" s="165"/>
      <c r="AF490" s="126"/>
      <c r="AG490" s="47"/>
      <c r="AH490" s="47"/>
      <c r="AI490" s="47"/>
      <c r="AJ490" s="129"/>
      <c r="AK490" s="11">
        <f>'Encargos e Benefícios'!D489</f>
        <v>0</v>
      </c>
      <c r="AL490" s="11">
        <f>IF('Encargos e Benefícios'!C489=0,0,'Encargos e Benefícios'!U489/'Encargos e Benefícios'!C489)</f>
        <v>0</v>
      </c>
      <c r="AM490" s="11">
        <f>IF('Encargos e Benefícios'!C489=0,0,'Encargos e Benefícios'!AC489/'Encargos e Benefícios'!C489)</f>
        <v>0</v>
      </c>
      <c r="AN490" s="113">
        <f>IF('Encargos e Benefícios'!C489=0,0,'Encargos e Benefícios'!AD489/'Encargos e Benefícios'!C489)</f>
        <v>0</v>
      </c>
      <c r="AO490" s="32"/>
      <c r="AP490" s="31"/>
      <c r="AQ490" s="31"/>
      <c r="AR490" s="203"/>
      <c r="AS490" s="32"/>
    </row>
    <row r="491" spans="1:45" ht="12.75" hidden="1" x14ac:dyDescent="0.2">
      <c r="A491" s="48">
        <v>485</v>
      </c>
      <c r="B491" s="12">
        <f>'Encargos e Benefícios'!B490</f>
        <v>0</v>
      </c>
      <c r="C491" s="10">
        <f>'Encargos e Benefícios'!C490</f>
        <v>0</v>
      </c>
      <c r="D491" s="38"/>
      <c r="E491" s="167"/>
      <c r="F491" s="166"/>
      <c r="G491" s="165"/>
      <c r="H491" s="126"/>
      <c r="I491" s="47"/>
      <c r="J491" s="47"/>
      <c r="K491" s="47"/>
      <c r="L491" s="47"/>
      <c r="M491" s="165"/>
      <c r="N491" s="126"/>
      <c r="O491" s="47"/>
      <c r="P491" s="47"/>
      <c r="Q491" s="47"/>
      <c r="R491" s="47"/>
      <c r="S491" s="165"/>
      <c r="T491" s="126"/>
      <c r="U491" s="47"/>
      <c r="V491" s="47"/>
      <c r="W491" s="47"/>
      <c r="X491" s="47"/>
      <c r="Y491" s="165"/>
      <c r="Z491" s="126"/>
      <c r="AA491" s="47"/>
      <c r="AB491" s="47"/>
      <c r="AC491" s="47"/>
      <c r="AD491" s="47"/>
      <c r="AE491" s="165"/>
      <c r="AF491" s="126"/>
      <c r="AG491" s="47"/>
      <c r="AH491" s="47"/>
      <c r="AI491" s="47"/>
      <c r="AJ491" s="129"/>
      <c r="AK491" s="11">
        <f>'Encargos e Benefícios'!D490</f>
        <v>0</v>
      </c>
      <c r="AL491" s="11">
        <f>IF('Encargos e Benefícios'!C490=0,0,'Encargos e Benefícios'!U490/'Encargos e Benefícios'!C490)</f>
        <v>0</v>
      </c>
      <c r="AM491" s="11">
        <f>IF('Encargos e Benefícios'!C490=0,0,'Encargos e Benefícios'!AC490/'Encargos e Benefícios'!C490)</f>
        <v>0</v>
      </c>
      <c r="AN491" s="113">
        <f>IF('Encargos e Benefícios'!C490=0,0,'Encargos e Benefícios'!AD490/'Encargos e Benefícios'!C490)</f>
        <v>0</v>
      </c>
      <c r="AO491" s="32"/>
      <c r="AP491" s="31"/>
      <c r="AQ491" s="31"/>
      <c r="AR491" s="203"/>
      <c r="AS491" s="32"/>
    </row>
    <row r="492" spans="1:45" ht="12.75" hidden="1" x14ac:dyDescent="0.2">
      <c r="A492" s="48">
        <v>486</v>
      </c>
      <c r="B492" s="12">
        <f>'Encargos e Benefícios'!B491</f>
        <v>0</v>
      </c>
      <c r="C492" s="10">
        <f>'Encargos e Benefícios'!C491</f>
        <v>0</v>
      </c>
      <c r="D492" s="38"/>
      <c r="E492" s="167"/>
      <c r="F492" s="166"/>
      <c r="G492" s="165"/>
      <c r="H492" s="126"/>
      <c r="I492" s="47"/>
      <c r="J492" s="47"/>
      <c r="K492" s="47"/>
      <c r="L492" s="47"/>
      <c r="M492" s="165"/>
      <c r="N492" s="126"/>
      <c r="O492" s="47"/>
      <c r="P492" s="47"/>
      <c r="Q492" s="47"/>
      <c r="R492" s="47"/>
      <c r="S492" s="165"/>
      <c r="T492" s="126"/>
      <c r="U492" s="47"/>
      <c r="V492" s="47"/>
      <c r="W492" s="47"/>
      <c r="X492" s="47"/>
      <c r="Y492" s="165"/>
      <c r="Z492" s="126"/>
      <c r="AA492" s="47"/>
      <c r="AB492" s="47"/>
      <c r="AC492" s="47"/>
      <c r="AD492" s="47"/>
      <c r="AE492" s="165"/>
      <c r="AF492" s="126"/>
      <c r="AG492" s="47"/>
      <c r="AH492" s="47"/>
      <c r="AI492" s="47"/>
      <c r="AJ492" s="129"/>
      <c r="AK492" s="11">
        <f>'Encargos e Benefícios'!D491</f>
        <v>0</v>
      </c>
      <c r="AL492" s="11">
        <f>IF('Encargos e Benefícios'!C491=0,0,'Encargos e Benefícios'!U491/'Encargos e Benefícios'!C491)</f>
        <v>0</v>
      </c>
      <c r="AM492" s="11">
        <f>IF('Encargos e Benefícios'!C491=0,0,'Encargos e Benefícios'!AC491/'Encargos e Benefícios'!C491)</f>
        <v>0</v>
      </c>
      <c r="AN492" s="113">
        <f>IF('Encargos e Benefícios'!C491=0,0,'Encargos e Benefícios'!AD491/'Encargos e Benefícios'!C491)</f>
        <v>0</v>
      </c>
      <c r="AO492" s="32"/>
      <c r="AP492" s="31"/>
      <c r="AQ492" s="31"/>
      <c r="AR492" s="203"/>
      <c r="AS492" s="32"/>
    </row>
    <row r="493" spans="1:45" ht="12.75" hidden="1" x14ac:dyDescent="0.2">
      <c r="A493" s="48">
        <v>487</v>
      </c>
      <c r="B493" s="12">
        <f>'Encargos e Benefícios'!B492</f>
        <v>0</v>
      </c>
      <c r="C493" s="10">
        <f>'Encargos e Benefícios'!C492</f>
        <v>0</v>
      </c>
      <c r="D493" s="38"/>
      <c r="E493" s="167"/>
      <c r="F493" s="166"/>
      <c r="G493" s="165"/>
      <c r="H493" s="126"/>
      <c r="I493" s="47"/>
      <c r="J493" s="47"/>
      <c r="K493" s="47"/>
      <c r="L493" s="47"/>
      <c r="M493" s="165"/>
      <c r="N493" s="126"/>
      <c r="O493" s="47"/>
      <c r="P493" s="47"/>
      <c r="Q493" s="47"/>
      <c r="R493" s="47"/>
      <c r="S493" s="165"/>
      <c r="T493" s="126"/>
      <c r="U493" s="47"/>
      <c r="V493" s="47"/>
      <c r="W493" s="47"/>
      <c r="X493" s="47"/>
      <c r="Y493" s="165"/>
      <c r="Z493" s="126"/>
      <c r="AA493" s="47"/>
      <c r="AB493" s="47"/>
      <c r="AC493" s="47"/>
      <c r="AD493" s="47"/>
      <c r="AE493" s="165"/>
      <c r="AF493" s="126"/>
      <c r="AG493" s="47"/>
      <c r="AH493" s="47"/>
      <c r="AI493" s="47"/>
      <c r="AJ493" s="129"/>
      <c r="AK493" s="11">
        <f>'Encargos e Benefícios'!D492</f>
        <v>0</v>
      </c>
      <c r="AL493" s="11">
        <f>IF('Encargos e Benefícios'!C492=0,0,'Encargos e Benefícios'!U492/'Encargos e Benefícios'!C492)</f>
        <v>0</v>
      </c>
      <c r="AM493" s="11">
        <f>IF('Encargos e Benefícios'!C492=0,0,'Encargos e Benefícios'!AC492/'Encargos e Benefícios'!C492)</f>
        <v>0</v>
      </c>
      <c r="AN493" s="113">
        <f>IF('Encargos e Benefícios'!C492=0,0,'Encargos e Benefícios'!AD492/'Encargos e Benefícios'!C492)</f>
        <v>0</v>
      </c>
      <c r="AO493" s="32"/>
      <c r="AP493" s="31"/>
      <c r="AQ493" s="31"/>
      <c r="AR493" s="203"/>
      <c r="AS493" s="32"/>
    </row>
    <row r="494" spans="1:45" ht="12.75" hidden="1" x14ac:dyDescent="0.2">
      <c r="A494" s="48">
        <v>488</v>
      </c>
      <c r="B494" s="12">
        <f>'Encargos e Benefícios'!B493</f>
        <v>0</v>
      </c>
      <c r="C494" s="10">
        <f>'Encargos e Benefícios'!C493</f>
        <v>0</v>
      </c>
      <c r="D494" s="38"/>
      <c r="E494" s="167"/>
      <c r="F494" s="166"/>
      <c r="G494" s="165"/>
      <c r="H494" s="126"/>
      <c r="I494" s="47"/>
      <c r="J494" s="47"/>
      <c r="K494" s="47"/>
      <c r="L494" s="47"/>
      <c r="M494" s="165"/>
      <c r="N494" s="126"/>
      <c r="O494" s="47"/>
      <c r="P494" s="47"/>
      <c r="Q494" s="47"/>
      <c r="R494" s="47"/>
      <c r="S494" s="165"/>
      <c r="T494" s="126"/>
      <c r="U494" s="47"/>
      <c r="V494" s="47"/>
      <c r="W494" s="47"/>
      <c r="X494" s="47"/>
      <c r="Y494" s="165"/>
      <c r="Z494" s="126"/>
      <c r="AA494" s="47"/>
      <c r="AB494" s="47"/>
      <c r="AC494" s="47"/>
      <c r="AD494" s="47"/>
      <c r="AE494" s="165"/>
      <c r="AF494" s="126"/>
      <c r="AG494" s="47"/>
      <c r="AH494" s="47"/>
      <c r="AI494" s="47"/>
      <c r="AJ494" s="129"/>
      <c r="AK494" s="11">
        <f>'Encargos e Benefícios'!D493</f>
        <v>0</v>
      </c>
      <c r="AL494" s="11">
        <f>IF('Encargos e Benefícios'!C493=0,0,'Encargos e Benefícios'!U493/'Encargos e Benefícios'!C493)</f>
        <v>0</v>
      </c>
      <c r="AM494" s="11">
        <f>IF('Encargos e Benefícios'!C493=0,0,'Encargos e Benefícios'!AC493/'Encargos e Benefícios'!C493)</f>
        <v>0</v>
      </c>
      <c r="AN494" s="113">
        <f>IF('Encargos e Benefícios'!C493=0,0,'Encargos e Benefícios'!AD493/'Encargos e Benefícios'!C493)</f>
        <v>0</v>
      </c>
      <c r="AO494" s="32"/>
      <c r="AP494" s="31"/>
      <c r="AQ494" s="31"/>
      <c r="AR494" s="203"/>
      <c r="AS494" s="32"/>
    </row>
    <row r="495" spans="1:45" ht="12.75" hidden="1" x14ac:dyDescent="0.2">
      <c r="A495" s="48">
        <v>489</v>
      </c>
      <c r="B495" s="12">
        <f>'Encargos e Benefícios'!B494</f>
        <v>0</v>
      </c>
      <c r="C495" s="10">
        <f>'Encargos e Benefícios'!C494</f>
        <v>0</v>
      </c>
      <c r="D495" s="38"/>
      <c r="E495" s="167"/>
      <c r="F495" s="166"/>
      <c r="G495" s="165"/>
      <c r="H495" s="126"/>
      <c r="I495" s="47"/>
      <c r="J495" s="47"/>
      <c r="K495" s="47"/>
      <c r="L495" s="47"/>
      <c r="M495" s="165"/>
      <c r="N495" s="126"/>
      <c r="O495" s="47"/>
      <c r="P495" s="47"/>
      <c r="Q495" s="47"/>
      <c r="R495" s="47"/>
      <c r="S495" s="165"/>
      <c r="T495" s="126"/>
      <c r="U495" s="47"/>
      <c r="V495" s="47"/>
      <c r="W495" s="47"/>
      <c r="X495" s="47"/>
      <c r="Y495" s="165"/>
      <c r="Z495" s="126"/>
      <c r="AA495" s="47"/>
      <c r="AB495" s="47"/>
      <c r="AC495" s="47"/>
      <c r="AD495" s="47"/>
      <c r="AE495" s="165"/>
      <c r="AF495" s="126"/>
      <c r="AG495" s="47"/>
      <c r="AH495" s="47"/>
      <c r="AI495" s="47"/>
      <c r="AJ495" s="129"/>
      <c r="AK495" s="11">
        <f>'Encargos e Benefícios'!D494</f>
        <v>0</v>
      </c>
      <c r="AL495" s="11">
        <f>IF('Encargos e Benefícios'!C494=0,0,'Encargos e Benefícios'!U494/'Encargos e Benefícios'!C494)</f>
        <v>0</v>
      </c>
      <c r="AM495" s="11">
        <f>IF('Encargos e Benefícios'!C494=0,0,'Encargos e Benefícios'!AC494/'Encargos e Benefícios'!C494)</f>
        <v>0</v>
      </c>
      <c r="AN495" s="113">
        <f>IF('Encargos e Benefícios'!C494=0,0,'Encargos e Benefícios'!AD494/'Encargos e Benefícios'!C494)</f>
        <v>0</v>
      </c>
      <c r="AO495" s="32"/>
      <c r="AP495" s="31"/>
      <c r="AQ495" s="31"/>
      <c r="AR495" s="203"/>
      <c r="AS495" s="32"/>
    </row>
    <row r="496" spans="1:45" ht="12.75" hidden="1" x14ac:dyDescent="0.2">
      <c r="A496" s="48">
        <v>490</v>
      </c>
      <c r="B496" s="12">
        <f>'Encargos e Benefícios'!B495</f>
        <v>0</v>
      </c>
      <c r="C496" s="10">
        <f>'Encargos e Benefícios'!C495</f>
        <v>0</v>
      </c>
      <c r="D496" s="38"/>
      <c r="E496" s="167"/>
      <c r="F496" s="166"/>
      <c r="G496" s="165"/>
      <c r="H496" s="126"/>
      <c r="I496" s="47"/>
      <c r="J496" s="47"/>
      <c r="K496" s="47"/>
      <c r="L496" s="47"/>
      <c r="M496" s="165"/>
      <c r="N496" s="126"/>
      <c r="O496" s="47"/>
      <c r="P496" s="47"/>
      <c r="Q496" s="47"/>
      <c r="R496" s="47"/>
      <c r="S496" s="165"/>
      <c r="T496" s="126"/>
      <c r="U496" s="47"/>
      <c r="V496" s="47"/>
      <c r="W496" s="47"/>
      <c r="X496" s="47"/>
      <c r="Y496" s="165"/>
      <c r="Z496" s="126"/>
      <c r="AA496" s="47"/>
      <c r="AB496" s="47"/>
      <c r="AC496" s="47"/>
      <c r="AD496" s="47"/>
      <c r="AE496" s="165"/>
      <c r="AF496" s="126"/>
      <c r="AG496" s="47"/>
      <c r="AH496" s="47"/>
      <c r="AI496" s="47"/>
      <c r="AJ496" s="129"/>
      <c r="AK496" s="11">
        <f>'Encargos e Benefícios'!D495</f>
        <v>0</v>
      </c>
      <c r="AL496" s="11">
        <f>IF('Encargos e Benefícios'!C495=0,0,'Encargos e Benefícios'!U495/'Encargos e Benefícios'!C495)</f>
        <v>0</v>
      </c>
      <c r="AM496" s="11">
        <f>IF('Encargos e Benefícios'!C495=0,0,'Encargos e Benefícios'!AC495/'Encargos e Benefícios'!C495)</f>
        <v>0</v>
      </c>
      <c r="AN496" s="113">
        <f>IF('Encargos e Benefícios'!C495=0,0,'Encargos e Benefícios'!AD495/'Encargos e Benefícios'!C495)</f>
        <v>0</v>
      </c>
      <c r="AO496" s="32"/>
      <c r="AP496" s="31"/>
      <c r="AQ496" s="31"/>
      <c r="AR496" s="203"/>
      <c r="AS496" s="32"/>
    </row>
    <row r="497" spans="1:45" ht="12.75" hidden="1" x14ac:dyDescent="0.2">
      <c r="A497" s="48">
        <v>491</v>
      </c>
      <c r="B497" s="12">
        <f>'Encargos e Benefícios'!B496</f>
        <v>0</v>
      </c>
      <c r="C497" s="10">
        <f>'Encargos e Benefícios'!C496</f>
        <v>0</v>
      </c>
      <c r="D497" s="38"/>
      <c r="E497" s="167"/>
      <c r="F497" s="166"/>
      <c r="G497" s="165"/>
      <c r="H497" s="126"/>
      <c r="I497" s="47"/>
      <c r="J497" s="47"/>
      <c r="K497" s="47"/>
      <c r="L497" s="47"/>
      <c r="M497" s="165"/>
      <c r="N497" s="126"/>
      <c r="O497" s="47"/>
      <c r="P497" s="47"/>
      <c r="Q497" s="47"/>
      <c r="R497" s="47"/>
      <c r="S497" s="165"/>
      <c r="T497" s="126"/>
      <c r="U497" s="47"/>
      <c r="V497" s="47"/>
      <c r="W497" s="47"/>
      <c r="X497" s="47"/>
      <c r="Y497" s="165"/>
      <c r="Z497" s="126"/>
      <c r="AA497" s="47"/>
      <c r="AB497" s="47"/>
      <c r="AC497" s="47"/>
      <c r="AD497" s="47"/>
      <c r="AE497" s="165"/>
      <c r="AF497" s="126"/>
      <c r="AG497" s="47"/>
      <c r="AH497" s="47"/>
      <c r="AI497" s="47"/>
      <c r="AJ497" s="129"/>
      <c r="AK497" s="11">
        <f>'Encargos e Benefícios'!D496</f>
        <v>0</v>
      </c>
      <c r="AL497" s="11">
        <f>IF('Encargos e Benefícios'!C496=0,0,'Encargos e Benefícios'!U496/'Encargos e Benefícios'!C496)</f>
        <v>0</v>
      </c>
      <c r="AM497" s="11">
        <f>IF('Encargos e Benefícios'!C496=0,0,'Encargos e Benefícios'!AC496/'Encargos e Benefícios'!C496)</f>
        <v>0</v>
      </c>
      <c r="AN497" s="113">
        <f>IF('Encargos e Benefícios'!C496=0,0,'Encargos e Benefícios'!AD496/'Encargos e Benefícios'!C496)</f>
        <v>0</v>
      </c>
      <c r="AO497" s="32"/>
      <c r="AP497" s="31"/>
      <c r="AQ497" s="31"/>
      <c r="AR497" s="203"/>
      <c r="AS497" s="32"/>
    </row>
    <row r="498" spans="1:45" ht="12.75" hidden="1" x14ac:dyDescent="0.2">
      <c r="A498" s="48">
        <v>492</v>
      </c>
      <c r="B498" s="12">
        <f>'Encargos e Benefícios'!B497</f>
        <v>0</v>
      </c>
      <c r="C498" s="10">
        <f>'Encargos e Benefícios'!C497</f>
        <v>0</v>
      </c>
      <c r="D498" s="38"/>
      <c r="E498" s="167"/>
      <c r="F498" s="166"/>
      <c r="G498" s="165"/>
      <c r="H498" s="126"/>
      <c r="I498" s="47"/>
      <c r="J498" s="47"/>
      <c r="K498" s="47"/>
      <c r="L498" s="47"/>
      <c r="M498" s="165"/>
      <c r="N498" s="126"/>
      <c r="O498" s="47"/>
      <c r="P498" s="47"/>
      <c r="Q498" s="47"/>
      <c r="R498" s="47"/>
      <c r="S498" s="165"/>
      <c r="T498" s="126"/>
      <c r="U498" s="47"/>
      <c r="V498" s="47"/>
      <c r="W498" s="47"/>
      <c r="X498" s="47"/>
      <c r="Y498" s="165"/>
      <c r="Z498" s="126"/>
      <c r="AA498" s="47"/>
      <c r="AB498" s="47"/>
      <c r="AC498" s="47"/>
      <c r="AD498" s="47"/>
      <c r="AE498" s="165"/>
      <c r="AF498" s="126"/>
      <c r="AG498" s="47"/>
      <c r="AH498" s="47"/>
      <c r="AI498" s="47"/>
      <c r="AJ498" s="129"/>
      <c r="AK498" s="11">
        <f>'Encargos e Benefícios'!D497</f>
        <v>0</v>
      </c>
      <c r="AL498" s="11">
        <f>IF('Encargos e Benefícios'!C497=0,0,'Encargos e Benefícios'!U497/'Encargos e Benefícios'!C497)</f>
        <v>0</v>
      </c>
      <c r="AM498" s="11">
        <f>IF('Encargos e Benefícios'!C497=0,0,'Encargos e Benefícios'!AC497/'Encargos e Benefícios'!C497)</f>
        <v>0</v>
      </c>
      <c r="AN498" s="113">
        <f>IF('Encargos e Benefícios'!C497=0,0,'Encargos e Benefícios'!AD497/'Encargos e Benefícios'!C497)</f>
        <v>0</v>
      </c>
      <c r="AO498" s="32"/>
      <c r="AP498" s="31"/>
      <c r="AQ498" s="31"/>
      <c r="AR498" s="203"/>
      <c r="AS498" s="32"/>
    </row>
    <row r="499" spans="1:45" ht="12.75" hidden="1" x14ac:dyDescent="0.2">
      <c r="A499" s="48">
        <v>493</v>
      </c>
      <c r="B499" s="12">
        <f>'Encargos e Benefícios'!B498</f>
        <v>0</v>
      </c>
      <c r="C499" s="10">
        <f>'Encargos e Benefícios'!C498</f>
        <v>0</v>
      </c>
      <c r="D499" s="38"/>
      <c r="E499" s="167"/>
      <c r="F499" s="166"/>
      <c r="G499" s="165"/>
      <c r="H499" s="126"/>
      <c r="I499" s="47"/>
      <c r="J499" s="47"/>
      <c r="K499" s="47"/>
      <c r="L499" s="47"/>
      <c r="M499" s="165"/>
      <c r="N499" s="126"/>
      <c r="O499" s="47"/>
      <c r="P499" s="47"/>
      <c r="Q499" s="47"/>
      <c r="R499" s="47"/>
      <c r="S499" s="165"/>
      <c r="T499" s="126"/>
      <c r="U499" s="47"/>
      <c r="V499" s="47"/>
      <c r="W499" s="47"/>
      <c r="X499" s="47"/>
      <c r="Y499" s="165"/>
      <c r="Z499" s="126"/>
      <c r="AA499" s="47"/>
      <c r="AB499" s="47"/>
      <c r="AC499" s="47"/>
      <c r="AD499" s="47"/>
      <c r="AE499" s="165"/>
      <c r="AF499" s="126"/>
      <c r="AG499" s="47"/>
      <c r="AH499" s="47"/>
      <c r="AI499" s="47"/>
      <c r="AJ499" s="129"/>
      <c r="AK499" s="11">
        <f>'Encargos e Benefícios'!D498</f>
        <v>0</v>
      </c>
      <c r="AL499" s="11">
        <f>IF('Encargos e Benefícios'!C498=0,0,'Encargos e Benefícios'!U498/'Encargos e Benefícios'!C498)</f>
        <v>0</v>
      </c>
      <c r="AM499" s="11">
        <f>IF('Encargos e Benefícios'!C498=0,0,'Encargos e Benefícios'!AC498/'Encargos e Benefícios'!C498)</f>
        <v>0</v>
      </c>
      <c r="AN499" s="113">
        <f>IF('Encargos e Benefícios'!C498=0,0,'Encargos e Benefícios'!AD498/'Encargos e Benefícios'!C498)</f>
        <v>0</v>
      </c>
      <c r="AO499" s="32"/>
      <c r="AP499" s="31"/>
      <c r="AQ499" s="31"/>
      <c r="AR499" s="203"/>
      <c r="AS499" s="32"/>
    </row>
    <row r="500" spans="1:45" ht="12.75" hidden="1" x14ac:dyDescent="0.2">
      <c r="A500" s="48">
        <v>494</v>
      </c>
      <c r="B500" s="12">
        <f>'Encargos e Benefícios'!B499</f>
        <v>0</v>
      </c>
      <c r="C500" s="10">
        <f>'Encargos e Benefícios'!C499</f>
        <v>0</v>
      </c>
      <c r="D500" s="38"/>
      <c r="E500" s="167"/>
      <c r="F500" s="166"/>
      <c r="G500" s="165"/>
      <c r="H500" s="126"/>
      <c r="I500" s="47"/>
      <c r="J500" s="47"/>
      <c r="K500" s="47"/>
      <c r="L500" s="47"/>
      <c r="M500" s="165"/>
      <c r="N500" s="126"/>
      <c r="O500" s="47"/>
      <c r="P500" s="47"/>
      <c r="Q500" s="47"/>
      <c r="R500" s="47"/>
      <c r="S500" s="165"/>
      <c r="T500" s="126"/>
      <c r="U500" s="47"/>
      <c r="V500" s="47"/>
      <c r="W500" s="47"/>
      <c r="X500" s="47"/>
      <c r="Y500" s="165"/>
      <c r="Z500" s="126"/>
      <c r="AA500" s="47"/>
      <c r="AB500" s="47"/>
      <c r="AC500" s="47"/>
      <c r="AD500" s="47"/>
      <c r="AE500" s="165"/>
      <c r="AF500" s="126"/>
      <c r="AG500" s="47"/>
      <c r="AH500" s="47"/>
      <c r="AI500" s="47"/>
      <c r="AJ500" s="129"/>
      <c r="AK500" s="11">
        <f>'Encargos e Benefícios'!D499</f>
        <v>0</v>
      </c>
      <c r="AL500" s="11">
        <f>IF('Encargos e Benefícios'!C499=0,0,'Encargos e Benefícios'!U499/'Encargos e Benefícios'!C499)</f>
        <v>0</v>
      </c>
      <c r="AM500" s="11">
        <f>IF('Encargos e Benefícios'!C499=0,0,'Encargos e Benefícios'!AC499/'Encargos e Benefícios'!C499)</f>
        <v>0</v>
      </c>
      <c r="AN500" s="113">
        <f>IF('Encargos e Benefícios'!C499=0,0,'Encargos e Benefícios'!AD499/'Encargos e Benefícios'!C499)</f>
        <v>0</v>
      </c>
      <c r="AO500" s="32"/>
      <c r="AP500" s="31"/>
      <c r="AQ500" s="31"/>
      <c r="AR500" s="203"/>
      <c r="AS500" s="32"/>
    </row>
    <row r="501" spans="1:45" ht="12.75" hidden="1" x14ac:dyDescent="0.2">
      <c r="A501" s="48">
        <v>495</v>
      </c>
      <c r="B501" s="12">
        <f>'Encargos e Benefícios'!B500</f>
        <v>0</v>
      </c>
      <c r="C501" s="10">
        <f>'Encargos e Benefícios'!C500</f>
        <v>0</v>
      </c>
      <c r="D501" s="38"/>
      <c r="E501" s="167"/>
      <c r="F501" s="166"/>
      <c r="G501" s="165"/>
      <c r="H501" s="126"/>
      <c r="I501" s="47"/>
      <c r="J501" s="47"/>
      <c r="K501" s="47"/>
      <c r="L501" s="47"/>
      <c r="M501" s="165"/>
      <c r="N501" s="126"/>
      <c r="O501" s="47"/>
      <c r="P501" s="47"/>
      <c r="Q501" s="47"/>
      <c r="R501" s="47"/>
      <c r="S501" s="165"/>
      <c r="T501" s="126"/>
      <c r="U501" s="47"/>
      <c r="V501" s="47"/>
      <c r="W501" s="47"/>
      <c r="X501" s="47"/>
      <c r="Y501" s="165"/>
      <c r="Z501" s="126"/>
      <c r="AA501" s="47"/>
      <c r="AB501" s="47"/>
      <c r="AC501" s="47"/>
      <c r="AD501" s="47"/>
      <c r="AE501" s="165"/>
      <c r="AF501" s="126"/>
      <c r="AG501" s="47"/>
      <c r="AH501" s="47"/>
      <c r="AI501" s="47"/>
      <c r="AJ501" s="129"/>
      <c r="AK501" s="11">
        <f>'Encargos e Benefícios'!D500</f>
        <v>0</v>
      </c>
      <c r="AL501" s="11">
        <f>IF('Encargos e Benefícios'!C500=0,0,'Encargos e Benefícios'!U500/'Encargos e Benefícios'!C500)</f>
        <v>0</v>
      </c>
      <c r="AM501" s="11">
        <f>IF('Encargos e Benefícios'!C500=0,0,'Encargos e Benefícios'!AC500/'Encargos e Benefícios'!C500)</f>
        <v>0</v>
      </c>
      <c r="AN501" s="113">
        <f>IF('Encargos e Benefícios'!C500=0,0,'Encargos e Benefícios'!AD500/'Encargos e Benefícios'!C500)</f>
        <v>0</v>
      </c>
      <c r="AO501" s="32"/>
      <c r="AP501" s="31"/>
      <c r="AQ501" s="31"/>
      <c r="AR501" s="203"/>
      <c r="AS501" s="32"/>
    </row>
    <row r="502" spans="1:45" ht="12.75" hidden="1" x14ac:dyDescent="0.2">
      <c r="A502" s="48">
        <v>496</v>
      </c>
      <c r="B502" s="12">
        <f>'Encargos e Benefícios'!B501</f>
        <v>0</v>
      </c>
      <c r="C502" s="10">
        <f>'Encargos e Benefícios'!C501</f>
        <v>0</v>
      </c>
      <c r="D502" s="38"/>
      <c r="E502" s="167"/>
      <c r="F502" s="166"/>
      <c r="G502" s="165"/>
      <c r="H502" s="126"/>
      <c r="I502" s="47"/>
      <c r="J502" s="47"/>
      <c r="K502" s="47"/>
      <c r="L502" s="47"/>
      <c r="M502" s="165"/>
      <c r="N502" s="126"/>
      <c r="O502" s="47"/>
      <c r="P502" s="47"/>
      <c r="Q502" s="47"/>
      <c r="R502" s="47"/>
      <c r="S502" s="165"/>
      <c r="T502" s="126"/>
      <c r="U502" s="47"/>
      <c r="V502" s="47"/>
      <c r="W502" s="47"/>
      <c r="X502" s="47"/>
      <c r="Y502" s="165"/>
      <c r="Z502" s="126"/>
      <c r="AA502" s="47"/>
      <c r="AB502" s="47"/>
      <c r="AC502" s="47"/>
      <c r="AD502" s="47"/>
      <c r="AE502" s="165"/>
      <c r="AF502" s="126"/>
      <c r="AG502" s="47"/>
      <c r="AH502" s="47"/>
      <c r="AI502" s="47"/>
      <c r="AJ502" s="129"/>
      <c r="AK502" s="11">
        <f>'Encargos e Benefícios'!D501</f>
        <v>0</v>
      </c>
      <c r="AL502" s="11">
        <f>IF('Encargos e Benefícios'!C501=0,0,'Encargos e Benefícios'!U501/'Encargos e Benefícios'!C501)</f>
        <v>0</v>
      </c>
      <c r="AM502" s="11">
        <f>IF('Encargos e Benefícios'!C501=0,0,'Encargos e Benefícios'!AC501/'Encargos e Benefícios'!C501)</f>
        <v>0</v>
      </c>
      <c r="AN502" s="113">
        <f>IF('Encargos e Benefícios'!C501=0,0,'Encargos e Benefícios'!AD501/'Encargos e Benefícios'!C501)</f>
        <v>0</v>
      </c>
      <c r="AO502" s="32"/>
      <c r="AP502" s="31"/>
      <c r="AQ502" s="31"/>
      <c r="AR502" s="203"/>
      <c r="AS502" s="32"/>
    </row>
    <row r="503" spans="1:45" ht="12.75" hidden="1" x14ac:dyDescent="0.2">
      <c r="A503" s="48">
        <v>497</v>
      </c>
      <c r="B503" s="12">
        <f>'Encargos e Benefícios'!B502</f>
        <v>0</v>
      </c>
      <c r="C503" s="10">
        <f>'Encargos e Benefícios'!C502</f>
        <v>0</v>
      </c>
      <c r="D503" s="38"/>
      <c r="E503" s="167"/>
      <c r="F503" s="166"/>
      <c r="G503" s="165"/>
      <c r="H503" s="126"/>
      <c r="I503" s="47"/>
      <c r="J503" s="47"/>
      <c r="K503" s="47"/>
      <c r="L503" s="47"/>
      <c r="M503" s="165"/>
      <c r="N503" s="126"/>
      <c r="O503" s="47"/>
      <c r="P503" s="47"/>
      <c r="Q503" s="47"/>
      <c r="R503" s="47"/>
      <c r="S503" s="165"/>
      <c r="T503" s="126"/>
      <c r="U503" s="47"/>
      <c r="V503" s="47"/>
      <c r="W503" s="47"/>
      <c r="X503" s="47"/>
      <c r="Y503" s="165"/>
      <c r="Z503" s="126"/>
      <c r="AA503" s="47"/>
      <c r="AB503" s="47"/>
      <c r="AC503" s="47"/>
      <c r="AD503" s="47"/>
      <c r="AE503" s="165"/>
      <c r="AF503" s="126"/>
      <c r="AG503" s="47"/>
      <c r="AH503" s="47"/>
      <c r="AI503" s="47"/>
      <c r="AJ503" s="129"/>
      <c r="AK503" s="11">
        <f>'Encargos e Benefícios'!D502</f>
        <v>0</v>
      </c>
      <c r="AL503" s="11">
        <f>IF('Encargos e Benefícios'!C502=0,0,'Encargos e Benefícios'!U502/'Encargos e Benefícios'!C502)</f>
        <v>0</v>
      </c>
      <c r="AM503" s="11">
        <f>IF('Encargos e Benefícios'!C502=0,0,'Encargos e Benefícios'!AC502/'Encargos e Benefícios'!C502)</f>
        <v>0</v>
      </c>
      <c r="AN503" s="113">
        <f>IF('Encargos e Benefícios'!C502=0,0,'Encargos e Benefícios'!AD502/'Encargos e Benefícios'!C502)</f>
        <v>0</v>
      </c>
      <c r="AO503" s="32"/>
      <c r="AP503" s="31"/>
      <c r="AQ503" s="31"/>
      <c r="AR503" s="203"/>
      <c r="AS503" s="32"/>
    </row>
    <row r="504" spans="1:45" ht="12.75" hidden="1" x14ac:dyDescent="0.2">
      <c r="A504" s="48">
        <v>498</v>
      </c>
      <c r="B504" s="12">
        <f>'Encargos e Benefícios'!B503</f>
        <v>0</v>
      </c>
      <c r="C504" s="10">
        <f>'Encargos e Benefícios'!C503</f>
        <v>0</v>
      </c>
      <c r="D504" s="38"/>
      <c r="E504" s="167"/>
      <c r="F504" s="166"/>
      <c r="G504" s="165"/>
      <c r="H504" s="126"/>
      <c r="I504" s="47"/>
      <c r="J504" s="47"/>
      <c r="K504" s="47"/>
      <c r="L504" s="47"/>
      <c r="M504" s="165"/>
      <c r="N504" s="126"/>
      <c r="O504" s="47"/>
      <c r="P504" s="47"/>
      <c r="Q504" s="47"/>
      <c r="R504" s="47"/>
      <c r="S504" s="165"/>
      <c r="T504" s="126"/>
      <c r="U504" s="47"/>
      <c r="V504" s="47"/>
      <c r="W504" s="47"/>
      <c r="X504" s="47"/>
      <c r="Y504" s="165"/>
      <c r="Z504" s="126"/>
      <c r="AA504" s="47"/>
      <c r="AB504" s="47"/>
      <c r="AC504" s="47"/>
      <c r="AD504" s="47"/>
      <c r="AE504" s="165"/>
      <c r="AF504" s="126"/>
      <c r="AG504" s="47"/>
      <c r="AH504" s="47"/>
      <c r="AI504" s="47"/>
      <c r="AJ504" s="129"/>
      <c r="AK504" s="11">
        <f>'Encargos e Benefícios'!D503</f>
        <v>0</v>
      </c>
      <c r="AL504" s="11">
        <f>IF('Encargos e Benefícios'!C503=0,0,'Encargos e Benefícios'!U503/'Encargos e Benefícios'!C503)</f>
        <v>0</v>
      </c>
      <c r="AM504" s="11">
        <f>IF('Encargos e Benefícios'!C503=0,0,'Encargos e Benefícios'!AC503/'Encargos e Benefícios'!C503)</f>
        <v>0</v>
      </c>
      <c r="AN504" s="113">
        <f>IF('Encargos e Benefícios'!C503=0,0,'Encargos e Benefícios'!AD503/'Encargos e Benefícios'!C503)</f>
        <v>0</v>
      </c>
      <c r="AO504" s="32"/>
      <c r="AP504" s="31"/>
      <c r="AQ504" s="31"/>
      <c r="AR504" s="203"/>
      <c r="AS504" s="32"/>
    </row>
    <row r="505" spans="1:45" ht="12.75" hidden="1" x14ac:dyDescent="0.2">
      <c r="A505" s="48">
        <v>499</v>
      </c>
      <c r="B505" s="12">
        <f>'Encargos e Benefícios'!B504</f>
        <v>0</v>
      </c>
      <c r="C505" s="10">
        <f>'Encargos e Benefícios'!C504</f>
        <v>0</v>
      </c>
      <c r="D505" s="38"/>
      <c r="E505" s="167"/>
      <c r="F505" s="166"/>
      <c r="G505" s="165"/>
      <c r="H505" s="126"/>
      <c r="I505" s="47"/>
      <c r="J505" s="47"/>
      <c r="K505" s="47"/>
      <c r="L505" s="47"/>
      <c r="M505" s="165"/>
      <c r="N505" s="126"/>
      <c r="O505" s="47"/>
      <c r="P505" s="47"/>
      <c r="Q505" s="47"/>
      <c r="R505" s="47"/>
      <c r="S505" s="165"/>
      <c r="T505" s="126"/>
      <c r="U505" s="47"/>
      <c r="V505" s="47"/>
      <c r="W505" s="47"/>
      <c r="X505" s="47"/>
      <c r="Y505" s="165"/>
      <c r="Z505" s="126"/>
      <c r="AA505" s="47"/>
      <c r="AB505" s="47"/>
      <c r="AC505" s="47"/>
      <c r="AD505" s="47"/>
      <c r="AE505" s="165"/>
      <c r="AF505" s="126"/>
      <c r="AG505" s="47"/>
      <c r="AH505" s="47"/>
      <c r="AI505" s="47"/>
      <c r="AJ505" s="129"/>
      <c r="AK505" s="11">
        <f>'Encargos e Benefícios'!D504</f>
        <v>0</v>
      </c>
      <c r="AL505" s="11">
        <f>IF('Encargos e Benefícios'!C504=0,0,'Encargos e Benefícios'!U504/'Encargos e Benefícios'!C504)</f>
        <v>0</v>
      </c>
      <c r="AM505" s="11">
        <f>IF('Encargos e Benefícios'!C504=0,0,'Encargos e Benefícios'!AC504/'Encargos e Benefícios'!C504)</f>
        <v>0</v>
      </c>
      <c r="AN505" s="113">
        <f>IF('Encargos e Benefícios'!C504=0,0,'Encargos e Benefícios'!AD504/'Encargos e Benefícios'!C504)</f>
        <v>0</v>
      </c>
      <c r="AO505" s="32"/>
      <c r="AP505" s="31"/>
      <c r="AQ505" s="31"/>
      <c r="AR505" s="203"/>
      <c r="AS505" s="32"/>
    </row>
    <row r="506" spans="1:45" ht="13.5" hidden="1" customHeight="1" thickBot="1" x14ac:dyDescent="0.25">
      <c r="A506" s="48">
        <v>500</v>
      </c>
      <c r="B506" s="12">
        <f>'Encargos e Benefícios'!B505</f>
        <v>0</v>
      </c>
      <c r="C506" s="10">
        <f>'Encargos e Benefícios'!C505</f>
        <v>0</v>
      </c>
      <c r="D506" s="38"/>
      <c r="E506" s="167"/>
      <c r="F506" s="166"/>
      <c r="G506" s="165"/>
      <c r="H506" s="126"/>
      <c r="I506" s="47"/>
      <c r="J506" s="47"/>
      <c r="K506" s="47"/>
      <c r="L506" s="47"/>
      <c r="M506" s="165"/>
      <c r="N506" s="126"/>
      <c r="O506" s="47"/>
      <c r="P506" s="47"/>
      <c r="Q506" s="47"/>
      <c r="R506" s="47"/>
      <c r="S506" s="165"/>
      <c r="T506" s="126"/>
      <c r="U506" s="47"/>
      <c r="V506" s="47"/>
      <c r="W506" s="47"/>
      <c r="X506" s="47"/>
      <c r="Y506" s="165"/>
      <c r="Z506" s="126"/>
      <c r="AA506" s="47"/>
      <c r="AB506" s="47"/>
      <c r="AC506" s="47"/>
      <c r="AD506" s="47"/>
      <c r="AE506" s="165"/>
      <c r="AF506" s="126"/>
      <c r="AG506" s="47"/>
      <c r="AH506" s="47"/>
      <c r="AI506" s="47"/>
      <c r="AJ506" s="129"/>
      <c r="AK506" s="11">
        <f>'Encargos e Benefícios'!D505</f>
        <v>0</v>
      </c>
      <c r="AL506" s="11">
        <f>IF('Encargos e Benefícios'!C505=0,0,'Encargos e Benefícios'!U505/'Encargos e Benefícios'!C505)</f>
        <v>0</v>
      </c>
      <c r="AM506" s="11">
        <f>IF('Encargos e Benefícios'!C505=0,0,'Encargos e Benefícios'!AC505/'Encargos e Benefícios'!C505)</f>
        <v>0</v>
      </c>
      <c r="AN506" s="113">
        <f>IF('Encargos e Benefícios'!C505=0,0,'Encargos e Benefícios'!AD505/'Encargos e Benefícios'!C505)</f>
        <v>0</v>
      </c>
      <c r="AO506" s="32"/>
      <c r="AP506" s="31"/>
      <c r="AQ506" s="31"/>
      <c r="AR506" s="203"/>
      <c r="AS506" s="32"/>
    </row>
    <row r="507" spans="1:45" ht="17.25" customHeight="1" x14ac:dyDescent="0.2">
      <c r="A507" s="300"/>
      <c r="B507" s="300"/>
      <c r="C507" s="301">
        <f>SUM(C7:C506)</f>
        <v>595</v>
      </c>
      <c r="D507" s="302"/>
      <c r="E507" s="304"/>
      <c r="F507" s="304"/>
      <c r="G507" s="305"/>
      <c r="H507" s="305"/>
      <c r="I507" s="305"/>
      <c r="J507" s="305"/>
      <c r="K507" s="305"/>
      <c r="L507" s="305"/>
      <c r="M507" s="305"/>
      <c r="N507" s="305"/>
      <c r="O507" s="305"/>
      <c r="P507" s="305"/>
      <c r="Q507" s="305"/>
      <c r="R507" s="305"/>
      <c r="S507" s="305"/>
      <c r="T507" s="305"/>
      <c r="U507" s="305"/>
      <c r="V507" s="305"/>
      <c r="W507" s="305"/>
      <c r="X507" s="305"/>
      <c r="Y507" s="305"/>
      <c r="Z507" s="305"/>
      <c r="AA507" s="305"/>
      <c r="AB507" s="305"/>
      <c r="AC507" s="305"/>
      <c r="AD507" s="305"/>
      <c r="AE507" s="305"/>
      <c r="AF507" s="305"/>
      <c r="AG507" s="305"/>
      <c r="AH507" s="305"/>
      <c r="AI507" s="305"/>
      <c r="AJ507" s="305"/>
      <c r="AK507" s="304">
        <f>SUM(AK7:AK506)</f>
        <v>155983.83413999996</v>
      </c>
      <c r="AL507" s="304">
        <f>SUM(AL7:AL506)</f>
        <v>53201.887636696345</v>
      </c>
      <c r="AM507" s="304">
        <f>SUM(AM7:AM506)</f>
        <v>40527.142038199992</v>
      </c>
      <c r="AN507" s="304">
        <f>SUM(AN7:AN506)</f>
        <v>249712.86381489623</v>
      </c>
      <c r="AO507" s="304">
        <f t="shared" ref="AO507:AQ507" si="0">SUM(AO7:AO506)</f>
        <v>220980.07</v>
      </c>
      <c r="AP507" s="304">
        <f t="shared" si="0"/>
        <v>143059.45500000007</v>
      </c>
      <c r="AQ507" s="304">
        <f t="shared" si="0"/>
        <v>346457.7799999998</v>
      </c>
      <c r="AR507" s="308"/>
      <c r="AS507" s="117"/>
    </row>
    <row r="508" spans="1:45" ht="30" customHeight="1" x14ac:dyDescent="0.2">
      <c r="A508" s="114"/>
      <c r="B508" s="114"/>
      <c r="C508" s="115"/>
      <c r="D508" s="116"/>
      <c r="E508" s="117"/>
      <c r="F508" s="117"/>
      <c r="G508" s="118"/>
      <c r="H508" s="118"/>
      <c r="I508" s="118"/>
      <c r="J508" s="118"/>
      <c r="K508" s="118"/>
      <c r="L508" s="118"/>
      <c r="M508" s="117"/>
      <c r="N508" s="117"/>
      <c r="O508" s="117"/>
      <c r="P508" s="117"/>
      <c r="Q508" s="117"/>
      <c r="R508" s="117"/>
      <c r="S508" s="117"/>
      <c r="T508" s="117"/>
      <c r="U508" s="117"/>
      <c r="V508" s="117"/>
      <c r="W508" s="117"/>
      <c r="X508" s="117"/>
      <c r="Y508" s="117"/>
      <c r="Z508" s="117"/>
      <c r="AA508" s="117"/>
      <c r="AB508" s="117"/>
      <c r="AC508" s="117"/>
      <c r="AD508" s="117"/>
      <c r="AE508" s="117"/>
      <c r="AF508" s="117"/>
      <c r="AG508" s="117"/>
      <c r="AH508" s="117"/>
      <c r="AI508" s="117"/>
      <c r="AJ508" s="117"/>
      <c r="AK508" s="117"/>
      <c r="AL508" s="117"/>
      <c r="AM508" s="117"/>
      <c r="AN508" s="117"/>
      <c r="AO508" s="117"/>
      <c r="AP508" s="117"/>
      <c r="AQ508" s="117"/>
      <c r="AR508" s="116"/>
      <c r="AS508" s="117"/>
    </row>
    <row r="509" spans="1:45" ht="15.75" customHeight="1" x14ac:dyDescent="0.2">
      <c r="A509" s="363" t="s">
        <v>337</v>
      </c>
      <c r="B509" s="363"/>
      <c r="C509" s="363"/>
      <c r="D509" s="363"/>
      <c r="E509" s="363"/>
      <c r="F509" s="363"/>
      <c r="G509" s="363"/>
      <c r="H509" s="363"/>
      <c r="I509" s="363"/>
      <c r="J509" s="363"/>
      <c r="K509" s="363"/>
      <c r="L509" s="363"/>
      <c r="M509" s="363"/>
      <c r="N509" s="363"/>
      <c r="O509" s="363"/>
      <c r="P509" s="363"/>
      <c r="Q509" s="363"/>
      <c r="R509" s="363"/>
      <c r="S509" s="363"/>
      <c r="T509" s="363"/>
      <c r="U509" s="363"/>
      <c r="V509" s="363"/>
      <c r="W509" s="363"/>
      <c r="X509" s="363"/>
      <c r="Y509" s="363"/>
      <c r="Z509" s="363"/>
      <c r="AA509" s="363"/>
      <c r="AB509" s="363"/>
      <c r="AC509" s="363"/>
      <c r="AD509" s="363"/>
      <c r="AE509" s="363"/>
      <c r="AF509" s="363"/>
      <c r="AG509" s="363"/>
      <c r="AH509" s="363"/>
      <c r="AI509" s="363"/>
      <c r="AJ509" s="363"/>
      <c r="AK509" s="363"/>
      <c r="AL509" s="363"/>
      <c r="AM509" s="363"/>
      <c r="AN509" s="363"/>
      <c r="AO509" s="127"/>
      <c r="AP509" s="127"/>
      <c r="AQ509" s="127"/>
      <c r="AR509" s="3"/>
      <c r="AS509" s="127"/>
    </row>
    <row r="510" spans="1:45" ht="20.25" customHeight="1" x14ac:dyDescent="0.2">
      <c r="A510" s="374" t="s">
        <v>29</v>
      </c>
      <c r="B510" s="374" t="s">
        <v>333</v>
      </c>
      <c r="C510" s="374" t="s">
        <v>343</v>
      </c>
      <c r="D510" s="380" t="s">
        <v>344</v>
      </c>
      <c r="E510" s="383" t="s">
        <v>345</v>
      </c>
      <c r="F510" s="380" t="s">
        <v>346</v>
      </c>
      <c r="G510" s="383" t="s">
        <v>362</v>
      </c>
      <c r="H510" s="374"/>
      <c r="I510" s="374"/>
      <c r="J510" s="374"/>
      <c r="K510" s="374"/>
      <c r="L510" s="380"/>
      <c r="M510" s="383" t="s">
        <v>363</v>
      </c>
      <c r="N510" s="374"/>
      <c r="O510" s="374"/>
      <c r="P510" s="374"/>
      <c r="Q510" s="374"/>
      <c r="R510" s="374"/>
      <c r="S510" s="383" t="s">
        <v>364</v>
      </c>
      <c r="T510" s="374"/>
      <c r="U510" s="374"/>
      <c r="V510" s="374"/>
      <c r="W510" s="374"/>
      <c r="X510" s="374"/>
      <c r="Y510" s="383" t="s">
        <v>365</v>
      </c>
      <c r="Z510" s="374"/>
      <c r="AA510" s="374"/>
      <c r="AB510" s="374"/>
      <c r="AC510" s="374"/>
      <c r="AD510" s="374"/>
      <c r="AE510" s="383" t="s">
        <v>366</v>
      </c>
      <c r="AF510" s="374"/>
      <c r="AG510" s="374"/>
      <c r="AH510" s="374"/>
      <c r="AI510" s="374"/>
      <c r="AJ510" s="374"/>
      <c r="AK510" s="383" t="s">
        <v>352</v>
      </c>
      <c r="AL510" s="374"/>
      <c r="AM510" s="374"/>
      <c r="AN510" s="374"/>
      <c r="AR510" s="3"/>
    </row>
    <row r="511" spans="1:45" ht="27" customHeight="1" x14ac:dyDescent="0.2">
      <c r="A511" s="379"/>
      <c r="B511" s="379"/>
      <c r="C511" s="379"/>
      <c r="D511" s="381"/>
      <c r="E511" s="384"/>
      <c r="F511" s="381"/>
      <c r="G511" s="384" t="s">
        <v>354</v>
      </c>
      <c r="H511" s="377" t="s">
        <v>367</v>
      </c>
      <c r="I511" s="379" t="s">
        <v>356</v>
      </c>
      <c r="J511" s="379"/>
      <c r="K511" s="379"/>
      <c r="L511" s="381"/>
      <c r="M511" s="384" t="s">
        <v>354</v>
      </c>
      <c r="N511" s="377" t="s">
        <v>367</v>
      </c>
      <c r="O511" s="379" t="s">
        <v>356</v>
      </c>
      <c r="P511" s="379"/>
      <c r="Q511" s="379"/>
      <c r="R511" s="379"/>
      <c r="S511" s="384" t="s">
        <v>354</v>
      </c>
      <c r="T511" s="377" t="s">
        <v>367</v>
      </c>
      <c r="U511" s="379" t="s">
        <v>356</v>
      </c>
      <c r="V511" s="379"/>
      <c r="W511" s="379"/>
      <c r="X511" s="379"/>
      <c r="Y511" s="384" t="s">
        <v>354</v>
      </c>
      <c r="Z511" s="377" t="s">
        <v>367</v>
      </c>
      <c r="AA511" s="379" t="s">
        <v>356</v>
      </c>
      <c r="AB511" s="379"/>
      <c r="AC511" s="379"/>
      <c r="AD511" s="379"/>
      <c r="AE511" s="384" t="s">
        <v>354</v>
      </c>
      <c r="AF511" s="377" t="s">
        <v>367</v>
      </c>
      <c r="AG511" s="379" t="s">
        <v>356</v>
      </c>
      <c r="AH511" s="379"/>
      <c r="AI511" s="379"/>
      <c r="AJ511" s="379"/>
      <c r="AK511" s="384" t="s">
        <v>357</v>
      </c>
      <c r="AL511" s="379" t="s">
        <v>144</v>
      </c>
      <c r="AM511" s="379" t="s">
        <v>87</v>
      </c>
      <c r="AN511" s="379" t="s">
        <v>358</v>
      </c>
      <c r="AR511" s="3"/>
    </row>
    <row r="512" spans="1:45" ht="39" customHeight="1" x14ac:dyDescent="0.2">
      <c r="A512" s="375"/>
      <c r="B512" s="375"/>
      <c r="C512" s="375"/>
      <c r="D512" s="382"/>
      <c r="E512" s="385"/>
      <c r="F512" s="382"/>
      <c r="G512" s="385"/>
      <c r="H512" s="378"/>
      <c r="I512" s="299" t="s">
        <v>131</v>
      </c>
      <c r="J512" s="299"/>
      <c r="K512" s="299"/>
      <c r="L512" s="299"/>
      <c r="M512" s="385"/>
      <c r="N512" s="378"/>
      <c r="O512" s="299" t="s">
        <v>169</v>
      </c>
      <c r="P512" s="299"/>
      <c r="Q512" s="299" t="s">
        <v>131</v>
      </c>
      <c r="R512" s="299"/>
      <c r="S512" s="385"/>
      <c r="T512" s="378"/>
      <c r="U512" s="299" t="s">
        <v>169</v>
      </c>
      <c r="V512" s="299"/>
      <c r="W512" s="299" t="s">
        <v>131</v>
      </c>
      <c r="X512" s="299" t="s">
        <v>175</v>
      </c>
      <c r="Y512" s="385"/>
      <c r="Z512" s="378"/>
      <c r="AA512" s="299" t="s">
        <v>131</v>
      </c>
      <c r="AB512" s="299"/>
      <c r="AC512" s="299"/>
      <c r="AD512" s="299"/>
      <c r="AE512" s="385"/>
      <c r="AF512" s="378"/>
      <c r="AG512" s="299"/>
      <c r="AH512" s="299"/>
      <c r="AI512" s="299" t="s">
        <v>131</v>
      </c>
      <c r="AJ512" s="299"/>
      <c r="AK512" s="385"/>
      <c r="AL512" s="375"/>
      <c r="AM512" s="375"/>
      <c r="AN512" s="375"/>
      <c r="AR512" s="3"/>
    </row>
    <row r="513" spans="1:45" ht="15.75" customHeight="1" x14ac:dyDescent="0.2">
      <c r="A513" s="48">
        <v>1</v>
      </c>
      <c r="B513" s="12" t="str">
        <f>'Encargos e Benefícios'!B512</f>
        <v>Estagiário I (Nível Médio)</v>
      </c>
      <c r="C513" s="10">
        <f>'Encargos e Benefícios'!C512</f>
        <v>23</v>
      </c>
      <c r="D513" s="38">
        <v>20</v>
      </c>
      <c r="E513" s="165">
        <v>45627</v>
      </c>
      <c r="F513" s="166">
        <v>45992</v>
      </c>
      <c r="G513" s="167"/>
      <c r="H513" s="126"/>
      <c r="I513" s="47"/>
      <c r="J513" s="47"/>
      <c r="K513" s="47"/>
      <c r="L513" s="129"/>
      <c r="M513" s="167"/>
      <c r="N513" s="126"/>
      <c r="O513" s="47"/>
      <c r="P513" s="47"/>
      <c r="Q513" s="47"/>
      <c r="R513" s="129"/>
      <c r="S513" s="167"/>
      <c r="T513" s="126"/>
      <c r="U513" s="47"/>
      <c r="V513" s="47"/>
      <c r="W513" s="47"/>
      <c r="X513" s="47"/>
      <c r="Y513" s="165"/>
      <c r="Z513" s="126"/>
      <c r="AA513" s="47"/>
      <c r="AB513" s="47"/>
      <c r="AC513" s="47"/>
      <c r="AD513" s="47"/>
      <c r="AE513" s="165"/>
      <c r="AF513" s="126"/>
      <c r="AG513" s="47"/>
      <c r="AH513" s="47"/>
      <c r="AI513" s="47"/>
      <c r="AJ513" s="47"/>
      <c r="AK513" s="134">
        <f>'Encargos e Benefícios'!D512</f>
        <v>600</v>
      </c>
      <c r="AL513" s="11">
        <f>IF('Encargos e Benefícios'!C512=0,0,'Encargos e Benefícios'!F512/'Encargos e Benefícios'!C512)</f>
        <v>49.997999999999998</v>
      </c>
      <c r="AM513" s="11">
        <f>IF('Encargos e Benefícios'!C512=0,0,'Encargos e Benefícios'!L512/'Encargos e Benefícios'!C512)</f>
        <v>253.5</v>
      </c>
      <c r="AN513" s="11">
        <f>IF('Encargos e Benefícios'!C512=0,0,'Encargos e Benefícios'!M512/'Encargos e Benefícios'!C512)</f>
        <v>903.49800000000005</v>
      </c>
      <c r="AR513" s="3"/>
    </row>
    <row r="514" spans="1:45" ht="15.75" customHeight="1" x14ac:dyDescent="0.2">
      <c r="A514" s="48">
        <v>2</v>
      </c>
      <c r="B514" s="12" t="str">
        <f>'Encargos e Benefícios'!B513</f>
        <v>Estagiário II (Nível Superior)</v>
      </c>
      <c r="C514" s="10">
        <f>'Encargos e Benefícios'!C513</f>
        <v>104</v>
      </c>
      <c r="D514" s="38">
        <v>20</v>
      </c>
      <c r="E514" s="165">
        <v>45627</v>
      </c>
      <c r="F514" s="166">
        <v>45992</v>
      </c>
      <c r="G514" s="167"/>
      <c r="H514" s="126"/>
      <c r="I514" s="47"/>
      <c r="J514" s="47"/>
      <c r="K514" s="47"/>
      <c r="L514" s="129"/>
      <c r="M514" s="167"/>
      <c r="N514" s="126"/>
      <c r="O514" s="47"/>
      <c r="P514" s="47"/>
      <c r="Q514" s="47"/>
      <c r="R514" s="129"/>
      <c r="S514" s="167"/>
      <c r="T514" s="126"/>
      <c r="U514" s="47"/>
      <c r="V514" s="47"/>
      <c r="W514" s="47"/>
      <c r="X514" s="47"/>
      <c r="Y514" s="165"/>
      <c r="Z514" s="126"/>
      <c r="AA514" s="47"/>
      <c r="AB514" s="47"/>
      <c r="AC514" s="47"/>
      <c r="AD514" s="47"/>
      <c r="AE514" s="165"/>
      <c r="AF514" s="126"/>
      <c r="AG514" s="47"/>
      <c r="AH514" s="47"/>
      <c r="AI514" s="47"/>
      <c r="AJ514" s="47"/>
      <c r="AK514" s="134">
        <f>'Encargos e Benefícios'!D513</f>
        <v>770</v>
      </c>
      <c r="AL514" s="11">
        <f>IF('Encargos e Benefícios'!C513=0,0,'Encargos e Benefícios'!F513/'Encargos e Benefícios'!C513)</f>
        <v>64.164099999999991</v>
      </c>
      <c r="AM514" s="11">
        <f>IF('Encargos e Benefícios'!C513=0,0,'Encargos e Benefícios'!L513/'Encargos e Benefícios'!C513)</f>
        <v>253.5</v>
      </c>
      <c r="AN514" s="11">
        <f>IF('Encargos e Benefícios'!C513=0,0,'Encargos e Benefícios'!M513/'Encargos e Benefícios'!C513)</f>
        <v>1087.6641</v>
      </c>
      <c r="AR514" s="3"/>
    </row>
    <row r="515" spans="1:45" ht="15.75" hidden="1" customHeight="1" x14ac:dyDescent="0.2">
      <c r="A515" s="48">
        <v>3</v>
      </c>
      <c r="B515" s="12">
        <f>'Encargos e Benefícios'!B514</f>
        <v>0</v>
      </c>
      <c r="C515" s="10">
        <f>'Encargos e Benefícios'!C514</f>
        <v>0</v>
      </c>
      <c r="D515" s="38"/>
      <c r="E515" s="165"/>
      <c r="F515" s="166"/>
      <c r="G515" s="167"/>
      <c r="H515" s="126"/>
      <c r="I515" s="47"/>
      <c r="J515" s="47"/>
      <c r="K515" s="47"/>
      <c r="L515" s="129"/>
      <c r="M515" s="167"/>
      <c r="N515" s="126"/>
      <c r="O515" s="47"/>
      <c r="P515" s="47"/>
      <c r="Q515" s="47"/>
      <c r="R515" s="129"/>
      <c r="S515" s="167"/>
      <c r="T515" s="126"/>
      <c r="U515" s="47"/>
      <c r="V515" s="47"/>
      <c r="W515" s="47"/>
      <c r="X515" s="47"/>
      <c r="Y515" s="165"/>
      <c r="Z515" s="126"/>
      <c r="AA515" s="47"/>
      <c r="AB515" s="47"/>
      <c r="AC515" s="47"/>
      <c r="AD515" s="47"/>
      <c r="AE515" s="165"/>
      <c r="AF515" s="126"/>
      <c r="AG515" s="47"/>
      <c r="AH515" s="47"/>
      <c r="AI515" s="47"/>
      <c r="AJ515" s="47"/>
      <c r="AK515" s="134">
        <f>'Encargos e Benefícios'!D514</f>
        <v>0</v>
      </c>
      <c r="AL515" s="11">
        <f>IF('Encargos e Benefícios'!C514=0,0,'Encargos e Benefícios'!F514/'Encargos e Benefícios'!C514)</f>
        <v>0</v>
      </c>
      <c r="AM515" s="11">
        <f>IF('Encargos e Benefícios'!C514=0,0,'Encargos e Benefícios'!L514/'Encargos e Benefícios'!C514)</f>
        <v>0</v>
      </c>
      <c r="AN515" s="11">
        <f>IF('Encargos e Benefícios'!C514=0,0,'Encargos e Benefícios'!M514/'Encargos e Benefícios'!C514)</f>
        <v>0</v>
      </c>
      <c r="AR515" s="3"/>
    </row>
    <row r="516" spans="1:45" ht="15.75" hidden="1" customHeight="1" x14ac:dyDescent="0.2">
      <c r="A516" s="48">
        <v>4</v>
      </c>
      <c r="B516" s="12">
        <f>'Encargos e Benefícios'!B515</f>
        <v>0</v>
      </c>
      <c r="C516" s="10">
        <f>'Encargos e Benefícios'!C515</f>
        <v>0</v>
      </c>
      <c r="D516" s="38"/>
      <c r="E516" s="165"/>
      <c r="F516" s="166"/>
      <c r="G516" s="167"/>
      <c r="H516" s="126"/>
      <c r="I516" s="47"/>
      <c r="J516" s="47"/>
      <c r="K516" s="47"/>
      <c r="L516" s="129"/>
      <c r="M516" s="167"/>
      <c r="N516" s="126"/>
      <c r="O516" s="47"/>
      <c r="P516" s="47"/>
      <c r="Q516" s="47"/>
      <c r="R516" s="129"/>
      <c r="S516" s="167"/>
      <c r="T516" s="126"/>
      <c r="U516" s="47"/>
      <c r="V516" s="47"/>
      <c r="W516" s="47"/>
      <c r="X516" s="47"/>
      <c r="Y516" s="165"/>
      <c r="Z516" s="126"/>
      <c r="AA516" s="47"/>
      <c r="AB516" s="47"/>
      <c r="AC516" s="47"/>
      <c r="AD516" s="47"/>
      <c r="AE516" s="165"/>
      <c r="AF516" s="126"/>
      <c r="AG516" s="47"/>
      <c r="AH516" s="47"/>
      <c r="AI516" s="47"/>
      <c r="AJ516" s="47"/>
      <c r="AK516" s="134">
        <f>'Encargos e Benefícios'!D515</f>
        <v>0</v>
      </c>
      <c r="AL516" s="11">
        <f>IF('Encargos e Benefícios'!C515=0,0,'Encargos e Benefícios'!F515/'Encargos e Benefícios'!C515)</f>
        <v>0</v>
      </c>
      <c r="AM516" s="11">
        <f>IF('Encargos e Benefícios'!C515=0,0,'Encargos e Benefícios'!L515/'Encargos e Benefícios'!C515)</f>
        <v>0</v>
      </c>
      <c r="AN516" s="11">
        <f>IF('Encargos e Benefícios'!C515=0,0,'Encargos e Benefícios'!M515/'Encargos e Benefícios'!C515)</f>
        <v>0</v>
      </c>
      <c r="AO516" s="11"/>
      <c r="AR516" s="3"/>
    </row>
    <row r="517" spans="1:45" ht="15.75" hidden="1" customHeight="1" x14ac:dyDescent="0.2">
      <c r="A517" s="48">
        <v>5</v>
      </c>
      <c r="B517" s="12">
        <f>'Encargos e Benefícios'!B516</f>
        <v>0</v>
      </c>
      <c r="C517" s="10">
        <f>'Encargos e Benefícios'!C516</f>
        <v>0</v>
      </c>
      <c r="D517" s="38"/>
      <c r="E517" s="165"/>
      <c r="F517" s="166"/>
      <c r="G517" s="167"/>
      <c r="H517" s="126"/>
      <c r="I517" s="47"/>
      <c r="J517" s="47"/>
      <c r="K517" s="47"/>
      <c r="L517" s="129"/>
      <c r="M517" s="167"/>
      <c r="N517" s="126"/>
      <c r="O517" s="47"/>
      <c r="P517" s="47"/>
      <c r="Q517" s="47"/>
      <c r="R517" s="129"/>
      <c r="S517" s="167"/>
      <c r="T517" s="126"/>
      <c r="U517" s="47"/>
      <c r="V517" s="47"/>
      <c r="W517" s="47"/>
      <c r="X517" s="47"/>
      <c r="Y517" s="165"/>
      <c r="Z517" s="126"/>
      <c r="AA517" s="47"/>
      <c r="AB517" s="47"/>
      <c r="AC517" s="47"/>
      <c r="AD517" s="47"/>
      <c r="AE517" s="165"/>
      <c r="AF517" s="126"/>
      <c r="AG517" s="47"/>
      <c r="AH517" s="47"/>
      <c r="AI517" s="47"/>
      <c r="AJ517" s="47"/>
      <c r="AK517" s="134">
        <f>'Encargos e Benefícios'!D516</f>
        <v>0</v>
      </c>
      <c r="AL517" s="11">
        <f>IF('Encargos e Benefícios'!C516=0,0,'Encargos e Benefícios'!F516/'Encargos e Benefícios'!C516)</f>
        <v>0</v>
      </c>
      <c r="AM517" s="11">
        <f>IF('Encargos e Benefícios'!C516=0,0,'Encargos e Benefícios'!L516/'Encargos e Benefícios'!C516)</f>
        <v>0</v>
      </c>
      <c r="AN517" s="11">
        <f>IF('Encargos e Benefícios'!C516=0,0,'Encargos e Benefícios'!M516/'Encargos e Benefícios'!C516)</f>
        <v>0</v>
      </c>
      <c r="AO517" s="11"/>
      <c r="AR517" s="3"/>
    </row>
    <row r="518" spans="1:45" ht="15.75" hidden="1" customHeight="1" x14ac:dyDescent="0.2">
      <c r="A518" s="48">
        <v>6</v>
      </c>
      <c r="B518" s="12">
        <f>'Encargos e Benefícios'!B517</f>
        <v>0</v>
      </c>
      <c r="C518" s="10">
        <f>'Encargos e Benefícios'!C517</f>
        <v>0</v>
      </c>
      <c r="D518" s="38"/>
      <c r="E518" s="165"/>
      <c r="F518" s="166"/>
      <c r="G518" s="167"/>
      <c r="H518" s="126"/>
      <c r="I518" s="47"/>
      <c r="J518" s="47"/>
      <c r="K518" s="47"/>
      <c r="L518" s="129"/>
      <c r="M518" s="167"/>
      <c r="N518" s="126"/>
      <c r="O518" s="47"/>
      <c r="P518" s="47"/>
      <c r="Q518" s="47"/>
      <c r="R518" s="129"/>
      <c r="S518" s="167"/>
      <c r="T518" s="126"/>
      <c r="U518" s="47"/>
      <c r="V518" s="47"/>
      <c r="W518" s="47"/>
      <c r="X518" s="47"/>
      <c r="Y518" s="165"/>
      <c r="Z518" s="126"/>
      <c r="AA518" s="47"/>
      <c r="AB518" s="47"/>
      <c r="AC518" s="47"/>
      <c r="AD518" s="47"/>
      <c r="AE518" s="165"/>
      <c r="AF518" s="126"/>
      <c r="AG518" s="47"/>
      <c r="AH518" s="47"/>
      <c r="AI518" s="47"/>
      <c r="AJ518" s="47"/>
      <c r="AK518" s="134">
        <f>'Encargos e Benefícios'!D517</f>
        <v>0</v>
      </c>
      <c r="AL518" s="11">
        <f>IF('Encargos e Benefícios'!C517=0,0,'Encargos e Benefícios'!F517/'Encargos e Benefícios'!C517)</f>
        <v>0</v>
      </c>
      <c r="AM518" s="11">
        <f>IF('Encargos e Benefícios'!C517=0,0,'Encargos e Benefícios'!L517/'Encargos e Benefícios'!C517)</f>
        <v>0</v>
      </c>
      <c r="AN518" s="11">
        <f>IF('Encargos e Benefícios'!C517=0,0,'Encargos e Benefícios'!M517/'Encargos e Benefícios'!C517)</f>
        <v>0</v>
      </c>
      <c r="AO518" s="11"/>
      <c r="AR518" s="3"/>
    </row>
    <row r="519" spans="1:45" ht="15.75" hidden="1" customHeight="1" x14ac:dyDescent="0.2">
      <c r="A519" s="48">
        <v>7</v>
      </c>
      <c r="B519" s="12">
        <f>'Encargos e Benefícios'!B518</f>
        <v>0</v>
      </c>
      <c r="C519" s="10">
        <f>'Encargos e Benefícios'!C518</f>
        <v>0</v>
      </c>
      <c r="D519" s="38"/>
      <c r="E519" s="165"/>
      <c r="F519" s="166"/>
      <c r="G519" s="167"/>
      <c r="H519" s="126"/>
      <c r="I519" s="47"/>
      <c r="J519" s="47"/>
      <c r="K519" s="47"/>
      <c r="L519" s="129"/>
      <c r="M519" s="167"/>
      <c r="N519" s="126"/>
      <c r="O519" s="47"/>
      <c r="P519" s="47"/>
      <c r="Q519" s="47"/>
      <c r="R519" s="129"/>
      <c r="S519" s="167"/>
      <c r="T519" s="126"/>
      <c r="U519" s="47"/>
      <c r="V519" s="47"/>
      <c r="W519" s="47"/>
      <c r="X519" s="47"/>
      <c r="Y519" s="165"/>
      <c r="Z519" s="126"/>
      <c r="AA519" s="47"/>
      <c r="AB519" s="47"/>
      <c r="AC519" s="47"/>
      <c r="AD519" s="47"/>
      <c r="AE519" s="165"/>
      <c r="AF519" s="126"/>
      <c r="AG519" s="47"/>
      <c r="AH519" s="47"/>
      <c r="AI519" s="47"/>
      <c r="AJ519" s="47"/>
      <c r="AK519" s="134">
        <f>'Encargos e Benefícios'!D518</f>
        <v>0</v>
      </c>
      <c r="AL519" s="11">
        <f>IF('Encargos e Benefícios'!C518=0,0,'Encargos e Benefícios'!F518/'Encargos e Benefícios'!C518)</f>
        <v>0</v>
      </c>
      <c r="AM519" s="11">
        <f>IF('Encargos e Benefícios'!C518=0,0,'Encargos e Benefícios'!L518/'Encargos e Benefícios'!C518)</f>
        <v>0</v>
      </c>
      <c r="AN519" s="11">
        <f>IF('Encargos e Benefícios'!C518=0,0,'Encargos e Benefícios'!M518/'Encargos e Benefícios'!C518)</f>
        <v>0</v>
      </c>
      <c r="AO519" s="11"/>
      <c r="AR519" s="3"/>
    </row>
    <row r="520" spans="1:45" ht="15.75" hidden="1" customHeight="1" x14ac:dyDescent="0.2">
      <c r="A520" s="48">
        <v>8</v>
      </c>
      <c r="B520" s="12">
        <f>'Encargos e Benefícios'!B519</f>
        <v>0</v>
      </c>
      <c r="C520" s="10">
        <f>'Encargos e Benefícios'!C519</f>
        <v>0</v>
      </c>
      <c r="D520" s="38"/>
      <c r="E520" s="165"/>
      <c r="F520" s="166"/>
      <c r="G520" s="167"/>
      <c r="H520" s="126"/>
      <c r="I520" s="47"/>
      <c r="J520" s="47"/>
      <c r="K520" s="47"/>
      <c r="L520" s="129"/>
      <c r="M520" s="167"/>
      <c r="N520" s="126"/>
      <c r="O520" s="47"/>
      <c r="P520" s="47"/>
      <c r="Q520" s="47"/>
      <c r="R520" s="129"/>
      <c r="S520" s="167"/>
      <c r="T520" s="126"/>
      <c r="U520" s="47"/>
      <c r="V520" s="47"/>
      <c r="W520" s="47"/>
      <c r="X520" s="47"/>
      <c r="Y520" s="165"/>
      <c r="Z520" s="126"/>
      <c r="AA520" s="47"/>
      <c r="AB520" s="47"/>
      <c r="AC520" s="47"/>
      <c r="AD520" s="47"/>
      <c r="AE520" s="165"/>
      <c r="AF520" s="126"/>
      <c r="AG520" s="47"/>
      <c r="AH520" s="47"/>
      <c r="AI520" s="47"/>
      <c r="AJ520" s="47"/>
      <c r="AK520" s="134">
        <f>'Encargos e Benefícios'!D519</f>
        <v>0</v>
      </c>
      <c r="AL520" s="11">
        <f>IF('Encargos e Benefícios'!C519=0,0,'Encargos e Benefícios'!F519/'Encargos e Benefícios'!C519)</f>
        <v>0</v>
      </c>
      <c r="AM520" s="11">
        <f>IF('Encargos e Benefícios'!C519=0,0,'Encargos e Benefícios'!L519/'Encargos e Benefícios'!C519)</f>
        <v>0</v>
      </c>
      <c r="AN520" s="11">
        <f>IF('Encargos e Benefícios'!C519=0,0,'Encargos e Benefícios'!M519/'Encargos e Benefícios'!C519)</f>
        <v>0</v>
      </c>
      <c r="AO520" s="11"/>
      <c r="AR520" s="3"/>
    </row>
    <row r="521" spans="1:45" ht="15.75" hidden="1" customHeight="1" x14ac:dyDescent="0.2">
      <c r="A521" s="48">
        <v>9</v>
      </c>
      <c r="B521" s="12">
        <f>'Encargos e Benefícios'!B520</f>
        <v>0</v>
      </c>
      <c r="C521" s="10">
        <f>'Encargos e Benefícios'!C520</f>
        <v>0</v>
      </c>
      <c r="D521" s="38"/>
      <c r="E521" s="165"/>
      <c r="F521" s="166"/>
      <c r="G521" s="167"/>
      <c r="H521" s="126"/>
      <c r="I521" s="47"/>
      <c r="J521" s="47"/>
      <c r="K521" s="47"/>
      <c r="L521" s="129"/>
      <c r="M521" s="167"/>
      <c r="N521" s="126"/>
      <c r="O521" s="47"/>
      <c r="P521" s="47"/>
      <c r="Q521" s="47"/>
      <c r="R521" s="129"/>
      <c r="S521" s="167"/>
      <c r="T521" s="126"/>
      <c r="U521" s="47"/>
      <c r="V521" s="47"/>
      <c r="W521" s="47"/>
      <c r="X521" s="47"/>
      <c r="Y521" s="165"/>
      <c r="Z521" s="126"/>
      <c r="AA521" s="47"/>
      <c r="AB521" s="47"/>
      <c r="AC521" s="47"/>
      <c r="AD521" s="47"/>
      <c r="AE521" s="165"/>
      <c r="AF521" s="126"/>
      <c r="AG521" s="47"/>
      <c r="AH521" s="47"/>
      <c r="AI521" s="47"/>
      <c r="AJ521" s="47"/>
      <c r="AK521" s="134">
        <f>'Encargos e Benefícios'!D520</f>
        <v>0</v>
      </c>
      <c r="AL521" s="11">
        <f>IF('Encargos e Benefícios'!C520=0,0,'Encargos e Benefícios'!F520/'Encargos e Benefícios'!C520)</f>
        <v>0</v>
      </c>
      <c r="AM521" s="11">
        <f>IF('Encargos e Benefícios'!C520=0,0,'Encargos e Benefícios'!L520/'Encargos e Benefícios'!C520)</f>
        <v>0</v>
      </c>
      <c r="AN521" s="11">
        <f>IF('Encargos e Benefícios'!C520=0,0,'Encargos e Benefícios'!M520/'Encargos e Benefícios'!C520)</f>
        <v>0</v>
      </c>
      <c r="AO521" s="11"/>
      <c r="AR521" s="3"/>
    </row>
    <row r="522" spans="1:45" ht="15.75" hidden="1" customHeight="1" x14ac:dyDescent="0.2">
      <c r="A522" s="48">
        <v>10</v>
      </c>
      <c r="B522" s="12">
        <f>'Encargos e Benefícios'!B521</f>
        <v>0</v>
      </c>
      <c r="C522" s="10">
        <f>'Encargos e Benefícios'!C521</f>
        <v>0</v>
      </c>
      <c r="D522" s="38"/>
      <c r="E522" s="165"/>
      <c r="F522" s="166"/>
      <c r="G522" s="167"/>
      <c r="H522" s="126"/>
      <c r="I522" s="47"/>
      <c r="J522" s="47"/>
      <c r="K522" s="47"/>
      <c r="L522" s="129"/>
      <c r="M522" s="167"/>
      <c r="N522" s="126"/>
      <c r="O522" s="47"/>
      <c r="P522" s="47"/>
      <c r="Q522" s="47"/>
      <c r="R522" s="129"/>
      <c r="S522" s="167"/>
      <c r="T522" s="126"/>
      <c r="U522" s="47"/>
      <c r="V522" s="47"/>
      <c r="W522" s="47"/>
      <c r="X522" s="47"/>
      <c r="Y522" s="165"/>
      <c r="Z522" s="126"/>
      <c r="AA522" s="47"/>
      <c r="AB522" s="47"/>
      <c r="AC522" s="47"/>
      <c r="AD522" s="47"/>
      <c r="AE522" s="165"/>
      <c r="AF522" s="126"/>
      <c r="AG522" s="47"/>
      <c r="AH522" s="47"/>
      <c r="AI522" s="47"/>
      <c r="AJ522" s="47"/>
      <c r="AK522" s="134">
        <f>'Encargos e Benefícios'!D521</f>
        <v>0</v>
      </c>
      <c r="AL522" s="11">
        <f>IF('Encargos e Benefícios'!C521=0,0,'Encargos e Benefícios'!F521/'Encargos e Benefícios'!C521)</f>
        <v>0</v>
      </c>
      <c r="AM522" s="11">
        <f>IF('Encargos e Benefícios'!C521=0,0,'Encargos e Benefícios'!L521/'Encargos e Benefícios'!C521)</f>
        <v>0</v>
      </c>
      <c r="AN522" s="11">
        <f>IF('Encargos e Benefícios'!C521=0,0,'Encargos e Benefícios'!M521/'Encargos e Benefícios'!C521)</f>
        <v>0</v>
      </c>
      <c r="AO522" s="11"/>
      <c r="AR522" s="3"/>
    </row>
    <row r="523" spans="1:45" ht="16.5" customHeight="1" x14ac:dyDescent="0.2">
      <c r="A523" s="300"/>
      <c r="B523" s="300"/>
      <c r="C523" s="301">
        <f>SUM(C513:C522)</f>
        <v>127</v>
      </c>
      <c r="D523" s="302"/>
      <c r="E523" s="303"/>
      <c r="F523" s="304"/>
      <c r="G523" s="305"/>
      <c r="H523" s="305"/>
      <c r="I523" s="304">
        <f t="shared" ref="I523:L523" si="1">SUM(I513:I522)</f>
        <v>0</v>
      </c>
      <c r="J523" s="304"/>
      <c r="K523" s="304">
        <f t="shared" si="1"/>
        <v>0</v>
      </c>
      <c r="L523" s="304">
        <f t="shared" si="1"/>
        <v>0</v>
      </c>
      <c r="M523" s="305"/>
      <c r="N523" s="305"/>
      <c r="O523" s="304">
        <f t="shared" ref="O523:R523" si="2">SUM(O513:O522)</f>
        <v>0</v>
      </c>
      <c r="P523" s="304"/>
      <c r="Q523" s="304">
        <f t="shared" si="2"/>
        <v>0</v>
      </c>
      <c r="R523" s="306">
        <f t="shared" si="2"/>
        <v>0</v>
      </c>
      <c r="S523" s="305"/>
      <c r="T523" s="305"/>
      <c r="U523" s="304">
        <f t="shared" ref="U523:AN523" si="3">SUM(U513:U522)</f>
        <v>0</v>
      </c>
      <c r="V523" s="304"/>
      <c r="W523" s="304">
        <f t="shared" si="3"/>
        <v>0</v>
      </c>
      <c r="X523" s="304">
        <f t="shared" si="3"/>
        <v>0</v>
      </c>
      <c r="Y523" s="307"/>
      <c r="Z523" s="305"/>
      <c r="AA523" s="304">
        <f t="shared" ref="AA523:AD523" si="4">SUM(AA513:AA522)</f>
        <v>0</v>
      </c>
      <c r="AB523" s="304"/>
      <c r="AC523" s="304">
        <f t="shared" si="4"/>
        <v>0</v>
      </c>
      <c r="AD523" s="304">
        <f t="shared" si="4"/>
        <v>0</v>
      </c>
      <c r="AE523" s="307"/>
      <c r="AF523" s="305"/>
      <c r="AG523" s="304">
        <f t="shared" ref="AG523:AJ523" si="5">SUM(AG513:AG522)</f>
        <v>0</v>
      </c>
      <c r="AH523" s="304"/>
      <c r="AI523" s="304">
        <f t="shared" si="5"/>
        <v>0</v>
      </c>
      <c r="AJ523" s="304">
        <f t="shared" si="5"/>
        <v>0</v>
      </c>
      <c r="AK523" s="303">
        <f t="shared" si="3"/>
        <v>1370</v>
      </c>
      <c r="AL523" s="304">
        <f t="shared" si="3"/>
        <v>114.16209999999998</v>
      </c>
      <c r="AM523" s="304">
        <f t="shared" si="3"/>
        <v>507</v>
      </c>
      <c r="AN523" s="304">
        <f t="shared" si="3"/>
        <v>1991.1621</v>
      </c>
      <c r="AO523" s="11"/>
      <c r="AP523" s="117"/>
      <c r="AQ523" s="117"/>
      <c r="AR523" s="3"/>
      <c r="AS523" s="117"/>
    </row>
    <row r="524" spans="1:45" ht="12.75" x14ac:dyDescent="0.2">
      <c r="A524" s="114"/>
      <c r="B524" s="114"/>
      <c r="C524" s="115"/>
      <c r="D524" s="116"/>
      <c r="E524" s="117"/>
      <c r="F524" s="117"/>
      <c r="G524" s="118"/>
      <c r="H524" s="118"/>
      <c r="I524" s="118"/>
      <c r="J524" s="118"/>
      <c r="K524" s="118"/>
      <c r="L524" s="118"/>
      <c r="M524" s="118"/>
      <c r="N524" s="117"/>
      <c r="O524" s="117"/>
      <c r="P524" s="117"/>
      <c r="Q524" s="117"/>
      <c r="R524" s="117"/>
      <c r="S524" s="118"/>
      <c r="T524" s="117"/>
      <c r="U524" s="117"/>
      <c r="V524" s="117"/>
      <c r="W524" s="117"/>
      <c r="X524" s="117"/>
      <c r="Y524" s="118"/>
      <c r="Z524" s="117"/>
      <c r="AA524" s="117"/>
      <c r="AB524" s="117"/>
      <c r="AC524" s="117"/>
      <c r="AD524" s="117"/>
      <c r="AE524" s="118"/>
      <c r="AF524" s="117"/>
      <c r="AG524" s="117"/>
      <c r="AH524" s="117"/>
      <c r="AI524" s="117"/>
      <c r="AJ524" s="117"/>
      <c r="AK524" s="117"/>
      <c r="AL524" s="117"/>
      <c r="AM524" s="117"/>
      <c r="AN524" s="117"/>
      <c r="AO524" s="117"/>
      <c r="AP524" s="117"/>
      <c r="AQ524" s="117"/>
      <c r="AR524" s="3"/>
      <c r="AS524" s="117"/>
    </row>
    <row r="525" spans="1:45" ht="12.75" x14ac:dyDescent="0.2">
      <c r="A525" s="114"/>
      <c r="B525" s="114"/>
      <c r="C525" s="115"/>
      <c r="D525" s="116"/>
      <c r="E525" s="117"/>
      <c r="F525" s="117"/>
      <c r="G525" s="118"/>
      <c r="H525" s="118"/>
      <c r="I525" s="118"/>
      <c r="J525" s="118"/>
      <c r="K525" s="118"/>
      <c r="L525" s="118"/>
      <c r="M525" s="118"/>
      <c r="N525" s="117"/>
      <c r="O525" s="117"/>
      <c r="P525" s="117"/>
      <c r="Q525" s="117"/>
      <c r="R525" s="117"/>
      <c r="S525" s="118"/>
      <c r="T525" s="117"/>
      <c r="U525" s="117"/>
      <c r="V525" s="117"/>
      <c r="W525" s="117"/>
      <c r="X525" s="117"/>
      <c r="Y525" s="118"/>
      <c r="Z525" s="117"/>
      <c r="AA525" s="117"/>
      <c r="AB525" s="117"/>
      <c r="AC525" s="117"/>
      <c r="AD525" s="117"/>
      <c r="AE525" s="118"/>
      <c r="AF525" s="117"/>
      <c r="AG525" s="117"/>
      <c r="AH525" s="117"/>
      <c r="AI525" s="117"/>
      <c r="AJ525" s="117"/>
      <c r="AK525" s="117"/>
      <c r="AL525" s="117"/>
      <c r="AM525" s="117"/>
      <c r="AN525" s="117"/>
      <c r="AO525" s="117"/>
      <c r="AP525" s="117"/>
      <c r="AQ525" s="117"/>
      <c r="AR525" s="3"/>
      <c r="AS525" s="117"/>
    </row>
    <row r="526" spans="1:45" ht="12.75" hidden="1" x14ac:dyDescent="0.2">
      <c r="A526" s="114"/>
      <c r="B526" s="114"/>
      <c r="C526" s="115"/>
      <c r="D526" s="116"/>
      <c r="E526" s="117"/>
      <c r="F526" s="117"/>
      <c r="G526" s="118"/>
      <c r="H526" s="118"/>
      <c r="I526" s="118"/>
      <c r="J526" s="118"/>
      <c r="K526" s="118"/>
      <c r="L526" s="118"/>
      <c r="M526" s="118"/>
      <c r="N526" s="117"/>
      <c r="O526" s="117"/>
      <c r="P526" s="117"/>
      <c r="Q526" s="117"/>
      <c r="R526" s="117"/>
      <c r="S526" s="118"/>
      <c r="T526" s="117"/>
      <c r="U526" s="117"/>
      <c r="V526" s="117"/>
      <c r="W526" s="117"/>
      <c r="X526" s="117"/>
      <c r="Y526" s="118"/>
      <c r="Z526" s="117"/>
      <c r="AA526" s="117"/>
      <c r="AB526" s="117"/>
      <c r="AC526" s="117"/>
      <c r="AD526" s="117"/>
      <c r="AE526" s="118"/>
      <c r="AF526" s="117"/>
      <c r="AG526" s="117"/>
      <c r="AH526" s="117"/>
      <c r="AI526" s="117"/>
      <c r="AJ526" s="117"/>
      <c r="AK526" s="117"/>
      <c r="AL526" s="117"/>
      <c r="AM526" s="117"/>
      <c r="AN526" s="117"/>
      <c r="AO526" s="117"/>
      <c r="AP526" s="117"/>
      <c r="AQ526" s="117"/>
      <c r="AR526" s="116"/>
      <c r="AS526" s="117"/>
    </row>
    <row r="527" spans="1:45" ht="12.75" hidden="1" customHeight="1" x14ac:dyDescent="0.2">
      <c r="I527" s="117"/>
      <c r="J527" s="117"/>
      <c r="K527" s="117"/>
      <c r="L527" s="117"/>
      <c r="M527" s="117"/>
      <c r="N527" s="117"/>
      <c r="O527" s="117"/>
      <c r="P527" s="117"/>
      <c r="Q527" s="117"/>
      <c r="R527" s="117"/>
      <c r="S527" s="117"/>
      <c r="T527" s="117"/>
      <c r="U527" s="117"/>
      <c r="V527" s="117"/>
      <c r="W527" s="117"/>
      <c r="X527" s="117"/>
      <c r="Y527" s="117"/>
      <c r="Z527" s="117"/>
      <c r="AA527" s="117"/>
      <c r="AB527" s="117"/>
      <c r="AC527" s="117"/>
      <c r="AD527" s="117"/>
      <c r="AE527" s="117"/>
      <c r="AF527" s="117"/>
      <c r="AG527" s="117"/>
      <c r="AH527" s="117"/>
      <c r="AI527" s="117"/>
      <c r="AJ527" s="117"/>
    </row>
    <row r="528" spans="1:45" ht="30.75" hidden="1" customHeight="1" x14ac:dyDescent="0.2">
      <c r="A528" s="53" t="s">
        <v>368</v>
      </c>
      <c r="B528" s="49"/>
      <c r="C528" s="49"/>
      <c r="D528" s="50"/>
      <c r="I528" s="117"/>
      <c r="J528" s="117"/>
      <c r="K528" s="117"/>
      <c r="L528" s="117"/>
      <c r="M528" s="117"/>
      <c r="N528" s="117"/>
      <c r="O528" s="117"/>
      <c r="P528" s="117"/>
      <c r="Q528" s="117"/>
      <c r="R528" s="117"/>
      <c r="S528" s="117"/>
      <c r="T528" s="117"/>
      <c r="U528" s="117"/>
      <c r="V528" s="117"/>
      <c r="W528" s="117"/>
      <c r="X528" s="117"/>
      <c r="Y528" s="117"/>
      <c r="Z528" s="117"/>
      <c r="AA528" s="117"/>
      <c r="AB528" s="117"/>
      <c r="AC528" s="117"/>
      <c r="AD528" s="117"/>
      <c r="AE528" s="117"/>
      <c r="AF528" s="117"/>
      <c r="AG528" s="117"/>
      <c r="AH528" s="117"/>
      <c r="AI528" s="117"/>
      <c r="AJ528" s="117"/>
      <c r="AK528" s="51"/>
      <c r="AL528" s="49"/>
      <c r="AM528" s="49"/>
      <c r="AN528" s="49"/>
      <c r="AO528" s="49"/>
      <c r="AP528" s="49"/>
      <c r="AQ528" s="49"/>
      <c r="AR528" s="50"/>
      <c r="AS528" s="49"/>
    </row>
    <row r="529" spans="1:62" ht="120" hidden="1" customHeight="1" x14ac:dyDescent="0.2">
      <c r="A529" s="392"/>
      <c r="B529" s="392"/>
      <c r="C529" s="392"/>
      <c r="D529" s="392"/>
      <c r="E529" s="392"/>
      <c r="F529" s="392"/>
      <c r="G529" s="392"/>
      <c r="H529" s="392"/>
      <c r="I529" s="392"/>
      <c r="J529" s="392"/>
      <c r="K529" s="392"/>
      <c r="L529" s="392"/>
      <c r="M529" s="392"/>
      <c r="N529" s="392"/>
      <c r="O529" s="392"/>
      <c r="P529" s="392"/>
      <c r="Q529" s="392"/>
      <c r="R529" s="392"/>
      <c r="S529" s="392"/>
      <c r="T529" s="392"/>
      <c r="U529" s="392"/>
      <c r="V529" s="392"/>
      <c r="W529" s="392"/>
      <c r="X529" s="392"/>
      <c r="Y529" s="392"/>
      <c r="Z529" s="392"/>
      <c r="AA529" s="392"/>
      <c r="AB529" s="392"/>
      <c r="AC529" s="392"/>
      <c r="AD529" s="392"/>
      <c r="AE529" s="392"/>
      <c r="AF529" s="392"/>
      <c r="AG529" s="392"/>
      <c r="AH529" s="392"/>
      <c r="AI529" s="392"/>
      <c r="AJ529" s="392"/>
      <c r="AK529" s="392"/>
      <c r="AL529" s="392"/>
      <c r="AM529" s="392"/>
      <c r="AN529" s="392"/>
      <c r="AO529" s="392"/>
      <c r="AP529" s="392"/>
      <c r="AQ529" s="392"/>
      <c r="AR529" s="392"/>
      <c r="AS529" s="123"/>
    </row>
    <row r="530" spans="1:62" ht="30" hidden="1" customHeight="1" x14ac:dyDescent="0.2">
      <c r="A530" s="52"/>
      <c r="B530" s="49"/>
      <c r="C530" s="49"/>
      <c r="D530" s="50"/>
      <c r="N530" s="49"/>
      <c r="O530" s="49"/>
      <c r="P530" s="49"/>
      <c r="Q530" s="49"/>
      <c r="R530" s="51"/>
      <c r="T530" s="49"/>
      <c r="U530" s="49"/>
      <c r="V530" s="49"/>
      <c r="W530" s="49"/>
      <c r="X530" s="51"/>
      <c r="Z530" s="49"/>
      <c r="AA530" s="49"/>
      <c r="AB530" s="49"/>
      <c r="AC530" s="49"/>
      <c r="AD530" s="51"/>
      <c r="AF530" s="49"/>
      <c r="AG530" s="49"/>
      <c r="AH530" s="49"/>
      <c r="AI530" s="49"/>
      <c r="AJ530" s="51"/>
      <c r="AK530" s="51"/>
      <c r="AL530" s="49"/>
      <c r="AM530" s="49"/>
      <c r="AN530" s="49"/>
      <c r="AO530" s="49"/>
      <c r="AP530" s="49"/>
      <c r="AQ530" s="49"/>
      <c r="AR530" s="50"/>
      <c r="AS530" s="49"/>
    </row>
    <row r="531" spans="1:62" ht="30" hidden="1" customHeight="1" x14ac:dyDescent="0.2"/>
    <row r="532" spans="1:62" ht="30" hidden="1" customHeight="1" x14ac:dyDescent="0.2">
      <c r="D532" s="37"/>
      <c r="I532" s="39">
        <v>1</v>
      </c>
      <c r="J532" s="39">
        <v>1</v>
      </c>
      <c r="K532" s="39">
        <v>1</v>
      </c>
      <c r="L532" s="39">
        <v>1</v>
      </c>
      <c r="O532" s="3">
        <v>2</v>
      </c>
      <c r="P532" s="3">
        <v>2</v>
      </c>
      <c r="Q532" s="3">
        <v>2</v>
      </c>
      <c r="R532" s="4">
        <v>2</v>
      </c>
      <c r="U532" s="3">
        <v>3</v>
      </c>
      <c r="V532" s="3">
        <v>3</v>
      </c>
      <c r="W532" s="3">
        <v>3</v>
      </c>
      <c r="X532" s="4">
        <v>3</v>
      </c>
      <c r="AA532" s="3">
        <v>4</v>
      </c>
      <c r="AB532" s="3">
        <v>4</v>
      </c>
      <c r="AC532" s="3">
        <v>4</v>
      </c>
      <c r="AD532" s="4">
        <v>4</v>
      </c>
      <c r="AG532" s="3">
        <v>5</v>
      </c>
      <c r="AH532" s="3">
        <v>5</v>
      </c>
      <c r="AI532" s="3">
        <v>5</v>
      </c>
      <c r="AJ532" s="4">
        <v>5</v>
      </c>
      <c r="AR532" s="37"/>
      <c r="AT532" s="4"/>
      <c r="AX532" s="4"/>
      <c r="BB532" s="4"/>
      <c r="BF532" s="4"/>
      <c r="BJ532" s="4"/>
    </row>
  </sheetData>
  <sheetProtection algorithmName="SHA-512" hashValue="bslWjFuxNKKjIJ7RQ3d+WWjdQ2DIfz2dtGuFQrN6SbtEmOE1wBO/yRMymJUpT208Nw1PD9tDa30sVz8I7m5guw==" saltValue="2XGlg5GqGMAlAlH9P5TIMw==" spinCount="100000" sheet="1" objects="1" scenarios="1" formatColumns="0" formatRows="0"/>
  <mergeCells count="72">
    <mergeCell ref="A529:AR529"/>
    <mergeCell ref="A510:A512"/>
    <mergeCell ref="B510:B512"/>
    <mergeCell ref="I511:L511"/>
    <mergeCell ref="H511:H512"/>
    <mergeCell ref="G511:G512"/>
    <mergeCell ref="M511:M512"/>
    <mergeCell ref="N511:N512"/>
    <mergeCell ref="O511:R511"/>
    <mergeCell ref="S510:X510"/>
    <mergeCell ref="Y510:AD510"/>
    <mergeCell ref="Y511:Y512"/>
    <mergeCell ref="Z511:Z512"/>
    <mergeCell ref="AA511:AD511"/>
    <mergeCell ref="AE510:AJ510"/>
    <mergeCell ref="AE511:AE512"/>
    <mergeCell ref="A1:AR1"/>
    <mergeCell ref="A2:AR2"/>
    <mergeCell ref="A3:AR3"/>
    <mergeCell ref="M5:M6"/>
    <mergeCell ref="N5:N6"/>
    <mergeCell ref="AK5:AK6"/>
    <mergeCell ref="AL5:AL6"/>
    <mergeCell ref="AM5:AM6"/>
    <mergeCell ref="AN5:AN6"/>
    <mergeCell ref="G4:L4"/>
    <mergeCell ref="H5:H6"/>
    <mergeCell ref="A4:A6"/>
    <mergeCell ref="B4:B6"/>
    <mergeCell ref="AQ5:AQ6"/>
    <mergeCell ref="D4:D6"/>
    <mergeCell ref="E4:E6"/>
    <mergeCell ref="C4:C6"/>
    <mergeCell ref="AP5:AP6"/>
    <mergeCell ref="Y5:Y6"/>
    <mergeCell ref="Z5:Z6"/>
    <mergeCell ref="AA5:AD5"/>
    <mergeCell ref="M4:R4"/>
    <mergeCell ref="Y4:AD4"/>
    <mergeCell ref="AE4:AJ4"/>
    <mergeCell ref="AE5:AE6"/>
    <mergeCell ref="AF5:AF6"/>
    <mergeCell ref="AG5:AJ5"/>
    <mergeCell ref="F4:F6"/>
    <mergeCell ref="S4:X4"/>
    <mergeCell ref="S5:S6"/>
    <mergeCell ref="T5:T6"/>
    <mergeCell ref="U5:X5"/>
    <mergeCell ref="AR4:AR6"/>
    <mergeCell ref="AO4:AQ4"/>
    <mergeCell ref="AK510:AN510"/>
    <mergeCell ref="AK511:AK512"/>
    <mergeCell ref="AK4:AN4"/>
    <mergeCell ref="AM511:AM512"/>
    <mergeCell ref="AN511:AN512"/>
    <mergeCell ref="AO5:AO6"/>
    <mergeCell ref="A509:AN509"/>
    <mergeCell ref="O5:R5"/>
    <mergeCell ref="I5:L5"/>
    <mergeCell ref="G5:G6"/>
    <mergeCell ref="AF511:AF512"/>
    <mergeCell ref="AG511:AJ511"/>
    <mergeCell ref="AL511:AL512"/>
    <mergeCell ref="S511:S512"/>
    <mergeCell ref="T511:T512"/>
    <mergeCell ref="U511:X511"/>
    <mergeCell ref="C510:C512"/>
    <mergeCell ref="D510:D512"/>
    <mergeCell ref="E510:E512"/>
    <mergeCell ref="F510:F512"/>
    <mergeCell ref="M510:R510"/>
    <mergeCell ref="G510:L510"/>
  </mergeCells>
  <phoneticPr fontId="13" type="noConversion"/>
  <dataValidations count="4">
    <dataValidation type="list" allowBlank="1" showInputMessage="1" showErrorMessage="1" sqref="I512:L512 O512:R512 U512:X512 AA512:AD512 AG512:AJ512">
      <formula1>Beneficios3</formula1>
    </dataValidation>
    <dataValidation type="list" allowBlank="1" showInputMessage="1" showErrorMessage="1" sqref="I6:L6 O6:R6 U6:X6 AA6:AD6 AG6:AJ6">
      <formula1>Benefícios</formula1>
    </dataValidation>
    <dataValidation allowBlank="1" showInputMessage="1" showErrorMessage="1" error="Preencher com números de 1 a 60." sqref="E7:F506"/>
    <dataValidation type="list" allowBlank="1" showInputMessage="1" showErrorMessage="1" sqref="AR7:AR506">
      <formula1>VinculoPTp</formula1>
    </dataValidation>
  </dataValidations>
  <pageMargins left="0.19685039370078741" right="0.19685039370078741" top="0.59055118110236227" bottom="0.59055118110236227" header="0" footer="0"/>
  <pageSetup paperSize="9" scale="73" fitToHeight="0" orientation="landscape" r:id="rId1"/>
  <headerFooter>
    <oddFooter>Página &amp;P de &amp;N</oddFooter>
  </headerFooter>
  <rowBreaks count="1" manualBreakCount="1">
    <brk id="507" max="4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6">
    <tabColor theme="5" tint="0.39997558519241921"/>
    <pageSetUpPr fitToPage="1"/>
  </sheetPr>
  <dimension ref="A1:V140"/>
  <sheetViews>
    <sheetView showGridLines="0" zoomScaleNormal="100" zoomScaleSheetLayoutView="90" workbookViewId="0">
      <pane ySplit="3" topLeftCell="A4" activePane="bottomLeft" state="frozen"/>
      <selection activeCell="A4" sqref="A4"/>
      <selection pane="bottomLeft" activeCell="A4" sqref="A4"/>
    </sheetView>
  </sheetViews>
  <sheetFormatPr defaultRowHeight="12.75" x14ac:dyDescent="0.2"/>
  <cols>
    <col min="1" max="1" width="5.5703125" customWidth="1"/>
    <col min="2" max="2" width="43.5703125" customWidth="1"/>
    <col min="3" max="3" width="60" customWidth="1"/>
    <col min="4" max="4" width="8.5703125" style="55" customWidth="1"/>
    <col min="5" max="5" width="9.85546875" customWidth="1"/>
    <col min="6" max="6" width="11.5703125" customWidth="1"/>
    <col min="7" max="7" width="14.28515625" customWidth="1"/>
    <col min="8" max="8" width="40.7109375" customWidth="1"/>
  </cols>
  <sheetData>
    <row r="1" spans="1:22" ht="15" x14ac:dyDescent="0.25">
      <c r="A1" s="363" t="str">
        <f>Capa!A1</f>
        <v>Memória de Cálculo A
Contrato de Gestão nº 002/2019 celebrado entre a Secretaria de Estado de Justiça e Segurança Pública - SEJUSP e o Instituto ELO - IELO</v>
      </c>
      <c r="B1" s="363"/>
      <c r="C1" s="363"/>
      <c r="D1" s="363"/>
      <c r="E1" s="363"/>
      <c r="F1" s="363"/>
      <c r="G1" s="363"/>
      <c r="H1" s="363"/>
      <c r="I1" s="9"/>
      <c r="J1" s="9"/>
      <c r="K1" s="9"/>
      <c r="L1" s="9"/>
      <c r="M1" s="9"/>
      <c r="N1" s="9"/>
      <c r="O1" s="9"/>
      <c r="P1" s="9"/>
      <c r="Q1" s="9"/>
      <c r="R1" s="9"/>
      <c r="S1" s="9"/>
      <c r="T1" s="9"/>
      <c r="U1" s="9"/>
      <c r="V1" s="9"/>
    </row>
    <row r="2" spans="1:22" ht="15" x14ac:dyDescent="0.25">
      <c r="A2" s="376" t="s">
        <v>369</v>
      </c>
      <c r="B2" s="376"/>
      <c r="C2" s="376"/>
      <c r="D2" s="376"/>
      <c r="E2" s="376"/>
      <c r="F2" s="376"/>
      <c r="G2" s="376"/>
      <c r="H2" s="376"/>
      <c r="I2" s="9"/>
      <c r="J2" s="9"/>
      <c r="K2" s="9"/>
      <c r="L2" s="9"/>
      <c r="M2" s="9"/>
      <c r="N2" s="9"/>
      <c r="O2" s="9"/>
      <c r="P2" s="9"/>
      <c r="Q2" s="9"/>
      <c r="R2" s="9"/>
      <c r="S2" s="9"/>
      <c r="T2" s="9"/>
      <c r="U2" s="9"/>
      <c r="V2" s="9"/>
    </row>
    <row r="3" spans="1:22" ht="24" x14ac:dyDescent="0.2">
      <c r="A3" s="309" t="s">
        <v>370</v>
      </c>
      <c r="B3" s="309" t="s">
        <v>371</v>
      </c>
      <c r="C3" s="310" t="s">
        <v>372</v>
      </c>
      <c r="D3" s="310" t="s">
        <v>373</v>
      </c>
      <c r="E3" s="309" t="s">
        <v>374</v>
      </c>
      <c r="F3" s="311" t="s">
        <v>375</v>
      </c>
      <c r="G3" s="310" t="s">
        <v>59</v>
      </c>
      <c r="H3" s="309" t="s">
        <v>376</v>
      </c>
    </row>
    <row r="4" spans="1:22" s="29" customFormat="1" ht="48" x14ac:dyDescent="0.2">
      <c r="A4" s="26">
        <v>1</v>
      </c>
      <c r="B4" s="26" t="s">
        <v>307</v>
      </c>
      <c r="C4" s="26" t="s">
        <v>556</v>
      </c>
      <c r="D4" s="164">
        <v>45748</v>
      </c>
      <c r="E4" s="27">
        <v>4800</v>
      </c>
      <c r="F4" s="28">
        <v>6</v>
      </c>
      <c r="G4" s="30">
        <f>F4*E4</f>
        <v>28800</v>
      </c>
      <c r="H4" s="26" t="s">
        <v>577</v>
      </c>
    </row>
    <row r="5" spans="1:22" s="29" customFormat="1" ht="48" x14ac:dyDescent="0.2">
      <c r="A5" s="26">
        <v>2</v>
      </c>
      <c r="B5" s="26" t="s">
        <v>327</v>
      </c>
      <c r="C5" s="26" t="s">
        <v>557</v>
      </c>
      <c r="D5" s="164">
        <v>45748</v>
      </c>
      <c r="E5" s="27">
        <v>1100</v>
      </c>
      <c r="F5" s="28">
        <v>30</v>
      </c>
      <c r="G5" s="30">
        <f>F5*E5</f>
        <v>33000</v>
      </c>
      <c r="H5" s="26" t="s">
        <v>578</v>
      </c>
    </row>
    <row r="6" spans="1:22" s="29" customFormat="1" ht="24" x14ac:dyDescent="0.2">
      <c r="A6" s="26">
        <v>3</v>
      </c>
      <c r="B6" s="26" t="s">
        <v>327</v>
      </c>
      <c r="C6" s="26" t="s">
        <v>558</v>
      </c>
      <c r="D6" s="164">
        <v>45748</v>
      </c>
      <c r="E6" s="27">
        <v>1000</v>
      </c>
      <c r="F6" s="28">
        <v>3</v>
      </c>
      <c r="G6" s="30">
        <f>F6*E6</f>
        <v>3000</v>
      </c>
      <c r="H6" s="26" t="s">
        <v>579</v>
      </c>
    </row>
    <row r="7" spans="1:22" s="29" customFormat="1" ht="24" x14ac:dyDescent="0.2">
      <c r="A7" s="26">
        <v>4</v>
      </c>
      <c r="B7" s="26" t="s">
        <v>315</v>
      </c>
      <c r="C7" s="26" t="s">
        <v>559</v>
      </c>
      <c r="D7" s="164">
        <v>45748</v>
      </c>
      <c r="E7" s="27">
        <v>550</v>
      </c>
      <c r="F7" s="28">
        <v>47</v>
      </c>
      <c r="G7" s="30">
        <f>F7*E7</f>
        <v>25850</v>
      </c>
      <c r="H7" s="26" t="s">
        <v>579</v>
      </c>
    </row>
    <row r="8" spans="1:22" s="29" customFormat="1" ht="24" x14ac:dyDescent="0.2">
      <c r="A8" s="26">
        <v>5</v>
      </c>
      <c r="B8" s="26" t="s">
        <v>315</v>
      </c>
      <c r="C8" s="26" t="s">
        <v>560</v>
      </c>
      <c r="D8" s="164">
        <v>45748</v>
      </c>
      <c r="E8" s="27">
        <v>380</v>
      </c>
      <c r="F8" s="28">
        <v>6</v>
      </c>
      <c r="G8" s="30">
        <f>F8*E8</f>
        <v>2280</v>
      </c>
      <c r="H8" s="26" t="s">
        <v>580</v>
      </c>
    </row>
    <row r="9" spans="1:22" s="29" customFormat="1" ht="24" x14ac:dyDescent="0.2">
      <c r="A9" s="26">
        <v>6</v>
      </c>
      <c r="B9" s="26" t="s">
        <v>307</v>
      </c>
      <c r="C9" s="26" t="s">
        <v>561</v>
      </c>
      <c r="D9" s="164">
        <v>45748</v>
      </c>
      <c r="E9" s="27">
        <v>4800</v>
      </c>
      <c r="F9" s="28">
        <v>7</v>
      </c>
      <c r="G9" s="30">
        <f t="shared" ref="G9:G72" si="0">F9*E9</f>
        <v>33600</v>
      </c>
      <c r="H9" s="26" t="s">
        <v>580</v>
      </c>
    </row>
    <row r="10" spans="1:22" s="29" customFormat="1" ht="24" x14ac:dyDescent="0.2">
      <c r="A10" s="26">
        <v>7</v>
      </c>
      <c r="B10" s="26" t="s">
        <v>315</v>
      </c>
      <c r="C10" s="26" t="s">
        <v>562</v>
      </c>
      <c r="D10" s="164">
        <v>45748</v>
      </c>
      <c r="E10" s="27">
        <v>900</v>
      </c>
      <c r="F10" s="28">
        <v>1</v>
      </c>
      <c r="G10" s="30">
        <f t="shared" si="0"/>
        <v>900</v>
      </c>
      <c r="H10" s="26" t="s">
        <v>580</v>
      </c>
    </row>
    <row r="11" spans="1:22" s="29" customFormat="1" ht="24" x14ac:dyDescent="0.2">
      <c r="A11" s="26">
        <v>8</v>
      </c>
      <c r="B11" s="26" t="s">
        <v>315</v>
      </c>
      <c r="C11" s="26" t="s">
        <v>563</v>
      </c>
      <c r="D11" s="164">
        <v>45748</v>
      </c>
      <c r="E11" s="27">
        <v>800</v>
      </c>
      <c r="F11" s="28">
        <v>27</v>
      </c>
      <c r="G11" s="30">
        <f t="shared" si="0"/>
        <v>21600</v>
      </c>
      <c r="H11" s="26" t="s">
        <v>580</v>
      </c>
    </row>
    <row r="12" spans="1:22" s="29" customFormat="1" ht="24" x14ac:dyDescent="0.2">
      <c r="A12" s="26">
        <v>9</v>
      </c>
      <c r="B12" s="26" t="s">
        <v>315</v>
      </c>
      <c r="C12" s="26" t="s">
        <v>564</v>
      </c>
      <c r="D12" s="164">
        <v>45748</v>
      </c>
      <c r="E12" s="27">
        <v>800</v>
      </c>
      <c r="F12" s="28">
        <v>1</v>
      </c>
      <c r="G12" s="30">
        <f t="shared" si="0"/>
        <v>800</v>
      </c>
      <c r="H12" s="26" t="s">
        <v>580</v>
      </c>
    </row>
    <row r="13" spans="1:22" s="29" customFormat="1" ht="24" x14ac:dyDescent="0.2">
      <c r="A13" s="26">
        <v>10</v>
      </c>
      <c r="B13" s="26" t="s">
        <v>315</v>
      </c>
      <c r="C13" s="26" t="s">
        <v>565</v>
      </c>
      <c r="D13" s="164">
        <v>45748</v>
      </c>
      <c r="E13" s="27">
        <v>1000</v>
      </c>
      <c r="F13" s="28">
        <v>1</v>
      </c>
      <c r="G13" s="30">
        <f t="shared" si="0"/>
        <v>1000</v>
      </c>
      <c r="H13" s="26" t="s">
        <v>580</v>
      </c>
    </row>
    <row r="14" spans="1:22" s="29" customFormat="1" ht="24" x14ac:dyDescent="0.2">
      <c r="A14" s="26">
        <v>11</v>
      </c>
      <c r="B14" s="26" t="s">
        <v>325</v>
      </c>
      <c r="C14" s="26" t="s">
        <v>566</v>
      </c>
      <c r="D14" s="164">
        <v>45748</v>
      </c>
      <c r="E14" s="27">
        <v>1500</v>
      </c>
      <c r="F14" s="28">
        <v>1</v>
      </c>
      <c r="G14" s="30">
        <f t="shared" si="0"/>
        <v>1500</v>
      </c>
      <c r="H14" s="26" t="s">
        <v>580</v>
      </c>
    </row>
    <row r="15" spans="1:22" s="29" customFormat="1" ht="24" x14ac:dyDescent="0.2">
      <c r="A15" s="26">
        <v>12</v>
      </c>
      <c r="B15" s="26" t="s">
        <v>307</v>
      </c>
      <c r="C15" s="26" t="s">
        <v>567</v>
      </c>
      <c r="D15" s="164">
        <v>45748</v>
      </c>
      <c r="E15" s="27">
        <v>450</v>
      </c>
      <c r="F15" s="28">
        <v>1</v>
      </c>
      <c r="G15" s="30">
        <f t="shared" si="0"/>
        <v>450</v>
      </c>
      <c r="H15" s="26" t="s">
        <v>580</v>
      </c>
    </row>
    <row r="16" spans="1:22" s="29" customFormat="1" ht="24" x14ac:dyDescent="0.2">
      <c r="A16" s="26">
        <v>13</v>
      </c>
      <c r="B16" s="26" t="s">
        <v>327</v>
      </c>
      <c r="C16" s="26" t="s">
        <v>568</v>
      </c>
      <c r="D16" s="164">
        <v>45748</v>
      </c>
      <c r="E16" s="27">
        <v>400</v>
      </c>
      <c r="F16" s="28">
        <v>14</v>
      </c>
      <c r="G16" s="30">
        <f t="shared" si="0"/>
        <v>5600</v>
      </c>
      <c r="H16" s="26" t="s">
        <v>580</v>
      </c>
    </row>
    <row r="17" spans="1:8" s="29" customFormat="1" ht="24" x14ac:dyDescent="0.2">
      <c r="A17" s="26">
        <v>14</v>
      </c>
      <c r="B17" s="26" t="s">
        <v>327</v>
      </c>
      <c r="C17" s="26" t="s">
        <v>569</v>
      </c>
      <c r="D17" s="164">
        <v>45748</v>
      </c>
      <c r="E17" s="27">
        <v>350</v>
      </c>
      <c r="F17" s="28">
        <v>4</v>
      </c>
      <c r="G17" s="30">
        <f t="shared" si="0"/>
        <v>1400</v>
      </c>
      <c r="H17" s="26" t="s">
        <v>580</v>
      </c>
    </row>
    <row r="18" spans="1:8" s="29" customFormat="1" ht="24" x14ac:dyDescent="0.2">
      <c r="A18" s="26">
        <v>15</v>
      </c>
      <c r="B18" s="26" t="s">
        <v>307</v>
      </c>
      <c r="C18" s="26" t="s">
        <v>570</v>
      </c>
      <c r="D18" s="164">
        <v>45748</v>
      </c>
      <c r="E18" s="27">
        <v>1100</v>
      </c>
      <c r="F18" s="28">
        <v>1</v>
      </c>
      <c r="G18" s="30">
        <f t="shared" si="0"/>
        <v>1100</v>
      </c>
      <c r="H18" s="26" t="s">
        <v>580</v>
      </c>
    </row>
    <row r="19" spans="1:8" s="29" customFormat="1" ht="24" x14ac:dyDescent="0.2">
      <c r="A19" s="26">
        <v>16</v>
      </c>
      <c r="B19" s="26" t="s">
        <v>327</v>
      </c>
      <c r="C19" s="26" t="s">
        <v>571</v>
      </c>
      <c r="D19" s="164">
        <v>45748</v>
      </c>
      <c r="E19" s="27">
        <v>2800</v>
      </c>
      <c r="F19" s="28">
        <v>2</v>
      </c>
      <c r="G19" s="30">
        <f t="shared" si="0"/>
        <v>5600</v>
      </c>
      <c r="H19" s="26" t="s">
        <v>580</v>
      </c>
    </row>
    <row r="20" spans="1:8" s="29" customFormat="1" ht="24" x14ac:dyDescent="0.2">
      <c r="A20" s="26">
        <v>17</v>
      </c>
      <c r="B20" s="26" t="s">
        <v>327</v>
      </c>
      <c r="C20" s="26" t="s">
        <v>572</v>
      </c>
      <c r="D20" s="164">
        <v>45748</v>
      </c>
      <c r="E20" s="27">
        <v>800</v>
      </c>
      <c r="F20" s="28">
        <v>2</v>
      </c>
      <c r="G20" s="30">
        <f t="shared" si="0"/>
        <v>1600</v>
      </c>
      <c r="H20" s="26" t="s">
        <v>580</v>
      </c>
    </row>
    <row r="21" spans="1:8" s="29" customFormat="1" ht="24" x14ac:dyDescent="0.2">
      <c r="A21" s="26">
        <v>18</v>
      </c>
      <c r="B21" s="26" t="s">
        <v>327</v>
      </c>
      <c r="C21" s="26" t="s">
        <v>573</v>
      </c>
      <c r="D21" s="164">
        <v>45748</v>
      </c>
      <c r="E21" s="27">
        <v>400</v>
      </c>
      <c r="F21" s="28">
        <v>1</v>
      </c>
      <c r="G21" s="30">
        <f t="shared" si="0"/>
        <v>400</v>
      </c>
      <c r="H21" s="26" t="s">
        <v>580</v>
      </c>
    </row>
    <row r="22" spans="1:8" s="29" customFormat="1" ht="24" x14ac:dyDescent="0.2">
      <c r="A22" s="26">
        <v>19</v>
      </c>
      <c r="B22" s="26" t="s">
        <v>315</v>
      </c>
      <c r="C22" s="26" t="s">
        <v>574</v>
      </c>
      <c r="D22" s="164">
        <v>45748</v>
      </c>
      <c r="E22" s="27">
        <v>1200</v>
      </c>
      <c r="F22" s="28">
        <v>1</v>
      </c>
      <c r="G22" s="30">
        <f t="shared" si="0"/>
        <v>1200</v>
      </c>
      <c r="H22" s="26" t="s">
        <v>580</v>
      </c>
    </row>
    <row r="23" spans="1:8" s="29" customFormat="1" ht="24" x14ac:dyDescent="0.2">
      <c r="A23" s="26">
        <v>20</v>
      </c>
      <c r="B23" s="26" t="s">
        <v>307</v>
      </c>
      <c r="C23" s="26" t="s">
        <v>575</v>
      </c>
      <c r="D23" s="164">
        <v>45748</v>
      </c>
      <c r="E23" s="27">
        <v>5800</v>
      </c>
      <c r="F23" s="28">
        <v>1</v>
      </c>
      <c r="G23" s="30">
        <f t="shared" si="0"/>
        <v>5800</v>
      </c>
      <c r="H23" s="26" t="s">
        <v>580</v>
      </c>
    </row>
    <row r="24" spans="1:8" s="29" customFormat="1" ht="36" x14ac:dyDescent="0.2">
      <c r="A24" s="26">
        <v>21</v>
      </c>
      <c r="B24" s="26" t="s">
        <v>317</v>
      </c>
      <c r="C24" s="26" t="s">
        <v>576</v>
      </c>
      <c r="D24" s="164">
        <v>45748</v>
      </c>
      <c r="E24" s="27">
        <v>110000</v>
      </c>
      <c r="F24" s="28">
        <v>1</v>
      </c>
      <c r="G24" s="30">
        <f t="shared" si="0"/>
        <v>110000</v>
      </c>
      <c r="H24" s="26" t="s">
        <v>581</v>
      </c>
    </row>
    <row r="25" spans="1:8" s="29" customFormat="1" ht="48" x14ac:dyDescent="0.2">
      <c r="A25" s="26">
        <v>22</v>
      </c>
      <c r="B25" s="26" t="s">
        <v>327</v>
      </c>
      <c r="C25" s="26" t="s">
        <v>557</v>
      </c>
      <c r="D25" s="164">
        <v>45901</v>
      </c>
      <c r="E25" s="27">
        <v>1100</v>
      </c>
      <c r="F25" s="28">
        <v>10</v>
      </c>
      <c r="G25" s="30">
        <f t="shared" si="0"/>
        <v>11000</v>
      </c>
      <c r="H25" s="26" t="s">
        <v>578</v>
      </c>
    </row>
    <row r="26" spans="1:8" s="29" customFormat="1" ht="24" x14ac:dyDescent="0.2">
      <c r="A26" s="26">
        <v>23</v>
      </c>
      <c r="B26" s="26" t="s">
        <v>327</v>
      </c>
      <c r="C26" s="26" t="s">
        <v>558</v>
      </c>
      <c r="D26" s="164">
        <v>45901</v>
      </c>
      <c r="E26" s="27">
        <v>1500</v>
      </c>
      <c r="F26" s="28">
        <v>1</v>
      </c>
      <c r="G26" s="30">
        <f t="shared" si="0"/>
        <v>1500</v>
      </c>
      <c r="H26" s="26" t="s">
        <v>582</v>
      </c>
    </row>
    <row r="27" spans="1:8" s="29" customFormat="1" ht="24" x14ac:dyDescent="0.2">
      <c r="A27" s="26">
        <v>24</v>
      </c>
      <c r="B27" s="26" t="s">
        <v>315</v>
      </c>
      <c r="C27" s="26" t="s">
        <v>559</v>
      </c>
      <c r="D27" s="164">
        <v>45901</v>
      </c>
      <c r="E27" s="27">
        <v>550</v>
      </c>
      <c r="F27" s="28">
        <v>47</v>
      </c>
      <c r="G27" s="30">
        <f t="shared" si="0"/>
        <v>25850</v>
      </c>
      <c r="H27" s="26" t="s">
        <v>582</v>
      </c>
    </row>
    <row r="28" spans="1:8" s="29" customFormat="1" ht="24" x14ac:dyDescent="0.2">
      <c r="A28" s="26">
        <v>25</v>
      </c>
      <c r="B28" s="26" t="s">
        <v>315</v>
      </c>
      <c r="C28" s="26" t="s">
        <v>560</v>
      </c>
      <c r="D28" s="164">
        <v>45901</v>
      </c>
      <c r="E28" s="27">
        <v>380</v>
      </c>
      <c r="F28" s="28">
        <v>6</v>
      </c>
      <c r="G28" s="30">
        <f t="shared" si="0"/>
        <v>2280</v>
      </c>
      <c r="H28" s="26" t="s">
        <v>582</v>
      </c>
    </row>
    <row r="29" spans="1:8" s="29" customFormat="1" ht="24" x14ac:dyDescent="0.2">
      <c r="A29" s="26">
        <v>26</v>
      </c>
      <c r="B29" s="26" t="s">
        <v>327</v>
      </c>
      <c r="C29" s="26" t="s">
        <v>561</v>
      </c>
      <c r="D29" s="164">
        <v>45901</v>
      </c>
      <c r="E29" s="27">
        <v>4800</v>
      </c>
      <c r="F29" s="28">
        <v>7</v>
      </c>
      <c r="G29" s="30">
        <f t="shared" si="0"/>
        <v>33600</v>
      </c>
      <c r="H29" s="26" t="s">
        <v>582</v>
      </c>
    </row>
    <row r="30" spans="1:8" s="29" customFormat="1" ht="24" x14ac:dyDescent="0.2">
      <c r="A30" s="26">
        <v>27</v>
      </c>
      <c r="B30" s="26" t="s">
        <v>311</v>
      </c>
      <c r="C30" s="26" t="s">
        <v>562</v>
      </c>
      <c r="D30" s="164">
        <v>45901</v>
      </c>
      <c r="E30" s="27">
        <v>900</v>
      </c>
      <c r="F30" s="28">
        <v>1</v>
      </c>
      <c r="G30" s="30">
        <f t="shared" si="0"/>
        <v>900</v>
      </c>
      <c r="H30" s="26" t="s">
        <v>582</v>
      </c>
    </row>
    <row r="31" spans="1:8" s="29" customFormat="1" ht="24" x14ac:dyDescent="0.2">
      <c r="A31" s="26">
        <v>28</v>
      </c>
      <c r="B31" s="26" t="s">
        <v>315</v>
      </c>
      <c r="C31" s="26" t="s">
        <v>563</v>
      </c>
      <c r="D31" s="164">
        <v>45901</v>
      </c>
      <c r="E31" s="27">
        <v>800</v>
      </c>
      <c r="F31" s="28">
        <v>27</v>
      </c>
      <c r="G31" s="30">
        <f t="shared" si="0"/>
        <v>21600</v>
      </c>
      <c r="H31" s="26" t="s">
        <v>579</v>
      </c>
    </row>
    <row r="32" spans="1:8" s="29" customFormat="1" ht="24" x14ac:dyDescent="0.2">
      <c r="A32" s="26">
        <v>29</v>
      </c>
      <c r="B32" s="26" t="s">
        <v>315</v>
      </c>
      <c r="C32" s="26" t="s">
        <v>564</v>
      </c>
      <c r="D32" s="164">
        <v>45901</v>
      </c>
      <c r="E32" s="27">
        <v>800</v>
      </c>
      <c r="F32" s="28">
        <v>1</v>
      </c>
      <c r="G32" s="30">
        <f t="shared" si="0"/>
        <v>800</v>
      </c>
      <c r="H32" s="26" t="s">
        <v>579</v>
      </c>
    </row>
    <row r="33" spans="1:8" s="29" customFormat="1" ht="24" x14ac:dyDescent="0.2">
      <c r="A33" s="26">
        <v>30</v>
      </c>
      <c r="B33" s="26" t="s">
        <v>315</v>
      </c>
      <c r="C33" s="26" t="s">
        <v>565</v>
      </c>
      <c r="D33" s="164">
        <v>45901</v>
      </c>
      <c r="E33" s="27">
        <v>1000</v>
      </c>
      <c r="F33" s="28">
        <v>1</v>
      </c>
      <c r="G33" s="30">
        <f t="shared" si="0"/>
        <v>1000</v>
      </c>
      <c r="H33" s="26" t="s">
        <v>579</v>
      </c>
    </row>
    <row r="34" spans="1:8" s="29" customFormat="1" ht="24" x14ac:dyDescent="0.2">
      <c r="A34" s="26">
        <v>31</v>
      </c>
      <c r="B34" s="26" t="s">
        <v>325</v>
      </c>
      <c r="C34" s="26" t="s">
        <v>566</v>
      </c>
      <c r="D34" s="164">
        <v>45901</v>
      </c>
      <c r="E34" s="27">
        <v>1500</v>
      </c>
      <c r="F34" s="28">
        <v>1</v>
      </c>
      <c r="G34" s="30">
        <f t="shared" si="0"/>
        <v>1500</v>
      </c>
      <c r="H34" s="26" t="s">
        <v>579</v>
      </c>
    </row>
    <row r="35" spans="1:8" s="29" customFormat="1" ht="24" x14ac:dyDescent="0.2">
      <c r="A35" s="26">
        <v>32</v>
      </c>
      <c r="B35" s="26" t="s">
        <v>307</v>
      </c>
      <c r="C35" s="26" t="s">
        <v>567</v>
      </c>
      <c r="D35" s="164">
        <v>45901</v>
      </c>
      <c r="E35" s="27">
        <v>450</v>
      </c>
      <c r="F35" s="28">
        <v>1</v>
      </c>
      <c r="G35" s="30">
        <f t="shared" si="0"/>
        <v>450</v>
      </c>
      <c r="H35" s="26" t="s">
        <v>579</v>
      </c>
    </row>
    <row r="36" spans="1:8" s="29" customFormat="1" ht="24" x14ac:dyDescent="0.2">
      <c r="A36" s="26">
        <v>33</v>
      </c>
      <c r="B36" s="26" t="s">
        <v>327</v>
      </c>
      <c r="C36" s="26" t="s">
        <v>568</v>
      </c>
      <c r="D36" s="164">
        <v>45901</v>
      </c>
      <c r="E36" s="27">
        <v>400</v>
      </c>
      <c r="F36" s="28">
        <v>16</v>
      </c>
      <c r="G36" s="30">
        <f t="shared" si="0"/>
        <v>6400</v>
      </c>
      <c r="H36" s="26" t="s">
        <v>579</v>
      </c>
    </row>
    <row r="37" spans="1:8" s="29" customFormat="1" ht="24" x14ac:dyDescent="0.2">
      <c r="A37" s="26">
        <v>34</v>
      </c>
      <c r="B37" s="26" t="s">
        <v>327</v>
      </c>
      <c r="C37" s="26" t="s">
        <v>569</v>
      </c>
      <c r="D37" s="164">
        <v>45901</v>
      </c>
      <c r="E37" s="27">
        <v>350</v>
      </c>
      <c r="F37" s="28">
        <v>4</v>
      </c>
      <c r="G37" s="30">
        <f t="shared" si="0"/>
        <v>1400</v>
      </c>
      <c r="H37" s="26" t="s">
        <v>579</v>
      </c>
    </row>
    <row r="38" spans="1:8" s="29" customFormat="1" ht="24" x14ac:dyDescent="0.2">
      <c r="A38" s="26">
        <v>35</v>
      </c>
      <c r="B38" s="26" t="s">
        <v>307</v>
      </c>
      <c r="C38" s="26" t="s">
        <v>570</v>
      </c>
      <c r="D38" s="164">
        <v>45901</v>
      </c>
      <c r="E38" s="27">
        <v>1100</v>
      </c>
      <c r="F38" s="28">
        <v>1</v>
      </c>
      <c r="G38" s="30">
        <f t="shared" si="0"/>
        <v>1100</v>
      </c>
      <c r="H38" s="26" t="s">
        <v>579</v>
      </c>
    </row>
    <row r="39" spans="1:8" s="29" customFormat="1" ht="24" x14ac:dyDescent="0.2">
      <c r="A39" s="26">
        <v>36</v>
      </c>
      <c r="B39" s="26" t="s">
        <v>327</v>
      </c>
      <c r="C39" s="26" t="s">
        <v>571</v>
      </c>
      <c r="D39" s="164">
        <v>45901</v>
      </c>
      <c r="E39" s="27">
        <v>2600</v>
      </c>
      <c r="F39" s="28">
        <v>1</v>
      </c>
      <c r="G39" s="30">
        <f t="shared" si="0"/>
        <v>2600</v>
      </c>
      <c r="H39" s="26" t="s">
        <v>579</v>
      </c>
    </row>
    <row r="40" spans="1:8" s="29" customFormat="1" ht="24" x14ac:dyDescent="0.2">
      <c r="A40" s="26">
        <v>37</v>
      </c>
      <c r="B40" s="26" t="s">
        <v>327</v>
      </c>
      <c r="C40" s="26" t="s">
        <v>572</v>
      </c>
      <c r="D40" s="164">
        <v>45901</v>
      </c>
      <c r="E40" s="27">
        <v>800</v>
      </c>
      <c r="F40" s="28">
        <v>3</v>
      </c>
      <c r="G40" s="30">
        <f t="shared" si="0"/>
        <v>2400</v>
      </c>
      <c r="H40" s="26" t="s">
        <v>579</v>
      </c>
    </row>
    <row r="41" spans="1:8" s="29" customFormat="1" ht="24" x14ac:dyDescent="0.2">
      <c r="A41" s="26">
        <v>38</v>
      </c>
      <c r="B41" s="26" t="s">
        <v>327</v>
      </c>
      <c r="C41" s="26" t="s">
        <v>573</v>
      </c>
      <c r="D41" s="164">
        <v>45901</v>
      </c>
      <c r="E41" s="27">
        <v>400</v>
      </c>
      <c r="F41" s="28">
        <v>1</v>
      </c>
      <c r="G41" s="30">
        <f t="shared" si="0"/>
        <v>400</v>
      </c>
      <c r="H41" s="26" t="s">
        <v>579</v>
      </c>
    </row>
    <row r="42" spans="1:8" s="29" customFormat="1" ht="24" x14ac:dyDescent="0.2">
      <c r="A42" s="26">
        <v>39</v>
      </c>
      <c r="B42" s="26" t="s">
        <v>315</v>
      </c>
      <c r="C42" s="26" t="s">
        <v>574</v>
      </c>
      <c r="D42" s="164">
        <v>45901</v>
      </c>
      <c r="E42" s="27">
        <v>1200</v>
      </c>
      <c r="F42" s="28">
        <v>1</v>
      </c>
      <c r="G42" s="30">
        <f t="shared" si="0"/>
        <v>1200</v>
      </c>
      <c r="H42" s="26" t="s">
        <v>579</v>
      </c>
    </row>
    <row r="43" spans="1:8" s="29" customFormat="1" ht="24" x14ac:dyDescent="0.2">
      <c r="A43" s="26">
        <v>40</v>
      </c>
      <c r="B43" s="26" t="s">
        <v>307</v>
      </c>
      <c r="C43" s="26" t="s">
        <v>575</v>
      </c>
      <c r="D43" s="164">
        <v>45901</v>
      </c>
      <c r="E43" s="27">
        <v>5800</v>
      </c>
      <c r="F43" s="28">
        <v>1</v>
      </c>
      <c r="G43" s="30">
        <f t="shared" si="0"/>
        <v>5800</v>
      </c>
      <c r="H43" s="26" t="s">
        <v>579</v>
      </c>
    </row>
    <row r="44" spans="1:8" s="29" customFormat="1" ht="36" x14ac:dyDescent="0.2">
      <c r="A44" s="26">
        <v>41</v>
      </c>
      <c r="B44" s="26" t="s">
        <v>317</v>
      </c>
      <c r="C44" s="26" t="s">
        <v>576</v>
      </c>
      <c r="D44" s="164">
        <v>45901</v>
      </c>
      <c r="E44" s="27">
        <v>110000</v>
      </c>
      <c r="F44" s="28">
        <v>1</v>
      </c>
      <c r="G44" s="30">
        <f t="shared" si="0"/>
        <v>110000</v>
      </c>
      <c r="H44" s="26" t="s">
        <v>579</v>
      </c>
    </row>
    <row r="45" spans="1:8" s="29" customFormat="1" hidden="1" x14ac:dyDescent="0.2">
      <c r="A45" s="26">
        <v>42</v>
      </c>
      <c r="B45" s="26"/>
      <c r="C45" s="26"/>
      <c r="D45" s="164"/>
      <c r="E45" s="27"/>
      <c r="F45" s="28"/>
      <c r="G45" s="30">
        <f t="shared" si="0"/>
        <v>0</v>
      </c>
      <c r="H45" s="26"/>
    </row>
    <row r="46" spans="1:8" s="29" customFormat="1" hidden="1" x14ac:dyDescent="0.2">
      <c r="A46" s="26">
        <v>43</v>
      </c>
      <c r="B46" s="26"/>
      <c r="C46" s="26"/>
      <c r="D46" s="164"/>
      <c r="E46" s="27"/>
      <c r="F46" s="28"/>
      <c r="G46" s="30">
        <f t="shared" si="0"/>
        <v>0</v>
      </c>
      <c r="H46" s="26"/>
    </row>
    <row r="47" spans="1:8" s="29" customFormat="1" hidden="1" x14ac:dyDescent="0.2">
      <c r="A47" s="26">
        <v>44</v>
      </c>
      <c r="B47" s="26"/>
      <c r="C47" s="26"/>
      <c r="D47" s="164"/>
      <c r="E47" s="27"/>
      <c r="F47" s="28"/>
      <c r="G47" s="30">
        <f t="shared" si="0"/>
        <v>0</v>
      </c>
      <c r="H47" s="26"/>
    </row>
    <row r="48" spans="1:8" s="29" customFormat="1" hidden="1" x14ac:dyDescent="0.2">
      <c r="A48" s="26">
        <v>45</v>
      </c>
      <c r="B48" s="26"/>
      <c r="C48" s="26"/>
      <c r="D48" s="164"/>
      <c r="E48" s="27"/>
      <c r="F48" s="28"/>
      <c r="G48" s="30">
        <f t="shared" si="0"/>
        <v>0</v>
      </c>
      <c r="H48" s="26"/>
    </row>
    <row r="49" spans="1:8" s="29" customFormat="1" hidden="1" x14ac:dyDescent="0.2">
      <c r="A49" s="26">
        <v>46</v>
      </c>
      <c r="B49" s="26"/>
      <c r="C49" s="26"/>
      <c r="D49" s="164"/>
      <c r="E49" s="27"/>
      <c r="F49" s="28"/>
      <c r="G49" s="30">
        <f t="shared" si="0"/>
        <v>0</v>
      </c>
      <c r="H49" s="26"/>
    </row>
    <row r="50" spans="1:8" s="29" customFormat="1" hidden="1" x14ac:dyDescent="0.2">
      <c r="A50" s="26">
        <v>47</v>
      </c>
      <c r="B50" s="26"/>
      <c r="C50" s="26"/>
      <c r="D50" s="164"/>
      <c r="E50" s="27"/>
      <c r="F50" s="28"/>
      <c r="G50" s="30">
        <f t="shared" si="0"/>
        <v>0</v>
      </c>
      <c r="H50" s="26"/>
    </row>
    <row r="51" spans="1:8" s="29" customFormat="1" hidden="1" x14ac:dyDescent="0.2">
      <c r="A51" s="26">
        <v>48</v>
      </c>
      <c r="B51" s="26"/>
      <c r="C51" s="26"/>
      <c r="D51" s="164"/>
      <c r="E51" s="27"/>
      <c r="F51" s="28"/>
      <c r="G51" s="30">
        <f t="shared" si="0"/>
        <v>0</v>
      </c>
      <c r="H51" s="26"/>
    </row>
    <row r="52" spans="1:8" s="29" customFormat="1" hidden="1" x14ac:dyDescent="0.2">
      <c r="A52" s="26">
        <v>49</v>
      </c>
      <c r="B52" s="26"/>
      <c r="C52" s="26"/>
      <c r="D52" s="164"/>
      <c r="E52" s="27"/>
      <c r="F52" s="28"/>
      <c r="G52" s="30">
        <f t="shared" si="0"/>
        <v>0</v>
      </c>
      <c r="H52" s="26"/>
    </row>
    <row r="53" spans="1:8" s="29" customFormat="1" hidden="1" x14ac:dyDescent="0.2">
      <c r="A53" s="26">
        <v>50</v>
      </c>
      <c r="B53" s="26"/>
      <c r="C53" s="26"/>
      <c r="D53" s="164"/>
      <c r="E53" s="27"/>
      <c r="F53" s="28"/>
      <c r="G53" s="30">
        <f t="shared" si="0"/>
        <v>0</v>
      </c>
      <c r="H53" s="26"/>
    </row>
    <row r="54" spans="1:8" s="29" customFormat="1" hidden="1" x14ac:dyDescent="0.2">
      <c r="A54" s="26">
        <v>51</v>
      </c>
      <c r="B54" s="26"/>
      <c r="C54" s="26"/>
      <c r="D54" s="164"/>
      <c r="E54" s="27"/>
      <c r="F54" s="28"/>
      <c r="G54" s="30">
        <f t="shared" si="0"/>
        <v>0</v>
      </c>
      <c r="H54" s="26"/>
    </row>
    <row r="55" spans="1:8" s="29" customFormat="1" hidden="1" x14ac:dyDescent="0.2">
      <c r="A55" s="26">
        <v>52</v>
      </c>
      <c r="B55" s="26"/>
      <c r="C55" s="26"/>
      <c r="D55" s="164"/>
      <c r="E55" s="27"/>
      <c r="F55" s="28"/>
      <c r="G55" s="30">
        <f t="shared" si="0"/>
        <v>0</v>
      </c>
      <c r="H55" s="26"/>
    </row>
    <row r="56" spans="1:8" s="29" customFormat="1" hidden="1" x14ac:dyDescent="0.2">
      <c r="A56" s="26">
        <v>53</v>
      </c>
      <c r="B56" s="26"/>
      <c r="C56" s="26"/>
      <c r="D56" s="164"/>
      <c r="E56" s="27"/>
      <c r="F56" s="28"/>
      <c r="G56" s="30">
        <f t="shared" si="0"/>
        <v>0</v>
      </c>
      <c r="H56" s="26"/>
    </row>
    <row r="57" spans="1:8" s="29" customFormat="1" hidden="1" x14ac:dyDescent="0.2">
      <c r="A57" s="26">
        <v>54</v>
      </c>
      <c r="B57" s="26"/>
      <c r="C57" s="26"/>
      <c r="D57" s="164"/>
      <c r="E57" s="27"/>
      <c r="F57" s="28"/>
      <c r="G57" s="30">
        <f t="shared" si="0"/>
        <v>0</v>
      </c>
      <c r="H57" s="26"/>
    </row>
    <row r="58" spans="1:8" s="29" customFormat="1" hidden="1" x14ac:dyDescent="0.2">
      <c r="A58" s="26">
        <v>55</v>
      </c>
      <c r="B58" s="26"/>
      <c r="C58" s="26"/>
      <c r="D58" s="164"/>
      <c r="E58" s="27"/>
      <c r="F58" s="28"/>
      <c r="G58" s="30">
        <f t="shared" si="0"/>
        <v>0</v>
      </c>
      <c r="H58" s="26"/>
    </row>
    <row r="59" spans="1:8" s="29" customFormat="1" hidden="1" x14ac:dyDescent="0.2">
      <c r="A59" s="26">
        <v>56</v>
      </c>
      <c r="B59" s="26"/>
      <c r="C59" s="26"/>
      <c r="D59" s="164"/>
      <c r="E59" s="27"/>
      <c r="F59" s="28"/>
      <c r="G59" s="30">
        <f t="shared" si="0"/>
        <v>0</v>
      </c>
      <c r="H59" s="26"/>
    </row>
    <row r="60" spans="1:8" s="29" customFormat="1" hidden="1" x14ac:dyDescent="0.2">
      <c r="A60" s="26">
        <v>57</v>
      </c>
      <c r="B60" s="26"/>
      <c r="C60" s="26"/>
      <c r="D60" s="164"/>
      <c r="E60" s="27"/>
      <c r="F60" s="28"/>
      <c r="G60" s="30">
        <f t="shared" si="0"/>
        <v>0</v>
      </c>
      <c r="H60" s="26"/>
    </row>
    <row r="61" spans="1:8" s="29" customFormat="1" hidden="1" x14ac:dyDescent="0.2">
      <c r="A61" s="26">
        <v>58</v>
      </c>
      <c r="B61" s="26"/>
      <c r="C61" s="26"/>
      <c r="D61" s="164"/>
      <c r="E61" s="27"/>
      <c r="F61" s="28"/>
      <c r="G61" s="30">
        <f t="shared" si="0"/>
        <v>0</v>
      </c>
      <c r="H61" s="26"/>
    </row>
    <row r="62" spans="1:8" s="29" customFormat="1" hidden="1" x14ac:dyDescent="0.2">
      <c r="A62" s="26">
        <v>59</v>
      </c>
      <c r="B62" s="26"/>
      <c r="C62" s="26"/>
      <c r="D62" s="164"/>
      <c r="E62" s="27"/>
      <c r="F62" s="28"/>
      <c r="G62" s="30">
        <f t="shared" si="0"/>
        <v>0</v>
      </c>
      <c r="H62" s="26"/>
    </row>
    <row r="63" spans="1:8" s="29" customFormat="1" hidden="1" x14ac:dyDescent="0.2">
      <c r="A63" s="26">
        <v>60</v>
      </c>
      <c r="B63" s="26"/>
      <c r="C63" s="26"/>
      <c r="D63" s="164"/>
      <c r="E63" s="27"/>
      <c r="F63" s="28"/>
      <c r="G63" s="30">
        <f t="shared" si="0"/>
        <v>0</v>
      </c>
      <c r="H63" s="26"/>
    </row>
    <row r="64" spans="1:8" s="29" customFormat="1" hidden="1" x14ac:dyDescent="0.2">
      <c r="A64" s="26">
        <v>61</v>
      </c>
      <c r="B64" s="26"/>
      <c r="C64" s="26"/>
      <c r="D64" s="164"/>
      <c r="E64" s="27"/>
      <c r="F64" s="28"/>
      <c r="G64" s="30">
        <f t="shared" si="0"/>
        <v>0</v>
      </c>
      <c r="H64" s="26"/>
    </row>
    <row r="65" spans="1:8" s="29" customFormat="1" hidden="1" x14ac:dyDescent="0.2">
      <c r="A65" s="26">
        <v>62</v>
      </c>
      <c r="B65" s="26"/>
      <c r="C65" s="26"/>
      <c r="D65" s="164"/>
      <c r="E65" s="27"/>
      <c r="F65" s="28"/>
      <c r="G65" s="30">
        <f t="shared" si="0"/>
        <v>0</v>
      </c>
      <c r="H65" s="26"/>
    </row>
    <row r="66" spans="1:8" s="29" customFormat="1" hidden="1" x14ac:dyDescent="0.2">
      <c r="A66" s="26">
        <v>63</v>
      </c>
      <c r="B66" s="26"/>
      <c r="C66" s="26"/>
      <c r="D66" s="164"/>
      <c r="E66" s="27"/>
      <c r="F66" s="28"/>
      <c r="G66" s="30">
        <f t="shared" si="0"/>
        <v>0</v>
      </c>
      <c r="H66" s="26"/>
    </row>
    <row r="67" spans="1:8" s="29" customFormat="1" hidden="1" x14ac:dyDescent="0.2">
      <c r="A67" s="26">
        <v>64</v>
      </c>
      <c r="B67" s="26"/>
      <c r="C67" s="26"/>
      <c r="D67" s="164"/>
      <c r="E67" s="27"/>
      <c r="F67" s="28"/>
      <c r="G67" s="30">
        <f t="shared" si="0"/>
        <v>0</v>
      </c>
      <c r="H67" s="26"/>
    </row>
    <row r="68" spans="1:8" s="29" customFormat="1" hidden="1" x14ac:dyDescent="0.2">
      <c r="A68" s="26">
        <v>65</v>
      </c>
      <c r="B68" s="26"/>
      <c r="C68" s="26"/>
      <c r="D68" s="164"/>
      <c r="E68" s="27"/>
      <c r="F68" s="28"/>
      <c r="G68" s="30">
        <f t="shared" si="0"/>
        <v>0</v>
      </c>
      <c r="H68" s="26"/>
    </row>
    <row r="69" spans="1:8" s="29" customFormat="1" hidden="1" x14ac:dyDescent="0.2">
      <c r="A69" s="26">
        <v>66</v>
      </c>
      <c r="B69" s="26"/>
      <c r="C69" s="26"/>
      <c r="D69" s="164"/>
      <c r="E69" s="27"/>
      <c r="F69" s="28"/>
      <c r="G69" s="30">
        <f t="shared" si="0"/>
        <v>0</v>
      </c>
      <c r="H69" s="26"/>
    </row>
    <row r="70" spans="1:8" s="29" customFormat="1" hidden="1" x14ac:dyDescent="0.2">
      <c r="A70" s="26">
        <v>67</v>
      </c>
      <c r="B70" s="26"/>
      <c r="C70" s="26"/>
      <c r="D70" s="164"/>
      <c r="E70" s="27"/>
      <c r="F70" s="28"/>
      <c r="G70" s="30">
        <f t="shared" si="0"/>
        <v>0</v>
      </c>
      <c r="H70" s="26"/>
    </row>
    <row r="71" spans="1:8" s="29" customFormat="1" hidden="1" x14ac:dyDescent="0.2">
      <c r="A71" s="26">
        <v>68</v>
      </c>
      <c r="B71" s="26"/>
      <c r="C71" s="26"/>
      <c r="D71" s="164"/>
      <c r="E71" s="27"/>
      <c r="F71" s="28"/>
      <c r="G71" s="30">
        <f t="shared" si="0"/>
        <v>0</v>
      </c>
      <c r="H71" s="26"/>
    </row>
    <row r="72" spans="1:8" s="29" customFormat="1" hidden="1" x14ac:dyDescent="0.2">
      <c r="A72" s="26">
        <v>69</v>
      </c>
      <c r="B72" s="26"/>
      <c r="C72" s="26"/>
      <c r="D72" s="164"/>
      <c r="E72" s="27"/>
      <c r="F72" s="28"/>
      <c r="G72" s="30">
        <f t="shared" si="0"/>
        <v>0</v>
      </c>
      <c r="H72" s="26"/>
    </row>
    <row r="73" spans="1:8" s="29" customFormat="1" hidden="1" x14ac:dyDescent="0.2">
      <c r="A73" s="26">
        <v>70</v>
      </c>
      <c r="B73" s="26"/>
      <c r="C73" s="26"/>
      <c r="D73" s="164"/>
      <c r="E73" s="27"/>
      <c r="F73" s="28"/>
      <c r="G73" s="30">
        <f t="shared" ref="G73:G96" si="1">F73*E73</f>
        <v>0</v>
      </c>
      <c r="H73" s="26"/>
    </row>
    <row r="74" spans="1:8" s="29" customFormat="1" hidden="1" x14ac:dyDescent="0.2">
      <c r="A74" s="26">
        <v>71</v>
      </c>
      <c r="B74" s="26"/>
      <c r="C74" s="26"/>
      <c r="D74" s="164"/>
      <c r="E74" s="27"/>
      <c r="F74" s="28"/>
      <c r="G74" s="30">
        <f t="shared" si="1"/>
        <v>0</v>
      </c>
      <c r="H74" s="26"/>
    </row>
    <row r="75" spans="1:8" s="29" customFormat="1" hidden="1" x14ac:dyDescent="0.2">
      <c r="A75" s="26">
        <v>72</v>
      </c>
      <c r="B75" s="26"/>
      <c r="C75" s="26"/>
      <c r="D75" s="164"/>
      <c r="E75" s="27"/>
      <c r="F75" s="28"/>
      <c r="G75" s="30">
        <f t="shared" si="1"/>
        <v>0</v>
      </c>
      <c r="H75" s="26"/>
    </row>
    <row r="76" spans="1:8" s="29" customFormat="1" hidden="1" x14ac:dyDescent="0.2">
      <c r="A76" s="26">
        <v>73</v>
      </c>
      <c r="B76" s="26"/>
      <c r="C76" s="26"/>
      <c r="D76" s="164"/>
      <c r="E76" s="27"/>
      <c r="F76" s="28"/>
      <c r="G76" s="30">
        <f t="shared" si="1"/>
        <v>0</v>
      </c>
      <c r="H76" s="26"/>
    </row>
    <row r="77" spans="1:8" s="29" customFormat="1" hidden="1" x14ac:dyDescent="0.2">
      <c r="A77" s="26">
        <v>74</v>
      </c>
      <c r="B77" s="26"/>
      <c r="C77" s="26"/>
      <c r="D77" s="164"/>
      <c r="E77" s="27"/>
      <c r="F77" s="28"/>
      <c r="G77" s="30">
        <f t="shared" si="1"/>
        <v>0</v>
      </c>
      <c r="H77" s="26"/>
    </row>
    <row r="78" spans="1:8" s="29" customFormat="1" hidden="1" x14ac:dyDescent="0.2">
      <c r="A78" s="26">
        <v>75</v>
      </c>
      <c r="B78" s="26"/>
      <c r="C78" s="26"/>
      <c r="D78" s="164"/>
      <c r="E78" s="27"/>
      <c r="F78" s="28"/>
      <c r="G78" s="30">
        <f t="shared" si="1"/>
        <v>0</v>
      </c>
      <c r="H78" s="26"/>
    </row>
    <row r="79" spans="1:8" s="29" customFormat="1" hidden="1" x14ac:dyDescent="0.2">
      <c r="A79" s="26">
        <v>76</v>
      </c>
      <c r="B79" s="26"/>
      <c r="C79" s="26"/>
      <c r="D79" s="164"/>
      <c r="E79" s="27"/>
      <c r="F79" s="28"/>
      <c r="G79" s="30">
        <f t="shared" si="1"/>
        <v>0</v>
      </c>
      <c r="H79" s="26"/>
    </row>
    <row r="80" spans="1:8" s="29" customFormat="1" hidden="1" x14ac:dyDescent="0.2">
      <c r="A80" s="26">
        <v>77</v>
      </c>
      <c r="B80" s="26"/>
      <c r="C80" s="26"/>
      <c r="D80" s="164"/>
      <c r="E80" s="27"/>
      <c r="F80" s="28"/>
      <c r="G80" s="30">
        <f t="shared" si="1"/>
        <v>0</v>
      </c>
      <c r="H80" s="26"/>
    </row>
    <row r="81" spans="1:8" s="29" customFormat="1" hidden="1" x14ac:dyDescent="0.2">
      <c r="A81" s="26">
        <v>78</v>
      </c>
      <c r="B81" s="26"/>
      <c r="C81" s="26"/>
      <c r="D81" s="164"/>
      <c r="E81" s="27"/>
      <c r="F81" s="28"/>
      <c r="G81" s="30">
        <f t="shared" si="1"/>
        <v>0</v>
      </c>
      <c r="H81" s="26"/>
    </row>
    <row r="82" spans="1:8" s="29" customFormat="1" hidden="1" x14ac:dyDescent="0.2">
      <c r="A82" s="26">
        <v>79</v>
      </c>
      <c r="B82" s="26"/>
      <c r="C82" s="26"/>
      <c r="D82" s="164"/>
      <c r="E82" s="27"/>
      <c r="F82" s="28"/>
      <c r="G82" s="30">
        <f t="shared" si="1"/>
        <v>0</v>
      </c>
      <c r="H82" s="26"/>
    </row>
    <row r="83" spans="1:8" s="29" customFormat="1" hidden="1" x14ac:dyDescent="0.2">
      <c r="A83" s="26">
        <v>80</v>
      </c>
      <c r="B83" s="26"/>
      <c r="C83" s="26"/>
      <c r="D83" s="164"/>
      <c r="E83" s="27"/>
      <c r="F83" s="28"/>
      <c r="G83" s="30">
        <f t="shared" si="1"/>
        <v>0</v>
      </c>
      <c r="H83" s="26"/>
    </row>
    <row r="84" spans="1:8" s="29" customFormat="1" hidden="1" x14ac:dyDescent="0.2">
      <c r="A84" s="26">
        <v>81</v>
      </c>
      <c r="B84" s="26"/>
      <c r="C84" s="26"/>
      <c r="D84" s="164"/>
      <c r="E84" s="27"/>
      <c r="F84" s="28"/>
      <c r="G84" s="30">
        <f t="shared" si="1"/>
        <v>0</v>
      </c>
      <c r="H84" s="26"/>
    </row>
    <row r="85" spans="1:8" s="29" customFormat="1" hidden="1" x14ac:dyDescent="0.2">
      <c r="A85" s="26">
        <v>82</v>
      </c>
      <c r="B85" s="26"/>
      <c r="C85" s="26"/>
      <c r="D85" s="164"/>
      <c r="E85" s="27"/>
      <c r="F85" s="28"/>
      <c r="G85" s="30">
        <f t="shared" si="1"/>
        <v>0</v>
      </c>
      <c r="H85" s="26"/>
    </row>
    <row r="86" spans="1:8" s="29" customFormat="1" hidden="1" x14ac:dyDescent="0.2">
      <c r="A86" s="26">
        <v>83</v>
      </c>
      <c r="B86" s="26"/>
      <c r="C86" s="26"/>
      <c r="D86" s="164"/>
      <c r="E86" s="27"/>
      <c r="F86" s="28"/>
      <c r="G86" s="30">
        <f t="shared" si="1"/>
        <v>0</v>
      </c>
      <c r="H86" s="26"/>
    </row>
    <row r="87" spans="1:8" s="29" customFormat="1" hidden="1" x14ac:dyDescent="0.2">
      <c r="A87" s="26">
        <v>84</v>
      </c>
      <c r="B87" s="26"/>
      <c r="C87" s="26"/>
      <c r="D87" s="164"/>
      <c r="E87" s="27"/>
      <c r="F87" s="28"/>
      <c r="G87" s="30">
        <f t="shared" si="1"/>
        <v>0</v>
      </c>
      <c r="H87" s="26"/>
    </row>
    <row r="88" spans="1:8" s="29" customFormat="1" hidden="1" x14ac:dyDescent="0.2">
      <c r="A88" s="26">
        <v>85</v>
      </c>
      <c r="B88" s="26"/>
      <c r="C88" s="26"/>
      <c r="D88" s="164"/>
      <c r="E88" s="27"/>
      <c r="F88" s="28"/>
      <c r="G88" s="30">
        <f t="shared" si="1"/>
        <v>0</v>
      </c>
      <c r="H88" s="26"/>
    </row>
    <row r="89" spans="1:8" s="29" customFormat="1" hidden="1" x14ac:dyDescent="0.2">
      <c r="A89" s="26">
        <v>86</v>
      </c>
      <c r="B89" s="26"/>
      <c r="C89" s="26"/>
      <c r="D89" s="164"/>
      <c r="E89" s="27"/>
      <c r="F89" s="28"/>
      <c r="G89" s="30">
        <f t="shared" si="1"/>
        <v>0</v>
      </c>
      <c r="H89" s="26"/>
    </row>
    <row r="90" spans="1:8" s="29" customFormat="1" hidden="1" x14ac:dyDescent="0.2">
      <c r="A90" s="26">
        <v>87</v>
      </c>
      <c r="B90" s="26"/>
      <c r="C90" s="26"/>
      <c r="D90" s="164"/>
      <c r="E90" s="27"/>
      <c r="F90" s="28"/>
      <c r="G90" s="30">
        <f t="shared" si="1"/>
        <v>0</v>
      </c>
      <c r="H90" s="26"/>
    </row>
    <row r="91" spans="1:8" s="29" customFormat="1" hidden="1" x14ac:dyDescent="0.2">
      <c r="A91" s="26">
        <v>88</v>
      </c>
      <c r="B91" s="26"/>
      <c r="C91" s="26"/>
      <c r="D91" s="164"/>
      <c r="E91" s="27"/>
      <c r="F91" s="28"/>
      <c r="G91" s="30">
        <f t="shared" si="1"/>
        <v>0</v>
      </c>
      <c r="H91" s="26"/>
    </row>
    <row r="92" spans="1:8" s="29" customFormat="1" hidden="1" x14ac:dyDescent="0.2">
      <c r="A92" s="26">
        <v>89</v>
      </c>
      <c r="B92" s="26"/>
      <c r="C92" s="26"/>
      <c r="D92" s="164"/>
      <c r="E92" s="27"/>
      <c r="F92" s="28"/>
      <c r="G92" s="30">
        <f t="shared" si="1"/>
        <v>0</v>
      </c>
      <c r="H92" s="26"/>
    </row>
    <row r="93" spans="1:8" s="29" customFormat="1" hidden="1" x14ac:dyDescent="0.2">
      <c r="A93" s="26">
        <v>90</v>
      </c>
      <c r="B93" s="26"/>
      <c r="C93" s="26"/>
      <c r="D93" s="164"/>
      <c r="E93" s="27"/>
      <c r="F93" s="28"/>
      <c r="G93" s="30">
        <f t="shared" si="1"/>
        <v>0</v>
      </c>
      <c r="H93" s="26"/>
    </row>
    <row r="94" spans="1:8" s="29" customFormat="1" hidden="1" x14ac:dyDescent="0.2">
      <c r="A94" s="26">
        <v>91</v>
      </c>
      <c r="B94" s="26"/>
      <c r="C94" s="26"/>
      <c r="D94" s="164"/>
      <c r="E94" s="27"/>
      <c r="F94" s="28"/>
      <c r="G94" s="30">
        <f t="shared" si="1"/>
        <v>0</v>
      </c>
      <c r="H94" s="26"/>
    </row>
    <row r="95" spans="1:8" s="29" customFormat="1" hidden="1" x14ac:dyDescent="0.2">
      <c r="A95" s="26">
        <v>92</v>
      </c>
      <c r="B95" s="26"/>
      <c r="C95" s="26"/>
      <c r="D95" s="164"/>
      <c r="E95" s="27"/>
      <c r="F95" s="28"/>
      <c r="G95" s="30">
        <f t="shared" si="1"/>
        <v>0</v>
      </c>
      <c r="H95" s="26"/>
    </row>
    <row r="96" spans="1:8" s="29" customFormat="1" hidden="1" x14ac:dyDescent="0.2">
      <c r="A96" s="26">
        <v>93</v>
      </c>
      <c r="B96" s="26"/>
      <c r="C96" s="26"/>
      <c r="D96" s="164"/>
      <c r="E96" s="27"/>
      <c r="F96" s="28"/>
      <c r="G96" s="30">
        <f t="shared" si="1"/>
        <v>0</v>
      </c>
      <c r="H96" s="26"/>
    </row>
    <row r="97" spans="1:8" s="29" customFormat="1" hidden="1" x14ac:dyDescent="0.2">
      <c r="A97" s="26">
        <v>94</v>
      </c>
      <c r="B97" s="26"/>
      <c r="C97" s="26"/>
      <c r="D97" s="164"/>
      <c r="E97" s="27"/>
      <c r="F97" s="28"/>
      <c r="G97" s="30">
        <f t="shared" ref="G97:G103" si="2">F97*E97</f>
        <v>0</v>
      </c>
      <c r="H97" s="26"/>
    </row>
    <row r="98" spans="1:8" s="29" customFormat="1" hidden="1" x14ac:dyDescent="0.2">
      <c r="A98" s="26">
        <v>95</v>
      </c>
      <c r="B98" s="26"/>
      <c r="C98" s="26"/>
      <c r="D98" s="164"/>
      <c r="E98" s="27"/>
      <c r="F98" s="28"/>
      <c r="G98" s="30">
        <f t="shared" si="2"/>
        <v>0</v>
      </c>
      <c r="H98" s="26"/>
    </row>
    <row r="99" spans="1:8" s="29" customFormat="1" hidden="1" x14ac:dyDescent="0.2">
      <c r="A99" s="26">
        <v>96</v>
      </c>
      <c r="B99" s="26"/>
      <c r="C99" s="26"/>
      <c r="D99" s="164"/>
      <c r="E99" s="27"/>
      <c r="F99" s="28"/>
      <c r="G99" s="30">
        <f t="shared" si="2"/>
        <v>0</v>
      </c>
      <c r="H99" s="26"/>
    </row>
    <row r="100" spans="1:8" s="29" customFormat="1" hidden="1" x14ac:dyDescent="0.2">
      <c r="A100" s="26">
        <v>97</v>
      </c>
      <c r="B100" s="26"/>
      <c r="C100" s="26"/>
      <c r="D100" s="164"/>
      <c r="E100" s="27"/>
      <c r="F100" s="28"/>
      <c r="G100" s="30">
        <f t="shared" si="2"/>
        <v>0</v>
      </c>
      <c r="H100" s="26"/>
    </row>
    <row r="101" spans="1:8" s="29" customFormat="1" hidden="1" x14ac:dyDescent="0.2">
      <c r="A101" s="26">
        <v>98</v>
      </c>
      <c r="B101" s="26"/>
      <c r="C101" s="26"/>
      <c r="D101" s="164"/>
      <c r="E101" s="27"/>
      <c r="F101" s="28"/>
      <c r="G101" s="30">
        <f t="shared" si="2"/>
        <v>0</v>
      </c>
      <c r="H101" s="26"/>
    </row>
    <row r="102" spans="1:8" s="29" customFormat="1" hidden="1" x14ac:dyDescent="0.2">
      <c r="A102" s="26">
        <v>99</v>
      </c>
      <c r="B102" s="26"/>
      <c r="C102" s="26"/>
      <c r="D102" s="164"/>
      <c r="E102" s="27"/>
      <c r="F102" s="28"/>
      <c r="G102" s="30">
        <f t="shared" si="2"/>
        <v>0</v>
      </c>
      <c r="H102" s="26"/>
    </row>
    <row r="103" spans="1:8" s="29" customFormat="1" hidden="1" x14ac:dyDescent="0.2">
      <c r="A103" s="26">
        <v>100</v>
      </c>
      <c r="B103" s="26"/>
      <c r="C103" s="26"/>
      <c r="D103" s="164"/>
      <c r="E103" s="27"/>
      <c r="F103" s="28"/>
      <c r="G103" s="30">
        <f t="shared" si="2"/>
        <v>0</v>
      </c>
      <c r="H103" s="26"/>
    </row>
    <row r="104" spans="1:8" x14ac:dyDescent="0.2">
      <c r="A104" s="312"/>
      <c r="B104" s="312"/>
      <c r="C104" s="312"/>
      <c r="D104" s="312"/>
      <c r="E104" s="313" t="s">
        <v>59</v>
      </c>
      <c r="F104" s="314">
        <f>SUM(F4:F103)</f>
        <v>290</v>
      </c>
      <c r="G104" s="315">
        <f>SUM(G4:G103)</f>
        <v>517260</v>
      </c>
      <c r="H104" s="316"/>
    </row>
    <row r="127" spans="2:2" x14ac:dyDescent="0.2">
      <c r="B127" s="22"/>
    </row>
    <row r="128" spans="2:2" x14ac:dyDescent="0.2">
      <c r="B128" s="22"/>
    </row>
    <row r="129" spans="2:2" x14ac:dyDescent="0.2">
      <c r="B129" s="22"/>
    </row>
    <row r="130" spans="2:2" x14ac:dyDescent="0.2">
      <c r="B130" s="22"/>
    </row>
    <row r="131" spans="2:2" x14ac:dyDescent="0.2">
      <c r="B131" s="22"/>
    </row>
    <row r="132" spans="2:2" x14ac:dyDescent="0.2">
      <c r="B132" s="22"/>
    </row>
    <row r="133" spans="2:2" x14ac:dyDescent="0.2">
      <c r="B133" s="22"/>
    </row>
    <row r="134" spans="2:2" x14ac:dyDescent="0.2">
      <c r="B134" s="22"/>
    </row>
    <row r="135" spans="2:2" x14ac:dyDescent="0.2">
      <c r="B135" s="22"/>
    </row>
    <row r="136" spans="2:2" x14ac:dyDescent="0.2">
      <c r="B136" s="22"/>
    </row>
    <row r="137" spans="2:2" x14ac:dyDescent="0.2">
      <c r="B137" s="22"/>
    </row>
    <row r="138" spans="2:2" x14ac:dyDescent="0.2">
      <c r="B138" s="22"/>
    </row>
    <row r="139" spans="2:2" x14ac:dyDescent="0.2">
      <c r="B139" s="22"/>
    </row>
    <row r="140" spans="2:2" x14ac:dyDescent="0.2">
      <c r="B140" s="8"/>
    </row>
  </sheetData>
  <sheetProtection algorithmName="SHA-512" hashValue="gUElxhDZEt0xqdJOVhJN0uR+Ty9KQsFyTXfoYu7Juh3bcMX19nd2xyWjJP28c9itXBDXZ8kTmQb9r0VK1nNoiA==" saltValue="EZpfZgKkSXwwO0oew2+bKA==" spinCount="100000" sheet="1" formatRows="0"/>
  <mergeCells count="2">
    <mergeCell ref="A1:H1"/>
    <mergeCell ref="A2:H2"/>
  </mergeCells>
  <phoneticPr fontId="9" type="noConversion"/>
  <conditionalFormatting sqref="A4:H103">
    <cfRule type="expression" dxfId="3" priority="1">
      <formula>ISODD(ROW())</formula>
    </cfRule>
  </conditionalFormatting>
  <dataValidations count="1">
    <dataValidation type="list" allowBlank="1" showInputMessage="1" showErrorMessage="1" sqref="B4:B103">
      <formula1>Bens</formula1>
    </dataValidation>
  </dataValidations>
  <pageMargins left="0.19685039370078741" right="0.19685039370078741" top="0.59055118110236227" bottom="0.59055118110236227" header="0" footer="0"/>
  <pageSetup paperSize="9" scale="75" fitToHeight="0" orientation="landscape" r:id="rId1"/>
  <headerFooter>
    <oddFooter>Página &amp;P de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4.9989318521683403E-2"/>
    <pageSetUpPr fitToPage="1"/>
  </sheetPr>
  <dimension ref="A1:J1011"/>
  <sheetViews>
    <sheetView view="pageBreakPreview" zoomScaleNormal="100" zoomScaleSheetLayoutView="100" workbookViewId="0">
      <pane ySplit="3" topLeftCell="A4" activePane="bottomLeft" state="frozen"/>
      <selection activeCell="C112" sqref="C112"/>
      <selection pane="bottomLeft" activeCell="G63" sqref="G63"/>
    </sheetView>
  </sheetViews>
  <sheetFormatPr defaultRowHeight="12.75" x14ac:dyDescent="0.2"/>
  <cols>
    <col min="1" max="1" width="4.7109375" style="85" customWidth="1"/>
    <col min="2" max="2" width="30.85546875" style="12" customWidth="1"/>
    <col min="3" max="3" width="12.85546875" style="85" bestFit="1" customWidth="1"/>
    <col min="4" max="5" width="10.140625" style="85" customWidth="1"/>
    <col min="6" max="6" width="31.5703125" style="12" customWidth="1"/>
    <col min="7" max="7" width="36" style="86" customWidth="1"/>
    <col min="8" max="8" width="11.7109375" style="85" customWidth="1"/>
    <col min="9" max="16384" width="9.140625" style="83"/>
  </cols>
  <sheetData>
    <row r="1" spans="1:8" ht="44.25" customHeight="1" x14ac:dyDescent="0.2">
      <c r="A1" s="363" t="str">
        <f>Capa!A1</f>
        <v>Memória de Cálculo A
Contrato de Gestão nº 002/2019 celebrado entre a Secretaria de Estado de Justiça e Segurança Pública - SEJUSP e o Instituto ELO - IELO</v>
      </c>
      <c r="B1" s="363"/>
      <c r="C1" s="363"/>
      <c r="D1" s="363"/>
      <c r="E1" s="363"/>
      <c r="F1" s="363"/>
      <c r="G1" s="363"/>
      <c r="H1" s="363"/>
    </row>
    <row r="2" spans="1:8" ht="23.25" customHeight="1" x14ac:dyDescent="0.2">
      <c r="A2" s="376" t="s">
        <v>377</v>
      </c>
      <c r="B2" s="376"/>
      <c r="C2" s="376"/>
      <c r="D2" s="376"/>
      <c r="E2" s="376"/>
      <c r="F2" s="376"/>
      <c r="G2" s="376"/>
      <c r="H2" s="376"/>
    </row>
    <row r="3" spans="1:8" ht="43.5" customHeight="1" x14ac:dyDescent="0.2">
      <c r="A3" s="318" t="s">
        <v>378</v>
      </c>
      <c r="B3" s="318" t="s">
        <v>371</v>
      </c>
      <c r="C3" s="318" t="s">
        <v>104</v>
      </c>
      <c r="D3" s="318" t="s">
        <v>379</v>
      </c>
      <c r="E3" s="318" t="s">
        <v>380</v>
      </c>
      <c r="F3" s="318" t="s">
        <v>99</v>
      </c>
      <c r="G3" s="318" t="s">
        <v>381</v>
      </c>
      <c r="H3" s="318" t="s">
        <v>382</v>
      </c>
    </row>
    <row r="4" spans="1:8" x14ac:dyDescent="0.2">
      <c r="A4" s="87">
        <v>1</v>
      </c>
      <c r="B4" s="88" t="s">
        <v>178</v>
      </c>
      <c r="C4" s="76">
        <v>17020</v>
      </c>
      <c r="D4" s="163">
        <v>45627</v>
      </c>
      <c r="E4" s="163">
        <v>45992</v>
      </c>
      <c r="F4" s="317" t="s">
        <v>400</v>
      </c>
      <c r="G4" s="89" t="s">
        <v>401</v>
      </c>
      <c r="H4" s="128">
        <f>IFERROR((DATEDIF(D4,E4,"M")+1)*C4,0)</f>
        <v>221260</v>
      </c>
    </row>
    <row r="5" spans="1:8" x14ac:dyDescent="0.2">
      <c r="A5" s="87">
        <v>2</v>
      </c>
      <c r="B5" s="88" t="s">
        <v>180</v>
      </c>
      <c r="C5" s="76">
        <v>7058</v>
      </c>
      <c r="D5" s="163">
        <v>45627</v>
      </c>
      <c r="E5" s="163">
        <v>45992</v>
      </c>
      <c r="F5" s="88" t="s">
        <v>400</v>
      </c>
      <c r="G5" s="89" t="s">
        <v>401</v>
      </c>
      <c r="H5" s="128">
        <f t="shared" ref="H5:H68" si="0">IFERROR((DATEDIF(D5,E5,"M")+1)*C5,0)</f>
        <v>91754</v>
      </c>
    </row>
    <row r="6" spans="1:8" x14ac:dyDescent="0.2">
      <c r="A6" s="87">
        <v>3</v>
      </c>
      <c r="B6" s="88" t="s">
        <v>182</v>
      </c>
      <c r="C6" s="76">
        <v>1802</v>
      </c>
      <c r="D6" s="163">
        <v>45627</v>
      </c>
      <c r="E6" s="163">
        <v>45992</v>
      </c>
      <c r="F6" s="88" t="s">
        <v>400</v>
      </c>
      <c r="G6" s="89" t="s">
        <v>401</v>
      </c>
      <c r="H6" s="128">
        <f t="shared" si="0"/>
        <v>23426</v>
      </c>
    </row>
    <row r="7" spans="1:8" x14ac:dyDescent="0.2">
      <c r="A7" s="87">
        <v>4</v>
      </c>
      <c r="B7" s="88" t="s">
        <v>184</v>
      </c>
      <c r="C7" s="76">
        <v>2600</v>
      </c>
      <c r="D7" s="163">
        <v>45748</v>
      </c>
      <c r="E7" s="163">
        <v>45748</v>
      </c>
      <c r="F7" s="88" t="s">
        <v>400</v>
      </c>
      <c r="G7" s="89" t="s">
        <v>402</v>
      </c>
      <c r="H7" s="128">
        <f t="shared" si="0"/>
        <v>2600</v>
      </c>
    </row>
    <row r="8" spans="1:8" x14ac:dyDescent="0.2">
      <c r="A8" s="87">
        <v>5</v>
      </c>
      <c r="B8" s="88" t="s">
        <v>186</v>
      </c>
      <c r="C8" s="76">
        <v>3100</v>
      </c>
      <c r="D8" s="163">
        <v>45627</v>
      </c>
      <c r="E8" s="163">
        <v>45992</v>
      </c>
      <c r="F8" s="88" t="s">
        <v>400</v>
      </c>
      <c r="G8" s="89" t="s">
        <v>401</v>
      </c>
      <c r="H8" s="128">
        <f t="shared" si="0"/>
        <v>40300</v>
      </c>
    </row>
    <row r="9" spans="1:8" x14ac:dyDescent="0.2">
      <c r="A9" s="87">
        <v>6</v>
      </c>
      <c r="B9" s="88" t="s">
        <v>190</v>
      </c>
      <c r="C9" s="76">
        <v>600</v>
      </c>
      <c r="D9" s="163">
        <v>45627</v>
      </c>
      <c r="E9" s="163">
        <v>45992</v>
      </c>
      <c r="F9" s="88" t="s">
        <v>400</v>
      </c>
      <c r="G9" s="89" t="s">
        <v>401</v>
      </c>
      <c r="H9" s="128">
        <f t="shared" si="0"/>
        <v>7800</v>
      </c>
    </row>
    <row r="10" spans="1:8" ht="33.75" x14ac:dyDescent="0.2">
      <c r="A10" s="87">
        <v>7</v>
      </c>
      <c r="B10" s="88" t="s">
        <v>192</v>
      </c>
      <c r="C10" s="76">
        <v>10600</v>
      </c>
      <c r="D10" s="163">
        <v>45627</v>
      </c>
      <c r="E10" s="163">
        <v>45992</v>
      </c>
      <c r="F10" s="88" t="s">
        <v>400</v>
      </c>
      <c r="G10" s="89" t="s">
        <v>403</v>
      </c>
      <c r="H10" s="128">
        <f t="shared" si="0"/>
        <v>137800</v>
      </c>
    </row>
    <row r="11" spans="1:8" x14ac:dyDescent="0.2">
      <c r="A11" s="87">
        <v>8</v>
      </c>
      <c r="B11" s="88" t="s">
        <v>194</v>
      </c>
      <c r="C11" s="76">
        <v>1600</v>
      </c>
      <c r="D11" s="163">
        <v>45627</v>
      </c>
      <c r="E11" s="163">
        <v>45992</v>
      </c>
      <c r="F11" s="88" t="s">
        <v>400</v>
      </c>
      <c r="G11" s="89" t="s">
        <v>401</v>
      </c>
      <c r="H11" s="128">
        <f t="shared" si="0"/>
        <v>20800</v>
      </c>
    </row>
    <row r="12" spans="1:8" ht="33.75" x14ac:dyDescent="0.2">
      <c r="A12" s="87">
        <v>9</v>
      </c>
      <c r="B12" s="88" t="s">
        <v>196</v>
      </c>
      <c r="C12" s="76">
        <v>2600</v>
      </c>
      <c r="D12" s="163">
        <v>45627</v>
      </c>
      <c r="E12" s="163">
        <v>45992</v>
      </c>
      <c r="F12" s="88" t="s">
        <v>400</v>
      </c>
      <c r="G12" s="89" t="s">
        <v>404</v>
      </c>
      <c r="H12" s="128">
        <f t="shared" si="0"/>
        <v>33800</v>
      </c>
    </row>
    <row r="13" spans="1:8" x14ac:dyDescent="0.2">
      <c r="A13" s="87">
        <v>10</v>
      </c>
      <c r="B13" s="88" t="s">
        <v>198</v>
      </c>
      <c r="C13" s="76">
        <v>24791.200000000001</v>
      </c>
      <c r="D13" s="163">
        <v>45627</v>
      </c>
      <c r="E13" s="163">
        <v>45992</v>
      </c>
      <c r="F13" s="88" t="s">
        <v>400</v>
      </c>
      <c r="G13" s="89" t="s">
        <v>405</v>
      </c>
      <c r="H13" s="128">
        <f t="shared" si="0"/>
        <v>322285.60000000003</v>
      </c>
    </row>
    <row r="14" spans="1:8" ht="22.5" x14ac:dyDescent="0.2">
      <c r="A14" s="87">
        <v>11</v>
      </c>
      <c r="B14" s="88" t="s">
        <v>198</v>
      </c>
      <c r="C14" s="76">
        <v>24791.200000000001</v>
      </c>
      <c r="D14" s="163">
        <v>45992</v>
      </c>
      <c r="E14" s="163">
        <v>45992</v>
      </c>
      <c r="F14" s="88" t="s">
        <v>400</v>
      </c>
      <c r="G14" s="89" t="s">
        <v>406</v>
      </c>
      <c r="H14" s="128">
        <f t="shared" si="0"/>
        <v>24791.200000000001</v>
      </c>
    </row>
    <row r="15" spans="1:8" ht="22.5" x14ac:dyDescent="0.2">
      <c r="A15" s="87">
        <v>12</v>
      </c>
      <c r="B15" s="88" t="s">
        <v>214</v>
      </c>
      <c r="C15" s="76">
        <v>1600</v>
      </c>
      <c r="D15" s="163">
        <v>45627</v>
      </c>
      <c r="E15" s="163">
        <v>45992</v>
      </c>
      <c r="F15" s="88" t="s">
        <v>400</v>
      </c>
      <c r="G15" s="89" t="s">
        <v>407</v>
      </c>
      <c r="H15" s="128">
        <f t="shared" si="0"/>
        <v>20800</v>
      </c>
    </row>
    <row r="16" spans="1:8" ht="33.75" x14ac:dyDescent="0.2">
      <c r="A16" s="87">
        <v>13</v>
      </c>
      <c r="B16" s="88" t="s">
        <v>216</v>
      </c>
      <c r="C16" s="76">
        <v>2900</v>
      </c>
      <c r="D16" s="163">
        <v>45627</v>
      </c>
      <c r="E16" s="163">
        <v>45992</v>
      </c>
      <c r="F16" s="88" t="s">
        <v>400</v>
      </c>
      <c r="G16" s="89" t="s">
        <v>408</v>
      </c>
      <c r="H16" s="128">
        <f t="shared" si="0"/>
        <v>37700</v>
      </c>
    </row>
    <row r="17" spans="1:10" ht="33.75" x14ac:dyDescent="0.2">
      <c r="A17" s="87">
        <v>14</v>
      </c>
      <c r="B17" s="88" t="s">
        <v>214</v>
      </c>
      <c r="C17" s="76">
        <v>2850</v>
      </c>
      <c r="D17" s="163">
        <v>45627</v>
      </c>
      <c r="E17" s="163">
        <v>45992</v>
      </c>
      <c r="F17" s="88" t="s">
        <v>400</v>
      </c>
      <c r="G17" s="89" t="s">
        <v>409</v>
      </c>
      <c r="H17" s="128">
        <f t="shared" si="0"/>
        <v>37050</v>
      </c>
    </row>
    <row r="18" spans="1:10" ht="33.75" x14ac:dyDescent="0.2">
      <c r="A18" s="87">
        <v>15</v>
      </c>
      <c r="B18" s="88" t="s">
        <v>214</v>
      </c>
      <c r="C18" s="76">
        <v>2800</v>
      </c>
      <c r="D18" s="163">
        <v>45627</v>
      </c>
      <c r="E18" s="163">
        <v>45992</v>
      </c>
      <c r="F18" s="88" t="s">
        <v>400</v>
      </c>
      <c r="G18" s="89" t="s">
        <v>410</v>
      </c>
      <c r="H18" s="128">
        <f t="shared" si="0"/>
        <v>36400</v>
      </c>
    </row>
    <row r="19" spans="1:10" ht="33.75" x14ac:dyDescent="0.2">
      <c r="A19" s="87">
        <v>16</v>
      </c>
      <c r="B19" s="88" t="s">
        <v>214</v>
      </c>
      <c r="C19" s="76">
        <v>2000</v>
      </c>
      <c r="D19" s="163">
        <v>45627</v>
      </c>
      <c r="E19" s="163">
        <v>45992</v>
      </c>
      <c r="F19" s="88" t="s">
        <v>400</v>
      </c>
      <c r="G19" s="89" t="s">
        <v>411</v>
      </c>
      <c r="H19" s="128">
        <f t="shared" si="0"/>
        <v>26000</v>
      </c>
    </row>
    <row r="20" spans="1:10" ht="33.75" x14ac:dyDescent="0.2">
      <c r="A20" s="87">
        <v>17</v>
      </c>
      <c r="B20" s="88" t="s">
        <v>214</v>
      </c>
      <c r="C20" s="76">
        <v>1900</v>
      </c>
      <c r="D20" s="163">
        <v>45627</v>
      </c>
      <c r="E20" s="163">
        <v>45992</v>
      </c>
      <c r="F20" s="88" t="s">
        <v>400</v>
      </c>
      <c r="G20" s="89" t="s">
        <v>412</v>
      </c>
      <c r="H20" s="128">
        <f t="shared" si="0"/>
        <v>24700</v>
      </c>
    </row>
    <row r="21" spans="1:10" x14ac:dyDescent="0.2">
      <c r="A21" s="87">
        <v>18</v>
      </c>
      <c r="B21" s="88" t="s">
        <v>214</v>
      </c>
      <c r="C21" s="76">
        <v>1600</v>
      </c>
      <c r="D21" s="163">
        <v>45627</v>
      </c>
      <c r="E21" s="163">
        <v>45992</v>
      </c>
      <c r="F21" s="88" t="s">
        <v>400</v>
      </c>
      <c r="G21" s="89" t="s">
        <v>413</v>
      </c>
      <c r="H21" s="128">
        <f t="shared" si="0"/>
        <v>20800</v>
      </c>
    </row>
    <row r="22" spans="1:10" ht="33.75" x14ac:dyDescent="0.2">
      <c r="A22" s="87">
        <v>19</v>
      </c>
      <c r="B22" s="88" t="s">
        <v>214</v>
      </c>
      <c r="C22" s="76">
        <v>500</v>
      </c>
      <c r="D22" s="163">
        <v>45658</v>
      </c>
      <c r="E22" s="163">
        <v>45658</v>
      </c>
      <c r="F22" s="88" t="s">
        <v>400</v>
      </c>
      <c r="G22" s="89" t="s">
        <v>414</v>
      </c>
      <c r="H22" s="128">
        <f t="shared" si="0"/>
        <v>500</v>
      </c>
    </row>
    <row r="23" spans="1:10" ht="33.75" x14ac:dyDescent="0.2">
      <c r="A23" s="87">
        <v>20</v>
      </c>
      <c r="B23" s="88" t="s">
        <v>214</v>
      </c>
      <c r="C23" s="76">
        <v>25000</v>
      </c>
      <c r="D23" s="163">
        <v>45748</v>
      </c>
      <c r="E23" s="163">
        <v>45748</v>
      </c>
      <c r="F23" s="88" t="s">
        <v>400</v>
      </c>
      <c r="G23" s="89" t="s">
        <v>415</v>
      </c>
      <c r="H23" s="128">
        <f t="shared" si="0"/>
        <v>25000</v>
      </c>
    </row>
    <row r="24" spans="1:10" ht="33.75" x14ac:dyDescent="0.2">
      <c r="A24" s="87">
        <v>21</v>
      </c>
      <c r="B24" s="88" t="s">
        <v>300</v>
      </c>
      <c r="C24" s="76">
        <v>350</v>
      </c>
      <c r="D24" s="163">
        <v>45627</v>
      </c>
      <c r="E24" s="163">
        <v>45992</v>
      </c>
      <c r="F24" s="88" t="s">
        <v>400</v>
      </c>
      <c r="G24" s="89" t="s">
        <v>416</v>
      </c>
      <c r="H24" s="128">
        <f t="shared" si="0"/>
        <v>4550</v>
      </c>
    </row>
    <row r="25" spans="1:10" ht="22.5" x14ac:dyDescent="0.2">
      <c r="A25" s="87">
        <v>22</v>
      </c>
      <c r="B25" s="88" t="s">
        <v>220</v>
      </c>
      <c r="C25" s="76">
        <v>900</v>
      </c>
      <c r="D25" s="163">
        <v>45627</v>
      </c>
      <c r="E25" s="163">
        <v>45992</v>
      </c>
      <c r="F25" s="88" t="s">
        <v>400</v>
      </c>
      <c r="G25" s="89" t="s">
        <v>417</v>
      </c>
      <c r="H25" s="128">
        <f t="shared" si="0"/>
        <v>11700</v>
      </c>
    </row>
    <row r="26" spans="1:10" ht="22.5" x14ac:dyDescent="0.2">
      <c r="A26" s="87">
        <v>23</v>
      </c>
      <c r="B26" s="88" t="s">
        <v>300</v>
      </c>
      <c r="C26" s="76">
        <v>4000</v>
      </c>
      <c r="D26" s="163">
        <v>45627</v>
      </c>
      <c r="E26" s="163">
        <v>45992</v>
      </c>
      <c r="F26" s="88" t="s">
        <v>400</v>
      </c>
      <c r="G26" s="89" t="s">
        <v>418</v>
      </c>
      <c r="H26" s="128">
        <f t="shared" si="0"/>
        <v>52000</v>
      </c>
    </row>
    <row r="27" spans="1:10" x14ac:dyDescent="0.2">
      <c r="A27" s="87">
        <v>24</v>
      </c>
      <c r="B27" s="88" t="s">
        <v>238</v>
      </c>
      <c r="C27" s="76">
        <v>1600</v>
      </c>
      <c r="D27" s="163">
        <v>45627</v>
      </c>
      <c r="E27" s="163">
        <v>45992</v>
      </c>
      <c r="F27" s="88" t="s">
        <v>400</v>
      </c>
      <c r="G27" s="89" t="s">
        <v>419</v>
      </c>
      <c r="H27" s="128">
        <f t="shared" si="0"/>
        <v>20800</v>
      </c>
    </row>
    <row r="28" spans="1:10" ht="33.75" x14ac:dyDescent="0.2">
      <c r="A28" s="87">
        <v>25</v>
      </c>
      <c r="B28" s="88" t="s">
        <v>238</v>
      </c>
      <c r="C28" s="76">
        <v>6000</v>
      </c>
      <c r="D28" s="163">
        <v>45627</v>
      </c>
      <c r="E28" s="163">
        <v>45992</v>
      </c>
      <c r="F28" s="88" t="s">
        <v>400</v>
      </c>
      <c r="G28" s="89" t="s">
        <v>420</v>
      </c>
      <c r="H28" s="128">
        <f t="shared" si="0"/>
        <v>78000</v>
      </c>
    </row>
    <row r="29" spans="1:10" ht="22.5" x14ac:dyDescent="0.2">
      <c r="A29" s="87">
        <v>26</v>
      </c>
      <c r="B29" s="88" t="s">
        <v>254</v>
      </c>
      <c r="C29" s="76">
        <v>900</v>
      </c>
      <c r="D29" s="163">
        <v>45627</v>
      </c>
      <c r="E29" s="163">
        <v>45992</v>
      </c>
      <c r="F29" s="88" t="s">
        <v>400</v>
      </c>
      <c r="G29" s="89" t="s">
        <v>421</v>
      </c>
      <c r="H29" s="128">
        <f t="shared" si="0"/>
        <v>11700</v>
      </c>
    </row>
    <row r="30" spans="1:10" ht="22.5" x14ac:dyDescent="0.2">
      <c r="A30" s="87">
        <v>27</v>
      </c>
      <c r="B30" s="88" t="s">
        <v>258</v>
      </c>
      <c r="C30" s="76">
        <v>650</v>
      </c>
      <c r="D30" s="163">
        <v>45627</v>
      </c>
      <c r="E30" s="163">
        <v>45992</v>
      </c>
      <c r="F30" s="88" t="s">
        <v>400</v>
      </c>
      <c r="G30" s="89" t="s">
        <v>422</v>
      </c>
      <c r="H30" s="128">
        <f t="shared" si="0"/>
        <v>8450</v>
      </c>
    </row>
    <row r="31" spans="1:10" ht="22.5" x14ac:dyDescent="0.2">
      <c r="A31" s="87">
        <v>28</v>
      </c>
      <c r="B31" s="88" t="s">
        <v>262</v>
      </c>
      <c r="C31" s="76">
        <v>500</v>
      </c>
      <c r="D31" s="163">
        <v>45627</v>
      </c>
      <c r="E31" s="163">
        <v>45992</v>
      </c>
      <c r="F31" s="88" t="s">
        <v>400</v>
      </c>
      <c r="G31" s="89" t="s">
        <v>423</v>
      </c>
      <c r="H31" s="128">
        <f t="shared" si="0"/>
        <v>6500</v>
      </c>
      <c r="J31" s="135"/>
    </row>
    <row r="32" spans="1:10" ht="22.5" x14ac:dyDescent="0.2">
      <c r="A32" s="87">
        <v>29</v>
      </c>
      <c r="B32" s="88" t="s">
        <v>264</v>
      </c>
      <c r="C32" s="76">
        <v>1100</v>
      </c>
      <c r="D32" s="163">
        <v>45627</v>
      </c>
      <c r="E32" s="163">
        <v>45992</v>
      </c>
      <c r="F32" s="88" t="s">
        <v>400</v>
      </c>
      <c r="G32" s="89" t="s">
        <v>424</v>
      </c>
      <c r="H32" s="128">
        <f t="shared" si="0"/>
        <v>14300</v>
      </c>
    </row>
    <row r="33" spans="1:8" ht="45" x14ac:dyDescent="0.2">
      <c r="A33" s="87">
        <v>30</v>
      </c>
      <c r="B33" s="88" t="s">
        <v>298</v>
      </c>
      <c r="C33" s="76">
        <v>18000</v>
      </c>
      <c r="D33" s="163">
        <v>45748</v>
      </c>
      <c r="E33" s="163">
        <v>45748</v>
      </c>
      <c r="F33" s="88" t="s">
        <v>425</v>
      </c>
      <c r="G33" s="89" t="s">
        <v>426</v>
      </c>
      <c r="H33" s="128">
        <f t="shared" si="0"/>
        <v>18000</v>
      </c>
    </row>
    <row r="34" spans="1:8" ht="45" x14ac:dyDescent="0.2">
      <c r="A34" s="87">
        <v>31</v>
      </c>
      <c r="B34" s="88" t="s">
        <v>298</v>
      </c>
      <c r="C34" s="76">
        <v>9000</v>
      </c>
      <c r="D34" s="163">
        <v>45748</v>
      </c>
      <c r="E34" s="163">
        <v>45748</v>
      </c>
      <c r="F34" s="88" t="s">
        <v>425</v>
      </c>
      <c r="G34" s="89" t="s">
        <v>427</v>
      </c>
      <c r="H34" s="128">
        <f t="shared" si="0"/>
        <v>9000</v>
      </c>
    </row>
    <row r="35" spans="1:8" ht="33.75" x14ac:dyDescent="0.2">
      <c r="A35" s="87">
        <v>32</v>
      </c>
      <c r="B35" s="88" t="s">
        <v>296</v>
      </c>
      <c r="C35" s="76">
        <v>8000</v>
      </c>
      <c r="D35" s="163">
        <v>45748</v>
      </c>
      <c r="E35" s="163">
        <v>45748</v>
      </c>
      <c r="F35" s="88" t="s">
        <v>425</v>
      </c>
      <c r="G35" s="89" t="s">
        <v>428</v>
      </c>
      <c r="H35" s="128">
        <f t="shared" si="0"/>
        <v>8000</v>
      </c>
    </row>
    <row r="36" spans="1:8" ht="22.5" x14ac:dyDescent="0.2">
      <c r="A36" s="87">
        <v>33</v>
      </c>
      <c r="B36" s="88" t="s">
        <v>298</v>
      </c>
      <c r="C36" s="76">
        <v>8100</v>
      </c>
      <c r="D36" s="163">
        <v>45748</v>
      </c>
      <c r="E36" s="163">
        <v>45748</v>
      </c>
      <c r="F36" s="88" t="s">
        <v>425</v>
      </c>
      <c r="G36" s="89" t="s">
        <v>429</v>
      </c>
      <c r="H36" s="128">
        <f t="shared" si="0"/>
        <v>8100</v>
      </c>
    </row>
    <row r="37" spans="1:8" ht="22.5" x14ac:dyDescent="0.2">
      <c r="A37" s="87">
        <v>34</v>
      </c>
      <c r="B37" s="88" t="s">
        <v>298</v>
      </c>
      <c r="C37" s="76">
        <v>4050</v>
      </c>
      <c r="D37" s="163">
        <v>45748</v>
      </c>
      <c r="E37" s="163">
        <v>45748</v>
      </c>
      <c r="F37" s="88" t="s">
        <v>425</v>
      </c>
      <c r="G37" s="89" t="s">
        <v>430</v>
      </c>
      <c r="H37" s="128">
        <f t="shared" si="0"/>
        <v>4050</v>
      </c>
    </row>
    <row r="38" spans="1:8" ht="22.5" x14ac:dyDescent="0.2">
      <c r="A38" s="87">
        <v>35</v>
      </c>
      <c r="B38" s="88" t="s">
        <v>296</v>
      </c>
      <c r="C38" s="76">
        <v>3600</v>
      </c>
      <c r="D38" s="163">
        <v>45748</v>
      </c>
      <c r="E38" s="163">
        <v>45748</v>
      </c>
      <c r="F38" s="88" t="s">
        <v>425</v>
      </c>
      <c r="G38" s="89" t="s">
        <v>431</v>
      </c>
      <c r="H38" s="128">
        <f t="shared" si="0"/>
        <v>3600</v>
      </c>
    </row>
    <row r="39" spans="1:8" ht="33.75" x14ac:dyDescent="0.2">
      <c r="A39" s="87">
        <v>36</v>
      </c>
      <c r="B39" s="88" t="s">
        <v>298</v>
      </c>
      <c r="C39" s="76">
        <v>18000</v>
      </c>
      <c r="D39" s="163">
        <v>45658</v>
      </c>
      <c r="E39" s="163">
        <v>45658</v>
      </c>
      <c r="F39" s="88" t="s">
        <v>432</v>
      </c>
      <c r="G39" s="89" t="s">
        <v>433</v>
      </c>
      <c r="H39" s="128">
        <f t="shared" si="0"/>
        <v>18000</v>
      </c>
    </row>
    <row r="40" spans="1:8" ht="33.75" x14ac:dyDescent="0.2">
      <c r="A40" s="87">
        <v>37</v>
      </c>
      <c r="B40" s="88" t="s">
        <v>298</v>
      </c>
      <c r="C40" s="76">
        <v>9000</v>
      </c>
      <c r="D40" s="163">
        <v>45658</v>
      </c>
      <c r="E40" s="163">
        <v>45658</v>
      </c>
      <c r="F40" s="88" t="s">
        <v>432</v>
      </c>
      <c r="G40" s="89" t="s">
        <v>434</v>
      </c>
      <c r="H40" s="128">
        <f t="shared" si="0"/>
        <v>9000</v>
      </c>
    </row>
    <row r="41" spans="1:8" ht="33.75" x14ac:dyDescent="0.2">
      <c r="A41" s="87">
        <v>38</v>
      </c>
      <c r="B41" s="88" t="s">
        <v>296</v>
      </c>
      <c r="C41" s="76">
        <v>8000</v>
      </c>
      <c r="D41" s="163">
        <v>45658</v>
      </c>
      <c r="E41" s="163">
        <v>45658</v>
      </c>
      <c r="F41" s="88" t="s">
        <v>432</v>
      </c>
      <c r="G41" s="89" t="s">
        <v>435</v>
      </c>
      <c r="H41" s="128">
        <f t="shared" si="0"/>
        <v>8000</v>
      </c>
    </row>
    <row r="42" spans="1:8" ht="45" x14ac:dyDescent="0.2">
      <c r="A42" s="87">
        <v>39</v>
      </c>
      <c r="B42" s="88" t="s">
        <v>298</v>
      </c>
      <c r="C42" s="76">
        <v>18000</v>
      </c>
      <c r="D42" s="163">
        <v>45901</v>
      </c>
      <c r="E42" s="163">
        <v>45901</v>
      </c>
      <c r="F42" s="88" t="s">
        <v>425</v>
      </c>
      <c r="G42" s="89" t="s">
        <v>426</v>
      </c>
      <c r="H42" s="128">
        <f t="shared" si="0"/>
        <v>18000</v>
      </c>
    </row>
    <row r="43" spans="1:8" ht="45" x14ac:dyDescent="0.2">
      <c r="A43" s="87">
        <v>40</v>
      </c>
      <c r="B43" s="88" t="s">
        <v>298</v>
      </c>
      <c r="C43" s="76">
        <v>9000</v>
      </c>
      <c r="D43" s="163">
        <v>45901</v>
      </c>
      <c r="E43" s="163">
        <v>45901</v>
      </c>
      <c r="F43" s="88" t="s">
        <v>425</v>
      </c>
      <c r="G43" s="89" t="s">
        <v>427</v>
      </c>
      <c r="H43" s="128">
        <f t="shared" si="0"/>
        <v>9000</v>
      </c>
    </row>
    <row r="44" spans="1:8" ht="33.75" x14ac:dyDescent="0.2">
      <c r="A44" s="87">
        <v>41</v>
      </c>
      <c r="B44" s="88" t="s">
        <v>296</v>
      </c>
      <c r="C44" s="76">
        <v>8000</v>
      </c>
      <c r="D44" s="163">
        <v>45901</v>
      </c>
      <c r="E44" s="163">
        <v>45901</v>
      </c>
      <c r="F44" s="88" t="s">
        <v>425</v>
      </c>
      <c r="G44" s="89" t="s">
        <v>428</v>
      </c>
      <c r="H44" s="128">
        <f t="shared" si="0"/>
        <v>8000</v>
      </c>
    </row>
    <row r="45" spans="1:8" ht="22.5" x14ac:dyDescent="0.2">
      <c r="A45" s="87">
        <v>42</v>
      </c>
      <c r="B45" s="88" t="s">
        <v>298</v>
      </c>
      <c r="C45" s="76">
        <v>8100</v>
      </c>
      <c r="D45" s="163">
        <v>45901</v>
      </c>
      <c r="E45" s="163">
        <v>45901</v>
      </c>
      <c r="F45" s="88" t="s">
        <v>425</v>
      </c>
      <c r="G45" s="89" t="s">
        <v>429</v>
      </c>
      <c r="H45" s="128">
        <f t="shared" si="0"/>
        <v>8100</v>
      </c>
    </row>
    <row r="46" spans="1:8" ht="22.5" x14ac:dyDescent="0.2">
      <c r="A46" s="87">
        <v>43</v>
      </c>
      <c r="B46" s="88" t="s">
        <v>298</v>
      </c>
      <c r="C46" s="76">
        <v>4050</v>
      </c>
      <c r="D46" s="163">
        <v>45901</v>
      </c>
      <c r="E46" s="163">
        <v>45901</v>
      </c>
      <c r="F46" s="88" t="s">
        <v>425</v>
      </c>
      <c r="G46" s="89" t="s">
        <v>430</v>
      </c>
      <c r="H46" s="128">
        <f t="shared" si="0"/>
        <v>4050</v>
      </c>
    </row>
    <row r="47" spans="1:8" ht="22.5" x14ac:dyDescent="0.2">
      <c r="A47" s="87">
        <v>44</v>
      </c>
      <c r="B47" s="88" t="s">
        <v>296</v>
      </c>
      <c r="C47" s="76">
        <v>3600</v>
      </c>
      <c r="D47" s="163">
        <v>45901</v>
      </c>
      <c r="E47" s="163">
        <v>45901</v>
      </c>
      <c r="F47" s="88" t="s">
        <v>425</v>
      </c>
      <c r="G47" s="89" t="s">
        <v>431</v>
      </c>
      <c r="H47" s="128">
        <f t="shared" si="0"/>
        <v>3600</v>
      </c>
    </row>
    <row r="48" spans="1:8" ht="33.75" x14ac:dyDescent="0.2">
      <c r="A48" s="87">
        <v>45</v>
      </c>
      <c r="B48" s="88" t="s">
        <v>298</v>
      </c>
      <c r="C48" s="76">
        <v>18000</v>
      </c>
      <c r="D48" s="163">
        <v>45901</v>
      </c>
      <c r="E48" s="163">
        <v>45901</v>
      </c>
      <c r="F48" s="88" t="s">
        <v>432</v>
      </c>
      <c r="G48" s="89" t="s">
        <v>433</v>
      </c>
      <c r="H48" s="128">
        <f t="shared" si="0"/>
        <v>18000</v>
      </c>
    </row>
    <row r="49" spans="1:8" ht="33.75" x14ac:dyDescent="0.2">
      <c r="A49" s="87">
        <v>46</v>
      </c>
      <c r="B49" s="88" t="s">
        <v>298</v>
      </c>
      <c r="C49" s="76">
        <v>9000</v>
      </c>
      <c r="D49" s="163">
        <v>45901</v>
      </c>
      <c r="E49" s="163">
        <v>45901</v>
      </c>
      <c r="F49" s="88" t="s">
        <v>432</v>
      </c>
      <c r="G49" s="89" t="s">
        <v>434</v>
      </c>
      <c r="H49" s="128">
        <f t="shared" si="0"/>
        <v>9000</v>
      </c>
    </row>
    <row r="50" spans="1:8" ht="33.75" x14ac:dyDescent="0.2">
      <c r="A50" s="87">
        <v>47</v>
      </c>
      <c r="B50" s="88" t="s">
        <v>296</v>
      </c>
      <c r="C50" s="76">
        <v>8000</v>
      </c>
      <c r="D50" s="163">
        <v>45901</v>
      </c>
      <c r="E50" s="163">
        <v>45901</v>
      </c>
      <c r="F50" s="88" t="s">
        <v>432</v>
      </c>
      <c r="G50" s="89" t="s">
        <v>435</v>
      </c>
      <c r="H50" s="128">
        <f t="shared" si="0"/>
        <v>8000</v>
      </c>
    </row>
    <row r="51" spans="1:8" ht="22.5" x14ac:dyDescent="0.2">
      <c r="A51" s="87">
        <v>48</v>
      </c>
      <c r="B51" s="88" t="s">
        <v>436</v>
      </c>
      <c r="C51" s="76">
        <v>485450</v>
      </c>
      <c r="D51" s="163">
        <v>45627</v>
      </c>
      <c r="E51" s="163">
        <v>45658</v>
      </c>
      <c r="F51" s="88" t="s">
        <v>436</v>
      </c>
      <c r="G51" s="89" t="s">
        <v>437</v>
      </c>
      <c r="H51" s="128">
        <f t="shared" si="0"/>
        <v>970900</v>
      </c>
    </row>
    <row r="52" spans="1:8" ht="22.5" x14ac:dyDescent="0.2">
      <c r="A52" s="87">
        <v>49</v>
      </c>
      <c r="B52" s="88" t="s">
        <v>436</v>
      </c>
      <c r="C52" s="76">
        <v>492100</v>
      </c>
      <c r="D52" s="163">
        <v>45689</v>
      </c>
      <c r="E52" s="163">
        <v>45689</v>
      </c>
      <c r="F52" s="88" t="s">
        <v>436</v>
      </c>
      <c r="G52" s="89" t="s">
        <v>438</v>
      </c>
      <c r="H52" s="128">
        <f t="shared" si="0"/>
        <v>492100</v>
      </c>
    </row>
    <row r="53" spans="1:8" ht="22.5" x14ac:dyDescent="0.2">
      <c r="A53" s="87">
        <v>50</v>
      </c>
      <c r="B53" s="88" t="s">
        <v>436</v>
      </c>
      <c r="C53" s="76">
        <v>498750</v>
      </c>
      <c r="D53" s="163">
        <v>45717</v>
      </c>
      <c r="E53" s="163">
        <v>45748</v>
      </c>
      <c r="F53" s="88" t="s">
        <v>436</v>
      </c>
      <c r="G53" s="89" t="s">
        <v>439</v>
      </c>
      <c r="H53" s="128">
        <f t="shared" si="0"/>
        <v>997500</v>
      </c>
    </row>
    <row r="54" spans="1:8" ht="22.5" x14ac:dyDescent="0.2">
      <c r="A54" s="87">
        <v>51</v>
      </c>
      <c r="B54" s="88" t="s">
        <v>436</v>
      </c>
      <c r="C54" s="76">
        <v>505400</v>
      </c>
      <c r="D54" s="163">
        <v>45778</v>
      </c>
      <c r="E54" s="163">
        <v>45809</v>
      </c>
      <c r="F54" s="88" t="s">
        <v>440</v>
      </c>
      <c r="G54" s="89" t="s">
        <v>441</v>
      </c>
      <c r="H54" s="128">
        <f t="shared" si="0"/>
        <v>1010800</v>
      </c>
    </row>
    <row r="55" spans="1:8" ht="22.5" x14ac:dyDescent="0.2">
      <c r="A55" s="87">
        <v>52</v>
      </c>
      <c r="B55" s="88" t="s">
        <v>436</v>
      </c>
      <c r="C55" s="76">
        <v>492100</v>
      </c>
      <c r="D55" s="163">
        <v>45839</v>
      </c>
      <c r="E55" s="163">
        <v>45901</v>
      </c>
      <c r="F55" s="88" t="s">
        <v>440</v>
      </c>
      <c r="G55" s="89" t="s">
        <v>442</v>
      </c>
      <c r="H55" s="128">
        <f t="shared" si="0"/>
        <v>1476300</v>
      </c>
    </row>
    <row r="56" spans="1:8" ht="22.5" x14ac:dyDescent="0.2">
      <c r="A56" s="87">
        <v>53</v>
      </c>
      <c r="B56" s="88" t="s">
        <v>436</v>
      </c>
      <c r="C56" s="76">
        <v>518700</v>
      </c>
      <c r="D56" s="163">
        <v>45931</v>
      </c>
      <c r="E56" s="163">
        <v>45962</v>
      </c>
      <c r="F56" s="88" t="s">
        <v>440</v>
      </c>
      <c r="G56" s="89" t="s">
        <v>443</v>
      </c>
      <c r="H56" s="128">
        <f t="shared" si="0"/>
        <v>1037400</v>
      </c>
    </row>
    <row r="57" spans="1:8" ht="22.5" x14ac:dyDescent="0.2">
      <c r="A57" s="87">
        <v>54</v>
      </c>
      <c r="B57" s="88" t="s">
        <v>436</v>
      </c>
      <c r="C57" s="76">
        <v>525350</v>
      </c>
      <c r="D57" s="163">
        <v>45992</v>
      </c>
      <c r="E57" s="163">
        <v>45992</v>
      </c>
      <c r="F57" s="88" t="s">
        <v>444</v>
      </c>
      <c r="G57" s="89" t="s">
        <v>445</v>
      </c>
      <c r="H57" s="128">
        <f t="shared" si="0"/>
        <v>525350</v>
      </c>
    </row>
    <row r="58" spans="1:8" x14ac:dyDescent="0.2">
      <c r="A58" s="87">
        <v>55</v>
      </c>
      <c r="B58" s="88" t="s">
        <v>272</v>
      </c>
      <c r="C58" s="76">
        <v>160000</v>
      </c>
      <c r="D58" s="163">
        <v>45627</v>
      </c>
      <c r="E58" s="163">
        <v>45627</v>
      </c>
      <c r="F58" s="88" t="s">
        <v>436</v>
      </c>
      <c r="G58" s="89" t="s">
        <v>446</v>
      </c>
      <c r="H58" s="128">
        <f t="shared" si="0"/>
        <v>160000</v>
      </c>
    </row>
    <row r="59" spans="1:8" ht="33.75" x14ac:dyDescent="0.2">
      <c r="A59" s="87">
        <v>56</v>
      </c>
      <c r="B59" s="88" t="s">
        <v>440</v>
      </c>
      <c r="C59" s="76">
        <v>34580</v>
      </c>
      <c r="D59" s="163">
        <v>45627</v>
      </c>
      <c r="E59" s="163">
        <v>45689</v>
      </c>
      <c r="F59" s="88" t="s">
        <v>440</v>
      </c>
      <c r="G59" s="89" t="s">
        <v>447</v>
      </c>
      <c r="H59" s="128">
        <f t="shared" si="0"/>
        <v>103740</v>
      </c>
    </row>
    <row r="60" spans="1:8" ht="45" x14ac:dyDescent="0.2">
      <c r="A60" s="87">
        <v>57</v>
      </c>
      <c r="B60" s="88" t="s">
        <v>440</v>
      </c>
      <c r="C60" s="76">
        <v>26600</v>
      </c>
      <c r="D60" s="163">
        <v>45627</v>
      </c>
      <c r="E60" s="163">
        <v>45689</v>
      </c>
      <c r="F60" s="88" t="s">
        <v>440</v>
      </c>
      <c r="G60" s="89" t="s">
        <v>448</v>
      </c>
      <c r="H60" s="128">
        <f t="shared" si="0"/>
        <v>79800</v>
      </c>
    </row>
    <row r="61" spans="1:8" ht="33.75" x14ac:dyDescent="0.2">
      <c r="A61" s="87">
        <v>58</v>
      </c>
      <c r="B61" s="88" t="s">
        <v>440</v>
      </c>
      <c r="C61" s="76">
        <v>66500</v>
      </c>
      <c r="D61" s="163">
        <v>45717</v>
      </c>
      <c r="E61" s="163">
        <v>45992</v>
      </c>
      <c r="F61" s="88" t="s">
        <v>440</v>
      </c>
      <c r="G61" s="89" t="s">
        <v>449</v>
      </c>
      <c r="H61" s="128">
        <f t="shared" si="0"/>
        <v>665000</v>
      </c>
    </row>
    <row r="62" spans="1:8" ht="22.5" x14ac:dyDescent="0.2">
      <c r="A62" s="87">
        <v>59</v>
      </c>
      <c r="B62" s="88" t="s">
        <v>228</v>
      </c>
      <c r="C62" s="76">
        <v>40000</v>
      </c>
      <c r="D62" s="163">
        <v>45839</v>
      </c>
      <c r="E62" s="163">
        <v>45839</v>
      </c>
      <c r="F62" s="88" t="s">
        <v>444</v>
      </c>
      <c r="G62" s="89" t="s">
        <v>450</v>
      </c>
      <c r="H62" s="128">
        <f t="shared" si="0"/>
        <v>40000</v>
      </c>
    </row>
    <row r="63" spans="1:8" ht="33.75" x14ac:dyDescent="0.2">
      <c r="A63" s="87">
        <v>60</v>
      </c>
      <c r="B63" s="88" t="s">
        <v>300</v>
      </c>
      <c r="C63" s="76">
        <v>12000</v>
      </c>
      <c r="D63" s="163">
        <v>45627</v>
      </c>
      <c r="E63" s="163">
        <v>45992</v>
      </c>
      <c r="F63" s="88" t="s">
        <v>451</v>
      </c>
      <c r="G63" s="89" t="s">
        <v>452</v>
      </c>
      <c r="H63" s="128">
        <f t="shared" si="0"/>
        <v>156000</v>
      </c>
    </row>
    <row r="64" spans="1:8" ht="22.5" x14ac:dyDescent="0.2">
      <c r="A64" s="87">
        <v>61</v>
      </c>
      <c r="B64" s="88" t="s">
        <v>300</v>
      </c>
      <c r="C64" s="76">
        <v>800</v>
      </c>
      <c r="D64" s="163">
        <v>45627</v>
      </c>
      <c r="E64" s="163">
        <v>45717</v>
      </c>
      <c r="F64" s="88" t="s">
        <v>453</v>
      </c>
      <c r="G64" s="89" t="s">
        <v>454</v>
      </c>
      <c r="H64" s="128">
        <f t="shared" si="0"/>
        <v>3200</v>
      </c>
    </row>
    <row r="65" spans="1:8" ht="33.75" x14ac:dyDescent="0.2">
      <c r="A65" s="87">
        <v>62</v>
      </c>
      <c r="B65" s="88" t="s">
        <v>300</v>
      </c>
      <c r="C65" s="76">
        <v>8000</v>
      </c>
      <c r="D65" s="163">
        <v>45627</v>
      </c>
      <c r="E65" s="163">
        <v>45992</v>
      </c>
      <c r="F65" s="88" t="s">
        <v>455</v>
      </c>
      <c r="G65" s="89" t="s">
        <v>456</v>
      </c>
      <c r="H65" s="128">
        <f t="shared" si="0"/>
        <v>104000</v>
      </c>
    </row>
    <row r="66" spans="1:8" x14ac:dyDescent="0.2">
      <c r="A66" s="87">
        <v>63</v>
      </c>
      <c r="B66" s="88" t="s">
        <v>260</v>
      </c>
      <c r="C66" s="76">
        <v>9000</v>
      </c>
      <c r="D66" s="163">
        <v>45809</v>
      </c>
      <c r="E66" s="163">
        <v>45809</v>
      </c>
      <c r="F66" s="88" t="s">
        <v>457</v>
      </c>
      <c r="G66" s="89" t="s">
        <v>458</v>
      </c>
      <c r="H66" s="128">
        <f t="shared" si="0"/>
        <v>9000</v>
      </c>
    </row>
    <row r="67" spans="1:8" ht="33.75" x14ac:dyDescent="0.2">
      <c r="A67" s="87">
        <v>64</v>
      </c>
      <c r="B67" s="88" t="s">
        <v>298</v>
      </c>
      <c r="C67" s="76">
        <v>4500</v>
      </c>
      <c r="D67" s="163">
        <v>45627</v>
      </c>
      <c r="E67" s="163">
        <v>45992</v>
      </c>
      <c r="F67" s="88" t="s">
        <v>457</v>
      </c>
      <c r="G67" s="89" t="s">
        <v>459</v>
      </c>
      <c r="H67" s="128">
        <f t="shared" si="0"/>
        <v>58500</v>
      </c>
    </row>
    <row r="68" spans="1:8" ht="33.75" x14ac:dyDescent="0.2">
      <c r="A68" s="87">
        <v>65</v>
      </c>
      <c r="B68" s="88" t="s">
        <v>298</v>
      </c>
      <c r="C68" s="76">
        <v>9600</v>
      </c>
      <c r="D68" s="163">
        <v>45717</v>
      </c>
      <c r="E68" s="163">
        <v>45717</v>
      </c>
      <c r="F68" s="88" t="s">
        <v>457</v>
      </c>
      <c r="G68" s="89" t="s">
        <v>460</v>
      </c>
      <c r="H68" s="128">
        <f t="shared" si="0"/>
        <v>9600</v>
      </c>
    </row>
    <row r="69" spans="1:8" ht="33.75" x14ac:dyDescent="0.2">
      <c r="A69" s="87">
        <v>66</v>
      </c>
      <c r="B69" s="88" t="s">
        <v>298</v>
      </c>
      <c r="C69" s="76">
        <v>9600</v>
      </c>
      <c r="D69" s="163">
        <v>45717</v>
      </c>
      <c r="E69" s="163">
        <v>45717</v>
      </c>
      <c r="F69" s="88" t="s">
        <v>457</v>
      </c>
      <c r="G69" s="89" t="s">
        <v>461</v>
      </c>
      <c r="H69" s="128">
        <f t="shared" ref="H69:H132" si="1">IFERROR((DATEDIF(D69,E69,"M")+1)*C69,0)</f>
        <v>9600</v>
      </c>
    </row>
    <row r="70" spans="1:8" ht="33.75" x14ac:dyDescent="0.2">
      <c r="A70" s="87">
        <v>67</v>
      </c>
      <c r="B70" s="88" t="s">
        <v>296</v>
      </c>
      <c r="C70" s="76">
        <v>6400</v>
      </c>
      <c r="D70" s="163">
        <v>45717</v>
      </c>
      <c r="E70" s="163">
        <v>45717</v>
      </c>
      <c r="F70" s="88" t="s">
        <v>457</v>
      </c>
      <c r="G70" s="89" t="s">
        <v>462</v>
      </c>
      <c r="H70" s="128">
        <f t="shared" si="1"/>
        <v>6400</v>
      </c>
    </row>
    <row r="71" spans="1:8" ht="33.75" x14ac:dyDescent="0.2">
      <c r="A71" s="87">
        <v>68</v>
      </c>
      <c r="B71" s="88" t="s">
        <v>298</v>
      </c>
      <c r="C71" s="76">
        <v>9600</v>
      </c>
      <c r="D71" s="163">
        <v>45901</v>
      </c>
      <c r="E71" s="163">
        <v>45901</v>
      </c>
      <c r="F71" s="88" t="s">
        <v>457</v>
      </c>
      <c r="G71" s="89" t="s">
        <v>460</v>
      </c>
      <c r="H71" s="128">
        <f t="shared" si="1"/>
        <v>9600</v>
      </c>
    </row>
    <row r="72" spans="1:8" ht="33.75" x14ac:dyDescent="0.2">
      <c r="A72" s="87">
        <v>69</v>
      </c>
      <c r="B72" s="88" t="s">
        <v>298</v>
      </c>
      <c r="C72" s="76">
        <v>9600</v>
      </c>
      <c r="D72" s="163">
        <v>45901</v>
      </c>
      <c r="E72" s="163">
        <v>45901</v>
      </c>
      <c r="F72" s="88" t="s">
        <v>457</v>
      </c>
      <c r="G72" s="89" t="s">
        <v>461</v>
      </c>
      <c r="H72" s="128">
        <f t="shared" si="1"/>
        <v>9600</v>
      </c>
    </row>
    <row r="73" spans="1:8" ht="33.75" x14ac:dyDescent="0.2">
      <c r="A73" s="87">
        <v>70</v>
      </c>
      <c r="B73" s="88" t="s">
        <v>296</v>
      </c>
      <c r="C73" s="76">
        <v>6400</v>
      </c>
      <c r="D73" s="163">
        <v>45901</v>
      </c>
      <c r="E73" s="163">
        <v>45901</v>
      </c>
      <c r="F73" s="88" t="s">
        <v>457</v>
      </c>
      <c r="G73" s="89" t="s">
        <v>462</v>
      </c>
      <c r="H73" s="128">
        <f t="shared" si="1"/>
        <v>6400</v>
      </c>
    </row>
    <row r="74" spans="1:8" x14ac:dyDescent="0.2">
      <c r="A74" s="87">
        <v>71</v>
      </c>
      <c r="B74" s="88" t="s">
        <v>274</v>
      </c>
      <c r="C74" s="76">
        <v>250000</v>
      </c>
      <c r="D74" s="163">
        <v>45689</v>
      </c>
      <c r="E74" s="163">
        <v>45689</v>
      </c>
      <c r="F74" s="88" t="s">
        <v>432</v>
      </c>
      <c r="G74" s="89" t="s">
        <v>463</v>
      </c>
      <c r="H74" s="128">
        <f t="shared" si="1"/>
        <v>250000</v>
      </c>
    </row>
    <row r="75" spans="1:8" ht="22.5" x14ac:dyDescent="0.2">
      <c r="A75" s="87">
        <v>72</v>
      </c>
      <c r="B75" s="88" t="s">
        <v>214</v>
      </c>
      <c r="C75" s="76">
        <v>26000</v>
      </c>
      <c r="D75" s="163">
        <v>45748</v>
      </c>
      <c r="E75" s="163">
        <v>45748</v>
      </c>
      <c r="F75" s="88" t="s">
        <v>464</v>
      </c>
      <c r="G75" s="89" t="s">
        <v>465</v>
      </c>
      <c r="H75" s="128">
        <f t="shared" si="1"/>
        <v>26000</v>
      </c>
    </row>
    <row r="76" spans="1:8" ht="45" x14ac:dyDescent="0.2">
      <c r="A76" s="87">
        <v>73</v>
      </c>
      <c r="B76" s="88" t="s">
        <v>300</v>
      </c>
      <c r="C76" s="76">
        <v>1000</v>
      </c>
      <c r="D76" s="163">
        <v>45627</v>
      </c>
      <c r="E76" s="163">
        <v>45992</v>
      </c>
      <c r="F76" s="88" t="s">
        <v>466</v>
      </c>
      <c r="G76" s="89" t="s">
        <v>467</v>
      </c>
      <c r="H76" s="128">
        <f t="shared" si="1"/>
        <v>13000</v>
      </c>
    </row>
    <row r="77" spans="1:8" ht="22.5" x14ac:dyDescent="0.2">
      <c r="A77" s="87">
        <v>74</v>
      </c>
      <c r="B77" s="88" t="s">
        <v>300</v>
      </c>
      <c r="C77" s="76">
        <v>480</v>
      </c>
      <c r="D77" s="163">
        <v>45627</v>
      </c>
      <c r="E77" s="163">
        <v>45992</v>
      </c>
      <c r="F77" s="88" t="s">
        <v>400</v>
      </c>
      <c r="G77" s="89" t="s">
        <v>468</v>
      </c>
      <c r="H77" s="128">
        <f t="shared" si="1"/>
        <v>6240</v>
      </c>
    </row>
    <row r="78" spans="1:8" ht="56.25" x14ac:dyDescent="0.2">
      <c r="A78" s="87">
        <v>75</v>
      </c>
      <c r="B78" s="88" t="s">
        <v>260</v>
      </c>
      <c r="C78" s="76">
        <v>40000</v>
      </c>
      <c r="D78" s="163">
        <v>45748</v>
      </c>
      <c r="E78" s="163">
        <v>45748</v>
      </c>
      <c r="F78" s="88" t="s">
        <v>444</v>
      </c>
      <c r="G78" s="89" t="s">
        <v>469</v>
      </c>
      <c r="H78" s="128">
        <f t="shared" si="1"/>
        <v>40000</v>
      </c>
    </row>
    <row r="79" spans="1:8" ht="56.25" x14ac:dyDescent="0.2">
      <c r="A79" s="87">
        <v>76</v>
      </c>
      <c r="B79" s="88" t="s">
        <v>260</v>
      </c>
      <c r="C79" s="76">
        <v>40000</v>
      </c>
      <c r="D79" s="163">
        <v>45901</v>
      </c>
      <c r="E79" s="163">
        <v>45901</v>
      </c>
      <c r="F79" s="88" t="s">
        <v>444</v>
      </c>
      <c r="G79" s="89" t="s">
        <v>469</v>
      </c>
      <c r="H79" s="128">
        <f t="shared" si="1"/>
        <v>40000</v>
      </c>
    </row>
    <row r="80" spans="1:8" x14ac:dyDescent="0.2">
      <c r="A80" s="87">
        <v>77</v>
      </c>
      <c r="B80" s="88" t="s">
        <v>260</v>
      </c>
      <c r="C80" s="76">
        <v>15000</v>
      </c>
      <c r="D80" s="163">
        <v>45658</v>
      </c>
      <c r="E80" s="163">
        <v>45658</v>
      </c>
      <c r="F80" s="88" t="s">
        <v>444</v>
      </c>
      <c r="G80" s="89" t="s">
        <v>470</v>
      </c>
      <c r="H80" s="128">
        <f t="shared" si="1"/>
        <v>15000</v>
      </c>
    </row>
    <row r="81" spans="1:8" x14ac:dyDescent="0.2">
      <c r="A81" s="87">
        <v>78</v>
      </c>
      <c r="B81" s="88" t="s">
        <v>260</v>
      </c>
      <c r="C81" s="76">
        <v>15000</v>
      </c>
      <c r="D81" s="163">
        <v>45748</v>
      </c>
      <c r="E81" s="163">
        <v>45748</v>
      </c>
      <c r="F81" s="88" t="s">
        <v>444</v>
      </c>
      <c r="G81" s="89" t="s">
        <v>470</v>
      </c>
      <c r="H81" s="128">
        <f t="shared" si="1"/>
        <v>15000</v>
      </c>
    </row>
    <row r="82" spans="1:8" x14ac:dyDescent="0.2">
      <c r="A82" s="87">
        <v>79</v>
      </c>
      <c r="B82" s="88" t="s">
        <v>260</v>
      </c>
      <c r="C82" s="76">
        <v>15000</v>
      </c>
      <c r="D82" s="163">
        <v>45839</v>
      </c>
      <c r="E82" s="163">
        <v>45839</v>
      </c>
      <c r="F82" s="88" t="s">
        <v>444</v>
      </c>
      <c r="G82" s="89" t="s">
        <v>470</v>
      </c>
      <c r="H82" s="128">
        <f t="shared" si="1"/>
        <v>15000</v>
      </c>
    </row>
    <row r="83" spans="1:8" x14ac:dyDescent="0.2">
      <c r="A83" s="87">
        <v>80</v>
      </c>
      <c r="B83" s="88" t="s">
        <v>260</v>
      </c>
      <c r="C83" s="76">
        <v>15000</v>
      </c>
      <c r="D83" s="163">
        <v>45931</v>
      </c>
      <c r="E83" s="163">
        <v>45931</v>
      </c>
      <c r="F83" s="88" t="s">
        <v>444</v>
      </c>
      <c r="G83" s="89" t="s">
        <v>470</v>
      </c>
      <c r="H83" s="128">
        <f t="shared" si="1"/>
        <v>15000</v>
      </c>
    </row>
    <row r="84" spans="1:8" ht="45" x14ac:dyDescent="0.2">
      <c r="A84" s="87">
        <v>81</v>
      </c>
      <c r="B84" s="88" t="s">
        <v>444</v>
      </c>
      <c r="C84" s="76">
        <v>100000</v>
      </c>
      <c r="D84" s="163">
        <v>45658</v>
      </c>
      <c r="E84" s="163">
        <v>45658</v>
      </c>
      <c r="F84" s="88" t="s">
        <v>444</v>
      </c>
      <c r="G84" s="89" t="s">
        <v>471</v>
      </c>
      <c r="H84" s="128">
        <f t="shared" si="1"/>
        <v>100000</v>
      </c>
    </row>
    <row r="85" spans="1:8" ht="45" x14ac:dyDescent="0.2">
      <c r="A85" s="87">
        <v>82</v>
      </c>
      <c r="B85" s="88" t="s">
        <v>444</v>
      </c>
      <c r="C85" s="76">
        <v>100000</v>
      </c>
      <c r="D85" s="163">
        <v>45748</v>
      </c>
      <c r="E85" s="163">
        <v>45748</v>
      </c>
      <c r="F85" s="88" t="s">
        <v>444</v>
      </c>
      <c r="G85" s="89" t="s">
        <v>471</v>
      </c>
      <c r="H85" s="128">
        <f t="shared" si="1"/>
        <v>100000</v>
      </c>
    </row>
    <row r="86" spans="1:8" ht="45" x14ac:dyDescent="0.2">
      <c r="A86" s="87">
        <v>83</v>
      </c>
      <c r="B86" s="88" t="s">
        <v>444</v>
      </c>
      <c r="C86" s="76">
        <v>100000</v>
      </c>
      <c r="D86" s="163">
        <v>45839</v>
      </c>
      <c r="E86" s="163">
        <v>45839</v>
      </c>
      <c r="F86" s="88" t="s">
        <v>444</v>
      </c>
      <c r="G86" s="89" t="s">
        <v>471</v>
      </c>
      <c r="H86" s="128">
        <f t="shared" si="1"/>
        <v>100000</v>
      </c>
    </row>
    <row r="87" spans="1:8" ht="45" x14ac:dyDescent="0.2">
      <c r="A87" s="87">
        <v>84</v>
      </c>
      <c r="B87" s="88" t="s">
        <v>444</v>
      </c>
      <c r="C87" s="76">
        <v>100000</v>
      </c>
      <c r="D87" s="163">
        <v>45931</v>
      </c>
      <c r="E87" s="163">
        <v>45931</v>
      </c>
      <c r="F87" s="88" t="s">
        <v>444</v>
      </c>
      <c r="G87" s="89" t="s">
        <v>471</v>
      </c>
      <c r="H87" s="128">
        <f t="shared" si="1"/>
        <v>100000</v>
      </c>
    </row>
    <row r="88" spans="1:8" ht="33.75" x14ac:dyDescent="0.2">
      <c r="A88" s="87">
        <v>85</v>
      </c>
      <c r="B88" s="88" t="s">
        <v>214</v>
      </c>
      <c r="C88" s="76">
        <v>450</v>
      </c>
      <c r="D88" s="163">
        <v>45627</v>
      </c>
      <c r="E88" s="163">
        <v>45992</v>
      </c>
      <c r="F88" s="88" t="s">
        <v>444</v>
      </c>
      <c r="G88" s="89" t="s">
        <v>472</v>
      </c>
      <c r="H88" s="128">
        <f t="shared" si="1"/>
        <v>5850</v>
      </c>
    </row>
    <row r="89" spans="1:8" ht="33.75" x14ac:dyDescent="0.2">
      <c r="A89" s="87">
        <v>86</v>
      </c>
      <c r="B89" s="88" t="s">
        <v>214</v>
      </c>
      <c r="C89" s="76">
        <v>80000</v>
      </c>
      <c r="D89" s="163">
        <v>45627</v>
      </c>
      <c r="E89" s="163">
        <v>45627</v>
      </c>
      <c r="F89" s="88" t="s">
        <v>444</v>
      </c>
      <c r="G89" s="89" t="s">
        <v>473</v>
      </c>
      <c r="H89" s="128">
        <f t="shared" si="1"/>
        <v>80000</v>
      </c>
    </row>
    <row r="90" spans="1:8" ht="33.75" x14ac:dyDescent="0.2">
      <c r="A90" s="87">
        <v>87</v>
      </c>
      <c r="B90" s="88" t="s">
        <v>214</v>
      </c>
      <c r="C90" s="76">
        <v>50000</v>
      </c>
      <c r="D90" s="163">
        <v>45748</v>
      </c>
      <c r="E90" s="163">
        <v>45748</v>
      </c>
      <c r="F90" s="88" t="s">
        <v>444</v>
      </c>
      <c r="G90" s="89" t="s">
        <v>474</v>
      </c>
      <c r="H90" s="128">
        <f t="shared" si="1"/>
        <v>50000</v>
      </c>
    </row>
    <row r="91" spans="1:8" ht="33.75" x14ac:dyDescent="0.2">
      <c r="A91" s="87">
        <v>88</v>
      </c>
      <c r="B91" s="88" t="s">
        <v>214</v>
      </c>
      <c r="C91" s="76">
        <v>50000</v>
      </c>
      <c r="D91" s="163">
        <v>45931</v>
      </c>
      <c r="E91" s="163">
        <v>45931</v>
      </c>
      <c r="F91" s="88" t="s">
        <v>444</v>
      </c>
      <c r="G91" s="89" t="s">
        <v>475</v>
      </c>
      <c r="H91" s="128">
        <f t="shared" si="1"/>
        <v>50000</v>
      </c>
    </row>
    <row r="92" spans="1:8" ht="22.5" x14ac:dyDescent="0.2">
      <c r="A92" s="87">
        <v>89</v>
      </c>
      <c r="B92" s="88" t="s">
        <v>262</v>
      </c>
      <c r="C92" s="76">
        <v>500</v>
      </c>
      <c r="D92" s="163">
        <v>45627</v>
      </c>
      <c r="E92" s="163">
        <v>45992</v>
      </c>
      <c r="F92" s="88" t="s">
        <v>444</v>
      </c>
      <c r="G92" s="89" t="s">
        <v>476</v>
      </c>
      <c r="H92" s="128">
        <f t="shared" si="1"/>
        <v>6500</v>
      </c>
    </row>
    <row r="93" spans="1:8" ht="33.75" x14ac:dyDescent="0.2">
      <c r="A93" s="87">
        <v>90</v>
      </c>
      <c r="B93" s="88" t="s">
        <v>264</v>
      </c>
      <c r="C93" s="76">
        <v>3000</v>
      </c>
      <c r="D93" s="163">
        <v>45627</v>
      </c>
      <c r="E93" s="163">
        <v>45992</v>
      </c>
      <c r="F93" s="88" t="s">
        <v>444</v>
      </c>
      <c r="G93" s="89" t="s">
        <v>477</v>
      </c>
      <c r="H93" s="128">
        <f t="shared" si="1"/>
        <v>39000</v>
      </c>
    </row>
    <row r="94" spans="1:8" ht="22.5" x14ac:dyDescent="0.2">
      <c r="A94" s="87">
        <v>91</v>
      </c>
      <c r="B94" s="88" t="s">
        <v>274</v>
      </c>
      <c r="C94" s="76">
        <v>15000</v>
      </c>
      <c r="D94" s="163">
        <v>45748</v>
      </c>
      <c r="E94" s="163">
        <v>45748</v>
      </c>
      <c r="F94" s="88" t="s">
        <v>432</v>
      </c>
      <c r="G94" s="89" t="s">
        <v>478</v>
      </c>
      <c r="H94" s="128">
        <f t="shared" si="1"/>
        <v>15000</v>
      </c>
    </row>
    <row r="95" spans="1:8" ht="22.5" x14ac:dyDescent="0.2">
      <c r="A95" s="87">
        <v>92</v>
      </c>
      <c r="B95" s="88" t="s">
        <v>274</v>
      </c>
      <c r="C95" s="76">
        <v>15000</v>
      </c>
      <c r="D95" s="163">
        <v>45901</v>
      </c>
      <c r="E95" s="163">
        <v>45901</v>
      </c>
      <c r="F95" s="88" t="s">
        <v>432</v>
      </c>
      <c r="G95" s="89" t="s">
        <v>478</v>
      </c>
      <c r="H95" s="128">
        <f t="shared" si="1"/>
        <v>15000</v>
      </c>
    </row>
    <row r="96" spans="1:8" ht="33.75" x14ac:dyDescent="0.2">
      <c r="A96" s="87">
        <v>93</v>
      </c>
      <c r="B96" s="88" t="s">
        <v>274</v>
      </c>
      <c r="C96" s="76">
        <v>2000</v>
      </c>
      <c r="D96" s="163">
        <v>45627</v>
      </c>
      <c r="E96" s="163">
        <v>45992</v>
      </c>
      <c r="F96" s="88" t="s">
        <v>432</v>
      </c>
      <c r="G96" s="89" t="s">
        <v>479</v>
      </c>
      <c r="H96" s="128">
        <f t="shared" si="1"/>
        <v>26000</v>
      </c>
    </row>
    <row r="97" spans="1:8" x14ac:dyDescent="0.2">
      <c r="A97" s="87">
        <v>94</v>
      </c>
      <c r="B97" s="88" t="s">
        <v>444</v>
      </c>
      <c r="C97" s="76">
        <v>190000</v>
      </c>
      <c r="D97" s="163">
        <v>45658</v>
      </c>
      <c r="E97" s="163">
        <v>45658</v>
      </c>
      <c r="F97" s="88" t="s">
        <v>444</v>
      </c>
      <c r="G97" s="89" t="s">
        <v>480</v>
      </c>
      <c r="H97" s="128">
        <f t="shared" si="1"/>
        <v>190000</v>
      </c>
    </row>
    <row r="98" spans="1:8" ht="33.75" x14ac:dyDescent="0.2">
      <c r="A98" s="87">
        <v>95</v>
      </c>
      <c r="B98" s="88" t="s">
        <v>284</v>
      </c>
      <c r="C98" s="76">
        <v>11000</v>
      </c>
      <c r="D98" s="163">
        <v>45627</v>
      </c>
      <c r="E98" s="163">
        <v>45992</v>
      </c>
      <c r="F98" s="88" t="s">
        <v>481</v>
      </c>
      <c r="G98" s="89" t="s">
        <v>482</v>
      </c>
      <c r="H98" s="128">
        <f t="shared" si="1"/>
        <v>143000</v>
      </c>
    </row>
    <row r="99" spans="1:8" ht="33.75" x14ac:dyDescent="0.2">
      <c r="A99" s="87">
        <v>96</v>
      </c>
      <c r="B99" s="88" t="s">
        <v>290</v>
      </c>
      <c r="C99" s="76">
        <v>60500</v>
      </c>
      <c r="D99" s="163">
        <v>45658</v>
      </c>
      <c r="E99" s="163">
        <v>45658</v>
      </c>
      <c r="F99" s="88" t="s">
        <v>481</v>
      </c>
      <c r="G99" s="89" t="s">
        <v>483</v>
      </c>
      <c r="H99" s="128">
        <f t="shared" si="1"/>
        <v>60500</v>
      </c>
    </row>
    <row r="100" spans="1:8" ht="33.75" x14ac:dyDescent="0.2">
      <c r="A100" s="87">
        <v>97</v>
      </c>
      <c r="B100" s="88" t="s">
        <v>292</v>
      </c>
      <c r="C100" s="76">
        <v>2000</v>
      </c>
      <c r="D100" s="163">
        <v>45627</v>
      </c>
      <c r="E100" s="163">
        <v>45992</v>
      </c>
      <c r="F100" s="88" t="s">
        <v>481</v>
      </c>
      <c r="G100" s="89" t="s">
        <v>484</v>
      </c>
      <c r="H100" s="128">
        <f t="shared" si="1"/>
        <v>26000</v>
      </c>
    </row>
    <row r="101" spans="1:8" ht="33.75" x14ac:dyDescent="0.2">
      <c r="A101" s="87">
        <v>98</v>
      </c>
      <c r="B101" s="88" t="s">
        <v>288</v>
      </c>
      <c r="C101" s="76">
        <v>42500</v>
      </c>
      <c r="D101" s="163">
        <v>45658</v>
      </c>
      <c r="E101" s="163">
        <v>45658</v>
      </c>
      <c r="F101" s="88" t="s">
        <v>481</v>
      </c>
      <c r="G101" s="89" t="s">
        <v>485</v>
      </c>
      <c r="H101" s="128">
        <f t="shared" si="1"/>
        <v>42500</v>
      </c>
    </row>
    <row r="102" spans="1:8" ht="33.75" x14ac:dyDescent="0.2">
      <c r="A102" s="87">
        <v>99</v>
      </c>
      <c r="B102" s="88" t="s">
        <v>292</v>
      </c>
      <c r="C102" s="76">
        <v>1200</v>
      </c>
      <c r="D102" s="163">
        <v>45809</v>
      </c>
      <c r="E102" s="163">
        <v>45809</v>
      </c>
      <c r="F102" s="88" t="s">
        <v>481</v>
      </c>
      <c r="G102" s="89" t="s">
        <v>486</v>
      </c>
      <c r="H102" s="128">
        <f t="shared" si="1"/>
        <v>1200</v>
      </c>
    </row>
    <row r="103" spans="1:8" ht="22.5" x14ac:dyDescent="0.2">
      <c r="A103" s="87">
        <v>100</v>
      </c>
      <c r="B103" s="88" t="s">
        <v>300</v>
      </c>
      <c r="C103" s="76">
        <v>80000</v>
      </c>
      <c r="D103" s="163">
        <v>45839</v>
      </c>
      <c r="E103" s="163">
        <v>45839</v>
      </c>
      <c r="F103" s="88" t="s">
        <v>487</v>
      </c>
      <c r="G103" s="89" t="s">
        <v>488</v>
      </c>
      <c r="H103" s="128">
        <f t="shared" si="1"/>
        <v>80000</v>
      </c>
    </row>
    <row r="104" spans="1:8" ht="78.75" x14ac:dyDescent="0.2">
      <c r="A104" s="87">
        <v>101</v>
      </c>
      <c r="B104" s="88" t="s">
        <v>300</v>
      </c>
      <c r="C104" s="76">
        <v>300000</v>
      </c>
      <c r="D104" s="163">
        <v>45627</v>
      </c>
      <c r="E104" s="163">
        <v>45627</v>
      </c>
      <c r="F104" s="88" t="s">
        <v>487</v>
      </c>
      <c r="G104" s="89" t="s">
        <v>489</v>
      </c>
      <c r="H104" s="128">
        <f t="shared" si="1"/>
        <v>300000</v>
      </c>
    </row>
    <row r="105" spans="1:8" ht="78.75" x14ac:dyDescent="0.2">
      <c r="A105" s="87">
        <v>102</v>
      </c>
      <c r="B105" s="88" t="s">
        <v>300</v>
      </c>
      <c r="C105" s="76">
        <v>300000</v>
      </c>
      <c r="D105" s="163">
        <v>45809</v>
      </c>
      <c r="E105" s="163">
        <v>45809</v>
      </c>
      <c r="F105" s="88" t="s">
        <v>487</v>
      </c>
      <c r="G105" s="89" t="s">
        <v>489</v>
      </c>
      <c r="H105" s="128">
        <f t="shared" si="1"/>
        <v>300000</v>
      </c>
    </row>
    <row r="106" spans="1:8" ht="45" x14ac:dyDescent="0.2">
      <c r="A106" s="87">
        <v>103</v>
      </c>
      <c r="B106" s="88" t="s">
        <v>300</v>
      </c>
      <c r="C106" s="76">
        <v>15000</v>
      </c>
      <c r="D106" s="163">
        <v>45627</v>
      </c>
      <c r="E106" s="163">
        <v>45992</v>
      </c>
      <c r="F106" s="88" t="s">
        <v>490</v>
      </c>
      <c r="G106" s="89" t="s">
        <v>491</v>
      </c>
      <c r="H106" s="128">
        <f t="shared" si="1"/>
        <v>195000</v>
      </c>
    </row>
    <row r="107" spans="1:8" ht="56.25" x14ac:dyDescent="0.2">
      <c r="A107" s="87">
        <v>104</v>
      </c>
      <c r="B107" s="88" t="s">
        <v>300</v>
      </c>
      <c r="C107" s="76">
        <v>17000</v>
      </c>
      <c r="D107" s="163">
        <v>45627</v>
      </c>
      <c r="E107" s="163">
        <v>45992</v>
      </c>
      <c r="F107" s="88" t="s">
        <v>492</v>
      </c>
      <c r="G107" s="89" t="s">
        <v>493</v>
      </c>
      <c r="H107" s="128">
        <f t="shared" si="1"/>
        <v>221000</v>
      </c>
    </row>
    <row r="108" spans="1:8" ht="67.5" x14ac:dyDescent="0.2">
      <c r="A108" s="87">
        <v>105</v>
      </c>
      <c r="B108" s="88" t="s">
        <v>300</v>
      </c>
      <c r="C108" s="76">
        <v>61800</v>
      </c>
      <c r="D108" s="163">
        <v>45627</v>
      </c>
      <c r="E108" s="163">
        <v>45992</v>
      </c>
      <c r="F108" s="88" t="s">
        <v>494</v>
      </c>
      <c r="G108" s="89" t="s">
        <v>495</v>
      </c>
      <c r="H108" s="128">
        <f t="shared" si="1"/>
        <v>803400</v>
      </c>
    </row>
    <row r="109" spans="1:8" ht="45" x14ac:dyDescent="0.2">
      <c r="A109" s="87">
        <v>106</v>
      </c>
      <c r="B109" s="88" t="s">
        <v>300</v>
      </c>
      <c r="C109" s="76">
        <v>1000</v>
      </c>
      <c r="D109" s="163">
        <v>45627</v>
      </c>
      <c r="E109" s="163">
        <v>45992</v>
      </c>
      <c r="F109" s="88" t="s">
        <v>496</v>
      </c>
      <c r="G109" s="89" t="s">
        <v>497</v>
      </c>
      <c r="H109" s="128">
        <f t="shared" si="1"/>
        <v>13000</v>
      </c>
    </row>
    <row r="110" spans="1:8" ht="45" x14ac:dyDescent="0.2">
      <c r="A110" s="87">
        <v>107</v>
      </c>
      <c r="B110" s="88" t="s">
        <v>300</v>
      </c>
      <c r="C110" s="76">
        <v>3000</v>
      </c>
      <c r="D110" s="163">
        <v>45748</v>
      </c>
      <c r="E110" s="163">
        <v>45809</v>
      </c>
      <c r="F110" s="88" t="s">
        <v>498</v>
      </c>
      <c r="G110" s="89" t="s">
        <v>499</v>
      </c>
      <c r="H110" s="128">
        <f t="shared" si="1"/>
        <v>9000</v>
      </c>
    </row>
    <row r="111" spans="1:8" ht="67.5" x14ac:dyDescent="0.2">
      <c r="A111" s="87">
        <v>108</v>
      </c>
      <c r="B111" s="88" t="s">
        <v>300</v>
      </c>
      <c r="C111" s="76">
        <v>6000</v>
      </c>
      <c r="D111" s="163">
        <v>45627</v>
      </c>
      <c r="E111" s="163">
        <v>45992</v>
      </c>
      <c r="F111" s="88" t="s">
        <v>494</v>
      </c>
      <c r="G111" s="89" t="s">
        <v>500</v>
      </c>
      <c r="H111" s="128">
        <f t="shared" si="1"/>
        <v>78000</v>
      </c>
    </row>
    <row r="112" spans="1:8" ht="101.25" x14ac:dyDescent="0.2">
      <c r="A112" s="87">
        <v>109</v>
      </c>
      <c r="B112" s="88" t="s">
        <v>274</v>
      </c>
      <c r="C112" s="76">
        <v>60000</v>
      </c>
      <c r="D112" s="163">
        <v>45627</v>
      </c>
      <c r="E112" s="163">
        <v>45627</v>
      </c>
      <c r="F112" s="88" t="s">
        <v>501</v>
      </c>
      <c r="G112" s="89" t="s">
        <v>502</v>
      </c>
      <c r="H112" s="128">
        <f t="shared" si="1"/>
        <v>60000</v>
      </c>
    </row>
    <row r="113" spans="1:8" ht="34.5" thickBot="1" x14ac:dyDescent="0.25">
      <c r="A113" s="87">
        <v>110</v>
      </c>
      <c r="B113" s="88" t="s">
        <v>300</v>
      </c>
      <c r="C113" s="76">
        <v>400000</v>
      </c>
      <c r="D113" s="163">
        <v>45748</v>
      </c>
      <c r="E113" s="163">
        <v>45748</v>
      </c>
      <c r="F113" s="88" t="s">
        <v>503</v>
      </c>
      <c r="G113" s="89" t="s">
        <v>504</v>
      </c>
      <c r="H113" s="128">
        <f t="shared" si="1"/>
        <v>400000</v>
      </c>
    </row>
    <row r="114" spans="1:8" hidden="1" x14ac:dyDescent="0.2">
      <c r="A114" s="87">
        <v>111</v>
      </c>
      <c r="B114" s="88"/>
      <c r="C114" s="76"/>
      <c r="D114" s="163"/>
      <c r="E114" s="163"/>
      <c r="F114" s="88"/>
      <c r="G114" s="89"/>
      <c r="H114" s="128">
        <f t="shared" si="1"/>
        <v>0</v>
      </c>
    </row>
    <row r="115" spans="1:8" hidden="1" x14ac:dyDescent="0.2">
      <c r="A115" s="87">
        <v>112</v>
      </c>
      <c r="B115" s="88"/>
      <c r="C115" s="76"/>
      <c r="D115" s="163"/>
      <c r="E115" s="163"/>
      <c r="F115" s="88"/>
      <c r="G115" s="89"/>
      <c r="H115" s="128">
        <f t="shared" si="1"/>
        <v>0</v>
      </c>
    </row>
    <row r="116" spans="1:8" hidden="1" x14ac:dyDescent="0.2">
      <c r="A116" s="87">
        <v>113</v>
      </c>
      <c r="B116" s="88"/>
      <c r="C116" s="76"/>
      <c r="D116" s="163"/>
      <c r="E116" s="163"/>
      <c r="F116" s="88"/>
      <c r="G116" s="89"/>
      <c r="H116" s="128">
        <f t="shared" si="1"/>
        <v>0</v>
      </c>
    </row>
    <row r="117" spans="1:8" hidden="1" x14ac:dyDescent="0.2">
      <c r="A117" s="87">
        <v>114</v>
      </c>
      <c r="B117" s="88"/>
      <c r="C117" s="76"/>
      <c r="D117" s="163"/>
      <c r="E117" s="163"/>
      <c r="F117" s="88"/>
      <c r="G117" s="89"/>
      <c r="H117" s="128">
        <f t="shared" si="1"/>
        <v>0</v>
      </c>
    </row>
    <row r="118" spans="1:8" hidden="1" x14ac:dyDescent="0.2">
      <c r="A118" s="87">
        <v>115</v>
      </c>
      <c r="B118" s="88"/>
      <c r="C118" s="76"/>
      <c r="D118" s="163"/>
      <c r="E118" s="163"/>
      <c r="F118" s="88"/>
      <c r="G118" s="89"/>
      <c r="H118" s="128">
        <f t="shared" si="1"/>
        <v>0</v>
      </c>
    </row>
    <row r="119" spans="1:8" hidden="1" x14ac:dyDescent="0.2">
      <c r="A119" s="87">
        <v>116</v>
      </c>
      <c r="B119" s="88"/>
      <c r="C119" s="76"/>
      <c r="D119" s="163"/>
      <c r="E119" s="163"/>
      <c r="F119" s="88"/>
      <c r="G119" s="89"/>
      <c r="H119" s="128">
        <f t="shared" si="1"/>
        <v>0</v>
      </c>
    </row>
    <row r="120" spans="1:8" hidden="1" x14ac:dyDescent="0.2">
      <c r="A120" s="87">
        <v>117</v>
      </c>
      <c r="B120" s="88"/>
      <c r="C120" s="76"/>
      <c r="D120" s="163"/>
      <c r="E120" s="163"/>
      <c r="F120" s="88"/>
      <c r="G120" s="89"/>
      <c r="H120" s="128">
        <f t="shared" si="1"/>
        <v>0</v>
      </c>
    </row>
    <row r="121" spans="1:8" hidden="1" x14ac:dyDescent="0.2">
      <c r="A121" s="87">
        <v>118</v>
      </c>
      <c r="B121" s="88"/>
      <c r="C121" s="76"/>
      <c r="D121" s="163"/>
      <c r="E121" s="163"/>
      <c r="F121" s="88"/>
      <c r="G121" s="89"/>
      <c r="H121" s="128">
        <f t="shared" si="1"/>
        <v>0</v>
      </c>
    </row>
    <row r="122" spans="1:8" hidden="1" x14ac:dyDescent="0.2">
      <c r="A122" s="87">
        <v>119</v>
      </c>
      <c r="B122" s="88"/>
      <c r="C122" s="76"/>
      <c r="D122" s="163"/>
      <c r="E122" s="163"/>
      <c r="F122" s="88"/>
      <c r="G122" s="89"/>
      <c r="H122" s="128">
        <f t="shared" si="1"/>
        <v>0</v>
      </c>
    </row>
    <row r="123" spans="1:8" hidden="1" x14ac:dyDescent="0.2">
      <c r="A123" s="87">
        <v>120</v>
      </c>
      <c r="B123" s="88"/>
      <c r="C123" s="76"/>
      <c r="D123" s="163"/>
      <c r="E123" s="163"/>
      <c r="F123" s="88"/>
      <c r="G123" s="89"/>
      <c r="H123" s="128">
        <f t="shared" si="1"/>
        <v>0</v>
      </c>
    </row>
    <row r="124" spans="1:8" hidden="1" x14ac:dyDescent="0.2">
      <c r="A124" s="87">
        <v>121</v>
      </c>
      <c r="B124" s="88"/>
      <c r="C124" s="76"/>
      <c r="D124" s="163"/>
      <c r="E124" s="163"/>
      <c r="F124" s="88"/>
      <c r="G124" s="89"/>
      <c r="H124" s="128">
        <f t="shared" si="1"/>
        <v>0</v>
      </c>
    </row>
    <row r="125" spans="1:8" hidden="1" x14ac:dyDescent="0.2">
      <c r="A125" s="87">
        <v>122</v>
      </c>
      <c r="B125" s="88"/>
      <c r="C125" s="76"/>
      <c r="D125" s="163"/>
      <c r="E125" s="163"/>
      <c r="F125" s="88"/>
      <c r="G125" s="89"/>
      <c r="H125" s="128">
        <f t="shared" si="1"/>
        <v>0</v>
      </c>
    </row>
    <row r="126" spans="1:8" hidden="1" x14ac:dyDescent="0.2">
      <c r="A126" s="87">
        <v>123</v>
      </c>
      <c r="B126" s="88"/>
      <c r="C126" s="76"/>
      <c r="D126" s="163"/>
      <c r="E126" s="163"/>
      <c r="F126" s="88"/>
      <c r="G126" s="89"/>
      <c r="H126" s="128">
        <f t="shared" si="1"/>
        <v>0</v>
      </c>
    </row>
    <row r="127" spans="1:8" hidden="1" x14ac:dyDescent="0.2">
      <c r="A127" s="87">
        <v>124</v>
      </c>
      <c r="B127" s="88"/>
      <c r="C127" s="76"/>
      <c r="D127" s="163"/>
      <c r="E127" s="163"/>
      <c r="F127" s="88"/>
      <c r="G127" s="89"/>
      <c r="H127" s="128">
        <f t="shared" si="1"/>
        <v>0</v>
      </c>
    </row>
    <row r="128" spans="1:8" hidden="1" x14ac:dyDescent="0.2">
      <c r="A128" s="87">
        <v>125</v>
      </c>
      <c r="B128" s="88"/>
      <c r="C128" s="76"/>
      <c r="D128" s="163"/>
      <c r="E128" s="163"/>
      <c r="F128" s="88"/>
      <c r="G128" s="89"/>
      <c r="H128" s="128">
        <f t="shared" si="1"/>
        <v>0</v>
      </c>
    </row>
    <row r="129" spans="1:8" hidden="1" x14ac:dyDescent="0.2">
      <c r="A129" s="87">
        <v>126</v>
      </c>
      <c r="B129" s="88"/>
      <c r="C129" s="76"/>
      <c r="D129" s="163"/>
      <c r="E129" s="163"/>
      <c r="F129" s="88"/>
      <c r="G129" s="89"/>
      <c r="H129" s="128">
        <f t="shared" si="1"/>
        <v>0</v>
      </c>
    </row>
    <row r="130" spans="1:8" hidden="1" x14ac:dyDescent="0.2">
      <c r="A130" s="87">
        <v>127</v>
      </c>
      <c r="B130" s="88"/>
      <c r="C130" s="76"/>
      <c r="D130" s="163"/>
      <c r="E130" s="163"/>
      <c r="F130" s="88"/>
      <c r="G130" s="89"/>
      <c r="H130" s="128">
        <f t="shared" si="1"/>
        <v>0</v>
      </c>
    </row>
    <row r="131" spans="1:8" hidden="1" x14ac:dyDescent="0.2">
      <c r="A131" s="87">
        <v>128</v>
      </c>
      <c r="B131" s="88"/>
      <c r="C131" s="76"/>
      <c r="D131" s="163"/>
      <c r="E131" s="163"/>
      <c r="F131" s="88"/>
      <c r="G131" s="89"/>
      <c r="H131" s="128">
        <f t="shared" si="1"/>
        <v>0</v>
      </c>
    </row>
    <row r="132" spans="1:8" hidden="1" x14ac:dyDescent="0.2">
      <c r="A132" s="87">
        <v>129</v>
      </c>
      <c r="B132" s="88"/>
      <c r="C132" s="76"/>
      <c r="D132" s="163"/>
      <c r="E132" s="163"/>
      <c r="F132" s="88"/>
      <c r="G132" s="89"/>
      <c r="H132" s="128">
        <f t="shared" si="1"/>
        <v>0</v>
      </c>
    </row>
    <row r="133" spans="1:8" hidden="1" x14ac:dyDescent="0.2">
      <c r="A133" s="87">
        <v>130</v>
      </c>
      <c r="B133" s="88"/>
      <c r="C133" s="76"/>
      <c r="D133" s="163"/>
      <c r="E133" s="163"/>
      <c r="F133" s="88"/>
      <c r="G133" s="89"/>
      <c r="H133" s="128">
        <f t="shared" ref="H133:H196" si="2">IFERROR((DATEDIF(D133,E133,"M")+1)*C133,0)</f>
        <v>0</v>
      </c>
    </row>
    <row r="134" spans="1:8" hidden="1" x14ac:dyDescent="0.2">
      <c r="A134" s="87">
        <v>131</v>
      </c>
      <c r="B134" s="88"/>
      <c r="C134" s="76"/>
      <c r="D134" s="163"/>
      <c r="E134" s="163"/>
      <c r="F134" s="88"/>
      <c r="G134" s="89"/>
      <c r="H134" s="128">
        <f t="shared" si="2"/>
        <v>0</v>
      </c>
    </row>
    <row r="135" spans="1:8" hidden="1" x14ac:dyDescent="0.2">
      <c r="A135" s="87">
        <v>132</v>
      </c>
      <c r="B135" s="88"/>
      <c r="C135" s="76"/>
      <c r="D135" s="163"/>
      <c r="E135" s="163"/>
      <c r="F135" s="88"/>
      <c r="G135" s="89"/>
      <c r="H135" s="128">
        <f t="shared" si="2"/>
        <v>0</v>
      </c>
    </row>
    <row r="136" spans="1:8" hidden="1" x14ac:dyDescent="0.2">
      <c r="A136" s="87">
        <v>133</v>
      </c>
      <c r="B136" s="88"/>
      <c r="C136" s="76"/>
      <c r="D136" s="163"/>
      <c r="E136" s="163"/>
      <c r="F136" s="88"/>
      <c r="G136" s="89"/>
      <c r="H136" s="128">
        <f t="shared" si="2"/>
        <v>0</v>
      </c>
    </row>
    <row r="137" spans="1:8" hidden="1" x14ac:dyDescent="0.2">
      <c r="A137" s="87">
        <v>134</v>
      </c>
      <c r="B137" s="88"/>
      <c r="C137" s="76"/>
      <c r="D137" s="163"/>
      <c r="E137" s="163"/>
      <c r="F137" s="88"/>
      <c r="G137" s="89"/>
      <c r="H137" s="128">
        <f t="shared" si="2"/>
        <v>0</v>
      </c>
    </row>
    <row r="138" spans="1:8" hidden="1" x14ac:dyDescent="0.2">
      <c r="A138" s="87">
        <v>135</v>
      </c>
      <c r="B138" s="88"/>
      <c r="C138" s="76"/>
      <c r="D138" s="163"/>
      <c r="E138" s="163"/>
      <c r="F138" s="88"/>
      <c r="G138" s="89"/>
      <c r="H138" s="128">
        <f t="shared" si="2"/>
        <v>0</v>
      </c>
    </row>
    <row r="139" spans="1:8" hidden="1" x14ac:dyDescent="0.2">
      <c r="A139" s="87">
        <v>136</v>
      </c>
      <c r="B139" s="88"/>
      <c r="C139" s="76"/>
      <c r="D139" s="163"/>
      <c r="E139" s="163"/>
      <c r="F139" s="88"/>
      <c r="G139" s="89"/>
      <c r="H139" s="128">
        <f t="shared" si="2"/>
        <v>0</v>
      </c>
    </row>
    <row r="140" spans="1:8" hidden="1" x14ac:dyDescent="0.2">
      <c r="A140" s="87">
        <v>137</v>
      </c>
      <c r="B140" s="88"/>
      <c r="C140" s="76"/>
      <c r="D140" s="163"/>
      <c r="E140" s="163"/>
      <c r="F140" s="88"/>
      <c r="G140" s="89"/>
      <c r="H140" s="128">
        <f t="shared" si="2"/>
        <v>0</v>
      </c>
    </row>
    <row r="141" spans="1:8" hidden="1" x14ac:dyDescent="0.2">
      <c r="A141" s="87">
        <v>138</v>
      </c>
      <c r="B141" s="88"/>
      <c r="C141" s="76"/>
      <c r="D141" s="163"/>
      <c r="E141" s="163"/>
      <c r="F141" s="88"/>
      <c r="G141" s="89"/>
      <c r="H141" s="128">
        <f t="shared" si="2"/>
        <v>0</v>
      </c>
    </row>
    <row r="142" spans="1:8" hidden="1" x14ac:dyDescent="0.2">
      <c r="A142" s="87">
        <v>139</v>
      </c>
      <c r="B142" s="88"/>
      <c r="C142" s="76"/>
      <c r="D142" s="163"/>
      <c r="E142" s="163"/>
      <c r="F142" s="88"/>
      <c r="G142" s="89"/>
      <c r="H142" s="128">
        <f t="shared" si="2"/>
        <v>0</v>
      </c>
    </row>
    <row r="143" spans="1:8" hidden="1" x14ac:dyDescent="0.2">
      <c r="A143" s="87">
        <v>140</v>
      </c>
      <c r="B143" s="88"/>
      <c r="C143" s="76"/>
      <c r="D143" s="163"/>
      <c r="E143" s="163"/>
      <c r="F143" s="88"/>
      <c r="G143" s="89"/>
      <c r="H143" s="128">
        <f t="shared" si="2"/>
        <v>0</v>
      </c>
    </row>
    <row r="144" spans="1:8" hidden="1" x14ac:dyDescent="0.2">
      <c r="A144" s="87">
        <v>141</v>
      </c>
      <c r="B144" s="88"/>
      <c r="C144" s="76"/>
      <c r="D144" s="163"/>
      <c r="E144" s="163"/>
      <c r="F144" s="88"/>
      <c r="G144" s="89"/>
      <c r="H144" s="128">
        <f t="shared" si="2"/>
        <v>0</v>
      </c>
    </row>
    <row r="145" spans="1:8" hidden="1" x14ac:dyDescent="0.2">
      <c r="A145" s="87">
        <v>142</v>
      </c>
      <c r="B145" s="88"/>
      <c r="C145" s="76"/>
      <c r="D145" s="163"/>
      <c r="E145" s="163"/>
      <c r="F145" s="88"/>
      <c r="G145" s="89"/>
      <c r="H145" s="128">
        <f t="shared" si="2"/>
        <v>0</v>
      </c>
    </row>
    <row r="146" spans="1:8" hidden="1" x14ac:dyDescent="0.2">
      <c r="A146" s="87">
        <v>143</v>
      </c>
      <c r="B146" s="88"/>
      <c r="C146" s="76"/>
      <c r="D146" s="163"/>
      <c r="E146" s="163"/>
      <c r="F146" s="88"/>
      <c r="G146" s="89"/>
      <c r="H146" s="128">
        <f t="shared" si="2"/>
        <v>0</v>
      </c>
    </row>
    <row r="147" spans="1:8" hidden="1" x14ac:dyDescent="0.2">
      <c r="A147" s="87">
        <v>144</v>
      </c>
      <c r="B147" s="88"/>
      <c r="C147" s="76"/>
      <c r="D147" s="163"/>
      <c r="E147" s="163"/>
      <c r="F147" s="88"/>
      <c r="G147" s="89"/>
      <c r="H147" s="128">
        <f t="shared" si="2"/>
        <v>0</v>
      </c>
    </row>
    <row r="148" spans="1:8" hidden="1" x14ac:dyDescent="0.2">
      <c r="A148" s="87">
        <v>145</v>
      </c>
      <c r="B148" s="88"/>
      <c r="C148" s="76"/>
      <c r="D148" s="163"/>
      <c r="E148" s="163"/>
      <c r="F148" s="88"/>
      <c r="G148" s="89"/>
      <c r="H148" s="128">
        <f t="shared" si="2"/>
        <v>0</v>
      </c>
    </row>
    <row r="149" spans="1:8" hidden="1" x14ac:dyDescent="0.2">
      <c r="A149" s="87">
        <v>146</v>
      </c>
      <c r="B149" s="88"/>
      <c r="C149" s="76"/>
      <c r="D149" s="163"/>
      <c r="E149" s="163"/>
      <c r="F149" s="88"/>
      <c r="G149" s="89"/>
      <c r="H149" s="128">
        <f t="shared" si="2"/>
        <v>0</v>
      </c>
    </row>
    <row r="150" spans="1:8" hidden="1" x14ac:dyDescent="0.2">
      <c r="A150" s="87">
        <v>147</v>
      </c>
      <c r="B150" s="88"/>
      <c r="C150" s="76"/>
      <c r="D150" s="163"/>
      <c r="E150" s="163"/>
      <c r="F150" s="88"/>
      <c r="G150" s="89"/>
      <c r="H150" s="128">
        <f t="shared" si="2"/>
        <v>0</v>
      </c>
    </row>
    <row r="151" spans="1:8" hidden="1" x14ac:dyDescent="0.2">
      <c r="A151" s="87">
        <v>148</v>
      </c>
      <c r="B151" s="88"/>
      <c r="C151" s="76"/>
      <c r="D151" s="163"/>
      <c r="E151" s="163"/>
      <c r="F151" s="88"/>
      <c r="G151" s="89"/>
      <c r="H151" s="128">
        <f t="shared" si="2"/>
        <v>0</v>
      </c>
    </row>
    <row r="152" spans="1:8" hidden="1" x14ac:dyDescent="0.2">
      <c r="A152" s="87">
        <v>149</v>
      </c>
      <c r="B152" s="88"/>
      <c r="C152" s="76"/>
      <c r="D152" s="163"/>
      <c r="E152" s="163"/>
      <c r="F152" s="88"/>
      <c r="G152" s="89"/>
      <c r="H152" s="128">
        <f t="shared" si="2"/>
        <v>0</v>
      </c>
    </row>
    <row r="153" spans="1:8" hidden="1" x14ac:dyDescent="0.2">
      <c r="A153" s="87">
        <v>150</v>
      </c>
      <c r="B153" s="88"/>
      <c r="C153" s="76"/>
      <c r="D153" s="163"/>
      <c r="E153" s="163"/>
      <c r="F153" s="88"/>
      <c r="G153" s="89"/>
      <c r="H153" s="128">
        <f t="shared" si="2"/>
        <v>0</v>
      </c>
    </row>
    <row r="154" spans="1:8" hidden="1" x14ac:dyDescent="0.2">
      <c r="A154" s="87">
        <v>151</v>
      </c>
      <c r="B154" s="88"/>
      <c r="C154" s="76"/>
      <c r="D154" s="163"/>
      <c r="E154" s="163"/>
      <c r="F154" s="88"/>
      <c r="G154" s="89"/>
      <c r="H154" s="128">
        <f t="shared" si="2"/>
        <v>0</v>
      </c>
    </row>
    <row r="155" spans="1:8" hidden="1" x14ac:dyDescent="0.2">
      <c r="A155" s="87">
        <v>152</v>
      </c>
      <c r="B155" s="88"/>
      <c r="C155" s="76"/>
      <c r="D155" s="163"/>
      <c r="E155" s="163"/>
      <c r="F155" s="88"/>
      <c r="G155" s="89"/>
      <c r="H155" s="128">
        <f t="shared" si="2"/>
        <v>0</v>
      </c>
    </row>
    <row r="156" spans="1:8" hidden="1" x14ac:dyDescent="0.2">
      <c r="A156" s="87">
        <v>153</v>
      </c>
      <c r="B156" s="88"/>
      <c r="C156" s="76"/>
      <c r="D156" s="163"/>
      <c r="E156" s="163"/>
      <c r="F156" s="88"/>
      <c r="G156" s="89"/>
      <c r="H156" s="128">
        <f t="shared" si="2"/>
        <v>0</v>
      </c>
    </row>
    <row r="157" spans="1:8" hidden="1" x14ac:dyDescent="0.2">
      <c r="A157" s="87">
        <v>154</v>
      </c>
      <c r="B157" s="88"/>
      <c r="C157" s="76"/>
      <c r="D157" s="163"/>
      <c r="E157" s="163"/>
      <c r="F157" s="88"/>
      <c r="G157" s="89"/>
      <c r="H157" s="128">
        <f t="shared" si="2"/>
        <v>0</v>
      </c>
    </row>
    <row r="158" spans="1:8" hidden="1" x14ac:dyDescent="0.2">
      <c r="A158" s="87">
        <v>155</v>
      </c>
      <c r="B158" s="88"/>
      <c r="C158" s="76"/>
      <c r="D158" s="163"/>
      <c r="E158" s="163"/>
      <c r="F158" s="88"/>
      <c r="G158" s="89"/>
      <c r="H158" s="128">
        <f t="shared" si="2"/>
        <v>0</v>
      </c>
    </row>
    <row r="159" spans="1:8" hidden="1" x14ac:dyDescent="0.2">
      <c r="A159" s="87">
        <v>156</v>
      </c>
      <c r="B159" s="88"/>
      <c r="C159" s="76"/>
      <c r="D159" s="163"/>
      <c r="E159" s="163"/>
      <c r="F159" s="88"/>
      <c r="G159" s="89"/>
      <c r="H159" s="128">
        <f t="shared" si="2"/>
        <v>0</v>
      </c>
    </row>
    <row r="160" spans="1:8" hidden="1" x14ac:dyDescent="0.2">
      <c r="A160" s="87">
        <v>157</v>
      </c>
      <c r="B160" s="88"/>
      <c r="C160" s="76"/>
      <c r="D160" s="163"/>
      <c r="E160" s="163"/>
      <c r="F160" s="88"/>
      <c r="G160" s="89"/>
      <c r="H160" s="128">
        <f t="shared" si="2"/>
        <v>0</v>
      </c>
    </row>
    <row r="161" spans="1:8" hidden="1" x14ac:dyDescent="0.2">
      <c r="A161" s="87">
        <v>158</v>
      </c>
      <c r="B161" s="88"/>
      <c r="C161" s="76"/>
      <c r="D161" s="163"/>
      <c r="E161" s="163"/>
      <c r="F161" s="88"/>
      <c r="G161" s="89"/>
      <c r="H161" s="128">
        <f t="shared" si="2"/>
        <v>0</v>
      </c>
    </row>
    <row r="162" spans="1:8" hidden="1" x14ac:dyDescent="0.2">
      <c r="A162" s="87">
        <v>159</v>
      </c>
      <c r="B162" s="88"/>
      <c r="C162" s="76"/>
      <c r="D162" s="163"/>
      <c r="E162" s="163"/>
      <c r="F162" s="88"/>
      <c r="G162" s="89"/>
      <c r="H162" s="128">
        <f t="shared" si="2"/>
        <v>0</v>
      </c>
    </row>
    <row r="163" spans="1:8" hidden="1" x14ac:dyDescent="0.2">
      <c r="A163" s="87">
        <v>160</v>
      </c>
      <c r="B163" s="88"/>
      <c r="C163" s="76"/>
      <c r="D163" s="163"/>
      <c r="E163" s="163"/>
      <c r="F163" s="88"/>
      <c r="G163" s="89"/>
      <c r="H163" s="128">
        <f t="shared" si="2"/>
        <v>0</v>
      </c>
    </row>
    <row r="164" spans="1:8" hidden="1" x14ac:dyDescent="0.2">
      <c r="A164" s="87">
        <v>161</v>
      </c>
      <c r="B164" s="88"/>
      <c r="C164" s="76"/>
      <c r="D164" s="163"/>
      <c r="E164" s="163"/>
      <c r="F164" s="88"/>
      <c r="G164" s="89"/>
      <c r="H164" s="128">
        <f t="shared" si="2"/>
        <v>0</v>
      </c>
    </row>
    <row r="165" spans="1:8" hidden="1" x14ac:dyDescent="0.2">
      <c r="A165" s="87">
        <v>162</v>
      </c>
      <c r="B165" s="88"/>
      <c r="C165" s="76"/>
      <c r="D165" s="163"/>
      <c r="E165" s="163"/>
      <c r="F165" s="88"/>
      <c r="G165" s="89"/>
      <c r="H165" s="128">
        <f t="shared" si="2"/>
        <v>0</v>
      </c>
    </row>
    <row r="166" spans="1:8" hidden="1" x14ac:dyDescent="0.2">
      <c r="A166" s="87">
        <v>163</v>
      </c>
      <c r="B166" s="88"/>
      <c r="C166" s="76"/>
      <c r="D166" s="163"/>
      <c r="E166" s="163"/>
      <c r="F166" s="88"/>
      <c r="G166" s="89"/>
      <c r="H166" s="128">
        <f t="shared" si="2"/>
        <v>0</v>
      </c>
    </row>
    <row r="167" spans="1:8" hidden="1" x14ac:dyDescent="0.2">
      <c r="A167" s="87">
        <v>164</v>
      </c>
      <c r="B167" s="88"/>
      <c r="C167" s="76"/>
      <c r="D167" s="163"/>
      <c r="E167" s="163"/>
      <c r="F167" s="88"/>
      <c r="G167" s="89"/>
      <c r="H167" s="128">
        <f t="shared" si="2"/>
        <v>0</v>
      </c>
    </row>
    <row r="168" spans="1:8" hidden="1" x14ac:dyDescent="0.2">
      <c r="A168" s="87">
        <v>165</v>
      </c>
      <c r="B168" s="88"/>
      <c r="C168" s="76"/>
      <c r="D168" s="163"/>
      <c r="E168" s="163"/>
      <c r="F168" s="88"/>
      <c r="G168" s="89"/>
      <c r="H168" s="128">
        <f t="shared" si="2"/>
        <v>0</v>
      </c>
    </row>
    <row r="169" spans="1:8" hidden="1" x14ac:dyDescent="0.2">
      <c r="A169" s="87">
        <v>166</v>
      </c>
      <c r="B169" s="88"/>
      <c r="C169" s="76"/>
      <c r="D169" s="163"/>
      <c r="E169" s="163"/>
      <c r="F169" s="88"/>
      <c r="G169" s="89"/>
      <c r="H169" s="128">
        <f t="shared" si="2"/>
        <v>0</v>
      </c>
    </row>
    <row r="170" spans="1:8" hidden="1" x14ac:dyDescent="0.2">
      <c r="A170" s="87">
        <v>167</v>
      </c>
      <c r="B170" s="88"/>
      <c r="C170" s="76"/>
      <c r="D170" s="163"/>
      <c r="E170" s="163"/>
      <c r="F170" s="88"/>
      <c r="G170" s="89"/>
      <c r="H170" s="128">
        <f t="shared" si="2"/>
        <v>0</v>
      </c>
    </row>
    <row r="171" spans="1:8" hidden="1" x14ac:dyDescent="0.2">
      <c r="A171" s="87">
        <v>168</v>
      </c>
      <c r="B171" s="88"/>
      <c r="C171" s="76"/>
      <c r="D171" s="163"/>
      <c r="E171" s="163"/>
      <c r="F171" s="88"/>
      <c r="G171" s="89"/>
      <c r="H171" s="128">
        <f t="shared" si="2"/>
        <v>0</v>
      </c>
    </row>
    <row r="172" spans="1:8" hidden="1" x14ac:dyDescent="0.2">
      <c r="A172" s="87">
        <v>169</v>
      </c>
      <c r="B172" s="88"/>
      <c r="C172" s="76"/>
      <c r="D172" s="163"/>
      <c r="E172" s="163"/>
      <c r="F172" s="88"/>
      <c r="G172" s="89"/>
      <c r="H172" s="128">
        <f t="shared" si="2"/>
        <v>0</v>
      </c>
    </row>
    <row r="173" spans="1:8" hidden="1" x14ac:dyDescent="0.2">
      <c r="A173" s="87">
        <v>170</v>
      </c>
      <c r="B173" s="88"/>
      <c r="C173" s="76"/>
      <c r="D173" s="163"/>
      <c r="E173" s="163"/>
      <c r="F173" s="88"/>
      <c r="G173" s="89"/>
      <c r="H173" s="128">
        <f t="shared" si="2"/>
        <v>0</v>
      </c>
    </row>
    <row r="174" spans="1:8" hidden="1" x14ac:dyDescent="0.2">
      <c r="A174" s="87">
        <v>171</v>
      </c>
      <c r="B174" s="88"/>
      <c r="C174" s="76"/>
      <c r="D174" s="163"/>
      <c r="E174" s="163"/>
      <c r="F174" s="88"/>
      <c r="G174" s="89"/>
      <c r="H174" s="128">
        <f t="shared" si="2"/>
        <v>0</v>
      </c>
    </row>
    <row r="175" spans="1:8" hidden="1" x14ac:dyDescent="0.2">
      <c r="A175" s="87">
        <v>172</v>
      </c>
      <c r="B175" s="88"/>
      <c r="C175" s="76"/>
      <c r="D175" s="163"/>
      <c r="E175" s="163"/>
      <c r="F175" s="88"/>
      <c r="G175" s="89"/>
      <c r="H175" s="128">
        <f t="shared" si="2"/>
        <v>0</v>
      </c>
    </row>
    <row r="176" spans="1:8" hidden="1" x14ac:dyDescent="0.2">
      <c r="A176" s="87">
        <v>173</v>
      </c>
      <c r="B176" s="88"/>
      <c r="C176" s="76"/>
      <c r="D176" s="163"/>
      <c r="E176" s="163"/>
      <c r="F176" s="88"/>
      <c r="G176" s="89"/>
      <c r="H176" s="128">
        <f t="shared" si="2"/>
        <v>0</v>
      </c>
    </row>
    <row r="177" spans="1:8" hidden="1" x14ac:dyDescent="0.2">
      <c r="A177" s="87">
        <v>174</v>
      </c>
      <c r="B177" s="88"/>
      <c r="C177" s="76"/>
      <c r="D177" s="163"/>
      <c r="E177" s="163"/>
      <c r="F177" s="88"/>
      <c r="G177" s="89"/>
      <c r="H177" s="128">
        <f t="shared" si="2"/>
        <v>0</v>
      </c>
    </row>
    <row r="178" spans="1:8" hidden="1" x14ac:dyDescent="0.2">
      <c r="A178" s="87">
        <v>175</v>
      </c>
      <c r="B178" s="88"/>
      <c r="C178" s="76"/>
      <c r="D178" s="163"/>
      <c r="E178" s="163"/>
      <c r="F178" s="88"/>
      <c r="G178" s="89"/>
      <c r="H178" s="128">
        <f t="shared" si="2"/>
        <v>0</v>
      </c>
    </row>
    <row r="179" spans="1:8" hidden="1" x14ac:dyDescent="0.2">
      <c r="A179" s="87">
        <v>176</v>
      </c>
      <c r="B179" s="88"/>
      <c r="C179" s="76"/>
      <c r="D179" s="163"/>
      <c r="E179" s="163"/>
      <c r="F179" s="88"/>
      <c r="G179" s="89"/>
      <c r="H179" s="128">
        <f t="shared" si="2"/>
        <v>0</v>
      </c>
    </row>
    <row r="180" spans="1:8" hidden="1" x14ac:dyDescent="0.2">
      <c r="A180" s="87">
        <v>177</v>
      </c>
      <c r="B180" s="88"/>
      <c r="C180" s="76"/>
      <c r="D180" s="163"/>
      <c r="E180" s="163"/>
      <c r="F180" s="88"/>
      <c r="G180" s="89"/>
      <c r="H180" s="128">
        <f t="shared" si="2"/>
        <v>0</v>
      </c>
    </row>
    <row r="181" spans="1:8" hidden="1" x14ac:dyDescent="0.2">
      <c r="A181" s="87">
        <v>178</v>
      </c>
      <c r="B181" s="88"/>
      <c r="C181" s="76"/>
      <c r="D181" s="163"/>
      <c r="E181" s="163"/>
      <c r="F181" s="88"/>
      <c r="G181" s="89"/>
      <c r="H181" s="128">
        <f t="shared" si="2"/>
        <v>0</v>
      </c>
    </row>
    <row r="182" spans="1:8" hidden="1" x14ac:dyDescent="0.2">
      <c r="A182" s="87">
        <v>179</v>
      </c>
      <c r="B182" s="88"/>
      <c r="C182" s="76"/>
      <c r="D182" s="163"/>
      <c r="E182" s="163"/>
      <c r="F182" s="88"/>
      <c r="G182" s="89"/>
      <c r="H182" s="128">
        <f t="shared" si="2"/>
        <v>0</v>
      </c>
    </row>
    <row r="183" spans="1:8" hidden="1" x14ac:dyDescent="0.2">
      <c r="A183" s="87">
        <v>180</v>
      </c>
      <c r="B183" s="88"/>
      <c r="C183" s="76"/>
      <c r="D183" s="163"/>
      <c r="E183" s="163"/>
      <c r="F183" s="88"/>
      <c r="G183" s="89"/>
      <c r="H183" s="128">
        <f t="shared" si="2"/>
        <v>0</v>
      </c>
    </row>
    <row r="184" spans="1:8" hidden="1" x14ac:dyDescent="0.2">
      <c r="A184" s="87">
        <v>181</v>
      </c>
      <c r="B184" s="88"/>
      <c r="C184" s="76"/>
      <c r="D184" s="163"/>
      <c r="E184" s="163"/>
      <c r="F184" s="88"/>
      <c r="G184" s="89"/>
      <c r="H184" s="128">
        <f t="shared" si="2"/>
        <v>0</v>
      </c>
    </row>
    <row r="185" spans="1:8" hidden="1" x14ac:dyDescent="0.2">
      <c r="A185" s="87">
        <v>182</v>
      </c>
      <c r="B185" s="88"/>
      <c r="C185" s="76"/>
      <c r="D185" s="163"/>
      <c r="E185" s="163"/>
      <c r="F185" s="88"/>
      <c r="G185" s="89"/>
      <c r="H185" s="128">
        <f t="shared" si="2"/>
        <v>0</v>
      </c>
    </row>
    <row r="186" spans="1:8" hidden="1" x14ac:dyDescent="0.2">
      <c r="A186" s="87">
        <v>183</v>
      </c>
      <c r="B186" s="88"/>
      <c r="C186" s="76"/>
      <c r="D186" s="163"/>
      <c r="E186" s="163"/>
      <c r="F186" s="88"/>
      <c r="G186" s="89"/>
      <c r="H186" s="128">
        <f t="shared" si="2"/>
        <v>0</v>
      </c>
    </row>
    <row r="187" spans="1:8" hidden="1" x14ac:dyDescent="0.2">
      <c r="A187" s="87">
        <v>184</v>
      </c>
      <c r="B187" s="88"/>
      <c r="C187" s="76"/>
      <c r="D187" s="163"/>
      <c r="E187" s="163"/>
      <c r="F187" s="88"/>
      <c r="G187" s="89"/>
      <c r="H187" s="128">
        <f t="shared" si="2"/>
        <v>0</v>
      </c>
    </row>
    <row r="188" spans="1:8" hidden="1" x14ac:dyDescent="0.2">
      <c r="A188" s="87">
        <v>185</v>
      </c>
      <c r="B188" s="88"/>
      <c r="C188" s="76"/>
      <c r="D188" s="163"/>
      <c r="E188" s="163"/>
      <c r="F188" s="88"/>
      <c r="G188" s="89"/>
      <c r="H188" s="128">
        <f t="shared" si="2"/>
        <v>0</v>
      </c>
    </row>
    <row r="189" spans="1:8" hidden="1" x14ac:dyDescent="0.2">
      <c r="A189" s="87">
        <v>186</v>
      </c>
      <c r="B189" s="88"/>
      <c r="C189" s="76"/>
      <c r="D189" s="163"/>
      <c r="E189" s="163"/>
      <c r="F189" s="88"/>
      <c r="G189" s="89"/>
      <c r="H189" s="128">
        <f t="shared" si="2"/>
        <v>0</v>
      </c>
    </row>
    <row r="190" spans="1:8" hidden="1" x14ac:dyDescent="0.2">
      <c r="A190" s="87">
        <v>187</v>
      </c>
      <c r="B190" s="88"/>
      <c r="C190" s="76"/>
      <c r="D190" s="163"/>
      <c r="E190" s="163"/>
      <c r="F190" s="88"/>
      <c r="G190" s="89"/>
      <c r="H190" s="128">
        <f t="shared" si="2"/>
        <v>0</v>
      </c>
    </row>
    <row r="191" spans="1:8" hidden="1" x14ac:dyDescent="0.2">
      <c r="A191" s="87">
        <v>188</v>
      </c>
      <c r="B191" s="88"/>
      <c r="C191" s="76"/>
      <c r="D191" s="163"/>
      <c r="E191" s="163"/>
      <c r="F191" s="88"/>
      <c r="G191" s="89"/>
      <c r="H191" s="128">
        <f t="shared" si="2"/>
        <v>0</v>
      </c>
    </row>
    <row r="192" spans="1:8" hidden="1" x14ac:dyDescent="0.2">
      <c r="A192" s="87">
        <v>189</v>
      </c>
      <c r="B192" s="88"/>
      <c r="C192" s="76"/>
      <c r="D192" s="163"/>
      <c r="E192" s="163"/>
      <c r="F192" s="88"/>
      <c r="G192" s="89"/>
      <c r="H192" s="128">
        <f t="shared" si="2"/>
        <v>0</v>
      </c>
    </row>
    <row r="193" spans="1:8" hidden="1" x14ac:dyDescent="0.2">
      <c r="A193" s="87">
        <v>190</v>
      </c>
      <c r="B193" s="88"/>
      <c r="C193" s="76"/>
      <c r="D193" s="163"/>
      <c r="E193" s="163"/>
      <c r="F193" s="88"/>
      <c r="G193" s="89"/>
      <c r="H193" s="128">
        <f t="shared" si="2"/>
        <v>0</v>
      </c>
    </row>
    <row r="194" spans="1:8" hidden="1" x14ac:dyDescent="0.2">
      <c r="A194" s="87">
        <v>191</v>
      </c>
      <c r="B194" s="88"/>
      <c r="C194" s="76"/>
      <c r="D194" s="163"/>
      <c r="E194" s="163"/>
      <c r="F194" s="88"/>
      <c r="G194" s="89"/>
      <c r="H194" s="128">
        <f t="shared" si="2"/>
        <v>0</v>
      </c>
    </row>
    <row r="195" spans="1:8" hidden="1" x14ac:dyDescent="0.2">
      <c r="A195" s="87">
        <v>192</v>
      </c>
      <c r="B195" s="88"/>
      <c r="C195" s="76"/>
      <c r="D195" s="163"/>
      <c r="E195" s="163"/>
      <c r="F195" s="88"/>
      <c r="G195" s="89"/>
      <c r="H195" s="128">
        <f t="shared" si="2"/>
        <v>0</v>
      </c>
    </row>
    <row r="196" spans="1:8" hidden="1" x14ac:dyDescent="0.2">
      <c r="A196" s="87">
        <v>193</v>
      </c>
      <c r="B196" s="88"/>
      <c r="C196" s="76"/>
      <c r="D196" s="163"/>
      <c r="E196" s="163"/>
      <c r="F196" s="88"/>
      <c r="G196" s="89"/>
      <c r="H196" s="128">
        <f t="shared" si="2"/>
        <v>0</v>
      </c>
    </row>
    <row r="197" spans="1:8" hidden="1" x14ac:dyDescent="0.2">
      <c r="A197" s="87">
        <v>194</v>
      </c>
      <c r="B197" s="88"/>
      <c r="C197" s="76"/>
      <c r="D197" s="163"/>
      <c r="E197" s="163"/>
      <c r="F197" s="88"/>
      <c r="G197" s="89"/>
      <c r="H197" s="128">
        <f t="shared" ref="H197:H260" si="3">IFERROR((DATEDIF(D197,E197,"M")+1)*C197,0)</f>
        <v>0</v>
      </c>
    </row>
    <row r="198" spans="1:8" hidden="1" x14ac:dyDescent="0.2">
      <c r="A198" s="87">
        <v>195</v>
      </c>
      <c r="B198" s="88"/>
      <c r="C198" s="76"/>
      <c r="D198" s="163"/>
      <c r="E198" s="163"/>
      <c r="F198" s="88"/>
      <c r="G198" s="89"/>
      <c r="H198" s="128">
        <f t="shared" si="3"/>
        <v>0</v>
      </c>
    </row>
    <row r="199" spans="1:8" hidden="1" x14ac:dyDescent="0.2">
      <c r="A199" s="87">
        <v>196</v>
      </c>
      <c r="B199" s="88"/>
      <c r="C199" s="76"/>
      <c r="D199" s="163"/>
      <c r="E199" s="163"/>
      <c r="F199" s="88"/>
      <c r="G199" s="89"/>
      <c r="H199" s="128">
        <f t="shared" si="3"/>
        <v>0</v>
      </c>
    </row>
    <row r="200" spans="1:8" hidden="1" x14ac:dyDescent="0.2">
      <c r="A200" s="87">
        <v>197</v>
      </c>
      <c r="B200" s="88"/>
      <c r="C200" s="76"/>
      <c r="D200" s="163"/>
      <c r="E200" s="163"/>
      <c r="F200" s="88"/>
      <c r="G200" s="89"/>
      <c r="H200" s="128">
        <f t="shared" si="3"/>
        <v>0</v>
      </c>
    </row>
    <row r="201" spans="1:8" hidden="1" x14ac:dyDescent="0.2">
      <c r="A201" s="87">
        <v>198</v>
      </c>
      <c r="B201" s="88"/>
      <c r="C201" s="76"/>
      <c r="D201" s="163"/>
      <c r="E201" s="163"/>
      <c r="F201" s="88"/>
      <c r="G201" s="89"/>
      <c r="H201" s="128">
        <f t="shared" si="3"/>
        <v>0</v>
      </c>
    </row>
    <row r="202" spans="1:8" hidden="1" x14ac:dyDescent="0.2">
      <c r="A202" s="87">
        <v>199</v>
      </c>
      <c r="B202" s="88"/>
      <c r="C202" s="76"/>
      <c r="D202" s="163"/>
      <c r="E202" s="163"/>
      <c r="F202" s="88"/>
      <c r="G202" s="89"/>
      <c r="H202" s="128">
        <f t="shared" si="3"/>
        <v>0</v>
      </c>
    </row>
    <row r="203" spans="1:8" hidden="1" x14ac:dyDescent="0.2">
      <c r="A203" s="87">
        <v>200</v>
      </c>
      <c r="B203" s="88"/>
      <c r="C203" s="76"/>
      <c r="D203" s="163"/>
      <c r="E203" s="163"/>
      <c r="F203" s="88"/>
      <c r="G203" s="89"/>
      <c r="H203" s="128">
        <f t="shared" si="3"/>
        <v>0</v>
      </c>
    </row>
    <row r="204" spans="1:8" hidden="1" x14ac:dyDescent="0.2">
      <c r="A204" s="87">
        <v>201</v>
      </c>
      <c r="B204" s="88"/>
      <c r="C204" s="76"/>
      <c r="D204" s="163"/>
      <c r="E204" s="163"/>
      <c r="F204" s="88"/>
      <c r="G204" s="89"/>
      <c r="H204" s="128">
        <f t="shared" si="3"/>
        <v>0</v>
      </c>
    </row>
    <row r="205" spans="1:8" hidden="1" x14ac:dyDescent="0.2">
      <c r="A205" s="87">
        <v>202</v>
      </c>
      <c r="B205" s="88"/>
      <c r="C205" s="76"/>
      <c r="D205" s="163"/>
      <c r="E205" s="163"/>
      <c r="F205" s="88"/>
      <c r="G205" s="89"/>
      <c r="H205" s="128">
        <f t="shared" si="3"/>
        <v>0</v>
      </c>
    </row>
    <row r="206" spans="1:8" hidden="1" x14ac:dyDescent="0.2">
      <c r="A206" s="87">
        <v>203</v>
      </c>
      <c r="B206" s="88"/>
      <c r="C206" s="76"/>
      <c r="D206" s="163"/>
      <c r="E206" s="163"/>
      <c r="F206" s="88"/>
      <c r="G206" s="89"/>
      <c r="H206" s="128">
        <f t="shared" si="3"/>
        <v>0</v>
      </c>
    </row>
    <row r="207" spans="1:8" hidden="1" x14ac:dyDescent="0.2">
      <c r="A207" s="87">
        <v>204</v>
      </c>
      <c r="B207" s="88"/>
      <c r="C207" s="76"/>
      <c r="D207" s="163"/>
      <c r="E207" s="163"/>
      <c r="F207" s="88"/>
      <c r="G207" s="89"/>
      <c r="H207" s="128">
        <f t="shared" si="3"/>
        <v>0</v>
      </c>
    </row>
    <row r="208" spans="1:8" hidden="1" x14ac:dyDescent="0.2">
      <c r="A208" s="87">
        <v>205</v>
      </c>
      <c r="B208" s="88"/>
      <c r="C208" s="76"/>
      <c r="D208" s="163"/>
      <c r="E208" s="163"/>
      <c r="F208" s="88"/>
      <c r="G208" s="89"/>
      <c r="H208" s="128">
        <f t="shared" si="3"/>
        <v>0</v>
      </c>
    </row>
    <row r="209" spans="1:8" hidden="1" x14ac:dyDescent="0.2">
      <c r="A209" s="87">
        <v>206</v>
      </c>
      <c r="B209" s="88"/>
      <c r="C209" s="76"/>
      <c r="D209" s="163"/>
      <c r="E209" s="163"/>
      <c r="F209" s="88"/>
      <c r="G209" s="89"/>
      <c r="H209" s="128">
        <f t="shared" si="3"/>
        <v>0</v>
      </c>
    </row>
    <row r="210" spans="1:8" hidden="1" x14ac:dyDescent="0.2">
      <c r="A210" s="87">
        <v>207</v>
      </c>
      <c r="B210" s="88"/>
      <c r="C210" s="76"/>
      <c r="D210" s="163"/>
      <c r="E210" s="163"/>
      <c r="F210" s="88"/>
      <c r="G210" s="89"/>
      <c r="H210" s="128">
        <f t="shared" si="3"/>
        <v>0</v>
      </c>
    </row>
    <row r="211" spans="1:8" hidden="1" x14ac:dyDescent="0.2">
      <c r="A211" s="87">
        <v>208</v>
      </c>
      <c r="B211" s="88"/>
      <c r="C211" s="76"/>
      <c r="D211" s="163"/>
      <c r="E211" s="163"/>
      <c r="F211" s="88"/>
      <c r="G211" s="89"/>
      <c r="H211" s="128">
        <f t="shared" si="3"/>
        <v>0</v>
      </c>
    </row>
    <row r="212" spans="1:8" hidden="1" x14ac:dyDescent="0.2">
      <c r="A212" s="87">
        <v>209</v>
      </c>
      <c r="B212" s="88"/>
      <c r="C212" s="76"/>
      <c r="D212" s="163"/>
      <c r="E212" s="163"/>
      <c r="F212" s="88"/>
      <c r="G212" s="89"/>
      <c r="H212" s="128">
        <f t="shared" si="3"/>
        <v>0</v>
      </c>
    </row>
    <row r="213" spans="1:8" hidden="1" x14ac:dyDescent="0.2">
      <c r="A213" s="87">
        <v>210</v>
      </c>
      <c r="B213" s="88"/>
      <c r="C213" s="76"/>
      <c r="D213" s="163"/>
      <c r="E213" s="163"/>
      <c r="F213" s="88"/>
      <c r="G213" s="89"/>
      <c r="H213" s="128">
        <f t="shared" si="3"/>
        <v>0</v>
      </c>
    </row>
    <row r="214" spans="1:8" hidden="1" x14ac:dyDescent="0.2">
      <c r="A214" s="87">
        <v>211</v>
      </c>
      <c r="B214" s="88"/>
      <c r="C214" s="76"/>
      <c r="D214" s="163"/>
      <c r="E214" s="163"/>
      <c r="F214" s="88"/>
      <c r="G214" s="89"/>
      <c r="H214" s="128">
        <f t="shared" si="3"/>
        <v>0</v>
      </c>
    </row>
    <row r="215" spans="1:8" hidden="1" x14ac:dyDescent="0.2">
      <c r="A215" s="87">
        <v>212</v>
      </c>
      <c r="B215" s="88"/>
      <c r="C215" s="76"/>
      <c r="D215" s="163"/>
      <c r="E215" s="163"/>
      <c r="F215" s="88"/>
      <c r="G215" s="89"/>
      <c r="H215" s="128">
        <f t="shared" si="3"/>
        <v>0</v>
      </c>
    </row>
    <row r="216" spans="1:8" hidden="1" x14ac:dyDescent="0.2">
      <c r="A216" s="87">
        <v>213</v>
      </c>
      <c r="B216" s="88"/>
      <c r="C216" s="76"/>
      <c r="D216" s="163"/>
      <c r="E216" s="163"/>
      <c r="F216" s="88"/>
      <c r="G216" s="89"/>
      <c r="H216" s="128">
        <f t="shared" si="3"/>
        <v>0</v>
      </c>
    </row>
    <row r="217" spans="1:8" hidden="1" x14ac:dyDescent="0.2">
      <c r="A217" s="87">
        <v>214</v>
      </c>
      <c r="B217" s="88"/>
      <c r="C217" s="76"/>
      <c r="D217" s="163"/>
      <c r="E217" s="163"/>
      <c r="F217" s="88"/>
      <c r="G217" s="89"/>
      <c r="H217" s="128">
        <f t="shared" si="3"/>
        <v>0</v>
      </c>
    </row>
    <row r="218" spans="1:8" hidden="1" x14ac:dyDescent="0.2">
      <c r="A218" s="87">
        <v>215</v>
      </c>
      <c r="B218" s="88"/>
      <c r="C218" s="76"/>
      <c r="D218" s="163"/>
      <c r="E218" s="163"/>
      <c r="F218" s="88"/>
      <c r="G218" s="89"/>
      <c r="H218" s="128">
        <f t="shared" si="3"/>
        <v>0</v>
      </c>
    </row>
    <row r="219" spans="1:8" hidden="1" x14ac:dyDescent="0.2">
      <c r="A219" s="87">
        <v>216</v>
      </c>
      <c r="B219" s="88"/>
      <c r="C219" s="76"/>
      <c r="D219" s="163"/>
      <c r="E219" s="163"/>
      <c r="F219" s="88"/>
      <c r="G219" s="89"/>
      <c r="H219" s="128">
        <f t="shared" si="3"/>
        <v>0</v>
      </c>
    </row>
    <row r="220" spans="1:8" hidden="1" x14ac:dyDescent="0.2">
      <c r="A220" s="87">
        <v>217</v>
      </c>
      <c r="B220" s="88"/>
      <c r="C220" s="76"/>
      <c r="D220" s="163"/>
      <c r="E220" s="163"/>
      <c r="F220" s="88"/>
      <c r="G220" s="89"/>
      <c r="H220" s="128">
        <f t="shared" si="3"/>
        <v>0</v>
      </c>
    </row>
    <row r="221" spans="1:8" hidden="1" x14ac:dyDescent="0.2">
      <c r="A221" s="87">
        <v>218</v>
      </c>
      <c r="B221" s="88"/>
      <c r="C221" s="76"/>
      <c r="D221" s="163"/>
      <c r="E221" s="163"/>
      <c r="F221" s="88"/>
      <c r="G221" s="89"/>
      <c r="H221" s="128">
        <f t="shared" si="3"/>
        <v>0</v>
      </c>
    </row>
    <row r="222" spans="1:8" hidden="1" x14ac:dyDescent="0.2">
      <c r="A222" s="87">
        <v>219</v>
      </c>
      <c r="B222" s="88"/>
      <c r="C222" s="76"/>
      <c r="D222" s="163"/>
      <c r="E222" s="163"/>
      <c r="F222" s="88"/>
      <c r="G222" s="89"/>
      <c r="H222" s="128">
        <f t="shared" si="3"/>
        <v>0</v>
      </c>
    </row>
    <row r="223" spans="1:8" hidden="1" x14ac:dyDescent="0.2">
      <c r="A223" s="87">
        <v>220</v>
      </c>
      <c r="B223" s="88"/>
      <c r="C223" s="76"/>
      <c r="D223" s="163"/>
      <c r="E223" s="163"/>
      <c r="F223" s="88"/>
      <c r="G223" s="89"/>
      <c r="H223" s="128">
        <f t="shared" si="3"/>
        <v>0</v>
      </c>
    </row>
    <row r="224" spans="1:8" hidden="1" x14ac:dyDescent="0.2">
      <c r="A224" s="87">
        <v>221</v>
      </c>
      <c r="B224" s="88"/>
      <c r="C224" s="76"/>
      <c r="D224" s="163"/>
      <c r="E224" s="163"/>
      <c r="F224" s="88"/>
      <c r="G224" s="89"/>
      <c r="H224" s="128">
        <f t="shared" si="3"/>
        <v>0</v>
      </c>
    </row>
    <row r="225" spans="1:8" hidden="1" x14ac:dyDescent="0.2">
      <c r="A225" s="87">
        <v>222</v>
      </c>
      <c r="B225" s="88"/>
      <c r="C225" s="76"/>
      <c r="D225" s="163"/>
      <c r="E225" s="163"/>
      <c r="F225" s="88"/>
      <c r="G225" s="89"/>
      <c r="H225" s="128">
        <f t="shared" si="3"/>
        <v>0</v>
      </c>
    </row>
    <row r="226" spans="1:8" hidden="1" x14ac:dyDescent="0.2">
      <c r="A226" s="87">
        <v>223</v>
      </c>
      <c r="B226" s="88"/>
      <c r="C226" s="76"/>
      <c r="D226" s="163"/>
      <c r="E226" s="163"/>
      <c r="F226" s="88"/>
      <c r="G226" s="89"/>
      <c r="H226" s="128">
        <f t="shared" si="3"/>
        <v>0</v>
      </c>
    </row>
    <row r="227" spans="1:8" hidden="1" x14ac:dyDescent="0.2">
      <c r="A227" s="87">
        <v>224</v>
      </c>
      <c r="B227" s="88"/>
      <c r="C227" s="76"/>
      <c r="D227" s="163"/>
      <c r="E227" s="163"/>
      <c r="F227" s="88"/>
      <c r="G227" s="89"/>
      <c r="H227" s="128">
        <f t="shared" si="3"/>
        <v>0</v>
      </c>
    </row>
    <row r="228" spans="1:8" hidden="1" x14ac:dyDescent="0.2">
      <c r="A228" s="87">
        <v>225</v>
      </c>
      <c r="B228" s="88"/>
      <c r="C228" s="76"/>
      <c r="D228" s="163"/>
      <c r="E228" s="163"/>
      <c r="F228" s="88"/>
      <c r="G228" s="89"/>
      <c r="H228" s="128">
        <f t="shared" si="3"/>
        <v>0</v>
      </c>
    </row>
    <row r="229" spans="1:8" hidden="1" x14ac:dyDescent="0.2">
      <c r="A229" s="87">
        <v>226</v>
      </c>
      <c r="B229" s="88"/>
      <c r="C229" s="76"/>
      <c r="D229" s="163"/>
      <c r="E229" s="163"/>
      <c r="F229" s="88"/>
      <c r="G229" s="89"/>
      <c r="H229" s="128">
        <f t="shared" si="3"/>
        <v>0</v>
      </c>
    </row>
    <row r="230" spans="1:8" hidden="1" x14ac:dyDescent="0.2">
      <c r="A230" s="87">
        <v>227</v>
      </c>
      <c r="B230" s="88"/>
      <c r="C230" s="76"/>
      <c r="D230" s="163"/>
      <c r="E230" s="163"/>
      <c r="F230" s="88"/>
      <c r="G230" s="89"/>
      <c r="H230" s="128">
        <f t="shared" si="3"/>
        <v>0</v>
      </c>
    </row>
    <row r="231" spans="1:8" hidden="1" x14ac:dyDescent="0.2">
      <c r="A231" s="87">
        <v>228</v>
      </c>
      <c r="B231" s="88"/>
      <c r="C231" s="76"/>
      <c r="D231" s="163"/>
      <c r="E231" s="163"/>
      <c r="F231" s="88"/>
      <c r="G231" s="89"/>
      <c r="H231" s="128">
        <f t="shared" si="3"/>
        <v>0</v>
      </c>
    </row>
    <row r="232" spans="1:8" hidden="1" x14ac:dyDescent="0.2">
      <c r="A232" s="87">
        <v>229</v>
      </c>
      <c r="B232" s="88"/>
      <c r="C232" s="76"/>
      <c r="D232" s="163"/>
      <c r="E232" s="163"/>
      <c r="F232" s="88"/>
      <c r="G232" s="89"/>
      <c r="H232" s="128">
        <f t="shared" si="3"/>
        <v>0</v>
      </c>
    </row>
    <row r="233" spans="1:8" hidden="1" x14ac:dyDescent="0.2">
      <c r="A233" s="87">
        <v>230</v>
      </c>
      <c r="B233" s="88"/>
      <c r="C233" s="76"/>
      <c r="D233" s="163"/>
      <c r="E233" s="163"/>
      <c r="F233" s="88"/>
      <c r="G233" s="89"/>
      <c r="H233" s="128">
        <f t="shared" si="3"/>
        <v>0</v>
      </c>
    </row>
    <row r="234" spans="1:8" hidden="1" x14ac:dyDescent="0.2">
      <c r="A234" s="87">
        <v>231</v>
      </c>
      <c r="B234" s="88"/>
      <c r="C234" s="76"/>
      <c r="D234" s="163"/>
      <c r="E234" s="163"/>
      <c r="F234" s="88"/>
      <c r="G234" s="89"/>
      <c r="H234" s="128">
        <f t="shared" si="3"/>
        <v>0</v>
      </c>
    </row>
    <row r="235" spans="1:8" hidden="1" x14ac:dyDescent="0.2">
      <c r="A235" s="87">
        <v>232</v>
      </c>
      <c r="B235" s="88"/>
      <c r="C235" s="76"/>
      <c r="D235" s="163"/>
      <c r="E235" s="163"/>
      <c r="F235" s="88"/>
      <c r="G235" s="89"/>
      <c r="H235" s="128">
        <f t="shared" si="3"/>
        <v>0</v>
      </c>
    </row>
    <row r="236" spans="1:8" hidden="1" x14ac:dyDescent="0.2">
      <c r="A236" s="87">
        <v>233</v>
      </c>
      <c r="B236" s="88"/>
      <c r="C236" s="76"/>
      <c r="D236" s="163"/>
      <c r="E236" s="163"/>
      <c r="F236" s="88"/>
      <c r="G236" s="89"/>
      <c r="H236" s="128">
        <f t="shared" si="3"/>
        <v>0</v>
      </c>
    </row>
    <row r="237" spans="1:8" hidden="1" x14ac:dyDescent="0.2">
      <c r="A237" s="87">
        <v>234</v>
      </c>
      <c r="B237" s="88"/>
      <c r="C237" s="76"/>
      <c r="D237" s="163"/>
      <c r="E237" s="163"/>
      <c r="F237" s="88"/>
      <c r="G237" s="89"/>
      <c r="H237" s="128">
        <f t="shared" si="3"/>
        <v>0</v>
      </c>
    </row>
    <row r="238" spans="1:8" hidden="1" x14ac:dyDescent="0.2">
      <c r="A238" s="87">
        <v>235</v>
      </c>
      <c r="B238" s="88"/>
      <c r="C238" s="76"/>
      <c r="D238" s="163"/>
      <c r="E238" s="163"/>
      <c r="F238" s="88"/>
      <c r="G238" s="89"/>
      <c r="H238" s="128">
        <f t="shared" si="3"/>
        <v>0</v>
      </c>
    </row>
    <row r="239" spans="1:8" hidden="1" x14ac:dyDescent="0.2">
      <c r="A239" s="87">
        <v>236</v>
      </c>
      <c r="B239" s="88"/>
      <c r="C239" s="76"/>
      <c r="D239" s="163"/>
      <c r="E239" s="163"/>
      <c r="F239" s="88"/>
      <c r="G239" s="89"/>
      <c r="H239" s="128">
        <f t="shared" si="3"/>
        <v>0</v>
      </c>
    </row>
    <row r="240" spans="1:8" hidden="1" x14ac:dyDescent="0.2">
      <c r="A240" s="87">
        <v>237</v>
      </c>
      <c r="B240" s="88"/>
      <c r="C240" s="76"/>
      <c r="D240" s="163"/>
      <c r="E240" s="163"/>
      <c r="F240" s="88"/>
      <c r="G240" s="89"/>
      <c r="H240" s="128">
        <f t="shared" si="3"/>
        <v>0</v>
      </c>
    </row>
    <row r="241" spans="1:8" hidden="1" x14ac:dyDescent="0.2">
      <c r="A241" s="87">
        <v>238</v>
      </c>
      <c r="B241" s="88"/>
      <c r="C241" s="76"/>
      <c r="D241" s="163"/>
      <c r="E241" s="163"/>
      <c r="F241" s="88"/>
      <c r="G241" s="89"/>
      <c r="H241" s="128">
        <f t="shared" si="3"/>
        <v>0</v>
      </c>
    </row>
    <row r="242" spans="1:8" hidden="1" x14ac:dyDescent="0.2">
      <c r="A242" s="87">
        <v>239</v>
      </c>
      <c r="B242" s="88"/>
      <c r="C242" s="76"/>
      <c r="D242" s="163"/>
      <c r="E242" s="163"/>
      <c r="F242" s="88"/>
      <c r="G242" s="89"/>
      <c r="H242" s="128">
        <f t="shared" si="3"/>
        <v>0</v>
      </c>
    </row>
    <row r="243" spans="1:8" hidden="1" x14ac:dyDescent="0.2">
      <c r="A243" s="87">
        <v>240</v>
      </c>
      <c r="B243" s="88"/>
      <c r="C243" s="76"/>
      <c r="D243" s="163"/>
      <c r="E243" s="163"/>
      <c r="F243" s="88"/>
      <c r="G243" s="89"/>
      <c r="H243" s="128">
        <f t="shared" si="3"/>
        <v>0</v>
      </c>
    </row>
    <row r="244" spans="1:8" hidden="1" x14ac:dyDescent="0.2">
      <c r="A244" s="87">
        <v>241</v>
      </c>
      <c r="B244" s="88"/>
      <c r="C244" s="76"/>
      <c r="D244" s="163"/>
      <c r="E244" s="163"/>
      <c r="F244" s="88"/>
      <c r="G244" s="89"/>
      <c r="H244" s="128">
        <f t="shared" si="3"/>
        <v>0</v>
      </c>
    </row>
    <row r="245" spans="1:8" hidden="1" x14ac:dyDescent="0.2">
      <c r="A245" s="87">
        <v>242</v>
      </c>
      <c r="B245" s="88"/>
      <c r="C245" s="76"/>
      <c r="D245" s="163"/>
      <c r="E245" s="163"/>
      <c r="F245" s="88"/>
      <c r="G245" s="89"/>
      <c r="H245" s="128">
        <f t="shared" si="3"/>
        <v>0</v>
      </c>
    </row>
    <row r="246" spans="1:8" hidden="1" x14ac:dyDescent="0.2">
      <c r="A246" s="87">
        <v>243</v>
      </c>
      <c r="B246" s="88"/>
      <c r="C246" s="76"/>
      <c r="D246" s="163"/>
      <c r="E246" s="163"/>
      <c r="F246" s="88"/>
      <c r="G246" s="89"/>
      <c r="H246" s="128">
        <f t="shared" si="3"/>
        <v>0</v>
      </c>
    </row>
    <row r="247" spans="1:8" hidden="1" x14ac:dyDescent="0.2">
      <c r="A247" s="87">
        <v>244</v>
      </c>
      <c r="B247" s="88"/>
      <c r="C247" s="76"/>
      <c r="D247" s="163"/>
      <c r="E247" s="163"/>
      <c r="F247" s="88"/>
      <c r="G247" s="89"/>
      <c r="H247" s="128">
        <f t="shared" si="3"/>
        <v>0</v>
      </c>
    </row>
    <row r="248" spans="1:8" hidden="1" x14ac:dyDescent="0.2">
      <c r="A248" s="87">
        <v>245</v>
      </c>
      <c r="B248" s="88"/>
      <c r="C248" s="76"/>
      <c r="D248" s="163"/>
      <c r="E248" s="163"/>
      <c r="F248" s="88"/>
      <c r="G248" s="89"/>
      <c r="H248" s="128">
        <f t="shared" si="3"/>
        <v>0</v>
      </c>
    </row>
    <row r="249" spans="1:8" hidden="1" x14ac:dyDescent="0.2">
      <c r="A249" s="87">
        <v>246</v>
      </c>
      <c r="B249" s="88"/>
      <c r="C249" s="76"/>
      <c r="D249" s="163"/>
      <c r="E249" s="163"/>
      <c r="F249" s="88"/>
      <c r="G249" s="89"/>
      <c r="H249" s="128">
        <f t="shared" si="3"/>
        <v>0</v>
      </c>
    </row>
    <row r="250" spans="1:8" hidden="1" x14ac:dyDescent="0.2">
      <c r="A250" s="87">
        <v>247</v>
      </c>
      <c r="B250" s="88"/>
      <c r="C250" s="76"/>
      <c r="D250" s="163"/>
      <c r="E250" s="163"/>
      <c r="F250" s="88"/>
      <c r="G250" s="89"/>
      <c r="H250" s="128">
        <f t="shared" si="3"/>
        <v>0</v>
      </c>
    </row>
    <row r="251" spans="1:8" hidden="1" x14ac:dyDescent="0.2">
      <c r="A251" s="87">
        <v>248</v>
      </c>
      <c r="B251" s="88"/>
      <c r="C251" s="76"/>
      <c r="D251" s="163"/>
      <c r="E251" s="163"/>
      <c r="F251" s="88"/>
      <c r="G251" s="89"/>
      <c r="H251" s="128">
        <f t="shared" si="3"/>
        <v>0</v>
      </c>
    </row>
    <row r="252" spans="1:8" hidden="1" x14ac:dyDescent="0.2">
      <c r="A252" s="87">
        <v>249</v>
      </c>
      <c r="B252" s="88"/>
      <c r="C252" s="76"/>
      <c r="D252" s="163"/>
      <c r="E252" s="163"/>
      <c r="F252" s="88"/>
      <c r="G252" s="89"/>
      <c r="H252" s="128">
        <f t="shared" si="3"/>
        <v>0</v>
      </c>
    </row>
    <row r="253" spans="1:8" hidden="1" x14ac:dyDescent="0.2">
      <c r="A253" s="87">
        <v>250</v>
      </c>
      <c r="B253" s="88"/>
      <c r="C253" s="76"/>
      <c r="D253" s="163"/>
      <c r="E253" s="163"/>
      <c r="F253" s="88"/>
      <c r="G253" s="89"/>
      <c r="H253" s="128">
        <f t="shared" si="3"/>
        <v>0</v>
      </c>
    </row>
    <row r="254" spans="1:8" hidden="1" x14ac:dyDescent="0.2">
      <c r="A254" s="87">
        <v>251</v>
      </c>
      <c r="B254" s="88"/>
      <c r="C254" s="76"/>
      <c r="D254" s="163"/>
      <c r="E254" s="163"/>
      <c r="F254" s="88"/>
      <c r="G254" s="89"/>
      <c r="H254" s="128">
        <f t="shared" si="3"/>
        <v>0</v>
      </c>
    </row>
    <row r="255" spans="1:8" hidden="1" x14ac:dyDescent="0.2">
      <c r="A255" s="87">
        <v>252</v>
      </c>
      <c r="B255" s="88"/>
      <c r="C255" s="76"/>
      <c r="D255" s="163"/>
      <c r="E255" s="163"/>
      <c r="F255" s="88"/>
      <c r="G255" s="89"/>
      <c r="H255" s="128">
        <f t="shared" si="3"/>
        <v>0</v>
      </c>
    </row>
    <row r="256" spans="1:8" hidden="1" x14ac:dyDescent="0.2">
      <c r="A256" s="87">
        <v>253</v>
      </c>
      <c r="B256" s="88"/>
      <c r="C256" s="76"/>
      <c r="D256" s="163"/>
      <c r="E256" s="163"/>
      <c r="F256" s="88"/>
      <c r="G256" s="89"/>
      <c r="H256" s="128">
        <f t="shared" si="3"/>
        <v>0</v>
      </c>
    </row>
    <row r="257" spans="1:8" hidden="1" x14ac:dyDescent="0.2">
      <c r="A257" s="87">
        <v>254</v>
      </c>
      <c r="B257" s="88"/>
      <c r="C257" s="76"/>
      <c r="D257" s="163"/>
      <c r="E257" s="163"/>
      <c r="F257" s="88"/>
      <c r="G257" s="89"/>
      <c r="H257" s="128">
        <f t="shared" si="3"/>
        <v>0</v>
      </c>
    </row>
    <row r="258" spans="1:8" hidden="1" x14ac:dyDescent="0.2">
      <c r="A258" s="87">
        <v>255</v>
      </c>
      <c r="B258" s="88"/>
      <c r="C258" s="76"/>
      <c r="D258" s="163"/>
      <c r="E258" s="163"/>
      <c r="F258" s="88"/>
      <c r="G258" s="89"/>
      <c r="H258" s="128">
        <f t="shared" si="3"/>
        <v>0</v>
      </c>
    </row>
    <row r="259" spans="1:8" hidden="1" x14ac:dyDescent="0.2">
      <c r="A259" s="87">
        <v>256</v>
      </c>
      <c r="B259" s="88"/>
      <c r="C259" s="76"/>
      <c r="D259" s="163"/>
      <c r="E259" s="163"/>
      <c r="F259" s="88"/>
      <c r="G259" s="89"/>
      <c r="H259" s="128">
        <f t="shared" si="3"/>
        <v>0</v>
      </c>
    </row>
    <row r="260" spans="1:8" hidden="1" x14ac:dyDescent="0.2">
      <c r="A260" s="87">
        <v>257</v>
      </c>
      <c r="B260" s="88"/>
      <c r="C260" s="76"/>
      <c r="D260" s="163"/>
      <c r="E260" s="163"/>
      <c r="F260" s="88"/>
      <c r="G260" s="89"/>
      <c r="H260" s="128">
        <f t="shared" si="3"/>
        <v>0</v>
      </c>
    </row>
    <row r="261" spans="1:8" hidden="1" x14ac:dyDescent="0.2">
      <c r="A261" s="87">
        <v>258</v>
      </c>
      <c r="B261" s="88"/>
      <c r="C261" s="76"/>
      <c r="D261" s="163"/>
      <c r="E261" s="163"/>
      <c r="F261" s="88"/>
      <c r="G261" s="89"/>
      <c r="H261" s="128">
        <f t="shared" ref="H261:H324" si="4">IFERROR((DATEDIF(D261,E261,"M")+1)*C261,0)</f>
        <v>0</v>
      </c>
    </row>
    <row r="262" spans="1:8" hidden="1" x14ac:dyDescent="0.2">
      <c r="A262" s="87">
        <v>259</v>
      </c>
      <c r="B262" s="88"/>
      <c r="C262" s="76"/>
      <c r="D262" s="163"/>
      <c r="E262" s="163"/>
      <c r="F262" s="88"/>
      <c r="G262" s="89"/>
      <c r="H262" s="128">
        <f t="shared" si="4"/>
        <v>0</v>
      </c>
    </row>
    <row r="263" spans="1:8" hidden="1" x14ac:dyDescent="0.2">
      <c r="A263" s="87">
        <v>260</v>
      </c>
      <c r="B263" s="88"/>
      <c r="C263" s="76"/>
      <c r="D263" s="163"/>
      <c r="E263" s="163"/>
      <c r="F263" s="88"/>
      <c r="G263" s="89"/>
      <c r="H263" s="128">
        <f t="shared" si="4"/>
        <v>0</v>
      </c>
    </row>
    <row r="264" spans="1:8" hidden="1" x14ac:dyDescent="0.2">
      <c r="A264" s="87">
        <v>261</v>
      </c>
      <c r="B264" s="88"/>
      <c r="C264" s="76"/>
      <c r="D264" s="163"/>
      <c r="E264" s="163"/>
      <c r="F264" s="88"/>
      <c r="G264" s="89"/>
      <c r="H264" s="128">
        <f t="shared" si="4"/>
        <v>0</v>
      </c>
    </row>
    <row r="265" spans="1:8" hidden="1" x14ac:dyDescent="0.2">
      <c r="A265" s="87">
        <v>262</v>
      </c>
      <c r="B265" s="88"/>
      <c r="C265" s="76"/>
      <c r="D265" s="163"/>
      <c r="E265" s="163"/>
      <c r="F265" s="88"/>
      <c r="G265" s="89"/>
      <c r="H265" s="128">
        <f t="shared" si="4"/>
        <v>0</v>
      </c>
    </row>
    <row r="266" spans="1:8" hidden="1" x14ac:dyDescent="0.2">
      <c r="A266" s="87">
        <v>263</v>
      </c>
      <c r="B266" s="88"/>
      <c r="C266" s="76"/>
      <c r="D266" s="163"/>
      <c r="E266" s="163"/>
      <c r="F266" s="88"/>
      <c r="G266" s="89"/>
      <c r="H266" s="128">
        <f t="shared" si="4"/>
        <v>0</v>
      </c>
    </row>
    <row r="267" spans="1:8" hidden="1" x14ac:dyDescent="0.2">
      <c r="A267" s="87">
        <v>264</v>
      </c>
      <c r="B267" s="88"/>
      <c r="C267" s="76"/>
      <c r="D267" s="163"/>
      <c r="E267" s="163"/>
      <c r="F267" s="88"/>
      <c r="G267" s="89"/>
      <c r="H267" s="128">
        <f t="shared" si="4"/>
        <v>0</v>
      </c>
    </row>
    <row r="268" spans="1:8" hidden="1" x14ac:dyDescent="0.2">
      <c r="A268" s="87">
        <v>265</v>
      </c>
      <c r="B268" s="88"/>
      <c r="C268" s="76"/>
      <c r="D268" s="163"/>
      <c r="E268" s="163"/>
      <c r="F268" s="88"/>
      <c r="G268" s="89"/>
      <c r="H268" s="128">
        <f t="shared" si="4"/>
        <v>0</v>
      </c>
    </row>
    <row r="269" spans="1:8" hidden="1" x14ac:dyDescent="0.2">
      <c r="A269" s="87">
        <v>266</v>
      </c>
      <c r="B269" s="88"/>
      <c r="C269" s="76"/>
      <c r="D269" s="163"/>
      <c r="E269" s="163"/>
      <c r="F269" s="88"/>
      <c r="G269" s="89"/>
      <c r="H269" s="128">
        <f t="shared" si="4"/>
        <v>0</v>
      </c>
    </row>
    <row r="270" spans="1:8" hidden="1" x14ac:dyDescent="0.2">
      <c r="A270" s="87">
        <v>267</v>
      </c>
      <c r="B270" s="88"/>
      <c r="C270" s="76"/>
      <c r="D270" s="163"/>
      <c r="E270" s="163"/>
      <c r="F270" s="88"/>
      <c r="G270" s="89"/>
      <c r="H270" s="128">
        <f t="shared" si="4"/>
        <v>0</v>
      </c>
    </row>
    <row r="271" spans="1:8" hidden="1" x14ac:dyDescent="0.2">
      <c r="A271" s="87">
        <v>268</v>
      </c>
      <c r="B271" s="88"/>
      <c r="C271" s="76"/>
      <c r="D271" s="163"/>
      <c r="E271" s="163"/>
      <c r="F271" s="88"/>
      <c r="G271" s="89"/>
      <c r="H271" s="128">
        <f t="shared" si="4"/>
        <v>0</v>
      </c>
    </row>
    <row r="272" spans="1:8" hidden="1" x14ac:dyDescent="0.2">
      <c r="A272" s="87">
        <v>269</v>
      </c>
      <c r="B272" s="88"/>
      <c r="C272" s="76"/>
      <c r="D272" s="163"/>
      <c r="E272" s="163"/>
      <c r="F272" s="88"/>
      <c r="G272" s="89"/>
      <c r="H272" s="128">
        <f t="shared" si="4"/>
        <v>0</v>
      </c>
    </row>
    <row r="273" spans="1:8" hidden="1" x14ac:dyDescent="0.2">
      <c r="A273" s="87">
        <v>270</v>
      </c>
      <c r="B273" s="88"/>
      <c r="C273" s="76"/>
      <c r="D273" s="163"/>
      <c r="E273" s="163"/>
      <c r="F273" s="88"/>
      <c r="G273" s="89"/>
      <c r="H273" s="128">
        <f t="shared" si="4"/>
        <v>0</v>
      </c>
    </row>
    <row r="274" spans="1:8" hidden="1" x14ac:dyDescent="0.2">
      <c r="A274" s="87">
        <v>271</v>
      </c>
      <c r="B274" s="88"/>
      <c r="C274" s="76"/>
      <c r="D274" s="163"/>
      <c r="E274" s="163"/>
      <c r="F274" s="88"/>
      <c r="G274" s="89"/>
      <c r="H274" s="128">
        <f t="shared" si="4"/>
        <v>0</v>
      </c>
    </row>
    <row r="275" spans="1:8" hidden="1" x14ac:dyDescent="0.2">
      <c r="A275" s="87">
        <v>272</v>
      </c>
      <c r="B275" s="88"/>
      <c r="C275" s="76"/>
      <c r="D275" s="163"/>
      <c r="E275" s="163"/>
      <c r="F275" s="88"/>
      <c r="G275" s="89"/>
      <c r="H275" s="128">
        <f t="shared" si="4"/>
        <v>0</v>
      </c>
    </row>
    <row r="276" spans="1:8" hidden="1" x14ac:dyDescent="0.2">
      <c r="A276" s="87">
        <v>273</v>
      </c>
      <c r="B276" s="88"/>
      <c r="C276" s="76"/>
      <c r="D276" s="163"/>
      <c r="E276" s="163"/>
      <c r="F276" s="88"/>
      <c r="G276" s="89"/>
      <c r="H276" s="128">
        <f t="shared" si="4"/>
        <v>0</v>
      </c>
    </row>
    <row r="277" spans="1:8" hidden="1" x14ac:dyDescent="0.2">
      <c r="A277" s="87">
        <v>274</v>
      </c>
      <c r="B277" s="88"/>
      <c r="C277" s="76"/>
      <c r="D277" s="163"/>
      <c r="E277" s="163"/>
      <c r="F277" s="88"/>
      <c r="G277" s="89"/>
      <c r="H277" s="128">
        <f t="shared" si="4"/>
        <v>0</v>
      </c>
    </row>
    <row r="278" spans="1:8" hidden="1" x14ac:dyDescent="0.2">
      <c r="A278" s="87">
        <v>275</v>
      </c>
      <c r="B278" s="88"/>
      <c r="C278" s="76"/>
      <c r="D278" s="163"/>
      <c r="E278" s="163"/>
      <c r="F278" s="88"/>
      <c r="G278" s="89"/>
      <c r="H278" s="128">
        <f t="shared" si="4"/>
        <v>0</v>
      </c>
    </row>
    <row r="279" spans="1:8" hidden="1" x14ac:dyDescent="0.2">
      <c r="A279" s="87">
        <v>276</v>
      </c>
      <c r="B279" s="88"/>
      <c r="C279" s="76"/>
      <c r="D279" s="163"/>
      <c r="E279" s="163"/>
      <c r="F279" s="88"/>
      <c r="G279" s="89"/>
      <c r="H279" s="128">
        <f t="shared" si="4"/>
        <v>0</v>
      </c>
    </row>
    <row r="280" spans="1:8" hidden="1" x14ac:dyDescent="0.2">
      <c r="A280" s="87">
        <v>277</v>
      </c>
      <c r="B280" s="88"/>
      <c r="C280" s="76"/>
      <c r="D280" s="163"/>
      <c r="E280" s="163"/>
      <c r="F280" s="88"/>
      <c r="G280" s="89"/>
      <c r="H280" s="128">
        <f t="shared" si="4"/>
        <v>0</v>
      </c>
    </row>
    <row r="281" spans="1:8" hidden="1" x14ac:dyDescent="0.2">
      <c r="A281" s="87">
        <v>278</v>
      </c>
      <c r="B281" s="88"/>
      <c r="C281" s="76"/>
      <c r="D281" s="163"/>
      <c r="E281" s="163"/>
      <c r="F281" s="88"/>
      <c r="G281" s="89"/>
      <c r="H281" s="128">
        <f t="shared" si="4"/>
        <v>0</v>
      </c>
    </row>
    <row r="282" spans="1:8" hidden="1" x14ac:dyDescent="0.2">
      <c r="A282" s="87">
        <v>279</v>
      </c>
      <c r="B282" s="88"/>
      <c r="C282" s="76"/>
      <c r="D282" s="163"/>
      <c r="E282" s="163"/>
      <c r="F282" s="88"/>
      <c r="G282" s="89"/>
      <c r="H282" s="128">
        <f t="shared" si="4"/>
        <v>0</v>
      </c>
    </row>
    <row r="283" spans="1:8" hidden="1" x14ac:dyDescent="0.2">
      <c r="A283" s="87">
        <v>280</v>
      </c>
      <c r="B283" s="88"/>
      <c r="C283" s="76"/>
      <c r="D283" s="163"/>
      <c r="E283" s="163"/>
      <c r="F283" s="88"/>
      <c r="G283" s="89"/>
      <c r="H283" s="128">
        <f t="shared" si="4"/>
        <v>0</v>
      </c>
    </row>
    <row r="284" spans="1:8" hidden="1" x14ac:dyDescent="0.2">
      <c r="A284" s="87">
        <v>281</v>
      </c>
      <c r="B284" s="88"/>
      <c r="C284" s="76"/>
      <c r="D284" s="163"/>
      <c r="E284" s="163"/>
      <c r="F284" s="88"/>
      <c r="G284" s="89"/>
      <c r="H284" s="128">
        <f t="shared" si="4"/>
        <v>0</v>
      </c>
    </row>
    <row r="285" spans="1:8" hidden="1" x14ac:dyDescent="0.2">
      <c r="A285" s="87">
        <v>282</v>
      </c>
      <c r="B285" s="88"/>
      <c r="C285" s="76"/>
      <c r="D285" s="163"/>
      <c r="E285" s="163"/>
      <c r="F285" s="88"/>
      <c r="G285" s="89"/>
      <c r="H285" s="128">
        <f t="shared" si="4"/>
        <v>0</v>
      </c>
    </row>
    <row r="286" spans="1:8" hidden="1" x14ac:dyDescent="0.2">
      <c r="A286" s="87">
        <v>283</v>
      </c>
      <c r="B286" s="88"/>
      <c r="C286" s="76"/>
      <c r="D286" s="163"/>
      <c r="E286" s="163"/>
      <c r="F286" s="88"/>
      <c r="G286" s="89"/>
      <c r="H286" s="128">
        <f t="shared" si="4"/>
        <v>0</v>
      </c>
    </row>
    <row r="287" spans="1:8" hidden="1" x14ac:dyDescent="0.2">
      <c r="A287" s="87">
        <v>284</v>
      </c>
      <c r="B287" s="88"/>
      <c r="C287" s="76"/>
      <c r="D287" s="163"/>
      <c r="E287" s="163"/>
      <c r="F287" s="88"/>
      <c r="G287" s="89"/>
      <c r="H287" s="128">
        <f t="shared" si="4"/>
        <v>0</v>
      </c>
    </row>
    <row r="288" spans="1:8" hidden="1" x14ac:dyDescent="0.2">
      <c r="A288" s="87">
        <v>285</v>
      </c>
      <c r="B288" s="88"/>
      <c r="C288" s="76"/>
      <c r="D288" s="163"/>
      <c r="E288" s="163"/>
      <c r="F288" s="88"/>
      <c r="G288" s="89"/>
      <c r="H288" s="128">
        <f t="shared" si="4"/>
        <v>0</v>
      </c>
    </row>
    <row r="289" spans="1:8" hidden="1" x14ac:dyDescent="0.2">
      <c r="A289" s="87">
        <v>286</v>
      </c>
      <c r="B289" s="88"/>
      <c r="C289" s="76"/>
      <c r="D289" s="163"/>
      <c r="E289" s="163"/>
      <c r="F289" s="88"/>
      <c r="G289" s="89"/>
      <c r="H289" s="128">
        <f t="shared" si="4"/>
        <v>0</v>
      </c>
    </row>
    <row r="290" spans="1:8" hidden="1" x14ac:dyDescent="0.2">
      <c r="A290" s="87">
        <v>287</v>
      </c>
      <c r="B290" s="88"/>
      <c r="C290" s="76"/>
      <c r="D290" s="163"/>
      <c r="E290" s="163"/>
      <c r="F290" s="88"/>
      <c r="G290" s="89"/>
      <c r="H290" s="128">
        <f t="shared" si="4"/>
        <v>0</v>
      </c>
    </row>
    <row r="291" spans="1:8" hidden="1" x14ac:dyDescent="0.2">
      <c r="A291" s="87">
        <v>288</v>
      </c>
      <c r="B291" s="88"/>
      <c r="C291" s="76"/>
      <c r="D291" s="163"/>
      <c r="E291" s="163"/>
      <c r="F291" s="88"/>
      <c r="G291" s="89"/>
      <c r="H291" s="128">
        <f t="shared" si="4"/>
        <v>0</v>
      </c>
    </row>
    <row r="292" spans="1:8" hidden="1" x14ac:dyDescent="0.2">
      <c r="A292" s="87">
        <v>289</v>
      </c>
      <c r="B292" s="88"/>
      <c r="C292" s="76"/>
      <c r="D292" s="163"/>
      <c r="E292" s="163"/>
      <c r="F292" s="88"/>
      <c r="G292" s="89"/>
      <c r="H292" s="128">
        <f t="shared" si="4"/>
        <v>0</v>
      </c>
    </row>
    <row r="293" spans="1:8" hidden="1" x14ac:dyDescent="0.2">
      <c r="A293" s="87">
        <v>290</v>
      </c>
      <c r="B293" s="88"/>
      <c r="C293" s="76"/>
      <c r="D293" s="163"/>
      <c r="E293" s="163"/>
      <c r="F293" s="88"/>
      <c r="G293" s="89"/>
      <c r="H293" s="128">
        <f t="shared" si="4"/>
        <v>0</v>
      </c>
    </row>
    <row r="294" spans="1:8" hidden="1" x14ac:dyDescent="0.2">
      <c r="A294" s="87">
        <v>291</v>
      </c>
      <c r="B294" s="88"/>
      <c r="C294" s="76"/>
      <c r="D294" s="163"/>
      <c r="E294" s="163"/>
      <c r="F294" s="88"/>
      <c r="G294" s="89"/>
      <c r="H294" s="128">
        <f t="shared" si="4"/>
        <v>0</v>
      </c>
    </row>
    <row r="295" spans="1:8" hidden="1" x14ac:dyDescent="0.2">
      <c r="A295" s="87">
        <v>292</v>
      </c>
      <c r="B295" s="88"/>
      <c r="C295" s="76"/>
      <c r="D295" s="163"/>
      <c r="E295" s="163"/>
      <c r="F295" s="88"/>
      <c r="G295" s="89"/>
      <c r="H295" s="128">
        <f t="shared" si="4"/>
        <v>0</v>
      </c>
    </row>
    <row r="296" spans="1:8" hidden="1" x14ac:dyDescent="0.2">
      <c r="A296" s="87">
        <v>293</v>
      </c>
      <c r="B296" s="88"/>
      <c r="C296" s="76"/>
      <c r="D296" s="163"/>
      <c r="E296" s="163"/>
      <c r="F296" s="88"/>
      <c r="G296" s="89"/>
      <c r="H296" s="128">
        <f t="shared" si="4"/>
        <v>0</v>
      </c>
    </row>
    <row r="297" spans="1:8" hidden="1" x14ac:dyDescent="0.2">
      <c r="A297" s="87">
        <v>294</v>
      </c>
      <c r="B297" s="88"/>
      <c r="C297" s="76"/>
      <c r="D297" s="163"/>
      <c r="E297" s="163"/>
      <c r="F297" s="88"/>
      <c r="G297" s="89"/>
      <c r="H297" s="128">
        <f t="shared" si="4"/>
        <v>0</v>
      </c>
    </row>
    <row r="298" spans="1:8" hidden="1" x14ac:dyDescent="0.2">
      <c r="A298" s="87">
        <v>295</v>
      </c>
      <c r="B298" s="88"/>
      <c r="C298" s="76"/>
      <c r="D298" s="163"/>
      <c r="E298" s="163"/>
      <c r="F298" s="88"/>
      <c r="G298" s="89"/>
      <c r="H298" s="128">
        <f t="shared" si="4"/>
        <v>0</v>
      </c>
    </row>
    <row r="299" spans="1:8" hidden="1" x14ac:dyDescent="0.2">
      <c r="A299" s="87">
        <v>296</v>
      </c>
      <c r="B299" s="88"/>
      <c r="C299" s="76"/>
      <c r="D299" s="163"/>
      <c r="E299" s="163"/>
      <c r="F299" s="88"/>
      <c r="G299" s="89"/>
      <c r="H299" s="128">
        <f t="shared" si="4"/>
        <v>0</v>
      </c>
    </row>
    <row r="300" spans="1:8" hidden="1" x14ac:dyDescent="0.2">
      <c r="A300" s="87">
        <v>297</v>
      </c>
      <c r="B300" s="88"/>
      <c r="C300" s="76"/>
      <c r="D300" s="163"/>
      <c r="E300" s="163"/>
      <c r="F300" s="88"/>
      <c r="G300" s="89"/>
      <c r="H300" s="128">
        <f t="shared" si="4"/>
        <v>0</v>
      </c>
    </row>
    <row r="301" spans="1:8" hidden="1" x14ac:dyDescent="0.2">
      <c r="A301" s="87">
        <v>298</v>
      </c>
      <c r="B301" s="88"/>
      <c r="C301" s="76"/>
      <c r="D301" s="163"/>
      <c r="E301" s="163"/>
      <c r="F301" s="88"/>
      <c r="G301" s="89"/>
      <c r="H301" s="128">
        <f t="shared" si="4"/>
        <v>0</v>
      </c>
    </row>
    <row r="302" spans="1:8" hidden="1" x14ac:dyDescent="0.2">
      <c r="A302" s="87">
        <v>299</v>
      </c>
      <c r="B302" s="88"/>
      <c r="C302" s="76"/>
      <c r="D302" s="163"/>
      <c r="E302" s="163"/>
      <c r="F302" s="88"/>
      <c r="G302" s="89"/>
      <c r="H302" s="128">
        <f t="shared" si="4"/>
        <v>0</v>
      </c>
    </row>
    <row r="303" spans="1:8" hidden="1" x14ac:dyDescent="0.2">
      <c r="A303" s="87">
        <v>300</v>
      </c>
      <c r="B303" s="88"/>
      <c r="C303" s="76"/>
      <c r="D303" s="163"/>
      <c r="E303" s="163"/>
      <c r="F303" s="88"/>
      <c r="G303" s="89"/>
      <c r="H303" s="128">
        <f t="shared" si="4"/>
        <v>0</v>
      </c>
    </row>
    <row r="304" spans="1:8" hidden="1" x14ac:dyDescent="0.2">
      <c r="A304" s="87">
        <v>301</v>
      </c>
      <c r="B304" s="88"/>
      <c r="C304" s="76"/>
      <c r="D304" s="163"/>
      <c r="E304" s="163"/>
      <c r="F304" s="88"/>
      <c r="G304" s="89"/>
      <c r="H304" s="128">
        <f t="shared" si="4"/>
        <v>0</v>
      </c>
    </row>
    <row r="305" spans="1:8" hidden="1" x14ac:dyDescent="0.2">
      <c r="A305" s="87">
        <v>302</v>
      </c>
      <c r="B305" s="88"/>
      <c r="C305" s="76"/>
      <c r="D305" s="163"/>
      <c r="E305" s="163"/>
      <c r="F305" s="88"/>
      <c r="G305" s="89"/>
      <c r="H305" s="128">
        <f t="shared" si="4"/>
        <v>0</v>
      </c>
    </row>
    <row r="306" spans="1:8" hidden="1" x14ac:dyDescent="0.2">
      <c r="A306" s="87">
        <v>303</v>
      </c>
      <c r="B306" s="88"/>
      <c r="C306" s="76"/>
      <c r="D306" s="163"/>
      <c r="E306" s="163"/>
      <c r="F306" s="88"/>
      <c r="G306" s="89"/>
      <c r="H306" s="128">
        <f t="shared" si="4"/>
        <v>0</v>
      </c>
    </row>
    <row r="307" spans="1:8" hidden="1" x14ac:dyDescent="0.2">
      <c r="A307" s="87">
        <v>304</v>
      </c>
      <c r="B307" s="88"/>
      <c r="C307" s="76"/>
      <c r="D307" s="163"/>
      <c r="E307" s="163"/>
      <c r="F307" s="88"/>
      <c r="G307" s="89"/>
      <c r="H307" s="128">
        <f t="shared" si="4"/>
        <v>0</v>
      </c>
    </row>
    <row r="308" spans="1:8" hidden="1" x14ac:dyDescent="0.2">
      <c r="A308" s="87">
        <v>305</v>
      </c>
      <c r="B308" s="88"/>
      <c r="C308" s="76"/>
      <c r="D308" s="163"/>
      <c r="E308" s="163"/>
      <c r="F308" s="88"/>
      <c r="G308" s="89"/>
      <c r="H308" s="128">
        <f t="shared" si="4"/>
        <v>0</v>
      </c>
    </row>
    <row r="309" spans="1:8" hidden="1" x14ac:dyDescent="0.2">
      <c r="A309" s="87">
        <v>306</v>
      </c>
      <c r="B309" s="88"/>
      <c r="C309" s="76"/>
      <c r="D309" s="163"/>
      <c r="E309" s="163"/>
      <c r="F309" s="88"/>
      <c r="G309" s="89"/>
      <c r="H309" s="128">
        <f t="shared" si="4"/>
        <v>0</v>
      </c>
    </row>
    <row r="310" spans="1:8" hidden="1" x14ac:dyDescent="0.2">
      <c r="A310" s="87">
        <v>307</v>
      </c>
      <c r="B310" s="88"/>
      <c r="C310" s="76"/>
      <c r="D310" s="163"/>
      <c r="E310" s="163"/>
      <c r="F310" s="88"/>
      <c r="G310" s="89"/>
      <c r="H310" s="128">
        <f t="shared" si="4"/>
        <v>0</v>
      </c>
    </row>
    <row r="311" spans="1:8" hidden="1" x14ac:dyDescent="0.2">
      <c r="A311" s="87">
        <v>308</v>
      </c>
      <c r="B311" s="88"/>
      <c r="C311" s="76"/>
      <c r="D311" s="163"/>
      <c r="E311" s="163"/>
      <c r="F311" s="88"/>
      <c r="G311" s="89"/>
      <c r="H311" s="128">
        <f t="shared" si="4"/>
        <v>0</v>
      </c>
    </row>
    <row r="312" spans="1:8" hidden="1" x14ac:dyDescent="0.2">
      <c r="A312" s="87">
        <v>309</v>
      </c>
      <c r="B312" s="88"/>
      <c r="C312" s="76"/>
      <c r="D312" s="163"/>
      <c r="E312" s="163"/>
      <c r="F312" s="88"/>
      <c r="G312" s="89"/>
      <c r="H312" s="128">
        <f t="shared" si="4"/>
        <v>0</v>
      </c>
    </row>
    <row r="313" spans="1:8" hidden="1" x14ac:dyDescent="0.2">
      <c r="A313" s="87">
        <v>310</v>
      </c>
      <c r="B313" s="88"/>
      <c r="C313" s="76"/>
      <c r="D313" s="163"/>
      <c r="E313" s="163"/>
      <c r="F313" s="88"/>
      <c r="G313" s="89"/>
      <c r="H313" s="128">
        <f t="shared" si="4"/>
        <v>0</v>
      </c>
    </row>
    <row r="314" spans="1:8" hidden="1" x14ac:dyDescent="0.2">
      <c r="A314" s="87">
        <v>311</v>
      </c>
      <c r="B314" s="88"/>
      <c r="C314" s="76"/>
      <c r="D314" s="163"/>
      <c r="E314" s="163"/>
      <c r="F314" s="88"/>
      <c r="G314" s="89"/>
      <c r="H314" s="128">
        <f t="shared" si="4"/>
        <v>0</v>
      </c>
    </row>
    <row r="315" spans="1:8" hidden="1" x14ac:dyDescent="0.2">
      <c r="A315" s="87">
        <v>312</v>
      </c>
      <c r="B315" s="88"/>
      <c r="C315" s="76"/>
      <c r="D315" s="163"/>
      <c r="E315" s="163"/>
      <c r="F315" s="88"/>
      <c r="G315" s="89"/>
      <c r="H315" s="128">
        <f t="shared" si="4"/>
        <v>0</v>
      </c>
    </row>
    <row r="316" spans="1:8" hidden="1" x14ac:dyDescent="0.2">
      <c r="A316" s="87">
        <v>313</v>
      </c>
      <c r="B316" s="88"/>
      <c r="C316" s="76"/>
      <c r="D316" s="163"/>
      <c r="E316" s="163"/>
      <c r="F316" s="88"/>
      <c r="G316" s="89"/>
      <c r="H316" s="128">
        <f t="shared" si="4"/>
        <v>0</v>
      </c>
    </row>
    <row r="317" spans="1:8" hidden="1" x14ac:dyDescent="0.2">
      <c r="A317" s="87">
        <v>314</v>
      </c>
      <c r="B317" s="88"/>
      <c r="C317" s="76"/>
      <c r="D317" s="163"/>
      <c r="E317" s="163"/>
      <c r="F317" s="88"/>
      <c r="G317" s="89"/>
      <c r="H317" s="128">
        <f t="shared" si="4"/>
        <v>0</v>
      </c>
    </row>
    <row r="318" spans="1:8" hidden="1" x14ac:dyDescent="0.2">
      <c r="A318" s="87">
        <v>315</v>
      </c>
      <c r="B318" s="88"/>
      <c r="C318" s="76"/>
      <c r="D318" s="163"/>
      <c r="E318" s="163"/>
      <c r="F318" s="88"/>
      <c r="G318" s="89"/>
      <c r="H318" s="128">
        <f t="shared" si="4"/>
        <v>0</v>
      </c>
    </row>
    <row r="319" spans="1:8" hidden="1" x14ac:dyDescent="0.2">
      <c r="A319" s="87">
        <v>316</v>
      </c>
      <c r="B319" s="88"/>
      <c r="C319" s="76"/>
      <c r="D319" s="163"/>
      <c r="E319" s="163"/>
      <c r="F319" s="88"/>
      <c r="G319" s="89"/>
      <c r="H319" s="128">
        <f t="shared" si="4"/>
        <v>0</v>
      </c>
    </row>
    <row r="320" spans="1:8" hidden="1" x14ac:dyDescent="0.2">
      <c r="A320" s="87">
        <v>317</v>
      </c>
      <c r="B320" s="88"/>
      <c r="C320" s="76"/>
      <c r="D320" s="163"/>
      <c r="E320" s="163"/>
      <c r="F320" s="88"/>
      <c r="G320" s="89"/>
      <c r="H320" s="128">
        <f t="shared" si="4"/>
        <v>0</v>
      </c>
    </row>
    <row r="321" spans="1:8" hidden="1" x14ac:dyDescent="0.2">
      <c r="A321" s="87">
        <v>318</v>
      </c>
      <c r="B321" s="88"/>
      <c r="C321" s="76"/>
      <c r="D321" s="163"/>
      <c r="E321" s="163"/>
      <c r="F321" s="88"/>
      <c r="G321" s="89"/>
      <c r="H321" s="128">
        <f t="shared" si="4"/>
        <v>0</v>
      </c>
    </row>
    <row r="322" spans="1:8" hidden="1" x14ac:dyDescent="0.2">
      <c r="A322" s="87">
        <v>319</v>
      </c>
      <c r="B322" s="88"/>
      <c r="C322" s="76"/>
      <c r="D322" s="163"/>
      <c r="E322" s="163"/>
      <c r="F322" s="88"/>
      <c r="G322" s="89"/>
      <c r="H322" s="128">
        <f t="shared" si="4"/>
        <v>0</v>
      </c>
    </row>
    <row r="323" spans="1:8" hidden="1" x14ac:dyDescent="0.2">
      <c r="A323" s="87">
        <v>320</v>
      </c>
      <c r="B323" s="88"/>
      <c r="C323" s="76"/>
      <c r="D323" s="163"/>
      <c r="E323" s="163"/>
      <c r="F323" s="88"/>
      <c r="G323" s="89"/>
      <c r="H323" s="128">
        <f t="shared" si="4"/>
        <v>0</v>
      </c>
    </row>
    <row r="324" spans="1:8" hidden="1" x14ac:dyDescent="0.2">
      <c r="A324" s="87">
        <v>321</v>
      </c>
      <c r="B324" s="88"/>
      <c r="C324" s="76"/>
      <c r="D324" s="163"/>
      <c r="E324" s="163"/>
      <c r="F324" s="88"/>
      <c r="G324" s="89"/>
      <c r="H324" s="128">
        <f t="shared" si="4"/>
        <v>0</v>
      </c>
    </row>
    <row r="325" spans="1:8" hidden="1" x14ac:dyDescent="0.2">
      <c r="A325" s="87">
        <v>322</v>
      </c>
      <c r="B325" s="88"/>
      <c r="C325" s="76"/>
      <c r="D325" s="163"/>
      <c r="E325" s="163"/>
      <c r="F325" s="88"/>
      <c r="G325" s="89"/>
      <c r="H325" s="128">
        <f t="shared" ref="H325:H388" si="5">IFERROR((DATEDIF(D325,E325,"M")+1)*C325,0)</f>
        <v>0</v>
      </c>
    </row>
    <row r="326" spans="1:8" hidden="1" x14ac:dyDescent="0.2">
      <c r="A326" s="87">
        <v>323</v>
      </c>
      <c r="B326" s="88"/>
      <c r="C326" s="76"/>
      <c r="D326" s="163"/>
      <c r="E326" s="163"/>
      <c r="F326" s="88"/>
      <c r="G326" s="89"/>
      <c r="H326" s="128">
        <f t="shared" si="5"/>
        <v>0</v>
      </c>
    </row>
    <row r="327" spans="1:8" hidden="1" x14ac:dyDescent="0.2">
      <c r="A327" s="87">
        <v>324</v>
      </c>
      <c r="B327" s="88"/>
      <c r="C327" s="76"/>
      <c r="D327" s="163"/>
      <c r="E327" s="163"/>
      <c r="F327" s="88"/>
      <c r="G327" s="89"/>
      <c r="H327" s="128">
        <f t="shared" si="5"/>
        <v>0</v>
      </c>
    </row>
    <row r="328" spans="1:8" hidden="1" x14ac:dyDescent="0.2">
      <c r="A328" s="87">
        <v>325</v>
      </c>
      <c r="B328" s="88"/>
      <c r="C328" s="76"/>
      <c r="D328" s="163"/>
      <c r="E328" s="163"/>
      <c r="F328" s="88"/>
      <c r="G328" s="89"/>
      <c r="H328" s="128">
        <f t="shared" si="5"/>
        <v>0</v>
      </c>
    </row>
    <row r="329" spans="1:8" hidden="1" x14ac:dyDescent="0.2">
      <c r="A329" s="87">
        <v>326</v>
      </c>
      <c r="B329" s="88"/>
      <c r="C329" s="76"/>
      <c r="D329" s="163"/>
      <c r="E329" s="163"/>
      <c r="F329" s="88"/>
      <c r="G329" s="89"/>
      <c r="H329" s="128">
        <f t="shared" si="5"/>
        <v>0</v>
      </c>
    </row>
    <row r="330" spans="1:8" hidden="1" x14ac:dyDescent="0.2">
      <c r="A330" s="87">
        <v>327</v>
      </c>
      <c r="B330" s="88"/>
      <c r="C330" s="76"/>
      <c r="D330" s="163"/>
      <c r="E330" s="163"/>
      <c r="F330" s="88"/>
      <c r="G330" s="89"/>
      <c r="H330" s="128">
        <f t="shared" si="5"/>
        <v>0</v>
      </c>
    </row>
    <row r="331" spans="1:8" hidden="1" x14ac:dyDescent="0.2">
      <c r="A331" s="87">
        <v>328</v>
      </c>
      <c r="B331" s="88"/>
      <c r="C331" s="76"/>
      <c r="D331" s="163"/>
      <c r="E331" s="163"/>
      <c r="F331" s="88"/>
      <c r="G331" s="89"/>
      <c r="H331" s="128">
        <f t="shared" si="5"/>
        <v>0</v>
      </c>
    </row>
    <row r="332" spans="1:8" hidden="1" x14ac:dyDescent="0.2">
      <c r="A332" s="87">
        <v>329</v>
      </c>
      <c r="B332" s="88"/>
      <c r="C332" s="76"/>
      <c r="D332" s="163"/>
      <c r="E332" s="163"/>
      <c r="F332" s="88"/>
      <c r="G332" s="89"/>
      <c r="H332" s="128">
        <f t="shared" si="5"/>
        <v>0</v>
      </c>
    </row>
    <row r="333" spans="1:8" hidden="1" x14ac:dyDescent="0.2">
      <c r="A333" s="87">
        <v>330</v>
      </c>
      <c r="B333" s="88"/>
      <c r="C333" s="76"/>
      <c r="D333" s="163"/>
      <c r="E333" s="163"/>
      <c r="F333" s="88"/>
      <c r="G333" s="89"/>
      <c r="H333" s="128">
        <f t="shared" si="5"/>
        <v>0</v>
      </c>
    </row>
    <row r="334" spans="1:8" hidden="1" x14ac:dyDescent="0.2">
      <c r="A334" s="87">
        <v>331</v>
      </c>
      <c r="B334" s="88"/>
      <c r="C334" s="76"/>
      <c r="D334" s="163"/>
      <c r="E334" s="163"/>
      <c r="F334" s="88"/>
      <c r="G334" s="89"/>
      <c r="H334" s="128">
        <f t="shared" si="5"/>
        <v>0</v>
      </c>
    </row>
    <row r="335" spans="1:8" hidden="1" x14ac:dyDescent="0.2">
      <c r="A335" s="87">
        <v>332</v>
      </c>
      <c r="B335" s="88"/>
      <c r="C335" s="76"/>
      <c r="D335" s="163"/>
      <c r="E335" s="163"/>
      <c r="F335" s="88"/>
      <c r="G335" s="89"/>
      <c r="H335" s="128">
        <f t="shared" si="5"/>
        <v>0</v>
      </c>
    </row>
    <row r="336" spans="1:8" hidden="1" x14ac:dyDescent="0.2">
      <c r="A336" s="87">
        <v>333</v>
      </c>
      <c r="B336" s="88"/>
      <c r="C336" s="76"/>
      <c r="D336" s="163"/>
      <c r="E336" s="163"/>
      <c r="F336" s="88"/>
      <c r="G336" s="89"/>
      <c r="H336" s="128">
        <f t="shared" si="5"/>
        <v>0</v>
      </c>
    </row>
    <row r="337" spans="1:8" hidden="1" x14ac:dyDescent="0.2">
      <c r="A337" s="87">
        <v>334</v>
      </c>
      <c r="B337" s="88"/>
      <c r="C337" s="76"/>
      <c r="D337" s="163"/>
      <c r="E337" s="163"/>
      <c r="F337" s="88"/>
      <c r="G337" s="89"/>
      <c r="H337" s="128">
        <f t="shared" si="5"/>
        <v>0</v>
      </c>
    </row>
    <row r="338" spans="1:8" hidden="1" x14ac:dyDescent="0.2">
      <c r="A338" s="87">
        <v>335</v>
      </c>
      <c r="B338" s="88"/>
      <c r="C338" s="76"/>
      <c r="D338" s="163"/>
      <c r="E338" s="163"/>
      <c r="F338" s="88"/>
      <c r="G338" s="89"/>
      <c r="H338" s="128">
        <f t="shared" si="5"/>
        <v>0</v>
      </c>
    </row>
    <row r="339" spans="1:8" hidden="1" x14ac:dyDescent="0.2">
      <c r="A339" s="87">
        <v>336</v>
      </c>
      <c r="B339" s="88"/>
      <c r="C339" s="76"/>
      <c r="D339" s="163"/>
      <c r="E339" s="163"/>
      <c r="F339" s="88"/>
      <c r="G339" s="89"/>
      <c r="H339" s="128">
        <f t="shared" si="5"/>
        <v>0</v>
      </c>
    </row>
    <row r="340" spans="1:8" hidden="1" x14ac:dyDescent="0.2">
      <c r="A340" s="87">
        <v>337</v>
      </c>
      <c r="B340" s="88"/>
      <c r="C340" s="76"/>
      <c r="D340" s="163"/>
      <c r="E340" s="163"/>
      <c r="F340" s="88"/>
      <c r="G340" s="89"/>
      <c r="H340" s="128">
        <f t="shared" si="5"/>
        <v>0</v>
      </c>
    </row>
    <row r="341" spans="1:8" hidden="1" x14ac:dyDescent="0.2">
      <c r="A341" s="87">
        <v>338</v>
      </c>
      <c r="B341" s="88"/>
      <c r="C341" s="76"/>
      <c r="D341" s="163"/>
      <c r="E341" s="163"/>
      <c r="F341" s="88"/>
      <c r="G341" s="89"/>
      <c r="H341" s="128">
        <f t="shared" si="5"/>
        <v>0</v>
      </c>
    </row>
    <row r="342" spans="1:8" hidden="1" x14ac:dyDescent="0.2">
      <c r="A342" s="87">
        <v>339</v>
      </c>
      <c r="B342" s="88"/>
      <c r="C342" s="76"/>
      <c r="D342" s="163"/>
      <c r="E342" s="163"/>
      <c r="F342" s="88"/>
      <c r="G342" s="89"/>
      <c r="H342" s="128">
        <f t="shared" si="5"/>
        <v>0</v>
      </c>
    </row>
    <row r="343" spans="1:8" hidden="1" x14ac:dyDescent="0.2">
      <c r="A343" s="87">
        <v>340</v>
      </c>
      <c r="B343" s="88"/>
      <c r="C343" s="76"/>
      <c r="D343" s="163"/>
      <c r="E343" s="163"/>
      <c r="F343" s="88"/>
      <c r="G343" s="89"/>
      <c r="H343" s="128">
        <f t="shared" si="5"/>
        <v>0</v>
      </c>
    </row>
    <row r="344" spans="1:8" hidden="1" x14ac:dyDescent="0.2">
      <c r="A344" s="87">
        <v>341</v>
      </c>
      <c r="B344" s="88"/>
      <c r="C344" s="76"/>
      <c r="D344" s="163"/>
      <c r="E344" s="163"/>
      <c r="F344" s="88"/>
      <c r="G344" s="89"/>
      <c r="H344" s="128">
        <f t="shared" si="5"/>
        <v>0</v>
      </c>
    </row>
    <row r="345" spans="1:8" hidden="1" x14ac:dyDescent="0.2">
      <c r="A345" s="87">
        <v>342</v>
      </c>
      <c r="B345" s="88"/>
      <c r="C345" s="76"/>
      <c r="D345" s="163"/>
      <c r="E345" s="163"/>
      <c r="F345" s="88"/>
      <c r="G345" s="89"/>
      <c r="H345" s="128">
        <f t="shared" si="5"/>
        <v>0</v>
      </c>
    </row>
    <row r="346" spans="1:8" hidden="1" x14ac:dyDescent="0.2">
      <c r="A346" s="87">
        <v>343</v>
      </c>
      <c r="B346" s="88"/>
      <c r="C346" s="76"/>
      <c r="D346" s="163"/>
      <c r="E346" s="163"/>
      <c r="F346" s="88"/>
      <c r="G346" s="89"/>
      <c r="H346" s="128">
        <f t="shared" si="5"/>
        <v>0</v>
      </c>
    </row>
    <row r="347" spans="1:8" hidden="1" x14ac:dyDescent="0.2">
      <c r="A347" s="87">
        <v>344</v>
      </c>
      <c r="B347" s="88"/>
      <c r="C347" s="76"/>
      <c r="D347" s="163"/>
      <c r="E347" s="163"/>
      <c r="F347" s="88"/>
      <c r="G347" s="89"/>
      <c r="H347" s="128">
        <f t="shared" si="5"/>
        <v>0</v>
      </c>
    </row>
    <row r="348" spans="1:8" hidden="1" x14ac:dyDescent="0.2">
      <c r="A348" s="87">
        <v>345</v>
      </c>
      <c r="B348" s="88"/>
      <c r="C348" s="76"/>
      <c r="D348" s="163"/>
      <c r="E348" s="163"/>
      <c r="F348" s="88"/>
      <c r="G348" s="89"/>
      <c r="H348" s="128">
        <f t="shared" si="5"/>
        <v>0</v>
      </c>
    </row>
    <row r="349" spans="1:8" hidden="1" x14ac:dyDescent="0.2">
      <c r="A349" s="87">
        <v>346</v>
      </c>
      <c r="B349" s="88"/>
      <c r="C349" s="76"/>
      <c r="D349" s="163"/>
      <c r="E349" s="163"/>
      <c r="F349" s="88"/>
      <c r="G349" s="89"/>
      <c r="H349" s="128">
        <f t="shared" si="5"/>
        <v>0</v>
      </c>
    </row>
    <row r="350" spans="1:8" hidden="1" x14ac:dyDescent="0.2">
      <c r="A350" s="87">
        <v>347</v>
      </c>
      <c r="B350" s="88"/>
      <c r="C350" s="76"/>
      <c r="D350" s="163"/>
      <c r="E350" s="163"/>
      <c r="F350" s="88"/>
      <c r="G350" s="89"/>
      <c r="H350" s="128">
        <f t="shared" si="5"/>
        <v>0</v>
      </c>
    </row>
    <row r="351" spans="1:8" hidden="1" x14ac:dyDescent="0.2">
      <c r="A351" s="87">
        <v>348</v>
      </c>
      <c r="B351" s="88"/>
      <c r="C351" s="76"/>
      <c r="D351" s="163"/>
      <c r="E351" s="163"/>
      <c r="F351" s="88"/>
      <c r="G351" s="89"/>
      <c r="H351" s="128">
        <f t="shared" si="5"/>
        <v>0</v>
      </c>
    </row>
    <row r="352" spans="1:8" hidden="1" x14ac:dyDescent="0.2">
      <c r="A352" s="87">
        <v>349</v>
      </c>
      <c r="B352" s="88"/>
      <c r="C352" s="76"/>
      <c r="D352" s="163"/>
      <c r="E352" s="163"/>
      <c r="F352" s="88"/>
      <c r="G352" s="89"/>
      <c r="H352" s="128">
        <f t="shared" si="5"/>
        <v>0</v>
      </c>
    </row>
    <row r="353" spans="1:8" hidden="1" x14ac:dyDescent="0.2">
      <c r="A353" s="87">
        <v>350</v>
      </c>
      <c r="B353" s="88"/>
      <c r="C353" s="76"/>
      <c r="D353" s="163"/>
      <c r="E353" s="163"/>
      <c r="F353" s="88"/>
      <c r="G353" s="89"/>
      <c r="H353" s="128">
        <f t="shared" si="5"/>
        <v>0</v>
      </c>
    </row>
    <row r="354" spans="1:8" hidden="1" x14ac:dyDescent="0.2">
      <c r="A354" s="87">
        <v>351</v>
      </c>
      <c r="B354" s="88"/>
      <c r="C354" s="76"/>
      <c r="D354" s="163"/>
      <c r="E354" s="163"/>
      <c r="F354" s="88"/>
      <c r="G354" s="89"/>
      <c r="H354" s="128">
        <f t="shared" si="5"/>
        <v>0</v>
      </c>
    </row>
    <row r="355" spans="1:8" hidden="1" x14ac:dyDescent="0.2">
      <c r="A355" s="87">
        <v>352</v>
      </c>
      <c r="B355" s="88"/>
      <c r="C355" s="76"/>
      <c r="D355" s="163"/>
      <c r="E355" s="163"/>
      <c r="F355" s="88"/>
      <c r="G355" s="89"/>
      <c r="H355" s="128">
        <f t="shared" si="5"/>
        <v>0</v>
      </c>
    </row>
    <row r="356" spans="1:8" hidden="1" x14ac:dyDescent="0.2">
      <c r="A356" s="87">
        <v>353</v>
      </c>
      <c r="B356" s="88"/>
      <c r="C356" s="76"/>
      <c r="D356" s="163"/>
      <c r="E356" s="163"/>
      <c r="F356" s="88"/>
      <c r="G356" s="89"/>
      <c r="H356" s="128">
        <f t="shared" si="5"/>
        <v>0</v>
      </c>
    </row>
    <row r="357" spans="1:8" hidden="1" x14ac:dyDescent="0.2">
      <c r="A357" s="87">
        <v>354</v>
      </c>
      <c r="B357" s="88"/>
      <c r="C357" s="76"/>
      <c r="D357" s="163"/>
      <c r="E357" s="163"/>
      <c r="F357" s="88"/>
      <c r="G357" s="89"/>
      <c r="H357" s="128">
        <f t="shared" si="5"/>
        <v>0</v>
      </c>
    </row>
    <row r="358" spans="1:8" hidden="1" x14ac:dyDescent="0.2">
      <c r="A358" s="87">
        <v>355</v>
      </c>
      <c r="B358" s="88"/>
      <c r="C358" s="76"/>
      <c r="D358" s="163"/>
      <c r="E358" s="163"/>
      <c r="F358" s="88"/>
      <c r="G358" s="89"/>
      <c r="H358" s="128">
        <f t="shared" si="5"/>
        <v>0</v>
      </c>
    </row>
    <row r="359" spans="1:8" hidden="1" x14ac:dyDescent="0.2">
      <c r="A359" s="87">
        <v>356</v>
      </c>
      <c r="B359" s="88"/>
      <c r="C359" s="76"/>
      <c r="D359" s="163"/>
      <c r="E359" s="163"/>
      <c r="F359" s="88"/>
      <c r="G359" s="89"/>
      <c r="H359" s="128">
        <f t="shared" si="5"/>
        <v>0</v>
      </c>
    </row>
    <row r="360" spans="1:8" hidden="1" x14ac:dyDescent="0.2">
      <c r="A360" s="87">
        <v>357</v>
      </c>
      <c r="B360" s="88"/>
      <c r="C360" s="76"/>
      <c r="D360" s="163"/>
      <c r="E360" s="163"/>
      <c r="F360" s="88"/>
      <c r="G360" s="89"/>
      <c r="H360" s="128">
        <f t="shared" si="5"/>
        <v>0</v>
      </c>
    </row>
    <row r="361" spans="1:8" hidden="1" x14ac:dyDescent="0.2">
      <c r="A361" s="87">
        <v>358</v>
      </c>
      <c r="B361" s="88"/>
      <c r="C361" s="76"/>
      <c r="D361" s="163"/>
      <c r="E361" s="163"/>
      <c r="F361" s="88"/>
      <c r="G361" s="89"/>
      <c r="H361" s="128">
        <f t="shared" si="5"/>
        <v>0</v>
      </c>
    </row>
    <row r="362" spans="1:8" hidden="1" x14ac:dyDescent="0.2">
      <c r="A362" s="87">
        <v>359</v>
      </c>
      <c r="B362" s="88"/>
      <c r="C362" s="76"/>
      <c r="D362" s="163"/>
      <c r="E362" s="163"/>
      <c r="F362" s="88"/>
      <c r="G362" s="89"/>
      <c r="H362" s="128">
        <f t="shared" si="5"/>
        <v>0</v>
      </c>
    </row>
    <row r="363" spans="1:8" hidden="1" x14ac:dyDescent="0.2">
      <c r="A363" s="87">
        <v>360</v>
      </c>
      <c r="B363" s="88"/>
      <c r="C363" s="76"/>
      <c r="D363" s="163"/>
      <c r="E363" s="163"/>
      <c r="F363" s="88"/>
      <c r="G363" s="89"/>
      <c r="H363" s="128">
        <f t="shared" si="5"/>
        <v>0</v>
      </c>
    </row>
    <row r="364" spans="1:8" hidden="1" x14ac:dyDescent="0.2">
      <c r="A364" s="87">
        <v>361</v>
      </c>
      <c r="B364" s="88"/>
      <c r="C364" s="76"/>
      <c r="D364" s="163"/>
      <c r="E364" s="163"/>
      <c r="F364" s="88"/>
      <c r="G364" s="89"/>
      <c r="H364" s="128">
        <f t="shared" si="5"/>
        <v>0</v>
      </c>
    </row>
    <row r="365" spans="1:8" hidden="1" x14ac:dyDescent="0.2">
      <c r="A365" s="87">
        <v>362</v>
      </c>
      <c r="B365" s="88"/>
      <c r="C365" s="76"/>
      <c r="D365" s="163"/>
      <c r="E365" s="163"/>
      <c r="F365" s="88"/>
      <c r="G365" s="89"/>
      <c r="H365" s="128">
        <f t="shared" si="5"/>
        <v>0</v>
      </c>
    </row>
    <row r="366" spans="1:8" hidden="1" x14ac:dyDescent="0.2">
      <c r="A366" s="87">
        <v>363</v>
      </c>
      <c r="B366" s="88"/>
      <c r="C366" s="76"/>
      <c r="D366" s="163"/>
      <c r="E366" s="163"/>
      <c r="F366" s="88"/>
      <c r="G366" s="89"/>
      <c r="H366" s="128">
        <f t="shared" si="5"/>
        <v>0</v>
      </c>
    </row>
    <row r="367" spans="1:8" hidden="1" x14ac:dyDescent="0.2">
      <c r="A367" s="87">
        <v>364</v>
      </c>
      <c r="B367" s="88"/>
      <c r="C367" s="76"/>
      <c r="D367" s="163"/>
      <c r="E367" s="163"/>
      <c r="F367" s="88"/>
      <c r="G367" s="89"/>
      <c r="H367" s="128">
        <f t="shared" si="5"/>
        <v>0</v>
      </c>
    </row>
    <row r="368" spans="1:8" hidden="1" x14ac:dyDescent="0.2">
      <c r="A368" s="87">
        <v>365</v>
      </c>
      <c r="B368" s="88"/>
      <c r="C368" s="76"/>
      <c r="D368" s="163"/>
      <c r="E368" s="163"/>
      <c r="F368" s="88"/>
      <c r="G368" s="89"/>
      <c r="H368" s="128">
        <f t="shared" si="5"/>
        <v>0</v>
      </c>
    </row>
    <row r="369" spans="1:8" hidden="1" x14ac:dyDescent="0.2">
      <c r="A369" s="87">
        <v>366</v>
      </c>
      <c r="B369" s="88"/>
      <c r="C369" s="76"/>
      <c r="D369" s="163"/>
      <c r="E369" s="163"/>
      <c r="F369" s="88"/>
      <c r="G369" s="89"/>
      <c r="H369" s="128">
        <f t="shared" si="5"/>
        <v>0</v>
      </c>
    </row>
    <row r="370" spans="1:8" hidden="1" x14ac:dyDescent="0.2">
      <c r="A370" s="87">
        <v>367</v>
      </c>
      <c r="B370" s="88"/>
      <c r="C370" s="76"/>
      <c r="D370" s="163"/>
      <c r="E370" s="163"/>
      <c r="F370" s="88"/>
      <c r="G370" s="89"/>
      <c r="H370" s="128">
        <f t="shared" si="5"/>
        <v>0</v>
      </c>
    </row>
    <row r="371" spans="1:8" hidden="1" x14ac:dyDescent="0.2">
      <c r="A371" s="87">
        <v>368</v>
      </c>
      <c r="B371" s="88"/>
      <c r="C371" s="76"/>
      <c r="D371" s="163"/>
      <c r="E371" s="163"/>
      <c r="F371" s="88"/>
      <c r="G371" s="89"/>
      <c r="H371" s="128">
        <f t="shared" si="5"/>
        <v>0</v>
      </c>
    </row>
    <row r="372" spans="1:8" hidden="1" x14ac:dyDescent="0.2">
      <c r="A372" s="87">
        <v>369</v>
      </c>
      <c r="B372" s="88"/>
      <c r="C372" s="76"/>
      <c r="D372" s="163"/>
      <c r="E372" s="163"/>
      <c r="F372" s="88"/>
      <c r="G372" s="89"/>
      <c r="H372" s="128">
        <f t="shared" si="5"/>
        <v>0</v>
      </c>
    </row>
    <row r="373" spans="1:8" hidden="1" x14ac:dyDescent="0.2">
      <c r="A373" s="87">
        <v>370</v>
      </c>
      <c r="B373" s="88"/>
      <c r="C373" s="76"/>
      <c r="D373" s="163"/>
      <c r="E373" s="163"/>
      <c r="F373" s="88"/>
      <c r="G373" s="89"/>
      <c r="H373" s="128">
        <f t="shared" si="5"/>
        <v>0</v>
      </c>
    </row>
    <row r="374" spans="1:8" hidden="1" x14ac:dyDescent="0.2">
      <c r="A374" s="87">
        <v>371</v>
      </c>
      <c r="B374" s="88"/>
      <c r="C374" s="76"/>
      <c r="D374" s="163"/>
      <c r="E374" s="163"/>
      <c r="F374" s="88"/>
      <c r="G374" s="89"/>
      <c r="H374" s="128">
        <f t="shared" si="5"/>
        <v>0</v>
      </c>
    </row>
    <row r="375" spans="1:8" hidden="1" x14ac:dyDescent="0.2">
      <c r="A375" s="87">
        <v>372</v>
      </c>
      <c r="B375" s="88"/>
      <c r="C375" s="76"/>
      <c r="D375" s="163"/>
      <c r="E375" s="163"/>
      <c r="F375" s="88"/>
      <c r="G375" s="89"/>
      <c r="H375" s="128">
        <f t="shared" si="5"/>
        <v>0</v>
      </c>
    </row>
    <row r="376" spans="1:8" hidden="1" x14ac:dyDescent="0.2">
      <c r="A376" s="87">
        <v>373</v>
      </c>
      <c r="B376" s="88"/>
      <c r="C376" s="76"/>
      <c r="D376" s="163"/>
      <c r="E376" s="163"/>
      <c r="F376" s="88"/>
      <c r="G376" s="89"/>
      <c r="H376" s="128">
        <f t="shared" si="5"/>
        <v>0</v>
      </c>
    </row>
    <row r="377" spans="1:8" hidden="1" x14ac:dyDescent="0.2">
      <c r="A377" s="87">
        <v>374</v>
      </c>
      <c r="B377" s="88"/>
      <c r="C377" s="76"/>
      <c r="D377" s="163"/>
      <c r="E377" s="163"/>
      <c r="F377" s="88"/>
      <c r="G377" s="89"/>
      <c r="H377" s="128">
        <f t="shared" si="5"/>
        <v>0</v>
      </c>
    </row>
    <row r="378" spans="1:8" hidden="1" x14ac:dyDescent="0.2">
      <c r="A378" s="87">
        <v>375</v>
      </c>
      <c r="B378" s="88"/>
      <c r="C378" s="76"/>
      <c r="D378" s="163"/>
      <c r="E378" s="163"/>
      <c r="F378" s="88"/>
      <c r="G378" s="89"/>
      <c r="H378" s="128">
        <f t="shared" si="5"/>
        <v>0</v>
      </c>
    </row>
    <row r="379" spans="1:8" hidden="1" x14ac:dyDescent="0.2">
      <c r="A379" s="87">
        <v>376</v>
      </c>
      <c r="B379" s="88"/>
      <c r="C379" s="76"/>
      <c r="D379" s="163"/>
      <c r="E379" s="163"/>
      <c r="F379" s="88"/>
      <c r="G379" s="89"/>
      <c r="H379" s="128">
        <f t="shared" si="5"/>
        <v>0</v>
      </c>
    </row>
    <row r="380" spans="1:8" hidden="1" x14ac:dyDescent="0.2">
      <c r="A380" s="87">
        <v>377</v>
      </c>
      <c r="B380" s="88"/>
      <c r="C380" s="76"/>
      <c r="D380" s="163"/>
      <c r="E380" s="163"/>
      <c r="F380" s="88"/>
      <c r="G380" s="89"/>
      <c r="H380" s="128">
        <f t="shared" si="5"/>
        <v>0</v>
      </c>
    </row>
    <row r="381" spans="1:8" hidden="1" x14ac:dyDescent="0.2">
      <c r="A381" s="87">
        <v>378</v>
      </c>
      <c r="B381" s="88"/>
      <c r="C381" s="76"/>
      <c r="D381" s="163"/>
      <c r="E381" s="163"/>
      <c r="F381" s="88"/>
      <c r="G381" s="89"/>
      <c r="H381" s="128">
        <f t="shared" si="5"/>
        <v>0</v>
      </c>
    </row>
    <row r="382" spans="1:8" hidden="1" x14ac:dyDescent="0.2">
      <c r="A382" s="87">
        <v>379</v>
      </c>
      <c r="B382" s="88"/>
      <c r="C382" s="76"/>
      <c r="D382" s="163"/>
      <c r="E382" s="163"/>
      <c r="F382" s="88"/>
      <c r="G382" s="89"/>
      <c r="H382" s="128">
        <f t="shared" si="5"/>
        <v>0</v>
      </c>
    </row>
    <row r="383" spans="1:8" hidden="1" x14ac:dyDescent="0.2">
      <c r="A383" s="87">
        <v>380</v>
      </c>
      <c r="B383" s="88"/>
      <c r="C383" s="76"/>
      <c r="D383" s="163"/>
      <c r="E383" s="163"/>
      <c r="F383" s="88"/>
      <c r="G383" s="89"/>
      <c r="H383" s="128">
        <f t="shared" si="5"/>
        <v>0</v>
      </c>
    </row>
    <row r="384" spans="1:8" hidden="1" x14ac:dyDescent="0.2">
      <c r="A384" s="87">
        <v>381</v>
      </c>
      <c r="B384" s="88"/>
      <c r="C384" s="76"/>
      <c r="D384" s="163"/>
      <c r="E384" s="163"/>
      <c r="F384" s="88"/>
      <c r="G384" s="89"/>
      <c r="H384" s="128">
        <f t="shared" si="5"/>
        <v>0</v>
      </c>
    </row>
    <row r="385" spans="1:8" hidden="1" x14ac:dyDescent="0.2">
      <c r="A385" s="87">
        <v>382</v>
      </c>
      <c r="B385" s="88"/>
      <c r="C385" s="76"/>
      <c r="D385" s="163"/>
      <c r="E385" s="163"/>
      <c r="F385" s="88"/>
      <c r="G385" s="89"/>
      <c r="H385" s="128">
        <f t="shared" si="5"/>
        <v>0</v>
      </c>
    </row>
    <row r="386" spans="1:8" hidden="1" x14ac:dyDescent="0.2">
      <c r="A386" s="87">
        <v>383</v>
      </c>
      <c r="B386" s="88"/>
      <c r="C386" s="76"/>
      <c r="D386" s="163"/>
      <c r="E386" s="163"/>
      <c r="F386" s="88"/>
      <c r="G386" s="89"/>
      <c r="H386" s="128">
        <f t="shared" si="5"/>
        <v>0</v>
      </c>
    </row>
    <row r="387" spans="1:8" hidden="1" x14ac:dyDescent="0.2">
      <c r="A387" s="87">
        <v>384</v>
      </c>
      <c r="B387" s="88"/>
      <c r="C387" s="76"/>
      <c r="D387" s="163"/>
      <c r="E387" s="163"/>
      <c r="F387" s="88"/>
      <c r="G387" s="89"/>
      <c r="H387" s="128">
        <f t="shared" si="5"/>
        <v>0</v>
      </c>
    </row>
    <row r="388" spans="1:8" hidden="1" x14ac:dyDescent="0.2">
      <c r="A388" s="87">
        <v>385</v>
      </c>
      <c r="B388" s="88"/>
      <c r="C388" s="76"/>
      <c r="D388" s="163"/>
      <c r="E388" s="163"/>
      <c r="F388" s="88"/>
      <c r="G388" s="89"/>
      <c r="H388" s="128">
        <f t="shared" si="5"/>
        <v>0</v>
      </c>
    </row>
    <row r="389" spans="1:8" hidden="1" x14ac:dyDescent="0.2">
      <c r="A389" s="87">
        <v>386</v>
      </c>
      <c r="B389" s="88"/>
      <c r="C389" s="76"/>
      <c r="D389" s="163"/>
      <c r="E389" s="163"/>
      <c r="F389" s="88"/>
      <c r="G389" s="89"/>
      <c r="H389" s="128">
        <f t="shared" ref="H389:H452" si="6">IFERROR((DATEDIF(D389,E389,"M")+1)*C389,0)</f>
        <v>0</v>
      </c>
    </row>
    <row r="390" spans="1:8" hidden="1" x14ac:dyDescent="0.2">
      <c r="A390" s="87">
        <v>387</v>
      </c>
      <c r="B390" s="88"/>
      <c r="C390" s="76"/>
      <c r="D390" s="163"/>
      <c r="E390" s="163"/>
      <c r="F390" s="88"/>
      <c r="G390" s="89"/>
      <c r="H390" s="128">
        <f t="shared" si="6"/>
        <v>0</v>
      </c>
    </row>
    <row r="391" spans="1:8" hidden="1" x14ac:dyDescent="0.2">
      <c r="A391" s="87">
        <v>388</v>
      </c>
      <c r="B391" s="88"/>
      <c r="C391" s="76"/>
      <c r="D391" s="163"/>
      <c r="E391" s="163"/>
      <c r="F391" s="88"/>
      <c r="G391" s="89"/>
      <c r="H391" s="128">
        <f t="shared" si="6"/>
        <v>0</v>
      </c>
    </row>
    <row r="392" spans="1:8" hidden="1" x14ac:dyDescent="0.2">
      <c r="A392" s="87">
        <v>389</v>
      </c>
      <c r="B392" s="88"/>
      <c r="C392" s="76"/>
      <c r="D392" s="163"/>
      <c r="E392" s="163"/>
      <c r="F392" s="88"/>
      <c r="G392" s="89"/>
      <c r="H392" s="128">
        <f t="shared" si="6"/>
        <v>0</v>
      </c>
    </row>
    <row r="393" spans="1:8" hidden="1" x14ac:dyDescent="0.2">
      <c r="A393" s="87">
        <v>390</v>
      </c>
      <c r="B393" s="88"/>
      <c r="C393" s="76"/>
      <c r="D393" s="163"/>
      <c r="E393" s="163"/>
      <c r="F393" s="88"/>
      <c r="G393" s="89"/>
      <c r="H393" s="128">
        <f t="shared" si="6"/>
        <v>0</v>
      </c>
    </row>
    <row r="394" spans="1:8" hidden="1" x14ac:dyDescent="0.2">
      <c r="A394" s="87">
        <v>391</v>
      </c>
      <c r="B394" s="88"/>
      <c r="C394" s="76"/>
      <c r="D394" s="163"/>
      <c r="E394" s="163"/>
      <c r="F394" s="88"/>
      <c r="G394" s="89"/>
      <c r="H394" s="128">
        <f t="shared" si="6"/>
        <v>0</v>
      </c>
    </row>
    <row r="395" spans="1:8" hidden="1" x14ac:dyDescent="0.2">
      <c r="A395" s="87">
        <v>392</v>
      </c>
      <c r="B395" s="88"/>
      <c r="C395" s="76"/>
      <c r="D395" s="163"/>
      <c r="E395" s="163"/>
      <c r="F395" s="88"/>
      <c r="G395" s="89"/>
      <c r="H395" s="128">
        <f t="shared" si="6"/>
        <v>0</v>
      </c>
    </row>
    <row r="396" spans="1:8" hidden="1" x14ac:dyDescent="0.2">
      <c r="A396" s="87">
        <v>393</v>
      </c>
      <c r="B396" s="88"/>
      <c r="C396" s="76"/>
      <c r="D396" s="163"/>
      <c r="E396" s="163"/>
      <c r="F396" s="88"/>
      <c r="G396" s="89"/>
      <c r="H396" s="128">
        <f t="shared" si="6"/>
        <v>0</v>
      </c>
    </row>
    <row r="397" spans="1:8" hidden="1" x14ac:dyDescent="0.2">
      <c r="A397" s="87">
        <v>394</v>
      </c>
      <c r="B397" s="88"/>
      <c r="C397" s="76"/>
      <c r="D397" s="163"/>
      <c r="E397" s="163"/>
      <c r="F397" s="88"/>
      <c r="G397" s="89"/>
      <c r="H397" s="128">
        <f t="shared" si="6"/>
        <v>0</v>
      </c>
    </row>
    <row r="398" spans="1:8" hidden="1" x14ac:dyDescent="0.2">
      <c r="A398" s="87">
        <v>395</v>
      </c>
      <c r="B398" s="88"/>
      <c r="C398" s="76"/>
      <c r="D398" s="163"/>
      <c r="E398" s="163"/>
      <c r="F398" s="88"/>
      <c r="G398" s="89"/>
      <c r="H398" s="128">
        <f t="shared" si="6"/>
        <v>0</v>
      </c>
    </row>
    <row r="399" spans="1:8" hidden="1" x14ac:dyDescent="0.2">
      <c r="A399" s="87">
        <v>396</v>
      </c>
      <c r="B399" s="88"/>
      <c r="C399" s="76"/>
      <c r="D399" s="163"/>
      <c r="E399" s="163"/>
      <c r="F399" s="88"/>
      <c r="G399" s="89"/>
      <c r="H399" s="128">
        <f t="shared" si="6"/>
        <v>0</v>
      </c>
    </row>
    <row r="400" spans="1:8" hidden="1" x14ac:dyDescent="0.2">
      <c r="A400" s="87">
        <v>397</v>
      </c>
      <c r="B400" s="88"/>
      <c r="C400" s="76"/>
      <c r="D400" s="163"/>
      <c r="E400" s="163"/>
      <c r="F400" s="88"/>
      <c r="G400" s="89"/>
      <c r="H400" s="128">
        <f t="shared" si="6"/>
        <v>0</v>
      </c>
    </row>
    <row r="401" spans="1:8" hidden="1" x14ac:dyDescent="0.2">
      <c r="A401" s="87">
        <v>398</v>
      </c>
      <c r="B401" s="88"/>
      <c r="C401" s="76"/>
      <c r="D401" s="163"/>
      <c r="E401" s="163"/>
      <c r="F401" s="88"/>
      <c r="G401" s="89"/>
      <c r="H401" s="128">
        <f t="shared" si="6"/>
        <v>0</v>
      </c>
    </row>
    <row r="402" spans="1:8" hidden="1" x14ac:dyDescent="0.2">
      <c r="A402" s="87">
        <v>399</v>
      </c>
      <c r="B402" s="88"/>
      <c r="C402" s="76"/>
      <c r="D402" s="163"/>
      <c r="E402" s="163"/>
      <c r="F402" s="88"/>
      <c r="G402" s="89"/>
      <c r="H402" s="128">
        <f t="shared" si="6"/>
        <v>0</v>
      </c>
    </row>
    <row r="403" spans="1:8" hidden="1" x14ac:dyDescent="0.2">
      <c r="A403" s="87">
        <v>400</v>
      </c>
      <c r="B403" s="88"/>
      <c r="C403" s="76"/>
      <c r="D403" s="163"/>
      <c r="E403" s="163"/>
      <c r="F403" s="88"/>
      <c r="G403" s="89"/>
      <c r="H403" s="128">
        <f t="shared" si="6"/>
        <v>0</v>
      </c>
    </row>
    <row r="404" spans="1:8" hidden="1" x14ac:dyDescent="0.2">
      <c r="A404" s="87">
        <v>401</v>
      </c>
      <c r="B404" s="88"/>
      <c r="C404" s="76"/>
      <c r="D404" s="163"/>
      <c r="E404" s="163"/>
      <c r="F404" s="88"/>
      <c r="G404" s="89"/>
      <c r="H404" s="128">
        <f t="shared" si="6"/>
        <v>0</v>
      </c>
    </row>
    <row r="405" spans="1:8" hidden="1" x14ac:dyDescent="0.2">
      <c r="A405" s="87">
        <v>402</v>
      </c>
      <c r="B405" s="88"/>
      <c r="C405" s="76"/>
      <c r="D405" s="163"/>
      <c r="E405" s="163"/>
      <c r="F405" s="88"/>
      <c r="G405" s="89"/>
      <c r="H405" s="128">
        <f t="shared" si="6"/>
        <v>0</v>
      </c>
    </row>
    <row r="406" spans="1:8" hidden="1" x14ac:dyDescent="0.2">
      <c r="A406" s="87">
        <v>403</v>
      </c>
      <c r="B406" s="88"/>
      <c r="C406" s="76"/>
      <c r="D406" s="163"/>
      <c r="E406" s="163"/>
      <c r="F406" s="88"/>
      <c r="G406" s="89"/>
      <c r="H406" s="128">
        <f t="shared" si="6"/>
        <v>0</v>
      </c>
    </row>
    <row r="407" spans="1:8" hidden="1" x14ac:dyDescent="0.2">
      <c r="A407" s="87">
        <v>404</v>
      </c>
      <c r="B407" s="88"/>
      <c r="C407" s="76"/>
      <c r="D407" s="163"/>
      <c r="E407" s="163"/>
      <c r="F407" s="88"/>
      <c r="G407" s="89"/>
      <c r="H407" s="128">
        <f t="shared" si="6"/>
        <v>0</v>
      </c>
    </row>
    <row r="408" spans="1:8" hidden="1" x14ac:dyDescent="0.2">
      <c r="A408" s="87">
        <v>405</v>
      </c>
      <c r="B408" s="88"/>
      <c r="C408" s="76"/>
      <c r="D408" s="163"/>
      <c r="E408" s="163"/>
      <c r="F408" s="88"/>
      <c r="G408" s="89"/>
      <c r="H408" s="128">
        <f t="shared" si="6"/>
        <v>0</v>
      </c>
    </row>
    <row r="409" spans="1:8" hidden="1" x14ac:dyDescent="0.2">
      <c r="A409" s="87">
        <v>406</v>
      </c>
      <c r="B409" s="88"/>
      <c r="C409" s="76"/>
      <c r="D409" s="163"/>
      <c r="E409" s="163"/>
      <c r="F409" s="88"/>
      <c r="G409" s="89"/>
      <c r="H409" s="128">
        <f t="shared" si="6"/>
        <v>0</v>
      </c>
    </row>
    <row r="410" spans="1:8" hidden="1" x14ac:dyDescent="0.2">
      <c r="A410" s="87">
        <v>407</v>
      </c>
      <c r="B410" s="88"/>
      <c r="C410" s="76"/>
      <c r="D410" s="163"/>
      <c r="E410" s="163"/>
      <c r="F410" s="88"/>
      <c r="G410" s="89"/>
      <c r="H410" s="128">
        <f t="shared" si="6"/>
        <v>0</v>
      </c>
    </row>
    <row r="411" spans="1:8" hidden="1" x14ac:dyDescent="0.2">
      <c r="A411" s="87">
        <v>408</v>
      </c>
      <c r="B411" s="88"/>
      <c r="C411" s="76"/>
      <c r="D411" s="163"/>
      <c r="E411" s="163"/>
      <c r="F411" s="88"/>
      <c r="G411" s="89"/>
      <c r="H411" s="128">
        <f t="shared" si="6"/>
        <v>0</v>
      </c>
    </row>
    <row r="412" spans="1:8" hidden="1" x14ac:dyDescent="0.2">
      <c r="A412" s="87">
        <v>409</v>
      </c>
      <c r="B412" s="88"/>
      <c r="C412" s="76"/>
      <c r="D412" s="163"/>
      <c r="E412" s="163"/>
      <c r="F412" s="88"/>
      <c r="G412" s="89"/>
      <c r="H412" s="128">
        <f t="shared" si="6"/>
        <v>0</v>
      </c>
    </row>
    <row r="413" spans="1:8" hidden="1" x14ac:dyDescent="0.2">
      <c r="A413" s="87">
        <v>410</v>
      </c>
      <c r="B413" s="88"/>
      <c r="C413" s="76"/>
      <c r="D413" s="163"/>
      <c r="E413" s="163"/>
      <c r="F413" s="88"/>
      <c r="G413" s="89"/>
      <c r="H413" s="128">
        <f t="shared" si="6"/>
        <v>0</v>
      </c>
    </row>
    <row r="414" spans="1:8" hidden="1" x14ac:dyDescent="0.2">
      <c r="A414" s="87">
        <v>411</v>
      </c>
      <c r="B414" s="88"/>
      <c r="C414" s="76"/>
      <c r="D414" s="163"/>
      <c r="E414" s="163"/>
      <c r="F414" s="88"/>
      <c r="G414" s="89"/>
      <c r="H414" s="128">
        <f t="shared" si="6"/>
        <v>0</v>
      </c>
    </row>
    <row r="415" spans="1:8" hidden="1" x14ac:dyDescent="0.2">
      <c r="A415" s="87">
        <v>412</v>
      </c>
      <c r="B415" s="88"/>
      <c r="C415" s="76"/>
      <c r="D415" s="163"/>
      <c r="E415" s="163"/>
      <c r="F415" s="88"/>
      <c r="G415" s="89"/>
      <c r="H415" s="128">
        <f t="shared" si="6"/>
        <v>0</v>
      </c>
    </row>
    <row r="416" spans="1:8" hidden="1" x14ac:dyDescent="0.2">
      <c r="A416" s="87">
        <v>413</v>
      </c>
      <c r="B416" s="88"/>
      <c r="C416" s="76"/>
      <c r="D416" s="163"/>
      <c r="E416" s="163"/>
      <c r="F416" s="88"/>
      <c r="G416" s="89"/>
      <c r="H416" s="128">
        <f t="shared" si="6"/>
        <v>0</v>
      </c>
    </row>
    <row r="417" spans="1:8" hidden="1" x14ac:dyDescent="0.2">
      <c r="A417" s="87">
        <v>414</v>
      </c>
      <c r="B417" s="88"/>
      <c r="C417" s="76"/>
      <c r="D417" s="163"/>
      <c r="E417" s="163"/>
      <c r="F417" s="88"/>
      <c r="G417" s="89"/>
      <c r="H417" s="128">
        <f t="shared" si="6"/>
        <v>0</v>
      </c>
    </row>
    <row r="418" spans="1:8" hidden="1" x14ac:dyDescent="0.2">
      <c r="A418" s="87">
        <v>415</v>
      </c>
      <c r="B418" s="88"/>
      <c r="C418" s="76"/>
      <c r="D418" s="163"/>
      <c r="E418" s="163"/>
      <c r="F418" s="88"/>
      <c r="G418" s="89"/>
      <c r="H418" s="128">
        <f t="shared" si="6"/>
        <v>0</v>
      </c>
    </row>
    <row r="419" spans="1:8" hidden="1" x14ac:dyDescent="0.2">
      <c r="A419" s="87">
        <v>416</v>
      </c>
      <c r="B419" s="88"/>
      <c r="C419" s="76"/>
      <c r="D419" s="163"/>
      <c r="E419" s="163"/>
      <c r="F419" s="88"/>
      <c r="G419" s="89"/>
      <c r="H419" s="128">
        <f t="shared" si="6"/>
        <v>0</v>
      </c>
    </row>
    <row r="420" spans="1:8" hidden="1" x14ac:dyDescent="0.2">
      <c r="A420" s="87">
        <v>417</v>
      </c>
      <c r="B420" s="88"/>
      <c r="C420" s="76"/>
      <c r="D420" s="163"/>
      <c r="E420" s="163"/>
      <c r="F420" s="88"/>
      <c r="G420" s="89"/>
      <c r="H420" s="128">
        <f t="shared" si="6"/>
        <v>0</v>
      </c>
    </row>
    <row r="421" spans="1:8" hidden="1" x14ac:dyDescent="0.2">
      <c r="A421" s="87">
        <v>418</v>
      </c>
      <c r="B421" s="88"/>
      <c r="C421" s="76"/>
      <c r="D421" s="163"/>
      <c r="E421" s="163"/>
      <c r="F421" s="88"/>
      <c r="G421" s="89"/>
      <c r="H421" s="128">
        <f t="shared" si="6"/>
        <v>0</v>
      </c>
    </row>
    <row r="422" spans="1:8" hidden="1" x14ac:dyDescent="0.2">
      <c r="A422" s="87">
        <v>419</v>
      </c>
      <c r="B422" s="88"/>
      <c r="C422" s="76"/>
      <c r="D422" s="163"/>
      <c r="E422" s="163"/>
      <c r="F422" s="88"/>
      <c r="G422" s="89"/>
      <c r="H422" s="128">
        <f t="shared" si="6"/>
        <v>0</v>
      </c>
    </row>
    <row r="423" spans="1:8" hidden="1" x14ac:dyDescent="0.2">
      <c r="A423" s="87">
        <v>420</v>
      </c>
      <c r="B423" s="88"/>
      <c r="C423" s="76"/>
      <c r="D423" s="163"/>
      <c r="E423" s="163"/>
      <c r="F423" s="88"/>
      <c r="G423" s="89"/>
      <c r="H423" s="128">
        <f t="shared" si="6"/>
        <v>0</v>
      </c>
    </row>
    <row r="424" spans="1:8" hidden="1" x14ac:dyDescent="0.2">
      <c r="A424" s="87">
        <v>421</v>
      </c>
      <c r="B424" s="88"/>
      <c r="C424" s="76"/>
      <c r="D424" s="163"/>
      <c r="E424" s="163"/>
      <c r="F424" s="88"/>
      <c r="G424" s="89"/>
      <c r="H424" s="128">
        <f t="shared" si="6"/>
        <v>0</v>
      </c>
    </row>
    <row r="425" spans="1:8" hidden="1" x14ac:dyDescent="0.2">
      <c r="A425" s="87">
        <v>422</v>
      </c>
      <c r="B425" s="88"/>
      <c r="C425" s="76"/>
      <c r="D425" s="163"/>
      <c r="E425" s="163"/>
      <c r="F425" s="88"/>
      <c r="G425" s="89"/>
      <c r="H425" s="128">
        <f t="shared" si="6"/>
        <v>0</v>
      </c>
    </row>
    <row r="426" spans="1:8" hidden="1" x14ac:dyDescent="0.2">
      <c r="A426" s="87">
        <v>423</v>
      </c>
      <c r="B426" s="88"/>
      <c r="C426" s="76"/>
      <c r="D426" s="163"/>
      <c r="E426" s="163"/>
      <c r="F426" s="88"/>
      <c r="G426" s="89"/>
      <c r="H426" s="128">
        <f t="shared" si="6"/>
        <v>0</v>
      </c>
    </row>
    <row r="427" spans="1:8" hidden="1" x14ac:dyDescent="0.2">
      <c r="A427" s="87">
        <v>424</v>
      </c>
      <c r="B427" s="88"/>
      <c r="C427" s="76"/>
      <c r="D427" s="163"/>
      <c r="E427" s="163"/>
      <c r="F427" s="88"/>
      <c r="G427" s="89"/>
      <c r="H427" s="128">
        <f t="shared" si="6"/>
        <v>0</v>
      </c>
    </row>
    <row r="428" spans="1:8" hidden="1" x14ac:dyDescent="0.2">
      <c r="A428" s="87">
        <v>425</v>
      </c>
      <c r="B428" s="88"/>
      <c r="C428" s="76"/>
      <c r="D428" s="163"/>
      <c r="E428" s="163"/>
      <c r="F428" s="88"/>
      <c r="G428" s="89"/>
      <c r="H428" s="128">
        <f t="shared" si="6"/>
        <v>0</v>
      </c>
    </row>
    <row r="429" spans="1:8" hidden="1" x14ac:dyDescent="0.2">
      <c r="A429" s="87">
        <v>426</v>
      </c>
      <c r="B429" s="88"/>
      <c r="C429" s="76"/>
      <c r="D429" s="163"/>
      <c r="E429" s="163"/>
      <c r="F429" s="88"/>
      <c r="G429" s="89"/>
      <c r="H429" s="128">
        <f t="shared" si="6"/>
        <v>0</v>
      </c>
    </row>
    <row r="430" spans="1:8" hidden="1" x14ac:dyDescent="0.2">
      <c r="A430" s="87">
        <v>427</v>
      </c>
      <c r="B430" s="88"/>
      <c r="C430" s="76"/>
      <c r="D430" s="163"/>
      <c r="E430" s="163"/>
      <c r="F430" s="88"/>
      <c r="G430" s="89"/>
      <c r="H430" s="128">
        <f t="shared" si="6"/>
        <v>0</v>
      </c>
    </row>
    <row r="431" spans="1:8" hidden="1" x14ac:dyDescent="0.2">
      <c r="A431" s="87">
        <v>428</v>
      </c>
      <c r="B431" s="88"/>
      <c r="C431" s="76"/>
      <c r="D431" s="163"/>
      <c r="E431" s="163"/>
      <c r="F431" s="88"/>
      <c r="G431" s="89"/>
      <c r="H431" s="128">
        <f t="shared" si="6"/>
        <v>0</v>
      </c>
    </row>
    <row r="432" spans="1:8" hidden="1" x14ac:dyDescent="0.2">
      <c r="A432" s="87">
        <v>429</v>
      </c>
      <c r="B432" s="88"/>
      <c r="C432" s="76"/>
      <c r="D432" s="163"/>
      <c r="E432" s="163"/>
      <c r="F432" s="88"/>
      <c r="G432" s="89"/>
      <c r="H432" s="128">
        <f t="shared" si="6"/>
        <v>0</v>
      </c>
    </row>
    <row r="433" spans="1:8" hidden="1" x14ac:dyDescent="0.2">
      <c r="A433" s="87">
        <v>430</v>
      </c>
      <c r="B433" s="88"/>
      <c r="C433" s="76"/>
      <c r="D433" s="163"/>
      <c r="E433" s="163"/>
      <c r="F433" s="88"/>
      <c r="G433" s="89"/>
      <c r="H433" s="128">
        <f t="shared" si="6"/>
        <v>0</v>
      </c>
    </row>
    <row r="434" spans="1:8" hidden="1" x14ac:dyDescent="0.2">
      <c r="A434" s="87">
        <v>431</v>
      </c>
      <c r="B434" s="88"/>
      <c r="C434" s="76"/>
      <c r="D434" s="163"/>
      <c r="E434" s="163"/>
      <c r="F434" s="88"/>
      <c r="G434" s="89"/>
      <c r="H434" s="128">
        <f t="shared" si="6"/>
        <v>0</v>
      </c>
    </row>
    <row r="435" spans="1:8" hidden="1" x14ac:dyDescent="0.2">
      <c r="A435" s="87">
        <v>432</v>
      </c>
      <c r="B435" s="88"/>
      <c r="C435" s="76"/>
      <c r="D435" s="163"/>
      <c r="E435" s="163"/>
      <c r="F435" s="88"/>
      <c r="G435" s="89"/>
      <c r="H435" s="128">
        <f t="shared" si="6"/>
        <v>0</v>
      </c>
    </row>
    <row r="436" spans="1:8" hidden="1" x14ac:dyDescent="0.2">
      <c r="A436" s="87">
        <v>433</v>
      </c>
      <c r="B436" s="88"/>
      <c r="C436" s="76"/>
      <c r="D436" s="163"/>
      <c r="E436" s="163"/>
      <c r="F436" s="88"/>
      <c r="G436" s="89"/>
      <c r="H436" s="128">
        <f t="shared" si="6"/>
        <v>0</v>
      </c>
    </row>
    <row r="437" spans="1:8" hidden="1" x14ac:dyDescent="0.2">
      <c r="A437" s="87">
        <v>434</v>
      </c>
      <c r="B437" s="88"/>
      <c r="C437" s="76"/>
      <c r="D437" s="163"/>
      <c r="E437" s="163"/>
      <c r="F437" s="88"/>
      <c r="G437" s="89"/>
      <c r="H437" s="128">
        <f t="shared" si="6"/>
        <v>0</v>
      </c>
    </row>
    <row r="438" spans="1:8" hidden="1" x14ac:dyDescent="0.2">
      <c r="A438" s="87">
        <v>435</v>
      </c>
      <c r="B438" s="88"/>
      <c r="C438" s="76"/>
      <c r="D438" s="163"/>
      <c r="E438" s="163"/>
      <c r="F438" s="88"/>
      <c r="G438" s="89"/>
      <c r="H438" s="128">
        <f t="shared" si="6"/>
        <v>0</v>
      </c>
    </row>
    <row r="439" spans="1:8" hidden="1" x14ac:dyDescent="0.2">
      <c r="A439" s="87">
        <v>436</v>
      </c>
      <c r="B439" s="88"/>
      <c r="C439" s="76"/>
      <c r="D439" s="163"/>
      <c r="E439" s="163"/>
      <c r="F439" s="88"/>
      <c r="G439" s="89"/>
      <c r="H439" s="128">
        <f t="shared" si="6"/>
        <v>0</v>
      </c>
    </row>
    <row r="440" spans="1:8" hidden="1" x14ac:dyDescent="0.2">
      <c r="A440" s="87">
        <v>437</v>
      </c>
      <c r="B440" s="88"/>
      <c r="C440" s="76"/>
      <c r="D440" s="163"/>
      <c r="E440" s="163"/>
      <c r="F440" s="88"/>
      <c r="G440" s="89"/>
      <c r="H440" s="128">
        <f t="shared" si="6"/>
        <v>0</v>
      </c>
    </row>
    <row r="441" spans="1:8" hidden="1" x14ac:dyDescent="0.2">
      <c r="A441" s="87">
        <v>438</v>
      </c>
      <c r="B441" s="88"/>
      <c r="C441" s="76"/>
      <c r="D441" s="163"/>
      <c r="E441" s="163"/>
      <c r="F441" s="88"/>
      <c r="G441" s="89"/>
      <c r="H441" s="128">
        <f t="shared" si="6"/>
        <v>0</v>
      </c>
    </row>
    <row r="442" spans="1:8" hidden="1" x14ac:dyDescent="0.2">
      <c r="A442" s="87">
        <v>439</v>
      </c>
      <c r="B442" s="88"/>
      <c r="C442" s="76"/>
      <c r="D442" s="163"/>
      <c r="E442" s="163"/>
      <c r="F442" s="88"/>
      <c r="G442" s="89"/>
      <c r="H442" s="128">
        <f t="shared" si="6"/>
        <v>0</v>
      </c>
    </row>
    <row r="443" spans="1:8" hidden="1" x14ac:dyDescent="0.2">
      <c r="A443" s="87">
        <v>440</v>
      </c>
      <c r="B443" s="88"/>
      <c r="C443" s="76"/>
      <c r="D443" s="163"/>
      <c r="E443" s="163"/>
      <c r="F443" s="88"/>
      <c r="G443" s="89"/>
      <c r="H443" s="128">
        <f t="shared" si="6"/>
        <v>0</v>
      </c>
    </row>
    <row r="444" spans="1:8" hidden="1" x14ac:dyDescent="0.2">
      <c r="A444" s="87">
        <v>441</v>
      </c>
      <c r="B444" s="88"/>
      <c r="C444" s="76"/>
      <c r="D444" s="163"/>
      <c r="E444" s="163"/>
      <c r="F444" s="88"/>
      <c r="G444" s="89"/>
      <c r="H444" s="128">
        <f t="shared" si="6"/>
        <v>0</v>
      </c>
    </row>
    <row r="445" spans="1:8" hidden="1" x14ac:dyDescent="0.2">
      <c r="A445" s="87">
        <v>442</v>
      </c>
      <c r="B445" s="88"/>
      <c r="C445" s="76"/>
      <c r="D445" s="163"/>
      <c r="E445" s="163"/>
      <c r="F445" s="88"/>
      <c r="G445" s="89"/>
      <c r="H445" s="128">
        <f t="shared" si="6"/>
        <v>0</v>
      </c>
    </row>
    <row r="446" spans="1:8" hidden="1" x14ac:dyDescent="0.2">
      <c r="A446" s="87">
        <v>443</v>
      </c>
      <c r="B446" s="88"/>
      <c r="C446" s="76"/>
      <c r="D446" s="163"/>
      <c r="E446" s="163"/>
      <c r="F446" s="88"/>
      <c r="G446" s="89"/>
      <c r="H446" s="128">
        <f t="shared" si="6"/>
        <v>0</v>
      </c>
    </row>
    <row r="447" spans="1:8" hidden="1" x14ac:dyDescent="0.2">
      <c r="A447" s="87">
        <v>444</v>
      </c>
      <c r="B447" s="88"/>
      <c r="C447" s="76"/>
      <c r="D447" s="163"/>
      <c r="E447" s="163"/>
      <c r="F447" s="88"/>
      <c r="G447" s="89"/>
      <c r="H447" s="128">
        <f t="shared" si="6"/>
        <v>0</v>
      </c>
    </row>
    <row r="448" spans="1:8" hidden="1" x14ac:dyDescent="0.2">
      <c r="A448" s="87">
        <v>445</v>
      </c>
      <c r="B448" s="88"/>
      <c r="C448" s="76"/>
      <c r="D448" s="163"/>
      <c r="E448" s="163"/>
      <c r="F448" s="88"/>
      <c r="G448" s="89"/>
      <c r="H448" s="128">
        <f t="shared" si="6"/>
        <v>0</v>
      </c>
    </row>
    <row r="449" spans="1:8" hidden="1" x14ac:dyDescent="0.2">
      <c r="A449" s="87">
        <v>446</v>
      </c>
      <c r="B449" s="88"/>
      <c r="C449" s="76"/>
      <c r="D449" s="163"/>
      <c r="E449" s="163"/>
      <c r="F449" s="88"/>
      <c r="G449" s="89"/>
      <c r="H449" s="128">
        <f t="shared" si="6"/>
        <v>0</v>
      </c>
    </row>
    <row r="450" spans="1:8" hidden="1" x14ac:dyDescent="0.2">
      <c r="A450" s="87">
        <v>447</v>
      </c>
      <c r="B450" s="88"/>
      <c r="C450" s="76"/>
      <c r="D450" s="163"/>
      <c r="E450" s="163"/>
      <c r="F450" s="88"/>
      <c r="G450" s="89"/>
      <c r="H450" s="128">
        <f t="shared" si="6"/>
        <v>0</v>
      </c>
    </row>
    <row r="451" spans="1:8" hidden="1" x14ac:dyDescent="0.2">
      <c r="A451" s="87">
        <v>448</v>
      </c>
      <c r="B451" s="88"/>
      <c r="C451" s="76"/>
      <c r="D451" s="163"/>
      <c r="E451" s="163"/>
      <c r="F451" s="88"/>
      <c r="G451" s="89"/>
      <c r="H451" s="128">
        <f t="shared" si="6"/>
        <v>0</v>
      </c>
    </row>
    <row r="452" spans="1:8" hidden="1" x14ac:dyDescent="0.2">
      <c r="A452" s="87">
        <v>449</v>
      </c>
      <c r="B452" s="88"/>
      <c r="C452" s="76"/>
      <c r="D452" s="163"/>
      <c r="E452" s="163"/>
      <c r="F452" s="88"/>
      <c r="G452" s="89"/>
      <c r="H452" s="128">
        <f t="shared" si="6"/>
        <v>0</v>
      </c>
    </row>
    <row r="453" spans="1:8" hidden="1" x14ac:dyDescent="0.2">
      <c r="A453" s="87">
        <v>450</v>
      </c>
      <c r="B453" s="88"/>
      <c r="C453" s="76"/>
      <c r="D453" s="163"/>
      <c r="E453" s="163"/>
      <c r="F453" s="88"/>
      <c r="G453" s="89"/>
      <c r="H453" s="128">
        <f t="shared" ref="H453:H516" si="7">IFERROR((DATEDIF(D453,E453,"M")+1)*C453,0)</f>
        <v>0</v>
      </c>
    </row>
    <row r="454" spans="1:8" hidden="1" x14ac:dyDescent="0.2">
      <c r="A454" s="87">
        <v>451</v>
      </c>
      <c r="B454" s="88"/>
      <c r="C454" s="76"/>
      <c r="D454" s="163"/>
      <c r="E454" s="163"/>
      <c r="F454" s="88"/>
      <c r="G454" s="89"/>
      <c r="H454" s="128">
        <f t="shared" si="7"/>
        <v>0</v>
      </c>
    </row>
    <row r="455" spans="1:8" hidden="1" x14ac:dyDescent="0.2">
      <c r="A455" s="87">
        <v>452</v>
      </c>
      <c r="B455" s="88"/>
      <c r="C455" s="76"/>
      <c r="D455" s="163"/>
      <c r="E455" s="163"/>
      <c r="F455" s="88"/>
      <c r="G455" s="89"/>
      <c r="H455" s="128">
        <f t="shared" si="7"/>
        <v>0</v>
      </c>
    </row>
    <row r="456" spans="1:8" hidden="1" x14ac:dyDescent="0.2">
      <c r="A456" s="87">
        <v>453</v>
      </c>
      <c r="B456" s="88"/>
      <c r="C456" s="76"/>
      <c r="D456" s="163"/>
      <c r="E456" s="163"/>
      <c r="F456" s="88"/>
      <c r="G456" s="89"/>
      <c r="H456" s="128">
        <f t="shared" si="7"/>
        <v>0</v>
      </c>
    </row>
    <row r="457" spans="1:8" hidden="1" x14ac:dyDescent="0.2">
      <c r="A457" s="87">
        <v>454</v>
      </c>
      <c r="B457" s="88"/>
      <c r="C457" s="76"/>
      <c r="D457" s="163"/>
      <c r="E457" s="163"/>
      <c r="F457" s="88"/>
      <c r="G457" s="89"/>
      <c r="H457" s="128">
        <f t="shared" si="7"/>
        <v>0</v>
      </c>
    </row>
    <row r="458" spans="1:8" hidden="1" x14ac:dyDescent="0.2">
      <c r="A458" s="87">
        <v>455</v>
      </c>
      <c r="B458" s="88"/>
      <c r="C458" s="76"/>
      <c r="D458" s="163"/>
      <c r="E458" s="163"/>
      <c r="F458" s="88"/>
      <c r="G458" s="89"/>
      <c r="H458" s="128">
        <f t="shared" si="7"/>
        <v>0</v>
      </c>
    </row>
    <row r="459" spans="1:8" hidden="1" x14ac:dyDescent="0.2">
      <c r="A459" s="87">
        <v>456</v>
      </c>
      <c r="B459" s="88"/>
      <c r="C459" s="76"/>
      <c r="D459" s="163"/>
      <c r="E459" s="163"/>
      <c r="F459" s="88"/>
      <c r="G459" s="89"/>
      <c r="H459" s="128">
        <f t="shared" si="7"/>
        <v>0</v>
      </c>
    </row>
    <row r="460" spans="1:8" hidden="1" x14ac:dyDescent="0.2">
      <c r="A460" s="87">
        <v>457</v>
      </c>
      <c r="B460" s="88"/>
      <c r="C460" s="76"/>
      <c r="D460" s="163"/>
      <c r="E460" s="163"/>
      <c r="F460" s="88"/>
      <c r="G460" s="89"/>
      <c r="H460" s="128">
        <f t="shared" si="7"/>
        <v>0</v>
      </c>
    </row>
    <row r="461" spans="1:8" hidden="1" x14ac:dyDescent="0.2">
      <c r="A461" s="87">
        <v>458</v>
      </c>
      <c r="B461" s="88"/>
      <c r="C461" s="76"/>
      <c r="D461" s="163"/>
      <c r="E461" s="163"/>
      <c r="F461" s="88"/>
      <c r="G461" s="89"/>
      <c r="H461" s="128">
        <f t="shared" si="7"/>
        <v>0</v>
      </c>
    </row>
    <row r="462" spans="1:8" hidden="1" x14ac:dyDescent="0.2">
      <c r="A462" s="87">
        <v>459</v>
      </c>
      <c r="B462" s="88"/>
      <c r="C462" s="76"/>
      <c r="D462" s="163"/>
      <c r="E462" s="163"/>
      <c r="F462" s="88"/>
      <c r="G462" s="89"/>
      <c r="H462" s="128">
        <f t="shared" si="7"/>
        <v>0</v>
      </c>
    </row>
    <row r="463" spans="1:8" hidden="1" x14ac:dyDescent="0.2">
      <c r="A463" s="87">
        <v>460</v>
      </c>
      <c r="B463" s="88"/>
      <c r="C463" s="76"/>
      <c r="D463" s="163"/>
      <c r="E463" s="163"/>
      <c r="F463" s="88"/>
      <c r="G463" s="89"/>
      <c r="H463" s="128">
        <f t="shared" si="7"/>
        <v>0</v>
      </c>
    </row>
    <row r="464" spans="1:8" hidden="1" x14ac:dyDescent="0.2">
      <c r="A464" s="87">
        <v>461</v>
      </c>
      <c r="B464" s="88"/>
      <c r="C464" s="76"/>
      <c r="D464" s="163"/>
      <c r="E464" s="163"/>
      <c r="F464" s="88"/>
      <c r="G464" s="89"/>
      <c r="H464" s="128">
        <f t="shared" si="7"/>
        <v>0</v>
      </c>
    </row>
    <row r="465" spans="1:8" hidden="1" x14ac:dyDescent="0.2">
      <c r="A465" s="87">
        <v>462</v>
      </c>
      <c r="B465" s="88"/>
      <c r="C465" s="76"/>
      <c r="D465" s="163"/>
      <c r="E465" s="163"/>
      <c r="F465" s="88"/>
      <c r="G465" s="89"/>
      <c r="H465" s="128">
        <f t="shared" si="7"/>
        <v>0</v>
      </c>
    </row>
    <row r="466" spans="1:8" hidden="1" x14ac:dyDescent="0.2">
      <c r="A466" s="87">
        <v>463</v>
      </c>
      <c r="B466" s="88"/>
      <c r="C466" s="76"/>
      <c r="D466" s="163"/>
      <c r="E466" s="163"/>
      <c r="F466" s="88"/>
      <c r="G466" s="89"/>
      <c r="H466" s="128">
        <f t="shared" si="7"/>
        <v>0</v>
      </c>
    </row>
    <row r="467" spans="1:8" hidden="1" x14ac:dyDescent="0.2">
      <c r="A467" s="87">
        <v>464</v>
      </c>
      <c r="B467" s="88"/>
      <c r="C467" s="76"/>
      <c r="D467" s="163"/>
      <c r="E467" s="163"/>
      <c r="F467" s="88"/>
      <c r="G467" s="89"/>
      <c r="H467" s="128">
        <f t="shared" si="7"/>
        <v>0</v>
      </c>
    </row>
    <row r="468" spans="1:8" hidden="1" x14ac:dyDescent="0.2">
      <c r="A468" s="87">
        <v>465</v>
      </c>
      <c r="B468" s="88"/>
      <c r="C468" s="76"/>
      <c r="D468" s="163"/>
      <c r="E468" s="163"/>
      <c r="F468" s="88"/>
      <c r="G468" s="89"/>
      <c r="H468" s="128">
        <f t="shared" si="7"/>
        <v>0</v>
      </c>
    </row>
    <row r="469" spans="1:8" hidden="1" x14ac:dyDescent="0.2">
      <c r="A469" s="87">
        <v>466</v>
      </c>
      <c r="B469" s="88"/>
      <c r="C469" s="76"/>
      <c r="D469" s="163"/>
      <c r="E469" s="163"/>
      <c r="F469" s="88"/>
      <c r="G469" s="89"/>
      <c r="H469" s="128">
        <f t="shared" si="7"/>
        <v>0</v>
      </c>
    </row>
    <row r="470" spans="1:8" hidden="1" x14ac:dyDescent="0.2">
      <c r="A470" s="87">
        <v>467</v>
      </c>
      <c r="B470" s="88"/>
      <c r="C470" s="76"/>
      <c r="D470" s="163"/>
      <c r="E470" s="163"/>
      <c r="F470" s="88"/>
      <c r="G470" s="89"/>
      <c r="H470" s="128">
        <f t="shared" si="7"/>
        <v>0</v>
      </c>
    </row>
    <row r="471" spans="1:8" hidden="1" x14ac:dyDescent="0.2">
      <c r="A471" s="87">
        <v>468</v>
      </c>
      <c r="B471" s="88"/>
      <c r="C471" s="76"/>
      <c r="D471" s="163"/>
      <c r="E471" s="163"/>
      <c r="F471" s="88"/>
      <c r="G471" s="89"/>
      <c r="H471" s="128">
        <f t="shared" si="7"/>
        <v>0</v>
      </c>
    </row>
    <row r="472" spans="1:8" hidden="1" x14ac:dyDescent="0.2">
      <c r="A472" s="87">
        <v>469</v>
      </c>
      <c r="B472" s="88"/>
      <c r="C472" s="76"/>
      <c r="D472" s="163"/>
      <c r="E472" s="163"/>
      <c r="F472" s="88"/>
      <c r="G472" s="89"/>
      <c r="H472" s="128">
        <f t="shared" si="7"/>
        <v>0</v>
      </c>
    </row>
    <row r="473" spans="1:8" hidden="1" x14ac:dyDescent="0.2">
      <c r="A473" s="87">
        <v>470</v>
      </c>
      <c r="B473" s="88"/>
      <c r="C473" s="76"/>
      <c r="D473" s="163"/>
      <c r="E473" s="163"/>
      <c r="F473" s="88"/>
      <c r="G473" s="89"/>
      <c r="H473" s="128">
        <f t="shared" si="7"/>
        <v>0</v>
      </c>
    </row>
    <row r="474" spans="1:8" hidden="1" x14ac:dyDescent="0.2">
      <c r="A474" s="87">
        <v>471</v>
      </c>
      <c r="B474" s="88"/>
      <c r="C474" s="76"/>
      <c r="D474" s="163"/>
      <c r="E474" s="163"/>
      <c r="F474" s="88"/>
      <c r="G474" s="89"/>
      <c r="H474" s="128">
        <f t="shared" si="7"/>
        <v>0</v>
      </c>
    </row>
    <row r="475" spans="1:8" hidden="1" x14ac:dyDescent="0.2">
      <c r="A475" s="87">
        <v>472</v>
      </c>
      <c r="B475" s="88"/>
      <c r="C475" s="76"/>
      <c r="D475" s="163"/>
      <c r="E475" s="163"/>
      <c r="F475" s="88"/>
      <c r="G475" s="89"/>
      <c r="H475" s="128">
        <f t="shared" si="7"/>
        <v>0</v>
      </c>
    </row>
    <row r="476" spans="1:8" hidden="1" x14ac:dyDescent="0.2">
      <c r="A476" s="87">
        <v>473</v>
      </c>
      <c r="B476" s="88"/>
      <c r="C476" s="76"/>
      <c r="D476" s="163"/>
      <c r="E476" s="163"/>
      <c r="F476" s="88"/>
      <c r="G476" s="89"/>
      <c r="H476" s="128">
        <f t="shared" si="7"/>
        <v>0</v>
      </c>
    </row>
    <row r="477" spans="1:8" hidden="1" x14ac:dyDescent="0.2">
      <c r="A477" s="87">
        <v>474</v>
      </c>
      <c r="B477" s="88"/>
      <c r="C477" s="76"/>
      <c r="D477" s="163"/>
      <c r="E477" s="163"/>
      <c r="F477" s="88"/>
      <c r="G477" s="89"/>
      <c r="H477" s="128">
        <f t="shared" si="7"/>
        <v>0</v>
      </c>
    </row>
    <row r="478" spans="1:8" hidden="1" x14ac:dyDescent="0.2">
      <c r="A478" s="87">
        <v>475</v>
      </c>
      <c r="B478" s="88"/>
      <c r="C478" s="76"/>
      <c r="D478" s="163"/>
      <c r="E478" s="163"/>
      <c r="F478" s="88"/>
      <c r="G478" s="89"/>
      <c r="H478" s="128">
        <f t="shared" si="7"/>
        <v>0</v>
      </c>
    </row>
    <row r="479" spans="1:8" hidden="1" x14ac:dyDescent="0.2">
      <c r="A479" s="87">
        <v>476</v>
      </c>
      <c r="B479" s="88"/>
      <c r="C479" s="76"/>
      <c r="D479" s="163"/>
      <c r="E479" s="163"/>
      <c r="F479" s="88"/>
      <c r="G479" s="89"/>
      <c r="H479" s="128">
        <f t="shared" si="7"/>
        <v>0</v>
      </c>
    </row>
    <row r="480" spans="1:8" hidden="1" x14ac:dyDescent="0.2">
      <c r="A480" s="87">
        <v>477</v>
      </c>
      <c r="B480" s="88"/>
      <c r="C480" s="76"/>
      <c r="D480" s="163"/>
      <c r="E480" s="163"/>
      <c r="F480" s="88"/>
      <c r="G480" s="89"/>
      <c r="H480" s="128">
        <f t="shared" si="7"/>
        <v>0</v>
      </c>
    </row>
    <row r="481" spans="1:8" hidden="1" x14ac:dyDescent="0.2">
      <c r="A481" s="87">
        <v>478</v>
      </c>
      <c r="B481" s="88"/>
      <c r="C481" s="76"/>
      <c r="D481" s="163"/>
      <c r="E481" s="163"/>
      <c r="F481" s="88"/>
      <c r="G481" s="89"/>
      <c r="H481" s="128">
        <f t="shared" si="7"/>
        <v>0</v>
      </c>
    </row>
    <row r="482" spans="1:8" hidden="1" x14ac:dyDescent="0.2">
      <c r="A482" s="87">
        <v>479</v>
      </c>
      <c r="B482" s="88"/>
      <c r="C482" s="76"/>
      <c r="D482" s="163"/>
      <c r="E482" s="163"/>
      <c r="F482" s="88"/>
      <c r="G482" s="89"/>
      <c r="H482" s="128">
        <f t="shared" si="7"/>
        <v>0</v>
      </c>
    </row>
    <row r="483" spans="1:8" hidden="1" x14ac:dyDescent="0.2">
      <c r="A483" s="87">
        <v>480</v>
      </c>
      <c r="B483" s="88"/>
      <c r="C483" s="76"/>
      <c r="D483" s="163"/>
      <c r="E483" s="163"/>
      <c r="F483" s="88"/>
      <c r="G483" s="89"/>
      <c r="H483" s="128">
        <f t="shared" si="7"/>
        <v>0</v>
      </c>
    </row>
    <row r="484" spans="1:8" hidden="1" x14ac:dyDescent="0.2">
      <c r="A484" s="87">
        <v>481</v>
      </c>
      <c r="B484" s="88"/>
      <c r="C484" s="76"/>
      <c r="D484" s="163"/>
      <c r="E484" s="163"/>
      <c r="F484" s="88"/>
      <c r="G484" s="89"/>
      <c r="H484" s="128">
        <f t="shared" si="7"/>
        <v>0</v>
      </c>
    </row>
    <row r="485" spans="1:8" hidden="1" x14ac:dyDescent="0.2">
      <c r="A485" s="87">
        <v>482</v>
      </c>
      <c r="B485" s="88"/>
      <c r="C485" s="76"/>
      <c r="D485" s="163"/>
      <c r="E485" s="163"/>
      <c r="F485" s="88"/>
      <c r="G485" s="89"/>
      <c r="H485" s="128">
        <f t="shared" si="7"/>
        <v>0</v>
      </c>
    </row>
    <row r="486" spans="1:8" hidden="1" x14ac:dyDescent="0.2">
      <c r="A486" s="87">
        <v>483</v>
      </c>
      <c r="B486" s="88"/>
      <c r="C486" s="76"/>
      <c r="D486" s="163"/>
      <c r="E486" s="163"/>
      <c r="F486" s="88"/>
      <c r="G486" s="89"/>
      <c r="H486" s="128">
        <f t="shared" si="7"/>
        <v>0</v>
      </c>
    </row>
    <row r="487" spans="1:8" hidden="1" x14ac:dyDescent="0.2">
      <c r="A487" s="87">
        <v>484</v>
      </c>
      <c r="B487" s="88"/>
      <c r="C487" s="76"/>
      <c r="D487" s="163"/>
      <c r="E487" s="163"/>
      <c r="F487" s="88"/>
      <c r="G487" s="89"/>
      <c r="H487" s="128">
        <f t="shared" si="7"/>
        <v>0</v>
      </c>
    </row>
    <row r="488" spans="1:8" hidden="1" x14ac:dyDescent="0.2">
      <c r="A488" s="87">
        <v>485</v>
      </c>
      <c r="B488" s="88"/>
      <c r="C488" s="76"/>
      <c r="D488" s="163"/>
      <c r="E488" s="163"/>
      <c r="F488" s="88"/>
      <c r="G488" s="89"/>
      <c r="H488" s="128">
        <f t="shared" si="7"/>
        <v>0</v>
      </c>
    </row>
    <row r="489" spans="1:8" hidden="1" x14ac:dyDescent="0.2">
      <c r="A489" s="87">
        <v>486</v>
      </c>
      <c r="B489" s="88"/>
      <c r="C489" s="76"/>
      <c r="D489" s="163"/>
      <c r="E489" s="163"/>
      <c r="F489" s="88"/>
      <c r="G489" s="89"/>
      <c r="H489" s="128">
        <f t="shared" si="7"/>
        <v>0</v>
      </c>
    </row>
    <row r="490" spans="1:8" hidden="1" x14ac:dyDescent="0.2">
      <c r="A490" s="87">
        <v>487</v>
      </c>
      <c r="B490" s="88"/>
      <c r="C490" s="76"/>
      <c r="D490" s="163"/>
      <c r="E490" s="163"/>
      <c r="F490" s="88"/>
      <c r="G490" s="89"/>
      <c r="H490" s="128">
        <f t="shared" si="7"/>
        <v>0</v>
      </c>
    </row>
    <row r="491" spans="1:8" hidden="1" x14ac:dyDescent="0.2">
      <c r="A491" s="87">
        <v>488</v>
      </c>
      <c r="B491" s="88"/>
      <c r="C491" s="76"/>
      <c r="D491" s="163"/>
      <c r="E491" s="163"/>
      <c r="F491" s="88"/>
      <c r="G491" s="89"/>
      <c r="H491" s="128">
        <f t="shared" si="7"/>
        <v>0</v>
      </c>
    </row>
    <row r="492" spans="1:8" hidden="1" x14ac:dyDescent="0.2">
      <c r="A492" s="87">
        <v>489</v>
      </c>
      <c r="B492" s="88"/>
      <c r="C492" s="76"/>
      <c r="D492" s="163"/>
      <c r="E492" s="163"/>
      <c r="F492" s="88"/>
      <c r="G492" s="89"/>
      <c r="H492" s="128">
        <f t="shared" si="7"/>
        <v>0</v>
      </c>
    </row>
    <row r="493" spans="1:8" hidden="1" x14ac:dyDescent="0.2">
      <c r="A493" s="87">
        <v>490</v>
      </c>
      <c r="B493" s="88"/>
      <c r="C493" s="76"/>
      <c r="D493" s="163"/>
      <c r="E493" s="163"/>
      <c r="F493" s="88"/>
      <c r="G493" s="89"/>
      <c r="H493" s="128">
        <f t="shared" si="7"/>
        <v>0</v>
      </c>
    </row>
    <row r="494" spans="1:8" hidden="1" x14ac:dyDescent="0.2">
      <c r="A494" s="87">
        <v>491</v>
      </c>
      <c r="B494" s="88"/>
      <c r="C494" s="76"/>
      <c r="D494" s="163"/>
      <c r="E494" s="163"/>
      <c r="F494" s="88"/>
      <c r="G494" s="89"/>
      <c r="H494" s="128">
        <f t="shared" si="7"/>
        <v>0</v>
      </c>
    </row>
    <row r="495" spans="1:8" hidden="1" x14ac:dyDescent="0.2">
      <c r="A495" s="87">
        <v>492</v>
      </c>
      <c r="B495" s="88"/>
      <c r="C495" s="76"/>
      <c r="D495" s="163"/>
      <c r="E495" s="163"/>
      <c r="F495" s="88"/>
      <c r="G495" s="89"/>
      <c r="H495" s="128">
        <f t="shared" si="7"/>
        <v>0</v>
      </c>
    </row>
    <row r="496" spans="1:8" hidden="1" x14ac:dyDescent="0.2">
      <c r="A496" s="87">
        <v>493</v>
      </c>
      <c r="B496" s="88"/>
      <c r="C496" s="76"/>
      <c r="D496" s="163"/>
      <c r="E496" s="163"/>
      <c r="F496" s="88"/>
      <c r="G496" s="89"/>
      <c r="H496" s="128">
        <f t="shared" si="7"/>
        <v>0</v>
      </c>
    </row>
    <row r="497" spans="1:8" hidden="1" x14ac:dyDescent="0.2">
      <c r="A497" s="87">
        <v>494</v>
      </c>
      <c r="B497" s="88"/>
      <c r="C497" s="76"/>
      <c r="D497" s="163"/>
      <c r="E497" s="163"/>
      <c r="F497" s="88"/>
      <c r="G497" s="89"/>
      <c r="H497" s="128">
        <f t="shared" si="7"/>
        <v>0</v>
      </c>
    </row>
    <row r="498" spans="1:8" hidden="1" x14ac:dyDescent="0.2">
      <c r="A498" s="87">
        <v>495</v>
      </c>
      <c r="B498" s="88"/>
      <c r="C498" s="76"/>
      <c r="D498" s="163"/>
      <c r="E498" s="163"/>
      <c r="F498" s="88"/>
      <c r="G498" s="89"/>
      <c r="H498" s="128">
        <f t="shared" si="7"/>
        <v>0</v>
      </c>
    </row>
    <row r="499" spans="1:8" hidden="1" x14ac:dyDescent="0.2">
      <c r="A499" s="87">
        <v>496</v>
      </c>
      <c r="B499" s="88"/>
      <c r="C499" s="76"/>
      <c r="D499" s="163"/>
      <c r="E499" s="163"/>
      <c r="F499" s="88"/>
      <c r="G499" s="89"/>
      <c r="H499" s="128">
        <f t="shared" si="7"/>
        <v>0</v>
      </c>
    </row>
    <row r="500" spans="1:8" hidden="1" x14ac:dyDescent="0.2">
      <c r="A500" s="87">
        <v>497</v>
      </c>
      <c r="B500" s="88"/>
      <c r="C500" s="76"/>
      <c r="D500" s="163"/>
      <c r="E500" s="163"/>
      <c r="F500" s="88"/>
      <c r="G500" s="89"/>
      <c r="H500" s="128">
        <f t="shared" si="7"/>
        <v>0</v>
      </c>
    </row>
    <row r="501" spans="1:8" hidden="1" x14ac:dyDescent="0.2">
      <c r="A501" s="87">
        <v>498</v>
      </c>
      <c r="B501" s="88"/>
      <c r="C501" s="76"/>
      <c r="D501" s="163"/>
      <c r="E501" s="163"/>
      <c r="F501" s="88"/>
      <c r="G501" s="89"/>
      <c r="H501" s="128">
        <f t="shared" si="7"/>
        <v>0</v>
      </c>
    </row>
    <row r="502" spans="1:8" hidden="1" x14ac:dyDescent="0.2">
      <c r="A502" s="87">
        <v>499</v>
      </c>
      <c r="B502" s="88"/>
      <c r="C502" s="76"/>
      <c r="D502" s="163"/>
      <c r="E502" s="163"/>
      <c r="F502" s="88"/>
      <c r="G502" s="89"/>
      <c r="H502" s="128">
        <f t="shared" si="7"/>
        <v>0</v>
      </c>
    </row>
    <row r="503" spans="1:8" hidden="1" x14ac:dyDescent="0.2">
      <c r="A503" s="87">
        <v>500</v>
      </c>
      <c r="B503" s="88"/>
      <c r="C503" s="76"/>
      <c r="D503" s="163"/>
      <c r="E503" s="163"/>
      <c r="F503" s="88"/>
      <c r="G503" s="89"/>
      <c r="H503" s="128">
        <f t="shared" si="7"/>
        <v>0</v>
      </c>
    </row>
    <row r="504" spans="1:8" hidden="1" x14ac:dyDescent="0.2">
      <c r="A504" s="87">
        <v>501</v>
      </c>
      <c r="B504" s="88"/>
      <c r="C504" s="76"/>
      <c r="D504" s="163"/>
      <c r="E504" s="163"/>
      <c r="F504" s="88"/>
      <c r="G504" s="89"/>
      <c r="H504" s="128">
        <f t="shared" si="7"/>
        <v>0</v>
      </c>
    </row>
    <row r="505" spans="1:8" hidden="1" x14ac:dyDescent="0.2">
      <c r="A505" s="87">
        <v>502</v>
      </c>
      <c r="B505" s="88"/>
      <c r="C505" s="76"/>
      <c r="D505" s="163"/>
      <c r="E505" s="163"/>
      <c r="F505" s="88"/>
      <c r="G505" s="89"/>
      <c r="H505" s="128">
        <f t="shared" si="7"/>
        <v>0</v>
      </c>
    </row>
    <row r="506" spans="1:8" hidden="1" x14ac:dyDescent="0.2">
      <c r="A506" s="87">
        <v>503</v>
      </c>
      <c r="B506" s="88"/>
      <c r="C506" s="76"/>
      <c r="D506" s="163"/>
      <c r="E506" s="163"/>
      <c r="F506" s="88"/>
      <c r="G506" s="89"/>
      <c r="H506" s="128">
        <f t="shared" si="7"/>
        <v>0</v>
      </c>
    </row>
    <row r="507" spans="1:8" hidden="1" x14ac:dyDescent="0.2">
      <c r="A507" s="87">
        <v>504</v>
      </c>
      <c r="B507" s="88"/>
      <c r="C507" s="76"/>
      <c r="D507" s="163"/>
      <c r="E507" s="163"/>
      <c r="F507" s="88"/>
      <c r="G507" s="89"/>
      <c r="H507" s="128">
        <f t="shared" si="7"/>
        <v>0</v>
      </c>
    </row>
    <row r="508" spans="1:8" hidden="1" x14ac:dyDescent="0.2">
      <c r="A508" s="87">
        <v>505</v>
      </c>
      <c r="B508" s="88"/>
      <c r="C508" s="76"/>
      <c r="D508" s="163"/>
      <c r="E508" s="163"/>
      <c r="F508" s="88"/>
      <c r="G508" s="89"/>
      <c r="H508" s="128">
        <f t="shared" si="7"/>
        <v>0</v>
      </c>
    </row>
    <row r="509" spans="1:8" hidden="1" x14ac:dyDescent="0.2">
      <c r="A509" s="87">
        <v>506</v>
      </c>
      <c r="B509" s="88"/>
      <c r="C509" s="76"/>
      <c r="D509" s="163"/>
      <c r="E509" s="163"/>
      <c r="F509" s="88"/>
      <c r="G509" s="89"/>
      <c r="H509" s="128">
        <f t="shared" si="7"/>
        <v>0</v>
      </c>
    </row>
    <row r="510" spans="1:8" hidden="1" x14ac:dyDescent="0.2">
      <c r="A510" s="87">
        <v>507</v>
      </c>
      <c r="B510" s="88"/>
      <c r="C510" s="76"/>
      <c r="D510" s="163"/>
      <c r="E510" s="163"/>
      <c r="F510" s="88"/>
      <c r="G510" s="89"/>
      <c r="H510" s="128">
        <f t="shared" si="7"/>
        <v>0</v>
      </c>
    </row>
    <row r="511" spans="1:8" hidden="1" x14ac:dyDescent="0.2">
      <c r="A511" s="87">
        <v>508</v>
      </c>
      <c r="B511" s="88"/>
      <c r="C511" s="76"/>
      <c r="D511" s="163"/>
      <c r="E511" s="163"/>
      <c r="F511" s="88"/>
      <c r="G511" s="89"/>
      <c r="H511" s="128">
        <f t="shared" si="7"/>
        <v>0</v>
      </c>
    </row>
    <row r="512" spans="1:8" hidden="1" x14ac:dyDescent="0.2">
      <c r="A512" s="87">
        <v>509</v>
      </c>
      <c r="B512" s="88"/>
      <c r="C512" s="76"/>
      <c r="D512" s="163"/>
      <c r="E512" s="163"/>
      <c r="F512" s="88"/>
      <c r="G512" s="89"/>
      <c r="H512" s="128">
        <f t="shared" si="7"/>
        <v>0</v>
      </c>
    </row>
    <row r="513" spans="1:8" hidden="1" x14ac:dyDescent="0.2">
      <c r="A513" s="87">
        <v>510</v>
      </c>
      <c r="B513" s="88"/>
      <c r="C513" s="76"/>
      <c r="D513" s="163"/>
      <c r="E513" s="163"/>
      <c r="F513" s="88"/>
      <c r="G513" s="89"/>
      <c r="H513" s="128">
        <f t="shared" si="7"/>
        <v>0</v>
      </c>
    </row>
    <row r="514" spans="1:8" hidden="1" x14ac:dyDescent="0.2">
      <c r="A514" s="87">
        <v>511</v>
      </c>
      <c r="B514" s="88"/>
      <c r="C514" s="76"/>
      <c r="D514" s="163"/>
      <c r="E514" s="163"/>
      <c r="F514" s="88"/>
      <c r="G514" s="89"/>
      <c r="H514" s="128">
        <f t="shared" si="7"/>
        <v>0</v>
      </c>
    </row>
    <row r="515" spans="1:8" hidden="1" x14ac:dyDescent="0.2">
      <c r="A515" s="87">
        <v>512</v>
      </c>
      <c r="B515" s="88"/>
      <c r="C515" s="76"/>
      <c r="D515" s="163"/>
      <c r="E515" s="163"/>
      <c r="F515" s="88"/>
      <c r="G515" s="89"/>
      <c r="H515" s="128">
        <f t="shared" si="7"/>
        <v>0</v>
      </c>
    </row>
    <row r="516" spans="1:8" hidden="1" x14ac:dyDescent="0.2">
      <c r="A516" s="87">
        <v>513</v>
      </c>
      <c r="B516" s="88"/>
      <c r="C516" s="76"/>
      <c r="D516" s="163"/>
      <c r="E516" s="163"/>
      <c r="F516" s="88"/>
      <c r="G516" s="89"/>
      <c r="H516" s="128">
        <f t="shared" si="7"/>
        <v>0</v>
      </c>
    </row>
    <row r="517" spans="1:8" hidden="1" x14ac:dyDescent="0.2">
      <c r="A517" s="87">
        <v>514</v>
      </c>
      <c r="B517" s="88"/>
      <c r="C517" s="76"/>
      <c r="D517" s="163"/>
      <c r="E517" s="163"/>
      <c r="F517" s="88"/>
      <c r="G517" s="89"/>
      <c r="H517" s="128">
        <f t="shared" ref="H517:H580" si="8">IFERROR((DATEDIF(D517,E517,"M")+1)*C517,0)</f>
        <v>0</v>
      </c>
    </row>
    <row r="518" spans="1:8" hidden="1" x14ac:dyDescent="0.2">
      <c r="A518" s="87">
        <v>515</v>
      </c>
      <c r="B518" s="88"/>
      <c r="C518" s="76"/>
      <c r="D518" s="163"/>
      <c r="E518" s="163"/>
      <c r="F518" s="88"/>
      <c r="G518" s="89"/>
      <c r="H518" s="128">
        <f t="shared" si="8"/>
        <v>0</v>
      </c>
    </row>
    <row r="519" spans="1:8" hidden="1" x14ac:dyDescent="0.2">
      <c r="A519" s="87">
        <v>516</v>
      </c>
      <c r="B519" s="88"/>
      <c r="C519" s="76"/>
      <c r="D519" s="163"/>
      <c r="E519" s="163"/>
      <c r="F519" s="88"/>
      <c r="G519" s="89"/>
      <c r="H519" s="128">
        <f t="shared" si="8"/>
        <v>0</v>
      </c>
    </row>
    <row r="520" spans="1:8" hidden="1" x14ac:dyDescent="0.2">
      <c r="A520" s="87">
        <v>517</v>
      </c>
      <c r="B520" s="88"/>
      <c r="C520" s="76"/>
      <c r="D520" s="163"/>
      <c r="E520" s="163"/>
      <c r="F520" s="88"/>
      <c r="G520" s="89"/>
      <c r="H520" s="128">
        <f t="shared" si="8"/>
        <v>0</v>
      </c>
    </row>
    <row r="521" spans="1:8" hidden="1" x14ac:dyDescent="0.2">
      <c r="A521" s="87">
        <v>518</v>
      </c>
      <c r="B521" s="88"/>
      <c r="C521" s="76"/>
      <c r="D521" s="163"/>
      <c r="E521" s="163"/>
      <c r="F521" s="88"/>
      <c r="G521" s="89"/>
      <c r="H521" s="128">
        <f t="shared" si="8"/>
        <v>0</v>
      </c>
    </row>
    <row r="522" spans="1:8" hidden="1" x14ac:dyDescent="0.2">
      <c r="A522" s="87">
        <v>519</v>
      </c>
      <c r="B522" s="88"/>
      <c r="C522" s="76"/>
      <c r="D522" s="163"/>
      <c r="E522" s="163"/>
      <c r="F522" s="88"/>
      <c r="G522" s="89"/>
      <c r="H522" s="128">
        <f t="shared" si="8"/>
        <v>0</v>
      </c>
    </row>
    <row r="523" spans="1:8" hidden="1" x14ac:dyDescent="0.2">
      <c r="A523" s="87">
        <v>520</v>
      </c>
      <c r="B523" s="88"/>
      <c r="C523" s="76"/>
      <c r="D523" s="163"/>
      <c r="E523" s="163"/>
      <c r="F523" s="88"/>
      <c r="G523" s="89"/>
      <c r="H523" s="128">
        <f t="shared" si="8"/>
        <v>0</v>
      </c>
    </row>
    <row r="524" spans="1:8" hidden="1" x14ac:dyDescent="0.2">
      <c r="A524" s="87">
        <v>521</v>
      </c>
      <c r="B524" s="88"/>
      <c r="C524" s="76"/>
      <c r="D524" s="163"/>
      <c r="E524" s="163"/>
      <c r="F524" s="88"/>
      <c r="G524" s="89"/>
      <c r="H524" s="128">
        <f t="shared" si="8"/>
        <v>0</v>
      </c>
    </row>
    <row r="525" spans="1:8" hidden="1" x14ac:dyDescent="0.2">
      <c r="A525" s="87">
        <v>522</v>
      </c>
      <c r="B525" s="88"/>
      <c r="C525" s="76"/>
      <c r="D525" s="163"/>
      <c r="E525" s="163"/>
      <c r="F525" s="88"/>
      <c r="G525" s="89"/>
      <c r="H525" s="128">
        <f t="shared" si="8"/>
        <v>0</v>
      </c>
    </row>
    <row r="526" spans="1:8" hidden="1" x14ac:dyDescent="0.2">
      <c r="A526" s="87">
        <v>523</v>
      </c>
      <c r="B526" s="88"/>
      <c r="C526" s="76"/>
      <c r="D526" s="163"/>
      <c r="E526" s="163"/>
      <c r="F526" s="88"/>
      <c r="G526" s="89"/>
      <c r="H526" s="128">
        <f t="shared" si="8"/>
        <v>0</v>
      </c>
    </row>
    <row r="527" spans="1:8" hidden="1" x14ac:dyDescent="0.2">
      <c r="A527" s="87">
        <v>524</v>
      </c>
      <c r="B527" s="88"/>
      <c r="C527" s="76"/>
      <c r="D527" s="163"/>
      <c r="E527" s="163"/>
      <c r="F527" s="88"/>
      <c r="G527" s="89"/>
      <c r="H527" s="128">
        <f t="shared" si="8"/>
        <v>0</v>
      </c>
    </row>
    <row r="528" spans="1:8" hidden="1" x14ac:dyDescent="0.2">
      <c r="A528" s="87">
        <v>525</v>
      </c>
      <c r="B528" s="88"/>
      <c r="C528" s="76"/>
      <c r="D528" s="163"/>
      <c r="E528" s="163"/>
      <c r="F528" s="88"/>
      <c r="G528" s="89"/>
      <c r="H528" s="128">
        <f t="shared" si="8"/>
        <v>0</v>
      </c>
    </row>
    <row r="529" spans="1:8" hidden="1" x14ac:dyDescent="0.2">
      <c r="A529" s="87">
        <v>526</v>
      </c>
      <c r="B529" s="88"/>
      <c r="C529" s="76"/>
      <c r="D529" s="163"/>
      <c r="E529" s="163"/>
      <c r="F529" s="88"/>
      <c r="G529" s="89"/>
      <c r="H529" s="128">
        <f t="shared" si="8"/>
        <v>0</v>
      </c>
    </row>
    <row r="530" spans="1:8" hidden="1" x14ac:dyDescent="0.2">
      <c r="A530" s="87">
        <v>527</v>
      </c>
      <c r="B530" s="88"/>
      <c r="C530" s="76"/>
      <c r="D530" s="163"/>
      <c r="E530" s="163"/>
      <c r="F530" s="88"/>
      <c r="G530" s="89"/>
      <c r="H530" s="128">
        <f t="shared" si="8"/>
        <v>0</v>
      </c>
    </row>
    <row r="531" spans="1:8" hidden="1" x14ac:dyDescent="0.2">
      <c r="A531" s="87">
        <v>528</v>
      </c>
      <c r="B531" s="88"/>
      <c r="C531" s="76"/>
      <c r="D531" s="163"/>
      <c r="E531" s="163"/>
      <c r="F531" s="88"/>
      <c r="G531" s="89"/>
      <c r="H531" s="128">
        <f t="shared" si="8"/>
        <v>0</v>
      </c>
    </row>
    <row r="532" spans="1:8" hidden="1" x14ac:dyDescent="0.2">
      <c r="A532" s="87">
        <v>529</v>
      </c>
      <c r="B532" s="88"/>
      <c r="C532" s="76"/>
      <c r="D532" s="163"/>
      <c r="E532" s="163"/>
      <c r="F532" s="88"/>
      <c r="G532" s="89"/>
      <c r="H532" s="128">
        <f t="shared" si="8"/>
        <v>0</v>
      </c>
    </row>
    <row r="533" spans="1:8" hidden="1" x14ac:dyDescent="0.2">
      <c r="A533" s="87">
        <v>530</v>
      </c>
      <c r="B533" s="88"/>
      <c r="C533" s="76"/>
      <c r="D533" s="163"/>
      <c r="E533" s="163"/>
      <c r="F533" s="88"/>
      <c r="G533" s="89"/>
      <c r="H533" s="128">
        <f t="shared" si="8"/>
        <v>0</v>
      </c>
    </row>
    <row r="534" spans="1:8" hidden="1" x14ac:dyDescent="0.2">
      <c r="A534" s="87">
        <v>531</v>
      </c>
      <c r="B534" s="88"/>
      <c r="C534" s="76"/>
      <c r="D534" s="163"/>
      <c r="E534" s="163"/>
      <c r="F534" s="88"/>
      <c r="G534" s="89"/>
      <c r="H534" s="128">
        <f t="shared" si="8"/>
        <v>0</v>
      </c>
    </row>
    <row r="535" spans="1:8" hidden="1" x14ac:dyDescent="0.2">
      <c r="A535" s="87">
        <v>532</v>
      </c>
      <c r="B535" s="88"/>
      <c r="C535" s="76"/>
      <c r="D535" s="163"/>
      <c r="E535" s="163"/>
      <c r="F535" s="88"/>
      <c r="G535" s="89"/>
      <c r="H535" s="128">
        <f t="shared" si="8"/>
        <v>0</v>
      </c>
    </row>
    <row r="536" spans="1:8" hidden="1" x14ac:dyDescent="0.2">
      <c r="A536" s="87">
        <v>533</v>
      </c>
      <c r="B536" s="88"/>
      <c r="C536" s="76"/>
      <c r="D536" s="163"/>
      <c r="E536" s="163"/>
      <c r="F536" s="88"/>
      <c r="G536" s="89"/>
      <c r="H536" s="128">
        <f t="shared" si="8"/>
        <v>0</v>
      </c>
    </row>
    <row r="537" spans="1:8" hidden="1" x14ac:dyDescent="0.2">
      <c r="A537" s="87">
        <v>534</v>
      </c>
      <c r="B537" s="88"/>
      <c r="C537" s="76"/>
      <c r="D537" s="163"/>
      <c r="E537" s="163"/>
      <c r="F537" s="88"/>
      <c r="G537" s="89"/>
      <c r="H537" s="128">
        <f t="shared" si="8"/>
        <v>0</v>
      </c>
    </row>
    <row r="538" spans="1:8" hidden="1" x14ac:dyDescent="0.2">
      <c r="A538" s="87">
        <v>535</v>
      </c>
      <c r="B538" s="88"/>
      <c r="C538" s="76"/>
      <c r="D538" s="163"/>
      <c r="E538" s="163"/>
      <c r="F538" s="88"/>
      <c r="G538" s="89"/>
      <c r="H538" s="128">
        <f t="shared" si="8"/>
        <v>0</v>
      </c>
    </row>
    <row r="539" spans="1:8" hidden="1" x14ac:dyDescent="0.2">
      <c r="A539" s="87">
        <v>536</v>
      </c>
      <c r="B539" s="88"/>
      <c r="C539" s="76"/>
      <c r="D539" s="163"/>
      <c r="E539" s="163"/>
      <c r="F539" s="88"/>
      <c r="G539" s="89"/>
      <c r="H539" s="128">
        <f t="shared" si="8"/>
        <v>0</v>
      </c>
    </row>
    <row r="540" spans="1:8" hidden="1" x14ac:dyDescent="0.2">
      <c r="A540" s="87">
        <v>537</v>
      </c>
      <c r="B540" s="88"/>
      <c r="C540" s="76"/>
      <c r="D540" s="163"/>
      <c r="E540" s="163"/>
      <c r="F540" s="88"/>
      <c r="G540" s="89"/>
      <c r="H540" s="128">
        <f t="shared" si="8"/>
        <v>0</v>
      </c>
    </row>
    <row r="541" spans="1:8" hidden="1" x14ac:dyDescent="0.2">
      <c r="A541" s="87">
        <v>538</v>
      </c>
      <c r="B541" s="88"/>
      <c r="C541" s="76"/>
      <c r="D541" s="163"/>
      <c r="E541" s="163"/>
      <c r="F541" s="88"/>
      <c r="G541" s="89"/>
      <c r="H541" s="128">
        <f t="shared" si="8"/>
        <v>0</v>
      </c>
    </row>
    <row r="542" spans="1:8" hidden="1" x14ac:dyDescent="0.2">
      <c r="A542" s="87">
        <v>539</v>
      </c>
      <c r="B542" s="88"/>
      <c r="C542" s="76"/>
      <c r="D542" s="163"/>
      <c r="E542" s="163"/>
      <c r="F542" s="88"/>
      <c r="G542" s="89"/>
      <c r="H542" s="128">
        <f t="shared" si="8"/>
        <v>0</v>
      </c>
    </row>
    <row r="543" spans="1:8" hidden="1" x14ac:dyDescent="0.2">
      <c r="A543" s="87">
        <v>540</v>
      </c>
      <c r="B543" s="88"/>
      <c r="C543" s="76"/>
      <c r="D543" s="163"/>
      <c r="E543" s="163"/>
      <c r="F543" s="88"/>
      <c r="G543" s="89"/>
      <c r="H543" s="128">
        <f t="shared" si="8"/>
        <v>0</v>
      </c>
    </row>
    <row r="544" spans="1:8" hidden="1" x14ac:dyDescent="0.2">
      <c r="A544" s="87">
        <v>541</v>
      </c>
      <c r="B544" s="88"/>
      <c r="C544" s="76"/>
      <c r="D544" s="163"/>
      <c r="E544" s="163"/>
      <c r="F544" s="88"/>
      <c r="G544" s="89"/>
      <c r="H544" s="128">
        <f t="shared" si="8"/>
        <v>0</v>
      </c>
    </row>
    <row r="545" spans="1:8" hidden="1" x14ac:dyDescent="0.2">
      <c r="A545" s="87">
        <v>542</v>
      </c>
      <c r="B545" s="88"/>
      <c r="C545" s="76"/>
      <c r="D545" s="163"/>
      <c r="E545" s="163"/>
      <c r="F545" s="88"/>
      <c r="G545" s="89"/>
      <c r="H545" s="128">
        <f t="shared" si="8"/>
        <v>0</v>
      </c>
    </row>
    <row r="546" spans="1:8" hidden="1" x14ac:dyDescent="0.2">
      <c r="A546" s="87">
        <v>543</v>
      </c>
      <c r="B546" s="88"/>
      <c r="C546" s="76"/>
      <c r="D546" s="163"/>
      <c r="E546" s="163"/>
      <c r="F546" s="88"/>
      <c r="G546" s="89"/>
      <c r="H546" s="128">
        <f t="shared" si="8"/>
        <v>0</v>
      </c>
    </row>
    <row r="547" spans="1:8" hidden="1" x14ac:dyDescent="0.2">
      <c r="A547" s="87">
        <v>544</v>
      </c>
      <c r="B547" s="88"/>
      <c r="C547" s="76"/>
      <c r="D547" s="163"/>
      <c r="E547" s="163"/>
      <c r="F547" s="88"/>
      <c r="G547" s="89"/>
      <c r="H547" s="128">
        <f t="shared" si="8"/>
        <v>0</v>
      </c>
    </row>
    <row r="548" spans="1:8" hidden="1" x14ac:dyDescent="0.2">
      <c r="A548" s="87">
        <v>545</v>
      </c>
      <c r="B548" s="88"/>
      <c r="C548" s="76"/>
      <c r="D548" s="163"/>
      <c r="E548" s="163"/>
      <c r="F548" s="88"/>
      <c r="G548" s="89"/>
      <c r="H548" s="128">
        <f t="shared" si="8"/>
        <v>0</v>
      </c>
    </row>
    <row r="549" spans="1:8" hidden="1" x14ac:dyDescent="0.2">
      <c r="A549" s="87">
        <v>546</v>
      </c>
      <c r="B549" s="88"/>
      <c r="C549" s="76"/>
      <c r="D549" s="163"/>
      <c r="E549" s="163"/>
      <c r="F549" s="88"/>
      <c r="G549" s="89"/>
      <c r="H549" s="128">
        <f t="shared" si="8"/>
        <v>0</v>
      </c>
    </row>
    <row r="550" spans="1:8" hidden="1" x14ac:dyDescent="0.2">
      <c r="A550" s="87">
        <v>547</v>
      </c>
      <c r="B550" s="88"/>
      <c r="C550" s="76"/>
      <c r="D550" s="163"/>
      <c r="E550" s="163"/>
      <c r="F550" s="88"/>
      <c r="G550" s="89"/>
      <c r="H550" s="128">
        <f t="shared" si="8"/>
        <v>0</v>
      </c>
    </row>
    <row r="551" spans="1:8" hidden="1" x14ac:dyDescent="0.2">
      <c r="A551" s="87">
        <v>548</v>
      </c>
      <c r="B551" s="88"/>
      <c r="C551" s="76"/>
      <c r="D551" s="163"/>
      <c r="E551" s="163"/>
      <c r="F551" s="88"/>
      <c r="G551" s="89"/>
      <c r="H551" s="128">
        <f t="shared" si="8"/>
        <v>0</v>
      </c>
    </row>
    <row r="552" spans="1:8" hidden="1" x14ac:dyDescent="0.2">
      <c r="A552" s="87">
        <v>549</v>
      </c>
      <c r="B552" s="88"/>
      <c r="C552" s="76"/>
      <c r="D552" s="163"/>
      <c r="E552" s="163"/>
      <c r="F552" s="88"/>
      <c r="G552" s="89"/>
      <c r="H552" s="128">
        <f t="shared" si="8"/>
        <v>0</v>
      </c>
    </row>
    <row r="553" spans="1:8" hidden="1" x14ac:dyDescent="0.2">
      <c r="A553" s="87">
        <v>550</v>
      </c>
      <c r="B553" s="88"/>
      <c r="C553" s="76"/>
      <c r="D553" s="163"/>
      <c r="E553" s="163"/>
      <c r="F553" s="88"/>
      <c r="G553" s="89"/>
      <c r="H553" s="128">
        <f t="shared" si="8"/>
        <v>0</v>
      </c>
    </row>
    <row r="554" spans="1:8" hidden="1" x14ac:dyDescent="0.2">
      <c r="A554" s="87">
        <v>551</v>
      </c>
      <c r="B554" s="88"/>
      <c r="C554" s="76"/>
      <c r="D554" s="163"/>
      <c r="E554" s="163"/>
      <c r="F554" s="88"/>
      <c r="G554" s="89"/>
      <c r="H554" s="128">
        <f t="shared" si="8"/>
        <v>0</v>
      </c>
    </row>
    <row r="555" spans="1:8" hidden="1" x14ac:dyDescent="0.2">
      <c r="A555" s="87">
        <v>552</v>
      </c>
      <c r="B555" s="88"/>
      <c r="C555" s="76"/>
      <c r="D555" s="163"/>
      <c r="E555" s="163"/>
      <c r="F555" s="88"/>
      <c r="G555" s="89"/>
      <c r="H555" s="128">
        <f t="shared" si="8"/>
        <v>0</v>
      </c>
    </row>
    <row r="556" spans="1:8" hidden="1" x14ac:dyDescent="0.2">
      <c r="A556" s="87">
        <v>553</v>
      </c>
      <c r="B556" s="88"/>
      <c r="C556" s="76"/>
      <c r="D556" s="163"/>
      <c r="E556" s="163"/>
      <c r="F556" s="88"/>
      <c r="G556" s="89"/>
      <c r="H556" s="128">
        <f t="shared" si="8"/>
        <v>0</v>
      </c>
    </row>
    <row r="557" spans="1:8" hidden="1" x14ac:dyDescent="0.2">
      <c r="A557" s="87">
        <v>554</v>
      </c>
      <c r="B557" s="88"/>
      <c r="C557" s="76"/>
      <c r="D557" s="163"/>
      <c r="E557" s="163"/>
      <c r="F557" s="88"/>
      <c r="G557" s="89"/>
      <c r="H557" s="128">
        <f t="shared" si="8"/>
        <v>0</v>
      </c>
    </row>
    <row r="558" spans="1:8" hidden="1" x14ac:dyDescent="0.2">
      <c r="A558" s="87">
        <v>555</v>
      </c>
      <c r="B558" s="88"/>
      <c r="C558" s="76"/>
      <c r="D558" s="163"/>
      <c r="E558" s="163"/>
      <c r="F558" s="88"/>
      <c r="G558" s="89"/>
      <c r="H558" s="128">
        <f t="shared" si="8"/>
        <v>0</v>
      </c>
    </row>
    <row r="559" spans="1:8" hidden="1" x14ac:dyDescent="0.2">
      <c r="A559" s="87">
        <v>556</v>
      </c>
      <c r="B559" s="88"/>
      <c r="C559" s="76"/>
      <c r="D559" s="163"/>
      <c r="E559" s="163"/>
      <c r="F559" s="88"/>
      <c r="G559" s="89"/>
      <c r="H559" s="128">
        <f t="shared" si="8"/>
        <v>0</v>
      </c>
    </row>
    <row r="560" spans="1:8" hidden="1" x14ac:dyDescent="0.2">
      <c r="A560" s="87">
        <v>557</v>
      </c>
      <c r="B560" s="88"/>
      <c r="C560" s="76"/>
      <c r="D560" s="163"/>
      <c r="E560" s="163"/>
      <c r="F560" s="88"/>
      <c r="G560" s="89"/>
      <c r="H560" s="128">
        <f t="shared" si="8"/>
        <v>0</v>
      </c>
    </row>
    <row r="561" spans="1:8" hidden="1" x14ac:dyDescent="0.2">
      <c r="A561" s="87">
        <v>558</v>
      </c>
      <c r="B561" s="88"/>
      <c r="C561" s="76"/>
      <c r="D561" s="163"/>
      <c r="E561" s="163"/>
      <c r="F561" s="88"/>
      <c r="G561" s="89"/>
      <c r="H561" s="128">
        <f t="shared" si="8"/>
        <v>0</v>
      </c>
    </row>
    <row r="562" spans="1:8" hidden="1" x14ac:dyDescent="0.2">
      <c r="A562" s="87">
        <v>559</v>
      </c>
      <c r="B562" s="88"/>
      <c r="C562" s="76"/>
      <c r="D562" s="163"/>
      <c r="E562" s="163"/>
      <c r="F562" s="88"/>
      <c r="G562" s="89"/>
      <c r="H562" s="128">
        <f t="shared" si="8"/>
        <v>0</v>
      </c>
    </row>
    <row r="563" spans="1:8" hidden="1" x14ac:dyDescent="0.2">
      <c r="A563" s="87">
        <v>560</v>
      </c>
      <c r="B563" s="88"/>
      <c r="C563" s="76"/>
      <c r="D563" s="163"/>
      <c r="E563" s="163"/>
      <c r="F563" s="88"/>
      <c r="G563" s="89"/>
      <c r="H563" s="128">
        <f t="shared" si="8"/>
        <v>0</v>
      </c>
    </row>
    <row r="564" spans="1:8" hidden="1" x14ac:dyDescent="0.2">
      <c r="A564" s="87">
        <v>561</v>
      </c>
      <c r="B564" s="88"/>
      <c r="C564" s="76"/>
      <c r="D564" s="163"/>
      <c r="E564" s="163"/>
      <c r="F564" s="88"/>
      <c r="G564" s="89"/>
      <c r="H564" s="128">
        <f t="shared" si="8"/>
        <v>0</v>
      </c>
    </row>
    <row r="565" spans="1:8" hidden="1" x14ac:dyDescent="0.2">
      <c r="A565" s="87">
        <v>562</v>
      </c>
      <c r="B565" s="88"/>
      <c r="C565" s="76"/>
      <c r="D565" s="163"/>
      <c r="E565" s="163"/>
      <c r="F565" s="88"/>
      <c r="G565" s="89"/>
      <c r="H565" s="128">
        <f t="shared" si="8"/>
        <v>0</v>
      </c>
    </row>
    <row r="566" spans="1:8" hidden="1" x14ac:dyDescent="0.2">
      <c r="A566" s="87">
        <v>563</v>
      </c>
      <c r="B566" s="88"/>
      <c r="C566" s="76"/>
      <c r="D566" s="163"/>
      <c r="E566" s="163"/>
      <c r="F566" s="88"/>
      <c r="G566" s="89"/>
      <c r="H566" s="128">
        <f t="shared" si="8"/>
        <v>0</v>
      </c>
    </row>
    <row r="567" spans="1:8" hidden="1" x14ac:dyDescent="0.2">
      <c r="A567" s="87">
        <v>564</v>
      </c>
      <c r="B567" s="88"/>
      <c r="C567" s="76"/>
      <c r="D567" s="163"/>
      <c r="E567" s="163"/>
      <c r="F567" s="88"/>
      <c r="G567" s="89"/>
      <c r="H567" s="128">
        <f t="shared" si="8"/>
        <v>0</v>
      </c>
    </row>
    <row r="568" spans="1:8" hidden="1" x14ac:dyDescent="0.2">
      <c r="A568" s="87">
        <v>565</v>
      </c>
      <c r="B568" s="88"/>
      <c r="C568" s="76"/>
      <c r="D568" s="163"/>
      <c r="E568" s="163"/>
      <c r="F568" s="88"/>
      <c r="G568" s="89"/>
      <c r="H568" s="128">
        <f t="shared" si="8"/>
        <v>0</v>
      </c>
    </row>
    <row r="569" spans="1:8" hidden="1" x14ac:dyDescent="0.2">
      <c r="A569" s="87">
        <v>566</v>
      </c>
      <c r="B569" s="88"/>
      <c r="C569" s="76"/>
      <c r="D569" s="163"/>
      <c r="E569" s="163"/>
      <c r="F569" s="88"/>
      <c r="G569" s="89"/>
      <c r="H569" s="128">
        <f t="shared" si="8"/>
        <v>0</v>
      </c>
    </row>
    <row r="570" spans="1:8" hidden="1" x14ac:dyDescent="0.2">
      <c r="A570" s="87">
        <v>567</v>
      </c>
      <c r="B570" s="88"/>
      <c r="C570" s="76"/>
      <c r="D570" s="163"/>
      <c r="E570" s="163"/>
      <c r="F570" s="88"/>
      <c r="G570" s="89"/>
      <c r="H570" s="128">
        <f t="shared" si="8"/>
        <v>0</v>
      </c>
    </row>
    <row r="571" spans="1:8" hidden="1" x14ac:dyDescent="0.2">
      <c r="A571" s="87">
        <v>568</v>
      </c>
      <c r="B571" s="88"/>
      <c r="C571" s="76"/>
      <c r="D571" s="163"/>
      <c r="E571" s="163"/>
      <c r="F571" s="88"/>
      <c r="G571" s="89"/>
      <c r="H571" s="128">
        <f t="shared" si="8"/>
        <v>0</v>
      </c>
    </row>
    <row r="572" spans="1:8" hidden="1" x14ac:dyDescent="0.2">
      <c r="A572" s="87">
        <v>569</v>
      </c>
      <c r="B572" s="88"/>
      <c r="C572" s="76"/>
      <c r="D572" s="163"/>
      <c r="E572" s="163"/>
      <c r="F572" s="88"/>
      <c r="G572" s="89"/>
      <c r="H572" s="128">
        <f t="shared" si="8"/>
        <v>0</v>
      </c>
    </row>
    <row r="573" spans="1:8" hidden="1" x14ac:dyDescent="0.2">
      <c r="A573" s="87">
        <v>570</v>
      </c>
      <c r="B573" s="88"/>
      <c r="C573" s="76"/>
      <c r="D573" s="163"/>
      <c r="E573" s="163"/>
      <c r="F573" s="88"/>
      <c r="G573" s="89"/>
      <c r="H573" s="128">
        <f t="shared" si="8"/>
        <v>0</v>
      </c>
    </row>
    <row r="574" spans="1:8" hidden="1" x14ac:dyDescent="0.2">
      <c r="A574" s="87">
        <v>571</v>
      </c>
      <c r="B574" s="88"/>
      <c r="C574" s="76"/>
      <c r="D574" s="163"/>
      <c r="E574" s="163"/>
      <c r="F574" s="88"/>
      <c r="G574" s="89"/>
      <c r="H574" s="128">
        <f t="shared" si="8"/>
        <v>0</v>
      </c>
    </row>
    <row r="575" spans="1:8" hidden="1" x14ac:dyDescent="0.2">
      <c r="A575" s="87">
        <v>572</v>
      </c>
      <c r="B575" s="88"/>
      <c r="C575" s="76"/>
      <c r="D575" s="163"/>
      <c r="E575" s="163"/>
      <c r="F575" s="88"/>
      <c r="G575" s="89"/>
      <c r="H575" s="128">
        <f t="shared" si="8"/>
        <v>0</v>
      </c>
    </row>
    <row r="576" spans="1:8" hidden="1" x14ac:dyDescent="0.2">
      <c r="A576" s="87">
        <v>573</v>
      </c>
      <c r="B576" s="88"/>
      <c r="C576" s="76"/>
      <c r="D576" s="163"/>
      <c r="E576" s="163"/>
      <c r="F576" s="88"/>
      <c r="G576" s="89"/>
      <c r="H576" s="128">
        <f t="shared" si="8"/>
        <v>0</v>
      </c>
    </row>
    <row r="577" spans="1:8" hidden="1" x14ac:dyDescent="0.2">
      <c r="A577" s="87">
        <v>574</v>
      </c>
      <c r="B577" s="88"/>
      <c r="C577" s="76"/>
      <c r="D577" s="163"/>
      <c r="E577" s="163"/>
      <c r="F577" s="88"/>
      <c r="G577" s="89"/>
      <c r="H577" s="128">
        <f t="shared" si="8"/>
        <v>0</v>
      </c>
    </row>
    <row r="578" spans="1:8" hidden="1" x14ac:dyDescent="0.2">
      <c r="A578" s="87">
        <v>575</v>
      </c>
      <c r="B578" s="88"/>
      <c r="C578" s="76"/>
      <c r="D578" s="163"/>
      <c r="E578" s="163"/>
      <c r="F578" s="88"/>
      <c r="G578" s="89"/>
      <c r="H578" s="128">
        <f t="shared" si="8"/>
        <v>0</v>
      </c>
    </row>
    <row r="579" spans="1:8" hidden="1" x14ac:dyDescent="0.2">
      <c r="A579" s="87">
        <v>576</v>
      </c>
      <c r="B579" s="88"/>
      <c r="C579" s="76"/>
      <c r="D579" s="163"/>
      <c r="E579" s="163"/>
      <c r="F579" s="88"/>
      <c r="G579" s="89"/>
      <c r="H579" s="128">
        <f t="shared" si="8"/>
        <v>0</v>
      </c>
    </row>
    <row r="580" spans="1:8" hidden="1" x14ac:dyDescent="0.2">
      <c r="A580" s="87">
        <v>577</v>
      </c>
      <c r="B580" s="88"/>
      <c r="C580" s="76"/>
      <c r="D580" s="163"/>
      <c r="E580" s="163"/>
      <c r="F580" s="88"/>
      <c r="G580" s="89"/>
      <c r="H580" s="128">
        <f t="shared" si="8"/>
        <v>0</v>
      </c>
    </row>
    <row r="581" spans="1:8" hidden="1" x14ac:dyDescent="0.2">
      <c r="A581" s="87">
        <v>578</v>
      </c>
      <c r="B581" s="88"/>
      <c r="C581" s="76"/>
      <c r="D581" s="163"/>
      <c r="E581" s="163"/>
      <c r="F581" s="88"/>
      <c r="G581" s="89"/>
      <c r="H581" s="128">
        <f t="shared" ref="H581:H644" si="9">IFERROR((DATEDIF(D581,E581,"M")+1)*C581,0)</f>
        <v>0</v>
      </c>
    </row>
    <row r="582" spans="1:8" hidden="1" x14ac:dyDescent="0.2">
      <c r="A582" s="87">
        <v>579</v>
      </c>
      <c r="B582" s="88"/>
      <c r="C582" s="76"/>
      <c r="D582" s="163"/>
      <c r="E582" s="163"/>
      <c r="F582" s="88"/>
      <c r="G582" s="89"/>
      <c r="H582" s="128">
        <f t="shared" si="9"/>
        <v>0</v>
      </c>
    </row>
    <row r="583" spans="1:8" hidden="1" x14ac:dyDescent="0.2">
      <c r="A583" s="87">
        <v>580</v>
      </c>
      <c r="B583" s="88"/>
      <c r="C583" s="76"/>
      <c r="D583" s="163"/>
      <c r="E583" s="163"/>
      <c r="F583" s="88"/>
      <c r="G583" s="89"/>
      <c r="H583" s="128">
        <f t="shared" si="9"/>
        <v>0</v>
      </c>
    </row>
    <row r="584" spans="1:8" hidden="1" x14ac:dyDescent="0.2">
      <c r="A584" s="87">
        <v>581</v>
      </c>
      <c r="B584" s="88"/>
      <c r="C584" s="76"/>
      <c r="D584" s="163"/>
      <c r="E584" s="163"/>
      <c r="F584" s="88"/>
      <c r="G584" s="89"/>
      <c r="H584" s="128">
        <f t="shared" si="9"/>
        <v>0</v>
      </c>
    </row>
    <row r="585" spans="1:8" hidden="1" x14ac:dyDescent="0.2">
      <c r="A585" s="87">
        <v>582</v>
      </c>
      <c r="B585" s="88"/>
      <c r="C585" s="76"/>
      <c r="D585" s="163"/>
      <c r="E585" s="163"/>
      <c r="F585" s="88"/>
      <c r="G585" s="89"/>
      <c r="H585" s="128">
        <f t="shared" si="9"/>
        <v>0</v>
      </c>
    </row>
    <row r="586" spans="1:8" hidden="1" x14ac:dyDescent="0.2">
      <c r="A586" s="87">
        <v>583</v>
      </c>
      <c r="B586" s="88"/>
      <c r="C586" s="76"/>
      <c r="D586" s="163"/>
      <c r="E586" s="163"/>
      <c r="F586" s="88"/>
      <c r="G586" s="89"/>
      <c r="H586" s="128">
        <f t="shared" si="9"/>
        <v>0</v>
      </c>
    </row>
    <row r="587" spans="1:8" hidden="1" x14ac:dyDescent="0.2">
      <c r="A587" s="87">
        <v>584</v>
      </c>
      <c r="B587" s="88"/>
      <c r="C587" s="76"/>
      <c r="D587" s="163"/>
      <c r="E587" s="163"/>
      <c r="F587" s="88"/>
      <c r="G587" s="89"/>
      <c r="H587" s="128">
        <f t="shared" si="9"/>
        <v>0</v>
      </c>
    </row>
    <row r="588" spans="1:8" hidden="1" x14ac:dyDescent="0.2">
      <c r="A588" s="87">
        <v>585</v>
      </c>
      <c r="B588" s="88"/>
      <c r="C588" s="76"/>
      <c r="D588" s="163"/>
      <c r="E588" s="163"/>
      <c r="F588" s="88"/>
      <c r="G588" s="89"/>
      <c r="H588" s="128">
        <f t="shared" si="9"/>
        <v>0</v>
      </c>
    </row>
    <row r="589" spans="1:8" hidden="1" x14ac:dyDescent="0.2">
      <c r="A589" s="87">
        <v>586</v>
      </c>
      <c r="B589" s="88"/>
      <c r="C589" s="76"/>
      <c r="D589" s="163"/>
      <c r="E589" s="163"/>
      <c r="F589" s="88"/>
      <c r="G589" s="89"/>
      <c r="H589" s="128">
        <f t="shared" si="9"/>
        <v>0</v>
      </c>
    </row>
    <row r="590" spans="1:8" hidden="1" x14ac:dyDescent="0.2">
      <c r="A590" s="87">
        <v>587</v>
      </c>
      <c r="B590" s="88"/>
      <c r="C590" s="76"/>
      <c r="D590" s="163"/>
      <c r="E590" s="163"/>
      <c r="F590" s="88"/>
      <c r="G590" s="89"/>
      <c r="H590" s="128">
        <f t="shared" si="9"/>
        <v>0</v>
      </c>
    </row>
    <row r="591" spans="1:8" hidden="1" x14ac:dyDescent="0.2">
      <c r="A591" s="87">
        <v>588</v>
      </c>
      <c r="B591" s="88"/>
      <c r="C591" s="76"/>
      <c r="D591" s="163"/>
      <c r="E591" s="163"/>
      <c r="F591" s="88"/>
      <c r="G591" s="89"/>
      <c r="H591" s="128">
        <f t="shared" si="9"/>
        <v>0</v>
      </c>
    </row>
    <row r="592" spans="1:8" hidden="1" x14ac:dyDescent="0.2">
      <c r="A592" s="87">
        <v>589</v>
      </c>
      <c r="B592" s="88"/>
      <c r="C592" s="76"/>
      <c r="D592" s="163"/>
      <c r="E592" s="163"/>
      <c r="F592" s="88"/>
      <c r="G592" s="89"/>
      <c r="H592" s="128">
        <f t="shared" si="9"/>
        <v>0</v>
      </c>
    </row>
    <row r="593" spans="1:8" hidden="1" x14ac:dyDescent="0.2">
      <c r="A593" s="87">
        <v>590</v>
      </c>
      <c r="B593" s="88"/>
      <c r="C593" s="76"/>
      <c r="D593" s="163"/>
      <c r="E593" s="163"/>
      <c r="F593" s="88"/>
      <c r="G593" s="89"/>
      <c r="H593" s="128">
        <f t="shared" si="9"/>
        <v>0</v>
      </c>
    </row>
    <row r="594" spans="1:8" hidden="1" x14ac:dyDescent="0.2">
      <c r="A594" s="87">
        <v>591</v>
      </c>
      <c r="B594" s="88"/>
      <c r="C594" s="76"/>
      <c r="D594" s="163"/>
      <c r="E594" s="163"/>
      <c r="F594" s="88"/>
      <c r="G594" s="89"/>
      <c r="H594" s="128">
        <f t="shared" si="9"/>
        <v>0</v>
      </c>
    </row>
    <row r="595" spans="1:8" hidden="1" x14ac:dyDescent="0.2">
      <c r="A595" s="87">
        <v>592</v>
      </c>
      <c r="B595" s="88"/>
      <c r="C595" s="76"/>
      <c r="D595" s="163"/>
      <c r="E595" s="163"/>
      <c r="F595" s="88"/>
      <c r="G595" s="89"/>
      <c r="H595" s="128">
        <f t="shared" si="9"/>
        <v>0</v>
      </c>
    </row>
    <row r="596" spans="1:8" hidden="1" x14ac:dyDescent="0.2">
      <c r="A596" s="87">
        <v>593</v>
      </c>
      <c r="B596" s="88"/>
      <c r="C596" s="76"/>
      <c r="D596" s="163"/>
      <c r="E596" s="163"/>
      <c r="F596" s="88"/>
      <c r="G596" s="89"/>
      <c r="H596" s="128">
        <f t="shared" si="9"/>
        <v>0</v>
      </c>
    </row>
    <row r="597" spans="1:8" hidden="1" x14ac:dyDescent="0.2">
      <c r="A597" s="87">
        <v>594</v>
      </c>
      <c r="B597" s="88"/>
      <c r="C597" s="76"/>
      <c r="D597" s="163"/>
      <c r="E597" s="163"/>
      <c r="F597" s="88"/>
      <c r="G597" s="89"/>
      <c r="H597" s="128">
        <f t="shared" si="9"/>
        <v>0</v>
      </c>
    </row>
    <row r="598" spans="1:8" hidden="1" x14ac:dyDescent="0.2">
      <c r="A598" s="87">
        <v>595</v>
      </c>
      <c r="B598" s="88"/>
      <c r="C598" s="76"/>
      <c r="D598" s="163"/>
      <c r="E598" s="163"/>
      <c r="F598" s="88"/>
      <c r="G598" s="89"/>
      <c r="H598" s="128">
        <f t="shared" si="9"/>
        <v>0</v>
      </c>
    </row>
    <row r="599" spans="1:8" hidden="1" x14ac:dyDescent="0.2">
      <c r="A599" s="87">
        <v>596</v>
      </c>
      <c r="B599" s="88"/>
      <c r="C599" s="76"/>
      <c r="D599" s="163"/>
      <c r="E599" s="163"/>
      <c r="F599" s="88"/>
      <c r="G599" s="89"/>
      <c r="H599" s="128">
        <f t="shared" si="9"/>
        <v>0</v>
      </c>
    </row>
    <row r="600" spans="1:8" hidden="1" x14ac:dyDescent="0.2">
      <c r="A600" s="87">
        <v>597</v>
      </c>
      <c r="B600" s="88"/>
      <c r="C600" s="76"/>
      <c r="D600" s="163"/>
      <c r="E600" s="163"/>
      <c r="F600" s="88"/>
      <c r="G600" s="89"/>
      <c r="H600" s="128">
        <f t="shared" si="9"/>
        <v>0</v>
      </c>
    </row>
    <row r="601" spans="1:8" hidden="1" x14ac:dyDescent="0.2">
      <c r="A601" s="87">
        <v>598</v>
      </c>
      <c r="B601" s="88"/>
      <c r="C601" s="76"/>
      <c r="D601" s="163"/>
      <c r="E601" s="163"/>
      <c r="F601" s="88"/>
      <c r="G601" s="89"/>
      <c r="H601" s="128">
        <f t="shared" si="9"/>
        <v>0</v>
      </c>
    </row>
    <row r="602" spans="1:8" hidden="1" x14ac:dyDescent="0.2">
      <c r="A602" s="87">
        <v>599</v>
      </c>
      <c r="B602" s="88"/>
      <c r="C602" s="76"/>
      <c r="D602" s="163"/>
      <c r="E602" s="163"/>
      <c r="F602" s="88"/>
      <c r="G602" s="89"/>
      <c r="H602" s="128">
        <f t="shared" si="9"/>
        <v>0</v>
      </c>
    </row>
    <row r="603" spans="1:8" hidden="1" x14ac:dyDescent="0.2">
      <c r="A603" s="87">
        <v>600</v>
      </c>
      <c r="B603" s="88"/>
      <c r="C603" s="76"/>
      <c r="D603" s="163"/>
      <c r="E603" s="163"/>
      <c r="F603" s="88"/>
      <c r="G603" s="89"/>
      <c r="H603" s="128">
        <f t="shared" si="9"/>
        <v>0</v>
      </c>
    </row>
    <row r="604" spans="1:8" hidden="1" x14ac:dyDescent="0.2">
      <c r="A604" s="87">
        <v>601</v>
      </c>
      <c r="B604" s="88"/>
      <c r="C604" s="76"/>
      <c r="D604" s="163"/>
      <c r="E604" s="163"/>
      <c r="F604" s="88"/>
      <c r="G604" s="89"/>
      <c r="H604" s="128">
        <f t="shared" si="9"/>
        <v>0</v>
      </c>
    </row>
    <row r="605" spans="1:8" hidden="1" x14ac:dyDescent="0.2">
      <c r="A605" s="87">
        <v>602</v>
      </c>
      <c r="B605" s="88"/>
      <c r="C605" s="76"/>
      <c r="D605" s="163"/>
      <c r="E605" s="163"/>
      <c r="F605" s="88"/>
      <c r="G605" s="89"/>
      <c r="H605" s="128">
        <f t="shared" si="9"/>
        <v>0</v>
      </c>
    </row>
    <row r="606" spans="1:8" hidden="1" x14ac:dyDescent="0.2">
      <c r="A606" s="87">
        <v>603</v>
      </c>
      <c r="B606" s="88"/>
      <c r="C606" s="76"/>
      <c r="D606" s="163"/>
      <c r="E606" s="163"/>
      <c r="F606" s="88"/>
      <c r="G606" s="89"/>
      <c r="H606" s="128">
        <f t="shared" si="9"/>
        <v>0</v>
      </c>
    </row>
    <row r="607" spans="1:8" hidden="1" x14ac:dyDescent="0.2">
      <c r="A607" s="87">
        <v>604</v>
      </c>
      <c r="B607" s="88"/>
      <c r="C607" s="76"/>
      <c r="D607" s="163"/>
      <c r="E607" s="163"/>
      <c r="F607" s="88"/>
      <c r="G607" s="89"/>
      <c r="H607" s="128">
        <f t="shared" si="9"/>
        <v>0</v>
      </c>
    </row>
    <row r="608" spans="1:8" hidden="1" x14ac:dyDescent="0.2">
      <c r="A608" s="87">
        <v>605</v>
      </c>
      <c r="B608" s="88"/>
      <c r="C608" s="76"/>
      <c r="D608" s="163"/>
      <c r="E608" s="163"/>
      <c r="F608" s="88"/>
      <c r="G608" s="89"/>
      <c r="H608" s="128">
        <f t="shared" si="9"/>
        <v>0</v>
      </c>
    </row>
    <row r="609" spans="1:8" hidden="1" x14ac:dyDescent="0.2">
      <c r="A609" s="87">
        <v>606</v>
      </c>
      <c r="B609" s="88"/>
      <c r="C609" s="76"/>
      <c r="D609" s="163"/>
      <c r="E609" s="163"/>
      <c r="F609" s="88"/>
      <c r="G609" s="89"/>
      <c r="H609" s="128">
        <f t="shared" si="9"/>
        <v>0</v>
      </c>
    </row>
    <row r="610" spans="1:8" hidden="1" x14ac:dyDescent="0.2">
      <c r="A610" s="87">
        <v>607</v>
      </c>
      <c r="B610" s="88"/>
      <c r="C610" s="76"/>
      <c r="D610" s="163"/>
      <c r="E610" s="163"/>
      <c r="F610" s="88"/>
      <c r="G610" s="89"/>
      <c r="H610" s="128">
        <f t="shared" si="9"/>
        <v>0</v>
      </c>
    </row>
    <row r="611" spans="1:8" hidden="1" x14ac:dyDescent="0.2">
      <c r="A611" s="87">
        <v>608</v>
      </c>
      <c r="B611" s="88"/>
      <c r="C611" s="76"/>
      <c r="D611" s="163"/>
      <c r="E611" s="163"/>
      <c r="F611" s="88"/>
      <c r="G611" s="89"/>
      <c r="H611" s="128">
        <f t="shared" si="9"/>
        <v>0</v>
      </c>
    </row>
    <row r="612" spans="1:8" hidden="1" x14ac:dyDescent="0.2">
      <c r="A612" s="87">
        <v>609</v>
      </c>
      <c r="B612" s="88"/>
      <c r="C612" s="76"/>
      <c r="D612" s="163"/>
      <c r="E612" s="163"/>
      <c r="F612" s="88"/>
      <c r="G612" s="89"/>
      <c r="H612" s="128">
        <f t="shared" si="9"/>
        <v>0</v>
      </c>
    </row>
    <row r="613" spans="1:8" hidden="1" x14ac:dyDescent="0.2">
      <c r="A613" s="87">
        <v>610</v>
      </c>
      <c r="B613" s="88"/>
      <c r="C613" s="76"/>
      <c r="D613" s="163"/>
      <c r="E613" s="163"/>
      <c r="F613" s="88"/>
      <c r="G613" s="89"/>
      <c r="H613" s="128">
        <f t="shared" si="9"/>
        <v>0</v>
      </c>
    </row>
    <row r="614" spans="1:8" hidden="1" x14ac:dyDescent="0.2">
      <c r="A614" s="87">
        <v>611</v>
      </c>
      <c r="B614" s="88"/>
      <c r="C614" s="76"/>
      <c r="D614" s="163"/>
      <c r="E614" s="163"/>
      <c r="F614" s="88"/>
      <c r="G614" s="89"/>
      <c r="H614" s="128">
        <f t="shared" si="9"/>
        <v>0</v>
      </c>
    </row>
    <row r="615" spans="1:8" hidden="1" x14ac:dyDescent="0.2">
      <c r="A615" s="87">
        <v>612</v>
      </c>
      <c r="B615" s="88"/>
      <c r="C615" s="76"/>
      <c r="D615" s="163"/>
      <c r="E615" s="163"/>
      <c r="F615" s="88"/>
      <c r="G615" s="89"/>
      <c r="H615" s="128">
        <f t="shared" si="9"/>
        <v>0</v>
      </c>
    </row>
    <row r="616" spans="1:8" hidden="1" x14ac:dyDescent="0.2">
      <c r="A616" s="87">
        <v>613</v>
      </c>
      <c r="B616" s="88"/>
      <c r="C616" s="76"/>
      <c r="D616" s="163"/>
      <c r="E616" s="163"/>
      <c r="F616" s="88"/>
      <c r="G616" s="89"/>
      <c r="H616" s="128">
        <f t="shared" si="9"/>
        <v>0</v>
      </c>
    </row>
    <row r="617" spans="1:8" hidden="1" x14ac:dyDescent="0.2">
      <c r="A617" s="87">
        <v>614</v>
      </c>
      <c r="B617" s="88"/>
      <c r="C617" s="76"/>
      <c r="D617" s="163"/>
      <c r="E617" s="163"/>
      <c r="F617" s="88"/>
      <c r="G617" s="89"/>
      <c r="H617" s="128">
        <f t="shared" si="9"/>
        <v>0</v>
      </c>
    </row>
    <row r="618" spans="1:8" hidden="1" x14ac:dyDescent="0.2">
      <c r="A618" s="87">
        <v>615</v>
      </c>
      <c r="B618" s="88"/>
      <c r="C618" s="76"/>
      <c r="D618" s="163"/>
      <c r="E618" s="163"/>
      <c r="F618" s="88"/>
      <c r="G618" s="89"/>
      <c r="H618" s="128">
        <f t="shared" si="9"/>
        <v>0</v>
      </c>
    </row>
    <row r="619" spans="1:8" hidden="1" x14ac:dyDescent="0.2">
      <c r="A619" s="87">
        <v>616</v>
      </c>
      <c r="B619" s="88"/>
      <c r="C619" s="76"/>
      <c r="D619" s="163"/>
      <c r="E619" s="163"/>
      <c r="F619" s="88"/>
      <c r="G619" s="89"/>
      <c r="H619" s="128">
        <f t="shared" si="9"/>
        <v>0</v>
      </c>
    </row>
    <row r="620" spans="1:8" hidden="1" x14ac:dyDescent="0.2">
      <c r="A620" s="87">
        <v>617</v>
      </c>
      <c r="B620" s="88"/>
      <c r="C620" s="76"/>
      <c r="D620" s="163"/>
      <c r="E620" s="163"/>
      <c r="F620" s="88"/>
      <c r="G620" s="89"/>
      <c r="H620" s="128">
        <f t="shared" si="9"/>
        <v>0</v>
      </c>
    </row>
    <row r="621" spans="1:8" hidden="1" x14ac:dyDescent="0.2">
      <c r="A621" s="87">
        <v>618</v>
      </c>
      <c r="B621" s="88"/>
      <c r="C621" s="76"/>
      <c r="D621" s="163"/>
      <c r="E621" s="163"/>
      <c r="F621" s="88"/>
      <c r="G621" s="89"/>
      <c r="H621" s="128">
        <f t="shared" si="9"/>
        <v>0</v>
      </c>
    </row>
    <row r="622" spans="1:8" hidden="1" x14ac:dyDescent="0.2">
      <c r="A622" s="87">
        <v>619</v>
      </c>
      <c r="B622" s="88"/>
      <c r="C622" s="76"/>
      <c r="D622" s="163"/>
      <c r="E622" s="163"/>
      <c r="F622" s="88"/>
      <c r="G622" s="89"/>
      <c r="H622" s="128">
        <f t="shared" si="9"/>
        <v>0</v>
      </c>
    </row>
    <row r="623" spans="1:8" hidden="1" x14ac:dyDescent="0.2">
      <c r="A623" s="87">
        <v>620</v>
      </c>
      <c r="B623" s="88"/>
      <c r="C623" s="76"/>
      <c r="D623" s="163"/>
      <c r="E623" s="163"/>
      <c r="F623" s="88"/>
      <c r="G623" s="89"/>
      <c r="H623" s="128">
        <f t="shared" si="9"/>
        <v>0</v>
      </c>
    </row>
    <row r="624" spans="1:8" hidden="1" x14ac:dyDescent="0.2">
      <c r="A624" s="87">
        <v>621</v>
      </c>
      <c r="B624" s="88"/>
      <c r="C624" s="76"/>
      <c r="D624" s="163"/>
      <c r="E624" s="163"/>
      <c r="F624" s="88"/>
      <c r="G624" s="89"/>
      <c r="H624" s="128">
        <f t="shared" si="9"/>
        <v>0</v>
      </c>
    </row>
    <row r="625" spans="1:8" hidden="1" x14ac:dyDescent="0.2">
      <c r="A625" s="87">
        <v>622</v>
      </c>
      <c r="B625" s="88"/>
      <c r="C625" s="76"/>
      <c r="D625" s="163"/>
      <c r="E625" s="163"/>
      <c r="F625" s="88"/>
      <c r="G625" s="89"/>
      <c r="H625" s="128">
        <f t="shared" si="9"/>
        <v>0</v>
      </c>
    </row>
    <row r="626" spans="1:8" hidden="1" x14ac:dyDescent="0.2">
      <c r="A626" s="87">
        <v>623</v>
      </c>
      <c r="B626" s="88"/>
      <c r="C626" s="76"/>
      <c r="D626" s="163"/>
      <c r="E626" s="163"/>
      <c r="F626" s="88"/>
      <c r="G626" s="89"/>
      <c r="H626" s="128">
        <f t="shared" si="9"/>
        <v>0</v>
      </c>
    </row>
    <row r="627" spans="1:8" hidden="1" x14ac:dyDescent="0.2">
      <c r="A627" s="87">
        <v>624</v>
      </c>
      <c r="B627" s="88"/>
      <c r="C627" s="76"/>
      <c r="D627" s="163"/>
      <c r="E627" s="163"/>
      <c r="F627" s="88"/>
      <c r="G627" s="89"/>
      <c r="H627" s="128">
        <f t="shared" si="9"/>
        <v>0</v>
      </c>
    </row>
    <row r="628" spans="1:8" hidden="1" x14ac:dyDescent="0.2">
      <c r="A628" s="87">
        <v>625</v>
      </c>
      <c r="B628" s="88"/>
      <c r="C628" s="76"/>
      <c r="D628" s="163"/>
      <c r="E628" s="163"/>
      <c r="F628" s="88"/>
      <c r="G628" s="89"/>
      <c r="H628" s="128">
        <f t="shared" si="9"/>
        <v>0</v>
      </c>
    </row>
    <row r="629" spans="1:8" hidden="1" x14ac:dyDescent="0.2">
      <c r="A629" s="87">
        <v>626</v>
      </c>
      <c r="B629" s="88"/>
      <c r="C629" s="76"/>
      <c r="D629" s="163"/>
      <c r="E629" s="163"/>
      <c r="F629" s="88"/>
      <c r="G629" s="89"/>
      <c r="H629" s="128">
        <f t="shared" si="9"/>
        <v>0</v>
      </c>
    </row>
    <row r="630" spans="1:8" hidden="1" x14ac:dyDescent="0.2">
      <c r="A630" s="87">
        <v>627</v>
      </c>
      <c r="B630" s="88"/>
      <c r="C630" s="76"/>
      <c r="D630" s="163"/>
      <c r="E630" s="163"/>
      <c r="F630" s="88"/>
      <c r="G630" s="89"/>
      <c r="H630" s="128">
        <f t="shared" si="9"/>
        <v>0</v>
      </c>
    </row>
    <row r="631" spans="1:8" hidden="1" x14ac:dyDescent="0.2">
      <c r="A631" s="87">
        <v>628</v>
      </c>
      <c r="B631" s="88"/>
      <c r="C631" s="76"/>
      <c r="D631" s="163"/>
      <c r="E631" s="163"/>
      <c r="F631" s="88"/>
      <c r="G631" s="89"/>
      <c r="H631" s="128">
        <f t="shared" si="9"/>
        <v>0</v>
      </c>
    </row>
    <row r="632" spans="1:8" hidden="1" x14ac:dyDescent="0.2">
      <c r="A632" s="87">
        <v>629</v>
      </c>
      <c r="B632" s="88"/>
      <c r="C632" s="76"/>
      <c r="D632" s="163"/>
      <c r="E632" s="163"/>
      <c r="F632" s="88"/>
      <c r="G632" s="89"/>
      <c r="H632" s="128">
        <f t="shared" si="9"/>
        <v>0</v>
      </c>
    </row>
    <row r="633" spans="1:8" hidden="1" x14ac:dyDescent="0.2">
      <c r="A633" s="87">
        <v>630</v>
      </c>
      <c r="B633" s="88"/>
      <c r="C633" s="76"/>
      <c r="D633" s="163"/>
      <c r="E633" s="163"/>
      <c r="F633" s="88"/>
      <c r="G633" s="89"/>
      <c r="H633" s="128">
        <f t="shared" si="9"/>
        <v>0</v>
      </c>
    </row>
    <row r="634" spans="1:8" hidden="1" x14ac:dyDescent="0.2">
      <c r="A634" s="87">
        <v>631</v>
      </c>
      <c r="B634" s="88"/>
      <c r="C634" s="76"/>
      <c r="D634" s="163"/>
      <c r="E634" s="163"/>
      <c r="F634" s="88"/>
      <c r="G634" s="89"/>
      <c r="H634" s="128">
        <f t="shared" si="9"/>
        <v>0</v>
      </c>
    </row>
    <row r="635" spans="1:8" hidden="1" x14ac:dyDescent="0.2">
      <c r="A635" s="87">
        <v>632</v>
      </c>
      <c r="B635" s="88"/>
      <c r="C635" s="76"/>
      <c r="D635" s="163"/>
      <c r="E635" s="163"/>
      <c r="F635" s="88"/>
      <c r="G635" s="89"/>
      <c r="H635" s="128">
        <f t="shared" si="9"/>
        <v>0</v>
      </c>
    </row>
    <row r="636" spans="1:8" hidden="1" x14ac:dyDescent="0.2">
      <c r="A636" s="87">
        <v>633</v>
      </c>
      <c r="B636" s="88"/>
      <c r="C636" s="76"/>
      <c r="D636" s="163"/>
      <c r="E636" s="163"/>
      <c r="F636" s="88"/>
      <c r="G636" s="89"/>
      <c r="H636" s="128">
        <f t="shared" si="9"/>
        <v>0</v>
      </c>
    </row>
    <row r="637" spans="1:8" hidden="1" x14ac:dyDescent="0.2">
      <c r="A637" s="87">
        <v>634</v>
      </c>
      <c r="B637" s="88"/>
      <c r="C637" s="76"/>
      <c r="D637" s="163"/>
      <c r="E637" s="163"/>
      <c r="F637" s="88"/>
      <c r="G637" s="89"/>
      <c r="H637" s="128">
        <f t="shared" si="9"/>
        <v>0</v>
      </c>
    </row>
    <row r="638" spans="1:8" hidden="1" x14ac:dyDescent="0.2">
      <c r="A638" s="87">
        <v>635</v>
      </c>
      <c r="B638" s="88"/>
      <c r="C638" s="76"/>
      <c r="D638" s="163"/>
      <c r="E638" s="163"/>
      <c r="F638" s="88"/>
      <c r="G638" s="89"/>
      <c r="H638" s="128">
        <f t="shared" si="9"/>
        <v>0</v>
      </c>
    </row>
    <row r="639" spans="1:8" hidden="1" x14ac:dyDescent="0.2">
      <c r="A639" s="87">
        <v>636</v>
      </c>
      <c r="B639" s="88"/>
      <c r="C639" s="76"/>
      <c r="D639" s="163"/>
      <c r="E639" s="163"/>
      <c r="F639" s="88"/>
      <c r="G639" s="89"/>
      <c r="H639" s="128">
        <f t="shared" si="9"/>
        <v>0</v>
      </c>
    </row>
    <row r="640" spans="1:8" hidden="1" x14ac:dyDescent="0.2">
      <c r="A640" s="87">
        <v>637</v>
      </c>
      <c r="B640" s="88"/>
      <c r="C640" s="76"/>
      <c r="D640" s="163"/>
      <c r="E640" s="163"/>
      <c r="F640" s="88"/>
      <c r="G640" s="89"/>
      <c r="H640" s="128">
        <f t="shared" si="9"/>
        <v>0</v>
      </c>
    </row>
    <row r="641" spans="1:8" hidden="1" x14ac:dyDescent="0.2">
      <c r="A641" s="87">
        <v>638</v>
      </c>
      <c r="B641" s="88"/>
      <c r="C641" s="76"/>
      <c r="D641" s="163"/>
      <c r="E641" s="163"/>
      <c r="F641" s="88"/>
      <c r="G641" s="89"/>
      <c r="H641" s="128">
        <f t="shared" si="9"/>
        <v>0</v>
      </c>
    </row>
    <row r="642" spans="1:8" hidden="1" x14ac:dyDescent="0.2">
      <c r="A642" s="87">
        <v>639</v>
      </c>
      <c r="B642" s="88"/>
      <c r="C642" s="76"/>
      <c r="D642" s="163"/>
      <c r="E642" s="163"/>
      <c r="F642" s="88"/>
      <c r="G642" s="89"/>
      <c r="H642" s="128">
        <f t="shared" si="9"/>
        <v>0</v>
      </c>
    </row>
    <row r="643" spans="1:8" hidden="1" x14ac:dyDescent="0.2">
      <c r="A643" s="87">
        <v>640</v>
      </c>
      <c r="B643" s="88"/>
      <c r="C643" s="76"/>
      <c r="D643" s="163"/>
      <c r="E643" s="163"/>
      <c r="F643" s="88"/>
      <c r="G643" s="89"/>
      <c r="H643" s="128">
        <f t="shared" si="9"/>
        <v>0</v>
      </c>
    </row>
    <row r="644" spans="1:8" hidden="1" x14ac:dyDescent="0.2">
      <c r="A644" s="87">
        <v>641</v>
      </c>
      <c r="B644" s="88"/>
      <c r="C644" s="76"/>
      <c r="D644" s="163"/>
      <c r="E644" s="163"/>
      <c r="F644" s="88"/>
      <c r="G644" s="89"/>
      <c r="H644" s="128">
        <f t="shared" si="9"/>
        <v>0</v>
      </c>
    </row>
    <row r="645" spans="1:8" hidden="1" x14ac:dyDescent="0.2">
      <c r="A645" s="87">
        <v>642</v>
      </c>
      <c r="B645" s="88"/>
      <c r="C645" s="76"/>
      <c r="D645" s="163"/>
      <c r="E645" s="163"/>
      <c r="F645" s="88"/>
      <c r="G645" s="89"/>
      <c r="H645" s="128">
        <f t="shared" ref="H645:H708" si="10">IFERROR((DATEDIF(D645,E645,"M")+1)*C645,0)</f>
        <v>0</v>
      </c>
    </row>
    <row r="646" spans="1:8" hidden="1" x14ac:dyDescent="0.2">
      <c r="A646" s="87">
        <v>643</v>
      </c>
      <c r="B646" s="88"/>
      <c r="C646" s="76"/>
      <c r="D646" s="163"/>
      <c r="E646" s="163"/>
      <c r="F646" s="88"/>
      <c r="G646" s="89"/>
      <c r="H646" s="128">
        <f t="shared" si="10"/>
        <v>0</v>
      </c>
    </row>
    <row r="647" spans="1:8" hidden="1" x14ac:dyDescent="0.2">
      <c r="A647" s="87">
        <v>644</v>
      </c>
      <c r="B647" s="88"/>
      <c r="C647" s="76"/>
      <c r="D647" s="163"/>
      <c r="E647" s="163"/>
      <c r="F647" s="88"/>
      <c r="G647" s="89"/>
      <c r="H647" s="128">
        <f t="shared" si="10"/>
        <v>0</v>
      </c>
    </row>
    <row r="648" spans="1:8" hidden="1" x14ac:dyDescent="0.2">
      <c r="A648" s="87">
        <v>645</v>
      </c>
      <c r="B648" s="88"/>
      <c r="C648" s="76"/>
      <c r="D648" s="163"/>
      <c r="E648" s="163"/>
      <c r="F648" s="88"/>
      <c r="G648" s="89"/>
      <c r="H648" s="128">
        <f t="shared" si="10"/>
        <v>0</v>
      </c>
    </row>
    <row r="649" spans="1:8" hidden="1" x14ac:dyDescent="0.2">
      <c r="A649" s="87">
        <v>646</v>
      </c>
      <c r="B649" s="88"/>
      <c r="C649" s="76"/>
      <c r="D649" s="163"/>
      <c r="E649" s="163"/>
      <c r="F649" s="88"/>
      <c r="G649" s="89"/>
      <c r="H649" s="128">
        <f t="shared" si="10"/>
        <v>0</v>
      </c>
    </row>
    <row r="650" spans="1:8" hidden="1" x14ac:dyDescent="0.2">
      <c r="A650" s="87">
        <v>647</v>
      </c>
      <c r="B650" s="88"/>
      <c r="C650" s="76"/>
      <c r="D650" s="163"/>
      <c r="E650" s="163"/>
      <c r="F650" s="88"/>
      <c r="G650" s="89"/>
      <c r="H650" s="128">
        <f t="shared" si="10"/>
        <v>0</v>
      </c>
    </row>
    <row r="651" spans="1:8" hidden="1" x14ac:dyDescent="0.2">
      <c r="A651" s="87">
        <v>648</v>
      </c>
      <c r="B651" s="88"/>
      <c r="C651" s="76"/>
      <c r="D651" s="163"/>
      <c r="E651" s="163"/>
      <c r="F651" s="88"/>
      <c r="G651" s="89"/>
      <c r="H651" s="128">
        <f t="shared" si="10"/>
        <v>0</v>
      </c>
    </row>
    <row r="652" spans="1:8" hidden="1" x14ac:dyDescent="0.2">
      <c r="A652" s="87">
        <v>649</v>
      </c>
      <c r="B652" s="88"/>
      <c r="C652" s="76"/>
      <c r="D652" s="163"/>
      <c r="E652" s="163"/>
      <c r="F652" s="88"/>
      <c r="G652" s="89"/>
      <c r="H652" s="128">
        <f t="shared" si="10"/>
        <v>0</v>
      </c>
    </row>
    <row r="653" spans="1:8" hidden="1" x14ac:dyDescent="0.2">
      <c r="A653" s="87">
        <v>650</v>
      </c>
      <c r="B653" s="88"/>
      <c r="C653" s="76"/>
      <c r="D653" s="163"/>
      <c r="E653" s="163"/>
      <c r="F653" s="88"/>
      <c r="G653" s="89"/>
      <c r="H653" s="128">
        <f t="shared" si="10"/>
        <v>0</v>
      </c>
    </row>
    <row r="654" spans="1:8" hidden="1" x14ac:dyDescent="0.2">
      <c r="A654" s="87">
        <v>651</v>
      </c>
      <c r="B654" s="88"/>
      <c r="C654" s="76"/>
      <c r="D654" s="163"/>
      <c r="E654" s="163"/>
      <c r="F654" s="88"/>
      <c r="G654" s="89"/>
      <c r="H654" s="128">
        <f t="shared" si="10"/>
        <v>0</v>
      </c>
    </row>
    <row r="655" spans="1:8" hidden="1" x14ac:dyDescent="0.2">
      <c r="A655" s="87">
        <v>652</v>
      </c>
      <c r="B655" s="88"/>
      <c r="C655" s="76"/>
      <c r="D655" s="163"/>
      <c r="E655" s="163"/>
      <c r="F655" s="88"/>
      <c r="G655" s="89"/>
      <c r="H655" s="128">
        <f t="shared" si="10"/>
        <v>0</v>
      </c>
    </row>
    <row r="656" spans="1:8" hidden="1" x14ac:dyDescent="0.2">
      <c r="A656" s="87">
        <v>653</v>
      </c>
      <c r="B656" s="88"/>
      <c r="C656" s="76"/>
      <c r="D656" s="163"/>
      <c r="E656" s="163"/>
      <c r="F656" s="88"/>
      <c r="G656" s="89"/>
      <c r="H656" s="128">
        <f t="shared" si="10"/>
        <v>0</v>
      </c>
    </row>
    <row r="657" spans="1:8" hidden="1" x14ac:dyDescent="0.2">
      <c r="A657" s="87">
        <v>654</v>
      </c>
      <c r="B657" s="88"/>
      <c r="C657" s="76"/>
      <c r="D657" s="163"/>
      <c r="E657" s="163"/>
      <c r="F657" s="88"/>
      <c r="G657" s="89"/>
      <c r="H657" s="128">
        <f t="shared" si="10"/>
        <v>0</v>
      </c>
    </row>
    <row r="658" spans="1:8" hidden="1" x14ac:dyDescent="0.2">
      <c r="A658" s="87">
        <v>655</v>
      </c>
      <c r="B658" s="88"/>
      <c r="C658" s="76"/>
      <c r="D658" s="163"/>
      <c r="E658" s="163"/>
      <c r="F658" s="88"/>
      <c r="G658" s="89"/>
      <c r="H658" s="128">
        <f t="shared" si="10"/>
        <v>0</v>
      </c>
    </row>
    <row r="659" spans="1:8" hidden="1" x14ac:dyDescent="0.2">
      <c r="A659" s="87">
        <v>656</v>
      </c>
      <c r="B659" s="88"/>
      <c r="C659" s="76"/>
      <c r="D659" s="163"/>
      <c r="E659" s="163"/>
      <c r="F659" s="88"/>
      <c r="G659" s="89"/>
      <c r="H659" s="128">
        <f t="shared" si="10"/>
        <v>0</v>
      </c>
    </row>
    <row r="660" spans="1:8" hidden="1" x14ac:dyDescent="0.2">
      <c r="A660" s="87">
        <v>657</v>
      </c>
      <c r="B660" s="88"/>
      <c r="C660" s="76"/>
      <c r="D660" s="163"/>
      <c r="E660" s="163"/>
      <c r="F660" s="88"/>
      <c r="G660" s="89"/>
      <c r="H660" s="128">
        <f t="shared" si="10"/>
        <v>0</v>
      </c>
    </row>
    <row r="661" spans="1:8" hidden="1" x14ac:dyDescent="0.2">
      <c r="A661" s="87">
        <v>658</v>
      </c>
      <c r="B661" s="88"/>
      <c r="C661" s="76"/>
      <c r="D661" s="163"/>
      <c r="E661" s="163"/>
      <c r="F661" s="88"/>
      <c r="G661" s="89"/>
      <c r="H661" s="128">
        <f t="shared" si="10"/>
        <v>0</v>
      </c>
    </row>
    <row r="662" spans="1:8" hidden="1" x14ac:dyDescent="0.2">
      <c r="A662" s="87">
        <v>659</v>
      </c>
      <c r="B662" s="88"/>
      <c r="C662" s="76"/>
      <c r="D662" s="163"/>
      <c r="E662" s="163"/>
      <c r="F662" s="88"/>
      <c r="G662" s="89"/>
      <c r="H662" s="128">
        <f t="shared" si="10"/>
        <v>0</v>
      </c>
    </row>
    <row r="663" spans="1:8" hidden="1" x14ac:dyDescent="0.2">
      <c r="A663" s="87">
        <v>660</v>
      </c>
      <c r="B663" s="88"/>
      <c r="C663" s="76"/>
      <c r="D663" s="163"/>
      <c r="E663" s="163"/>
      <c r="F663" s="88"/>
      <c r="G663" s="89"/>
      <c r="H663" s="128">
        <f t="shared" si="10"/>
        <v>0</v>
      </c>
    </row>
    <row r="664" spans="1:8" hidden="1" x14ac:dyDescent="0.2">
      <c r="A664" s="87">
        <v>661</v>
      </c>
      <c r="B664" s="88"/>
      <c r="C664" s="76"/>
      <c r="D664" s="163"/>
      <c r="E664" s="163"/>
      <c r="F664" s="88"/>
      <c r="G664" s="89"/>
      <c r="H664" s="128">
        <f t="shared" si="10"/>
        <v>0</v>
      </c>
    </row>
    <row r="665" spans="1:8" hidden="1" x14ac:dyDescent="0.2">
      <c r="A665" s="87">
        <v>662</v>
      </c>
      <c r="B665" s="88"/>
      <c r="C665" s="76"/>
      <c r="D665" s="163"/>
      <c r="E665" s="163"/>
      <c r="F665" s="88"/>
      <c r="G665" s="89"/>
      <c r="H665" s="128">
        <f t="shared" si="10"/>
        <v>0</v>
      </c>
    </row>
    <row r="666" spans="1:8" hidden="1" x14ac:dyDescent="0.2">
      <c r="A666" s="87">
        <v>663</v>
      </c>
      <c r="B666" s="88"/>
      <c r="C666" s="76"/>
      <c r="D666" s="163"/>
      <c r="E666" s="163"/>
      <c r="F666" s="88"/>
      <c r="G666" s="89"/>
      <c r="H666" s="128">
        <f t="shared" si="10"/>
        <v>0</v>
      </c>
    </row>
    <row r="667" spans="1:8" hidden="1" x14ac:dyDescent="0.2">
      <c r="A667" s="87">
        <v>664</v>
      </c>
      <c r="B667" s="88"/>
      <c r="C667" s="76"/>
      <c r="D667" s="163"/>
      <c r="E667" s="163"/>
      <c r="F667" s="88"/>
      <c r="G667" s="89"/>
      <c r="H667" s="128">
        <f t="shared" si="10"/>
        <v>0</v>
      </c>
    </row>
    <row r="668" spans="1:8" hidden="1" x14ac:dyDescent="0.2">
      <c r="A668" s="87">
        <v>665</v>
      </c>
      <c r="B668" s="88"/>
      <c r="C668" s="76"/>
      <c r="D668" s="163"/>
      <c r="E668" s="163"/>
      <c r="F668" s="88"/>
      <c r="G668" s="89"/>
      <c r="H668" s="128">
        <f t="shared" si="10"/>
        <v>0</v>
      </c>
    </row>
    <row r="669" spans="1:8" hidden="1" x14ac:dyDescent="0.2">
      <c r="A669" s="87">
        <v>666</v>
      </c>
      <c r="B669" s="88"/>
      <c r="C669" s="76"/>
      <c r="D669" s="163"/>
      <c r="E669" s="163"/>
      <c r="F669" s="88"/>
      <c r="G669" s="89"/>
      <c r="H669" s="128">
        <f t="shared" si="10"/>
        <v>0</v>
      </c>
    </row>
    <row r="670" spans="1:8" hidden="1" x14ac:dyDescent="0.2">
      <c r="A670" s="87">
        <v>667</v>
      </c>
      <c r="B670" s="88"/>
      <c r="C670" s="76"/>
      <c r="D670" s="163"/>
      <c r="E670" s="163"/>
      <c r="F670" s="88"/>
      <c r="G670" s="89"/>
      <c r="H670" s="128">
        <f t="shared" si="10"/>
        <v>0</v>
      </c>
    </row>
    <row r="671" spans="1:8" hidden="1" x14ac:dyDescent="0.2">
      <c r="A671" s="87">
        <v>668</v>
      </c>
      <c r="B671" s="88"/>
      <c r="C671" s="76"/>
      <c r="D671" s="163"/>
      <c r="E671" s="163"/>
      <c r="F671" s="88"/>
      <c r="G671" s="89"/>
      <c r="H671" s="128">
        <f t="shared" si="10"/>
        <v>0</v>
      </c>
    </row>
    <row r="672" spans="1:8" hidden="1" x14ac:dyDescent="0.2">
      <c r="A672" s="87">
        <v>669</v>
      </c>
      <c r="B672" s="88"/>
      <c r="C672" s="76"/>
      <c r="D672" s="163"/>
      <c r="E672" s="163"/>
      <c r="F672" s="88"/>
      <c r="G672" s="89"/>
      <c r="H672" s="128">
        <f t="shared" si="10"/>
        <v>0</v>
      </c>
    </row>
    <row r="673" spans="1:8" hidden="1" x14ac:dyDescent="0.2">
      <c r="A673" s="87">
        <v>670</v>
      </c>
      <c r="B673" s="88"/>
      <c r="C673" s="76"/>
      <c r="D673" s="163"/>
      <c r="E673" s="163"/>
      <c r="F673" s="88"/>
      <c r="G673" s="89"/>
      <c r="H673" s="128">
        <f t="shared" si="10"/>
        <v>0</v>
      </c>
    </row>
    <row r="674" spans="1:8" hidden="1" x14ac:dyDescent="0.2">
      <c r="A674" s="87">
        <v>671</v>
      </c>
      <c r="B674" s="88"/>
      <c r="C674" s="76"/>
      <c r="D674" s="163"/>
      <c r="E674" s="163"/>
      <c r="F674" s="88"/>
      <c r="G674" s="89"/>
      <c r="H674" s="128">
        <f t="shared" si="10"/>
        <v>0</v>
      </c>
    </row>
    <row r="675" spans="1:8" hidden="1" x14ac:dyDescent="0.2">
      <c r="A675" s="87">
        <v>672</v>
      </c>
      <c r="B675" s="88"/>
      <c r="C675" s="76"/>
      <c r="D675" s="163"/>
      <c r="E675" s="163"/>
      <c r="F675" s="88"/>
      <c r="G675" s="89"/>
      <c r="H675" s="128">
        <f t="shared" si="10"/>
        <v>0</v>
      </c>
    </row>
    <row r="676" spans="1:8" hidden="1" x14ac:dyDescent="0.2">
      <c r="A676" s="87">
        <v>673</v>
      </c>
      <c r="B676" s="88"/>
      <c r="C676" s="76"/>
      <c r="D676" s="163"/>
      <c r="E676" s="163"/>
      <c r="F676" s="88"/>
      <c r="G676" s="89"/>
      <c r="H676" s="128">
        <f t="shared" si="10"/>
        <v>0</v>
      </c>
    </row>
    <row r="677" spans="1:8" hidden="1" x14ac:dyDescent="0.2">
      <c r="A677" s="87">
        <v>674</v>
      </c>
      <c r="B677" s="88"/>
      <c r="C677" s="76"/>
      <c r="D677" s="163"/>
      <c r="E677" s="163"/>
      <c r="F677" s="88"/>
      <c r="G677" s="89"/>
      <c r="H677" s="128">
        <f t="shared" si="10"/>
        <v>0</v>
      </c>
    </row>
    <row r="678" spans="1:8" hidden="1" x14ac:dyDescent="0.2">
      <c r="A678" s="87">
        <v>675</v>
      </c>
      <c r="B678" s="88"/>
      <c r="C678" s="76"/>
      <c r="D678" s="163"/>
      <c r="E678" s="163"/>
      <c r="F678" s="88"/>
      <c r="G678" s="89"/>
      <c r="H678" s="128">
        <f t="shared" si="10"/>
        <v>0</v>
      </c>
    </row>
    <row r="679" spans="1:8" hidden="1" x14ac:dyDescent="0.2">
      <c r="A679" s="87">
        <v>676</v>
      </c>
      <c r="B679" s="88"/>
      <c r="C679" s="76"/>
      <c r="D679" s="163"/>
      <c r="E679" s="163"/>
      <c r="F679" s="88"/>
      <c r="G679" s="89"/>
      <c r="H679" s="128">
        <f t="shared" si="10"/>
        <v>0</v>
      </c>
    </row>
    <row r="680" spans="1:8" hidden="1" x14ac:dyDescent="0.2">
      <c r="A680" s="87">
        <v>677</v>
      </c>
      <c r="B680" s="88"/>
      <c r="C680" s="76"/>
      <c r="D680" s="163"/>
      <c r="E680" s="163"/>
      <c r="F680" s="88"/>
      <c r="G680" s="89"/>
      <c r="H680" s="128">
        <f t="shared" si="10"/>
        <v>0</v>
      </c>
    </row>
    <row r="681" spans="1:8" hidden="1" x14ac:dyDescent="0.2">
      <c r="A681" s="87">
        <v>678</v>
      </c>
      <c r="B681" s="88"/>
      <c r="C681" s="76"/>
      <c r="D681" s="163"/>
      <c r="E681" s="163"/>
      <c r="F681" s="88"/>
      <c r="G681" s="89"/>
      <c r="H681" s="128">
        <f t="shared" si="10"/>
        <v>0</v>
      </c>
    </row>
    <row r="682" spans="1:8" hidden="1" x14ac:dyDescent="0.2">
      <c r="A682" s="87">
        <v>679</v>
      </c>
      <c r="B682" s="88"/>
      <c r="C682" s="76"/>
      <c r="D682" s="163"/>
      <c r="E682" s="163"/>
      <c r="F682" s="88"/>
      <c r="G682" s="89"/>
      <c r="H682" s="128">
        <f t="shared" si="10"/>
        <v>0</v>
      </c>
    </row>
    <row r="683" spans="1:8" hidden="1" x14ac:dyDescent="0.2">
      <c r="A683" s="87">
        <v>680</v>
      </c>
      <c r="B683" s="88"/>
      <c r="C683" s="76"/>
      <c r="D683" s="163"/>
      <c r="E683" s="163"/>
      <c r="F683" s="88"/>
      <c r="G683" s="89"/>
      <c r="H683" s="128">
        <f t="shared" si="10"/>
        <v>0</v>
      </c>
    </row>
    <row r="684" spans="1:8" hidden="1" x14ac:dyDescent="0.2">
      <c r="A684" s="87">
        <v>681</v>
      </c>
      <c r="B684" s="88"/>
      <c r="C684" s="76"/>
      <c r="D684" s="163"/>
      <c r="E684" s="163"/>
      <c r="F684" s="88"/>
      <c r="G684" s="89"/>
      <c r="H684" s="128">
        <f t="shared" si="10"/>
        <v>0</v>
      </c>
    </row>
    <row r="685" spans="1:8" hidden="1" x14ac:dyDescent="0.2">
      <c r="A685" s="87">
        <v>682</v>
      </c>
      <c r="B685" s="88"/>
      <c r="C685" s="76"/>
      <c r="D685" s="163"/>
      <c r="E685" s="163"/>
      <c r="F685" s="88"/>
      <c r="G685" s="89"/>
      <c r="H685" s="128">
        <f t="shared" si="10"/>
        <v>0</v>
      </c>
    </row>
    <row r="686" spans="1:8" hidden="1" x14ac:dyDescent="0.2">
      <c r="A686" s="87">
        <v>683</v>
      </c>
      <c r="B686" s="88"/>
      <c r="C686" s="76"/>
      <c r="D686" s="163"/>
      <c r="E686" s="163"/>
      <c r="F686" s="88"/>
      <c r="G686" s="89"/>
      <c r="H686" s="128">
        <f t="shared" si="10"/>
        <v>0</v>
      </c>
    </row>
    <row r="687" spans="1:8" hidden="1" x14ac:dyDescent="0.2">
      <c r="A687" s="87">
        <v>684</v>
      </c>
      <c r="B687" s="88"/>
      <c r="C687" s="76"/>
      <c r="D687" s="163"/>
      <c r="E687" s="163"/>
      <c r="F687" s="88"/>
      <c r="G687" s="89"/>
      <c r="H687" s="128">
        <f t="shared" si="10"/>
        <v>0</v>
      </c>
    </row>
    <row r="688" spans="1:8" hidden="1" x14ac:dyDescent="0.2">
      <c r="A688" s="87">
        <v>685</v>
      </c>
      <c r="B688" s="88"/>
      <c r="C688" s="76"/>
      <c r="D688" s="163"/>
      <c r="E688" s="163"/>
      <c r="F688" s="88"/>
      <c r="G688" s="89"/>
      <c r="H688" s="128">
        <f t="shared" si="10"/>
        <v>0</v>
      </c>
    </row>
    <row r="689" spans="1:8" hidden="1" x14ac:dyDescent="0.2">
      <c r="A689" s="87">
        <v>686</v>
      </c>
      <c r="B689" s="88"/>
      <c r="C689" s="76"/>
      <c r="D689" s="163"/>
      <c r="E689" s="163"/>
      <c r="F689" s="88"/>
      <c r="G689" s="89"/>
      <c r="H689" s="128">
        <f t="shared" si="10"/>
        <v>0</v>
      </c>
    </row>
    <row r="690" spans="1:8" hidden="1" x14ac:dyDescent="0.2">
      <c r="A690" s="87">
        <v>687</v>
      </c>
      <c r="B690" s="88"/>
      <c r="C690" s="76"/>
      <c r="D690" s="163"/>
      <c r="E690" s="163"/>
      <c r="F690" s="88"/>
      <c r="G690" s="89"/>
      <c r="H690" s="128">
        <f t="shared" si="10"/>
        <v>0</v>
      </c>
    </row>
    <row r="691" spans="1:8" hidden="1" x14ac:dyDescent="0.2">
      <c r="A691" s="87">
        <v>688</v>
      </c>
      <c r="B691" s="88"/>
      <c r="C691" s="76"/>
      <c r="D691" s="163"/>
      <c r="E691" s="163"/>
      <c r="F691" s="88"/>
      <c r="G691" s="89"/>
      <c r="H691" s="128">
        <f t="shared" si="10"/>
        <v>0</v>
      </c>
    </row>
    <row r="692" spans="1:8" hidden="1" x14ac:dyDescent="0.2">
      <c r="A692" s="87">
        <v>689</v>
      </c>
      <c r="B692" s="88"/>
      <c r="C692" s="76"/>
      <c r="D692" s="163"/>
      <c r="E692" s="163"/>
      <c r="F692" s="88"/>
      <c r="G692" s="89"/>
      <c r="H692" s="128">
        <f t="shared" si="10"/>
        <v>0</v>
      </c>
    </row>
    <row r="693" spans="1:8" hidden="1" x14ac:dyDescent="0.2">
      <c r="A693" s="87">
        <v>690</v>
      </c>
      <c r="B693" s="88"/>
      <c r="C693" s="76"/>
      <c r="D693" s="163"/>
      <c r="E693" s="163"/>
      <c r="F693" s="88"/>
      <c r="G693" s="89"/>
      <c r="H693" s="128">
        <f t="shared" si="10"/>
        <v>0</v>
      </c>
    </row>
    <row r="694" spans="1:8" hidden="1" x14ac:dyDescent="0.2">
      <c r="A694" s="87">
        <v>691</v>
      </c>
      <c r="B694" s="88"/>
      <c r="C694" s="76"/>
      <c r="D694" s="163"/>
      <c r="E694" s="163"/>
      <c r="F694" s="88"/>
      <c r="G694" s="89"/>
      <c r="H694" s="128">
        <f t="shared" si="10"/>
        <v>0</v>
      </c>
    </row>
    <row r="695" spans="1:8" hidden="1" x14ac:dyDescent="0.2">
      <c r="A695" s="87">
        <v>692</v>
      </c>
      <c r="B695" s="88"/>
      <c r="C695" s="76"/>
      <c r="D695" s="163"/>
      <c r="E695" s="163"/>
      <c r="F695" s="88"/>
      <c r="G695" s="89"/>
      <c r="H695" s="128">
        <f t="shared" si="10"/>
        <v>0</v>
      </c>
    </row>
    <row r="696" spans="1:8" hidden="1" x14ac:dyDescent="0.2">
      <c r="A696" s="87">
        <v>693</v>
      </c>
      <c r="B696" s="88"/>
      <c r="C696" s="76"/>
      <c r="D696" s="163"/>
      <c r="E696" s="163"/>
      <c r="F696" s="88"/>
      <c r="G696" s="89"/>
      <c r="H696" s="128">
        <f t="shared" si="10"/>
        <v>0</v>
      </c>
    </row>
    <row r="697" spans="1:8" hidden="1" x14ac:dyDescent="0.2">
      <c r="A697" s="87">
        <v>694</v>
      </c>
      <c r="B697" s="88"/>
      <c r="C697" s="76"/>
      <c r="D697" s="163"/>
      <c r="E697" s="163"/>
      <c r="F697" s="88"/>
      <c r="G697" s="89"/>
      <c r="H697" s="128">
        <f t="shared" si="10"/>
        <v>0</v>
      </c>
    </row>
    <row r="698" spans="1:8" hidden="1" x14ac:dyDescent="0.2">
      <c r="A698" s="87">
        <v>695</v>
      </c>
      <c r="B698" s="88"/>
      <c r="C698" s="76"/>
      <c r="D698" s="163"/>
      <c r="E698" s="163"/>
      <c r="F698" s="88"/>
      <c r="G698" s="89"/>
      <c r="H698" s="128">
        <f t="shared" si="10"/>
        <v>0</v>
      </c>
    </row>
    <row r="699" spans="1:8" hidden="1" x14ac:dyDescent="0.2">
      <c r="A699" s="87">
        <v>696</v>
      </c>
      <c r="B699" s="88"/>
      <c r="C699" s="76"/>
      <c r="D699" s="163"/>
      <c r="E699" s="163"/>
      <c r="F699" s="88"/>
      <c r="G699" s="89"/>
      <c r="H699" s="128">
        <f t="shared" si="10"/>
        <v>0</v>
      </c>
    </row>
    <row r="700" spans="1:8" hidden="1" x14ac:dyDescent="0.2">
      <c r="A700" s="87">
        <v>697</v>
      </c>
      <c r="B700" s="88"/>
      <c r="C700" s="76"/>
      <c r="D700" s="163"/>
      <c r="E700" s="163"/>
      <c r="F700" s="88"/>
      <c r="G700" s="89"/>
      <c r="H700" s="128">
        <f t="shared" si="10"/>
        <v>0</v>
      </c>
    </row>
    <row r="701" spans="1:8" hidden="1" x14ac:dyDescent="0.2">
      <c r="A701" s="87">
        <v>698</v>
      </c>
      <c r="B701" s="88"/>
      <c r="C701" s="76"/>
      <c r="D701" s="163"/>
      <c r="E701" s="163"/>
      <c r="F701" s="88"/>
      <c r="G701" s="89"/>
      <c r="H701" s="128">
        <f t="shared" si="10"/>
        <v>0</v>
      </c>
    </row>
    <row r="702" spans="1:8" hidden="1" x14ac:dyDescent="0.2">
      <c r="A702" s="87">
        <v>699</v>
      </c>
      <c r="B702" s="88"/>
      <c r="C702" s="76"/>
      <c r="D702" s="163"/>
      <c r="E702" s="163"/>
      <c r="F702" s="88"/>
      <c r="G702" s="89"/>
      <c r="H702" s="128">
        <f t="shared" si="10"/>
        <v>0</v>
      </c>
    </row>
    <row r="703" spans="1:8" hidden="1" x14ac:dyDescent="0.2">
      <c r="A703" s="87">
        <v>700</v>
      </c>
      <c r="B703" s="88"/>
      <c r="C703" s="76"/>
      <c r="D703" s="163"/>
      <c r="E703" s="163"/>
      <c r="F703" s="88"/>
      <c r="G703" s="89"/>
      <c r="H703" s="128">
        <f t="shared" si="10"/>
        <v>0</v>
      </c>
    </row>
    <row r="704" spans="1:8" hidden="1" x14ac:dyDescent="0.2">
      <c r="A704" s="87">
        <v>701</v>
      </c>
      <c r="B704" s="88"/>
      <c r="C704" s="76"/>
      <c r="D704" s="163"/>
      <c r="E704" s="163"/>
      <c r="F704" s="88"/>
      <c r="G704" s="89"/>
      <c r="H704" s="128">
        <f t="shared" si="10"/>
        <v>0</v>
      </c>
    </row>
    <row r="705" spans="1:8" hidden="1" x14ac:dyDescent="0.2">
      <c r="A705" s="87">
        <v>702</v>
      </c>
      <c r="B705" s="88"/>
      <c r="C705" s="76"/>
      <c r="D705" s="163"/>
      <c r="E705" s="163"/>
      <c r="F705" s="88"/>
      <c r="G705" s="89"/>
      <c r="H705" s="128">
        <f t="shared" si="10"/>
        <v>0</v>
      </c>
    </row>
    <row r="706" spans="1:8" hidden="1" x14ac:dyDescent="0.2">
      <c r="A706" s="87">
        <v>703</v>
      </c>
      <c r="B706" s="88"/>
      <c r="C706" s="76"/>
      <c r="D706" s="163"/>
      <c r="E706" s="163"/>
      <c r="F706" s="88"/>
      <c r="G706" s="89"/>
      <c r="H706" s="128">
        <f t="shared" si="10"/>
        <v>0</v>
      </c>
    </row>
    <row r="707" spans="1:8" hidden="1" x14ac:dyDescent="0.2">
      <c r="A707" s="87">
        <v>704</v>
      </c>
      <c r="B707" s="88"/>
      <c r="C707" s="76"/>
      <c r="D707" s="163"/>
      <c r="E707" s="163"/>
      <c r="F707" s="88"/>
      <c r="G707" s="89"/>
      <c r="H707" s="128">
        <f t="shared" si="10"/>
        <v>0</v>
      </c>
    </row>
    <row r="708" spans="1:8" hidden="1" x14ac:dyDescent="0.2">
      <c r="A708" s="87">
        <v>705</v>
      </c>
      <c r="B708" s="88"/>
      <c r="C708" s="76"/>
      <c r="D708" s="163"/>
      <c r="E708" s="163"/>
      <c r="F708" s="88"/>
      <c r="G708" s="89"/>
      <c r="H708" s="128">
        <f t="shared" si="10"/>
        <v>0</v>
      </c>
    </row>
    <row r="709" spans="1:8" hidden="1" x14ac:dyDescent="0.2">
      <c r="A709" s="87">
        <v>706</v>
      </c>
      <c r="B709" s="88"/>
      <c r="C709" s="76"/>
      <c r="D709" s="163"/>
      <c r="E709" s="163"/>
      <c r="F709" s="88"/>
      <c r="G709" s="89"/>
      <c r="H709" s="128">
        <f t="shared" ref="H709:H772" si="11">IFERROR((DATEDIF(D709,E709,"M")+1)*C709,0)</f>
        <v>0</v>
      </c>
    </row>
    <row r="710" spans="1:8" hidden="1" x14ac:dyDescent="0.2">
      <c r="A710" s="87">
        <v>707</v>
      </c>
      <c r="B710" s="88"/>
      <c r="C710" s="76"/>
      <c r="D710" s="163"/>
      <c r="E710" s="163"/>
      <c r="F710" s="88"/>
      <c r="G710" s="89"/>
      <c r="H710" s="128">
        <f t="shared" si="11"/>
        <v>0</v>
      </c>
    </row>
    <row r="711" spans="1:8" hidden="1" x14ac:dyDescent="0.2">
      <c r="A711" s="87">
        <v>708</v>
      </c>
      <c r="B711" s="88"/>
      <c r="C711" s="76"/>
      <c r="D711" s="163"/>
      <c r="E711" s="163"/>
      <c r="F711" s="88"/>
      <c r="G711" s="89"/>
      <c r="H711" s="128">
        <f t="shared" si="11"/>
        <v>0</v>
      </c>
    </row>
    <row r="712" spans="1:8" hidden="1" x14ac:dyDescent="0.2">
      <c r="A712" s="87">
        <v>709</v>
      </c>
      <c r="B712" s="88"/>
      <c r="C712" s="76"/>
      <c r="D712" s="163"/>
      <c r="E712" s="163"/>
      <c r="F712" s="88"/>
      <c r="G712" s="89"/>
      <c r="H712" s="128">
        <f t="shared" si="11"/>
        <v>0</v>
      </c>
    </row>
    <row r="713" spans="1:8" hidden="1" x14ac:dyDescent="0.2">
      <c r="A713" s="87">
        <v>710</v>
      </c>
      <c r="B713" s="88"/>
      <c r="C713" s="76"/>
      <c r="D713" s="163"/>
      <c r="E713" s="163"/>
      <c r="F713" s="88"/>
      <c r="G713" s="89"/>
      <c r="H713" s="128">
        <f t="shared" si="11"/>
        <v>0</v>
      </c>
    </row>
    <row r="714" spans="1:8" hidden="1" x14ac:dyDescent="0.2">
      <c r="A714" s="87">
        <v>711</v>
      </c>
      <c r="B714" s="88"/>
      <c r="C714" s="76"/>
      <c r="D714" s="163"/>
      <c r="E714" s="163"/>
      <c r="F714" s="88"/>
      <c r="G714" s="89"/>
      <c r="H714" s="128">
        <f t="shared" si="11"/>
        <v>0</v>
      </c>
    </row>
    <row r="715" spans="1:8" hidden="1" x14ac:dyDescent="0.2">
      <c r="A715" s="87">
        <v>712</v>
      </c>
      <c r="B715" s="88"/>
      <c r="C715" s="76"/>
      <c r="D715" s="163"/>
      <c r="E715" s="163"/>
      <c r="F715" s="88"/>
      <c r="G715" s="89"/>
      <c r="H715" s="128">
        <f t="shared" si="11"/>
        <v>0</v>
      </c>
    </row>
    <row r="716" spans="1:8" hidden="1" x14ac:dyDescent="0.2">
      <c r="A716" s="87">
        <v>713</v>
      </c>
      <c r="B716" s="88"/>
      <c r="C716" s="76"/>
      <c r="D716" s="163"/>
      <c r="E716" s="163"/>
      <c r="F716" s="88"/>
      <c r="G716" s="89"/>
      <c r="H716" s="128">
        <f t="shared" si="11"/>
        <v>0</v>
      </c>
    </row>
    <row r="717" spans="1:8" hidden="1" x14ac:dyDescent="0.2">
      <c r="A717" s="87">
        <v>714</v>
      </c>
      <c r="B717" s="88"/>
      <c r="C717" s="76"/>
      <c r="D717" s="163"/>
      <c r="E717" s="163"/>
      <c r="F717" s="88"/>
      <c r="G717" s="89"/>
      <c r="H717" s="128">
        <f t="shared" si="11"/>
        <v>0</v>
      </c>
    </row>
    <row r="718" spans="1:8" hidden="1" x14ac:dyDescent="0.2">
      <c r="A718" s="87">
        <v>715</v>
      </c>
      <c r="B718" s="88"/>
      <c r="C718" s="76"/>
      <c r="D718" s="163"/>
      <c r="E718" s="163"/>
      <c r="F718" s="88"/>
      <c r="G718" s="89"/>
      <c r="H718" s="128">
        <f t="shared" si="11"/>
        <v>0</v>
      </c>
    </row>
    <row r="719" spans="1:8" hidden="1" x14ac:dyDescent="0.2">
      <c r="A719" s="87">
        <v>716</v>
      </c>
      <c r="B719" s="88"/>
      <c r="C719" s="76"/>
      <c r="D719" s="163"/>
      <c r="E719" s="163"/>
      <c r="F719" s="88"/>
      <c r="G719" s="89"/>
      <c r="H719" s="128">
        <f t="shared" si="11"/>
        <v>0</v>
      </c>
    </row>
    <row r="720" spans="1:8" hidden="1" x14ac:dyDescent="0.2">
      <c r="A720" s="87">
        <v>717</v>
      </c>
      <c r="B720" s="88"/>
      <c r="C720" s="76"/>
      <c r="D720" s="163"/>
      <c r="E720" s="163"/>
      <c r="F720" s="88"/>
      <c r="G720" s="89"/>
      <c r="H720" s="128">
        <f t="shared" si="11"/>
        <v>0</v>
      </c>
    </row>
    <row r="721" spans="1:8" hidden="1" x14ac:dyDescent="0.2">
      <c r="A721" s="87">
        <v>718</v>
      </c>
      <c r="B721" s="88"/>
      <c r="C721" s="76"/>
      <c r="D721" s="163"/>
      <c r="E721" s="163"/>
      <c r="F721" s="88"/>
      <c r="G721" s="89"/>
      <c r="H721" s="128">
        <f t="shared" si="11"/>
        <v>0</v>
      </c>
    </row>
    <row r="722" spans="1:8" hidden="1" x14ac:dyDescent="0.2">
      <c r="A722" s="87">
        <v>719</v>
      </c>
      <c r="B722" s="88"/>
      <c r="C722" s="76"/>
      <c r="D722" s="163"/>
      <c r="E722" s="163"/>
      <c r="F722" s="88"/>
      <c r="G722" s="89"/>
      <c r="H722" s="128">
        <f t="shared" si="11"/>
        <v>0</v>
      </c>
    </row>
    <row r="723" spans="1:8" hidden="1" x14ac:dyDescent="0.2">
      <c r="A723" s="87">
        <v>720</v>
      </c>
      <c r="B723" s="88"/>
      <c r="C723" s="76"/>
      <c r="D723" s="163"/>
      <c r="E723" s="163"/>
      <c r="F723" s="88"/>
      <c r="G723" s="89"/>
      <c r="H723" s="128">
        <f t="shared" si="11"/>
        <v>0</v>
      </c>
    </row>
    <row r="724" spans="1:8" hidden="1" x14ac:dyDescent="0.2">
      <c r="A724" s="87">
        <v>721</v>
      </c>
      <c r="B724" s="88"/>
      <c r="C724" s="76"/>
      <c r="D724" s="163"/>
      <c r="E724" s="163"/>
      <c r="F724" s="88"/>
      <c r="G724" s="89"/>
      <c r="H724" s="128">
        <f t="shared" si="11"/>
        <v>0</v>
      </c>
    </row>
    <row r="725" spans="1:8" hidden="1" x14ac:dyDescent="0.2">
      <c r="A725" s="87">
        <v>722</v>
      </c>
      <c r="B725" s="88"/>
      <c r="C725" s="76"/>
      <c r="D725" s="163"/>
      <c r="E725" s="163"/>
      <c r="F725" s="88"/>
      <c r="G725" s="89"/>
      <c r="H725" s="128">
        <f t="shared" si="11"/>
        <v>0</v>
      </c>
    </row>
    <row r="726" spans="1:8" hidden="1" x14ac:dyDescent="0.2">
      <c r="A726" s="87">
        <v>723</v>
      </c>
      <c r="B726" s="88"/>
      <c r="C726" s="76"/>
      <c r="D726" s="163"/>
      <c r="E726" s="163"/>
      <c r="F726" s="88"/>
      <c r="G726" s="89"/>
      <c r="H726" s="128">
        <f t="shared" si="11"/>
        <v>0</v>
      </c>
    </row>
    <row r="727" spans="1:8" hidden="1" x14ac:dyDescent="0.2">
      <c r="A727" s="87">
        <v>724</v>
      </c>
      <c r="B727" s="88"/>
      <c r="C727" s="76"/>
      <c r="D727" s="163"/>
      <c r="E727" s="163"/>
      <c r="F727" s="88"/>
      <c r="G727" s="89"/>
      <c r="H727" s="128">
        <f t="shared" si="11"/>
        <v>0</v>
      </c>
    </row>
    <row r="728" spans="1:8" hidden="1" x14ac:dyDescent="0.2">
      <c r="A728" s="87">
        <v>725</v>
      </c>
      <c r="B728" s="88"/>
      <c r="C728" s="76"/>
      <c r="D728" s="163"/>
      <c r="E728" s="163"/>
      <c r="F728" s="88"/>
      <c r="G728" s="89"/>
      <c r="H728" s="128">
        <f t="shared" si="11"/>
        <v>0</v>
      </c>
    </row>
    <row r="729" spans="1:8" hidden="1" x14ac:dyDescent="0.2">
      <c r="A729" s="87">
        <v>726</v>
      </c>
      <c r="B729" s="88"/>
      <c r="C729" s="76"/>
      <c r="D729" s="163"/>
      <c r="E729" s="163"/>
      <c r="F729" s="88"/>
      <c r="G729" s="89"/>
      <c r="H729" s="128">
        <f t="shared" si="11"/>
        <v>0</v>
      </c>
    </row>
    <row r="730" spans="1:8" hidden="1" x14ac:dyDescent="0.2">
      <c r="A730" s="87">
        <v>727</v>
      </c>
      <c r="B730" s="88"/>
      <c r="C730" s="76"/>
      <c r="D730" s="163"/>
      <c r="E730" s="163"/>
      <c r="F730" s="88"/>
      <c r="G730" s="89"/>
      <c r="H730" s="128">
        <f t="shared" si="11"/>
        <v>0</v>
      </c>
    </row>
    <row r="731" spans="1:8" hidden="1" x14ac:dyDescent="0.2">
      <c r="A731" s="87">
        <v>728</v>
      </c>
      <c r="B731" s="88"/>
      <c r="C731" s="76"/>
      <c r="D731" s="163"/>
      <c r="E731" s="163"/>
      <c r="F731" s="88"/>
      <c r="G731" s="89"/>
      <c r="H731" s="128">
        <f t="shared" si="11"/>
        <v>0</v>
      </c>
    </row>
    <row r="732" spans="1:8" hidden="1" x14ac:dyDescent="0.2">
      <c r="A732" s="87">
        <v>729</v>
      </c>
      <c r="B732" s="88"/>
      <c r="C732" s="76"/>
      <c r="D732" s="163"/>
      <c r="E732" s="163"/>
      <c r="F732" s="88"/>
      <c r="G732" s="89"/>
      <c r="H732" s="128">
        <f t="shared" si="11"/>
        <v>0</v>
      </c>
    </row>
    <row r="733" spans="1:8" hidden="1" x14ac:dyDescent="0.2">
      <c r="A733" s="87">
        <v>730</v>
      </c>
      <c r="B733" s="88"/>
      <c r="C733" s="76"/>
      <c r="D733" s="163"/>
      <c r="E733" s="163"/>
      <c r="F733" s="88"/>
      <c r="G733" s="89"/>
      <c r="H733" s="128">
        <f t="shared" si="11"/>
        <v>0</v>
      </c>
    </row>
    <row r="734" spans="1:8" hidden="1" x14ac:dyDescent="0.2">
      <c r="A734" s="87">
        <v>731</v>
      </c>
      <c r="B734" s="88"/>
      <c r="C734" s="76"/>
      <c r="D734" s="163"/>
      <c r="E734" s="163"/>
      <c r="F734" s="88"/>
      <c r="G734" s="89"/>
      <c r="H734" s="128">
        <f t="shared" si="11"/>
        <v>0</v>
      </c>
    </row>
    <row r="735" spans="1:8" hidden="1" x14ac:dyDescent="0.2">
      <c r="A735" s="87">
        <v>732</v>
      </c>
      <c r="B735" s="88"/>
      <c r="C735" s="76"/>
      <c r="D735" s="163"/>
      <c r="E735" s="163"/>
      <c r="F735" s="88"/>
      <c r="G735" s="89"/>
      <c r="H735" s="128">
        <f t="shared" si="11"/>
        <v>0</v>
      </c>
    </row>
    <row r="736" spans="1:8" hidden="1" x14ac:dyDescent="0.2">
      <c r="A736" s="87">
        <v>733</v>
      </c>
      <c r="B736" s="88"/>
      <c r="C736" s="76"/>
      <c r="D736" s="163"/>
      <c r="E736" s="163"/>
      <c r="F736" s="88"/>
      <c r="G736" s="89"/>
      <c r="H736" s="128">
        <f t="shared" si="11"/>
        <v>0</v>
      </c>
    </row>
    <row r="737" spans="1:8" hidden="1" x14ac:dyDescent="0.2">
      <c r="A737" s="87">
        <v>734</v>
      </c>
      <c r="B737" s="88"/>
      <c r="C737" s="76"/>
      <c r="D737" s="163"/>
      <c r="E737" s="163"/>
      <c r="F737" s="88"/>
      <c r="G737" s="89"/>
      <c r="H737" s="128">
        <f t="shared" si="11"/>
        <v>0</v>
      </c>
    </row>
    <row r="738" spans="1:8" hidden="1" x14ac:dyDescent="0.2">
      <c r="A738" s="87">
        <v>735</v>
      </c>
      <c r="B738" s="88"/>
      <c r="C738" s="76"/>
      <c r="D738" s="163"/>
      <c r="E738" s="163"/>
      <c r="F738" s="88"/>
      <c r="G738" s="89"/>
      <c r="H738" s="128">
        <f t="shared" si="11"/>
        <v>0</v>
      </c>
    </row>
    <row r="739" spans="1:8" hidden="1" x14ac:dyDescent="0.2">
      <c r="A739" s="87">
        <v>736</v>
      </c>
      <c r="B739" s="88"/>
      <c r="C739" s="76"/>
      <c r="D739" s="163"/>
      <c r="E739" s="163"/>
      <c r="F739" s="88"/>
      <c r="G739" s="89"/>
      <c r="H739" s="128">
        <f t="shared" si="11"/>
        <v>0</v>
      </c>
    </row>
    <row r="740" spans="1:8" hidden="1" x14ac:dyDescent="0.2">
      <c r="A740" s="87">
        <v>737</v>
      </c>
      <c r="B740" s="88"/>
      <c r="C740" s="76"/>
      <c r="D740" s="163"/>
      <c r="E740" s="163"/>
      <c r="F740" s="88"/>
      <c r="G740" s="89"/>
      <c r="H740" s="128">
        <f t="shared" si="11"/>
        <v>0</v>
      </c>
    </row>
    <row r="741" spans="1:8" hidden="1" x14ac:dyDescent="0.2">
      <c r="A741" s="87">
        <v>738</v>
      </c>
      <c r="B741" s="88"/>
      <c r="C741" s="76"/>
      <c r="D741" s="163"/>
      <c r="E741" s="163"/>
      <c r="F741" s="88"/>
      <c r="G741" s="89"/>
      <c r="H741" s="128">
        <f t="shared" si="11"/>
        <v>0</v>
      </c>
    </row>
    <row r="742" spans="1:8" hidden="1" x14ac:dyDescent="0.2">
      <c r="A742" s="87">
        <v>739</v>
      </c>
      <c r="B742" s="88"/>
      <c r="C742" s="76"/>
      <c r="D742" s="163"/>
      <c r="E742" s="163"/>
      <c r="F742" s="88"/>
      <c r="G742" s="89"/>
      <c r="H742" s="128">
        <f t="shared" si="11"/>
        <v>0</v>
      </c>
    </row>
    <row r="743" spans="1:8" hidden="1" x14ac:dyDescent="0.2">
      <c r="A743" s="87">
        <v>740</v>
      </c>
      <c r="B743" s="88"/>
      <c r="C743" s="76"/>
      <c r="D743" s="163"/>
      <c r="E743" s="163"/>
      <c r="F743" s="88"/>
      <c r="G743" s="89"/>
      <c r="H743" s="128">
        <f t="shared" si="11"/>
        <v>0</v>
      </c>
    </row>
    <row r="744" spans="1:8" hidden="1" x14ac:dyDescent="0.2">
      <c r="A744" s="87">
        <v>741</v>
      </c>
      <c r="B744" s="88"/>
      <c r="C744" s="76"/>
      <c r="D744" s="163"/>
      <c r="E744" s="163"/>
      <c r="F744" s="88"/>
      <c r="G744" s="89"/>
      <c r="H744" s="128">
        <f t="shared" si="11"/>
        <v>0</v>
      </c>
    </row>
    <row r="745" spans="1:8" hidden="1" x14ac:dyDescent="0.2">
      <c r="A745" s="87">
        <v>742</v>
      </c>
      <c r="B745" s="88"/>
      <c r="C745" s="76"/>
      <c r="D745" s="163"/>
      <c r="E745" s="163"/>
      <c r="F745" s="88"/>
      <c r="G745" s="89"/>
      <c r="H745" s="128">
        <f t="shared" si="11"/>
        <v>0</v>
      </c>
    </row>
    <row r="746" spans="1:8" hidden="1" x14ac:dyDescent="0.2">
      <c r="A746" s="87">
        <v>743</v>
      </c>
      <c r="B746" s="88"/>
      <c r="C746" s="76"/>
      <c r="D746" s="163"/>
      <c r="E746" s="163"/>
      <c r="F746" s="88"/>
      <c r="G746" s="89"/>
      <c r="H746" s="128">
        <f t="shared" si="11"/>
        <v>0</v>
      </c>
    </row>
    <row r="747" spans="1:8" hidden="1" x14ac:dyDescent="0.2">
      <c r="A747" s="87">
        <v>744</v>
      </c>
      <c r="B747" s="88"/>
      <c r="C747" s="76"/>
      <c r="D747" s="163"/>
      <c r="E747" s="163"/>
      <c r="F747" s="88"/>
      <c r="G747" s="89"/>
      <c r="H747" s="128">
        <f t="shared" si="11"/>
        <v>0</v>
      </c>
    </row>
    <row r="748" spans="1:8" hidden="1" x14ac:dyDescent="0.2">
      <c r="A748" s="87">
        <v>745</v>
      </c>
      <c r="B748" s="88"/>
      <c r="C748" s="76"/>
      <c r="D748" s="163"/>
      <c r="E748" s="163"/>
      <c r="F748" s="88"/>
      <c r="G748" s="89"/>
      <c r="H748" s="128">
        <f t="shared" si="11"/>
        <v>0</v>
      </c>
    </row>
    <row r="749" spans="1:8" hidden="1" x14ac:dyDescent="0.2">
      <c r="A749" s="87">
        <v>746</v>
      </c>
      <c r="B749" s="88"/>
      <c r="C749" s="76"/>
      <c r="D749" s="163"/>
      <c r="E749" s="163"/>
      <c r="F749" s="88"/>
      <c r="G749" s="89"/>
      <c r="H749" s="128">
        <f t="shared" si="11"/>
        <v>0</v>
      </c>
    </row>
    <row r="750" spans="1:8" hidden="1" x14ac:dyDescent="0.2">
      <c r="A750" s="87">
        <v>747</v>
      </c>
      <c r="B750" s="88"/>
      <c r="C750" s="76"/>
      <c r="D750" s="163"/>
      <c r="E750" s="163"/>
      <c r="F750" s="88"/>
      <c r="G750" s="89"/>
      <c r="H750" s="128">
        <f t="shared" si="11"/>
        <v>0</v>
      </c>
    </row>
    <row r="751" spans="1:8" hidden="1" x14ac:dyDescent="0.2">
      <c r="A751" s="87">
        <v>748</v>
      </c>
      <c r="B751" s="88"/>
      <c r="C751" s="76"/>
      <c r="D751" s="163"/>
      <c r="E751" s="163"/>
      <c r="F751" s="88"/>
      <c r="G751" s="89"/>
      <c r="H751" s="128">
        <f t="shared" si="11"/>
        <v>0</v>
      </c>
    </row>
    <row r="752" spans="1:8" hidden="1" x14ac:dyDescent="0.2">
      <c r="A752" s="87">
        <v>749</v>
      </c>
      <c r="B752" s="88"/>
      <c r="C752" s="76"/>
      <c r="D752" s="163"/>
      <c r="E752" s="163"/>
      <c r="F752" s="88"/>
      <c r="G752" s="89"/>
      <c r="H752" s="128">
        <f t="shared" si="11"/>
        <v>0</v>
      </c>
    </row>
    <row r="753" spans="1:8" hidden="1" x14ac:dyDescent="0.2">
      <c r="A753" s="87">
        <v>750</v>
      </c>
      <c r="B753" s="88"/>
      <c r="C753" s="76"/>
      <c r="D753" s="163"/>
      <c r="E753" s="163"/>
      <c r="F753" s="88"/>
      <c r="G753" s="89"/>
      <c r="H753" s="128">
        <f t="shared" si="11"/>
        <v>0</v>
      </c>
    </row>
    <row r="754" spans="1:8" hidden="1" x14ac:dyDescent="0.2">
      <c r="A754" s="87">
        <v>751</v>
      </c>
      <c r="B754" s="88"/>
      <c r="C754" s="76"/>
      <c r="D754" s="163"/>
      <c r="E754" s="163"/>
      <c r="F754" s="88"/>
      <c r="G754" s="89"/>
      <c r="H754" s="128">
        <f t="shared" si="11"/>
        <v>0</v>
      </c>
    </row>
    <row r="755" spans="1:8" hidden="1" x14ac:dyDescent="0.2">
      <c r="A755" s="87">
        <v>752</v>
      </c>
      <c r="B755" s="88"/>
      <c r="C755" s="76"/>
      <c r="D755" s="163"/>
      <c r="E755" s="163"/>
      <c r="F755" s="88"/>
      <c r="G755" s="89"/>
      <c r="H755" s="128">
        <f t="shared" si="11"/>
        <v>0</v>
      </c>
    </row>
    <row r="756" spans="1:8" hidden="1" x14ac:dyDescent="0.2">
      <c r="A756" s="87">
        <v>753</v>
      </c>
      <c r="B756" s="88"/>
      <c r="C756" s="76"/>
      <c r="D756" s="163"/>
      <c r="E756" s="163"/>
      <c r="F756" s="88"/>
      <c r="G756" s="89"/>
      <c r="H756" s="128">
        <f t="shared" si="11"/>
        <v>0</v>
      </c>
    </row>
    <row r="757" spans="1:8" hidden="1" x14ac:dyDescent="0.2">
      <c r="A757" s="87">
        <v>754</v>
      </c>
      <c r="B757" s="88"/>
      <c r="C757" s="76"/>
      <c r="D757" s="163"/>
      <c r="E757" s="163"/>
      <c r="F757" s="88"/>
      <c r="G757" s="89"/>
      <c r="H757" s="128">
        <f t="shared" si="11"/>
        <v>0</v>
      </c>
    </row>
    <row r="758" spans="1:8" hidden="1" x14ac:dyDescent="0.2">
      <c r="A758" s="87">
        <v>755</v>
      </c>
      <c r="B758" s="88"/>
      <c r="C758" s="76"/>
      <c r="D758" s="163"/>
      <c r="E758" s="163"/>
      <c r="F758" s="88"/>
      <c r="G758" s="89"/>
      <c r="H758" s="128">
        <f t="shared" si="11"/>
        <v>0</v>
      </c>
    </row>
    <row r="759" spans="1:8" hidden="1" x14ac:dyDescent="0.2">
      <c r="A759" s="87">
        <v>756</v>
      </c>
      <c r="B759" s="88"/>
      <c r="C759" s="76"/>
      <c r="D759" s="163"/>
      <c r="E759" s="163"/>
      <c r="F759" s="88"/>
      <c r="G759" s="89"/>
      <c r="H759" s="128">
        <f t="shared" si="11"/>
        <v>0</v>
      </c>
    </row>
    <row r="760" spans="1:8" hidden="1" x14ac:dyDescent="0.2">
      <c r="A760" s="87">
        <v>757</v>
      </c>
      <c r="B760" s="88"/>
      <c r="C760" s="76"/>
      <c r="D760" s="163"/>
      <c r="E760" s="163"/>
      <c r="F760" s="88"/>
      <c r="G760" s="89"/>
      <c r="H760" s="128">
        <f t="shared" si="11"/>
        <v>0</v>
      </c>
    </row>
    <row r="761" spans="1:8" hidden="1" x14ac:dyDescent="0.2">
      <c r="A761" s="87">
        <v>758</v>
      </c>
      <c r="B761" s="88"/>
      <c r="C761" s="76"/>
      <c r="D761" s="163"/>
      <c r="E761" s="163"/>
      <c r="F761" s="88"/>
      <c r="G761" s="89"/>
      <c r="H761" s="128">
        <f t="shared" si="11"/>
        <v>0</v>
      </c>
    </row>
    <row r="762" spans="1:8" hidden="1" x14ac:dyDescent="0.2">
      <c r="A762" s="87">
        <v>759</v>
      </c>
      <c r="B762" s="88"/>
      <c r="C762" s="76"/>
      <c r="D762" s="163"/>
      <c r="E762" s="163"/>
      <c r="F762" s="88"/>
      <c r="G762" s="89"/>
      <c r="H762" s="128">
        <f t="shared" si="11"/>
        <v>0</v>
      </c>
    </row>
    <row r="763" spans="1:8" hidden="1" x14ac:dyDescent="0.2">
      <c r="A763" s="87">
        <v>760</v>
      </c>
      <c r="B763" s="88"/>
      <c r="C763" s="76"/>
      <c r="D763" s="163"/>
      <c r="E763" s="163"/>
      <c r="F763" s="88"/>
      <c r="G763" s="89"/>
      <c r="H763" s="128">
        <f t="shared" si="11"/>
        <v>0</v>
      </c>
    </row>
    <row r="764" spans="1:8" hidden="1" x14ac:dyDescent="0.2">
      <c r="A764" s="87">
        <v>761</v>
      </c>
      <c r="B764" s="88"/>
      <c r="C764" s="76"/>
      <c r="D764" s="163"/>
      <c r="E764" s="163"/>
      <c r="F764" s="88"/>
      <c r="G764" s="89"/>
      <c r="H764" s="128">
        <f t="shared" si="11"/>
        <v>0</v>
      </c>
    </row>
    <row r="765" spans="1:8" hidden="1" x14ac:dyDescent="0.2">
      <c r="A765" s="87">
        <v>762</v>
      </c>
      <c r="B765" s="88"/>
      <c r="C765" s="76"/>
      <c r="D765" s="163"/>
      <c r="E765" s="163"/>
      <c r="F765" s="88"/>
      <c r="G765" s="89"/>
      <c r="H765" s="128">
        <f t="shared" si="11"/>
        <v>0</v>
      </c>
    </row>
    <row r="766" spans="1:8" hidden="1" x14ac:dyDescent="0.2">
      <c r="A766" s="87">
        <v>763</v>
      </c>
      <c r="B766" s="88"/>
      <c r="C766" s="76"/>
      <c r="D766" s="163"/>
      <c r="E766" s="163"/>
      <c r="F766" s="88"/>
      <c r="G766" s="89"/>
      <c r="H766" s="128">
        <f t="shared" si="11"/>
        <v>0</v>
      </c>
    </row>
    <row r="767" spans="1:8" hidden="1" x14ac:dyDescent="0.2">
      <c r="A767" s="87">
        <v>764</v>
      </c>
      <c r="B767" s="88"/>
      <c r="C767" s="76"/>
      <c r="D767" s="163"/>
      <c r="E767" s="163"/>
      <c r="F767" s="88"/>
      <c r="G767" s="89"/>
      <c r="H767" s="128">
        <f t="shared" si="11"/>
        <v>0</v>
      </c>
    </row>
    <row r="768" spans="1:8" hidden="1" x14ac:dyDescent="0.2">
      <c r="A768" s="87">
        <v>765</v>
      </c>
      <c r="B768" s="88"/>
      <c r="C768" s="76"/>
      <c r="D768" s="163"/>
      <c r="E768" s="163"/>
      <c r="F768" s="88"/>
      <c r="G768" s="89"/>
      <c r="H768" s="128">
        <f t="shared" si="11"/>
        <v>0</v>
      </c>
    </row>
    <row r="769" spans="1:8" hidden="1" x14ac:dyDescent="0.2">
      <c r="A769" s="87">
        <v>766</v>
      </c>
      <c r="B769" s="88"/>
      <c r="C769" s="76"/>
      <c r="D769" s="163"/>
      <c r="E769" s="163"/>
      <c r="F769" s="88"/>
      <c r="G769" s="89"/>
      <c r="H769" s="128">
        <f t="shared" si="11"/>
        <v>0</v>
      </c>
    </row>
    <row r="770" spans="1:8" hidden="1" x14ac:dyDescent="0.2">
      <c r="A770" s="87">
        <v>767</v>
      </c>
      <c r="B770" s="88"/>
      <c r="C770" s="76"/>
      <c r="D770" s="163"/>
      <c r="E770" s="163"/>
      <c r="F770" s="88"/>
      <c r="G770" s="89"/>
      <c r="H770" s="128">
        <f t="shared" si="11"/>
        <v>0</v>
      </c>
    </row>
    <row r="771" spans="1:8" hidden="1" x14ac:dyDescent="0.2">
      <c r="A771" s="87">
        <v>768</v>
      </c>
      <c r="B771" s="88"/>
      <c r="C771" s="76"/>
      <c r="D771" s="163"/>
      <c r="E771" s="163"/>
      <c r="F771" s="88"/>
      <c r="G771" s="89"/>
      <c r="H771" s="128">
        <f t="shared" si="11"/>
        <v>0</v>
      </c>
    </row>
    <row r="772" spans="1:8" hidden="1" x14ac:dyDescent="0.2">
      <c r="A772" s="87">
        <v>769</v>
      </c>
      <c r="B772" s="88"/>
      <c r="C772" s="76"/>
      <c r="D772" s="163"/>
      <c r="E772" s="163"/>
      <c r="F772" s="88"/>
      <c r="G772" s="89"/>
      <c r="H772" s="128">
        <f t="shared" si="11"/>
        <v>0</v>
      </c>
    </row>
    <row r="773" spans="1:8" hidden="1" x14ac:dyDescent="0.2">
      <c r="A773" s="87">
        <v>770</v>
      </c>
      <c r="B773" s="88"/>
      <c r="C773" s="76"/>
      <c r="D773" s="163"/>
      <c r="E773" s="163"/>
      <c r="F773" s="88"/>
      <c r="G773" s="89"/>
      <c r="H773" s="128">
        <f t="shared" ref="H773:H836" si="12">IFERROR((DATEDIF(D773,E773,"M")+1)*C773,0)</f>
        <v>0</v>
      </c>
    </row>
    <row r="774" spans="1:8" hidden="1" x14ac:dyDescent="0.2">
      <c r="A774" s="87">
        <v>771</v>
      </c>
      <c r="B774" s="88"/>
      <c r="C774" s="76"/>
      <c r="D774" s="163"/>
      <c r="E774" s="163"/>
      <c r="F774" s="88"/>
      <c r="G774" s="89"/>
      <c r="H774" s="128">
        <f t="shared" si="12"/>
        <v>0</v>
      </c>
    </row>
    <row r="775" spans="1:8" hidden="1" x14ac:dyDescent="0.2">
      <c r="A775" s="87">
        <v>772</v>
      </c>
      <c r="B775" s="88"/>
      <c r="C775" s="76"/>
      <c r="D775" s="163"/>
      <c r="E775" s="163"/>
      <c r="F775" s="88"/>
      <c r="G775" s="89"/>
      <c r="H775" s="128">
        <f t="shared" si="12"/>
        <v>0</v>
      </c>
    </row>
    <row r="776" spans="1:8" hidden="1" x14ac:dyDescent="0.2">
      <c r="A776" s="87">
        <v>773</v>
      </c>
      <c r="B776" s="88"/>
      <c r="C776" s="76"/>
      <c r="D776" s="163"/>
      <c r="E776" s="163"/>
      <c r="F776" s="88"/>
      <c r="G776" s="89"/>
      <c r="H776" s="128">
        <f t="shared" si="12"/>
        <v>0</v>
      </c>
    </row>
    <row r="777" spans="1:8" hidden="1" x14ac:dyDescent="0.2">
      <c r="A777" s="87">
        <v>774</v>
      </c>
      <c r="B777" s="88"/>
      <c r="C777" s="76"/>
      <c r="D777" s="163"/>
      <c r="E777" s="163"/>
      <c r="F777" s="88"/>
      <c r="G777" s="89"/>
      <c r="H777" s="128">
        <f t="shared" si="12"/>
        <v>0</v>
      </c>
    </row>
    <row r="778" spans="1:8" hidden="1" x14ac:dyDescent="0.2">
      <c r="A778" s="87">
        <v>775</v>
      </c>
      <c r="B778" s="88"/>
      <c r="C778" s="76"/>
      <c r="D778" s="163"/>
      <c r="E778" s="163"/>
      <c r="F778" s="88"/>
      <c r="G778" s="89"/>
      <c r="H778" s="128">
        <f t="shared" si="12"/>
        <v>0</v>
      </c>
    </row>
    <row r="779" spans="1:8" hidden="1" x14ac:dyDescent="0.2">
      <c r="A779" s="87">
        <v>776</v>
      </c>
      <c r="B779" s="88"/>
      <c r="C779" s="76"/>
      <c r="D779" s="163"/>
      <c r="E779" s="163"/>
      <c r="F779" s="88"/>
      <c r="G779" s="89"/>
      <c r="H779" s="128">
        <f t="shared" si="12"/>
        <v>0</v>
      </c>
    </row>
    <row r="780" spans="1:8" hidden="1" x14ac:dyDescent="0.2">
      <c r="A780" s="87">
        <v>777</v>
      </c>
      <c r="B780" s="88"/>
      <c r="C780" s="76"/>
      <c r="D780" s="163"/>
      <c r="E780" s="163"/>
      <c r="F780" s="88"/>
      <c r="G780" s="89"/>
      <c r="H780" s="128">
        <f t="shared" si="12"/>
        <v>0</v>
      </c>
    </row>
    <row r="781" spans="1:8" hidden="1" x14ac:dyDescent="0.2">
      <c r="A781" s="87">
        <v>778</v>
      </c>
      <c r="B781" s="88"/>
      <c r="C781" s="76"/>
      <c r="D781" s="163"/>
      <c r="E781" s="163"/>
      <c r="F781" s="88"/>
      <c r="G781" s="89"/>
      <c r="H781" s="128">
        <f t="shared" si="12"/>
        <v>0</v>
      </c>
    </row>
    <row r="782" spans="1:8" hidden="1" x14ac:dyDescent="0.2">
      <c r="A782" s="87">
        <v>779</v>
      </c>
      <c r="B782" s="88"/>
      <c r="C782" s="76"/>
      <c r="D782" s="163"/>
      <c r="E782" s="163"/>
      <c r="F782" s="88"/>
      <c r="G782" s="89"/>
      <c r="H782" s="128">
        <f t="shared" si="12"/>
        <v>0</v>
      </c>
    </row>
    <row r="783" spans="1:8" hidden="1" x14ac:dyDescent="0.2">
      <c r="A783" s="87">
        <v>780</v>
      </c>
      <c r="B783" s="88"/>
      <c r="C783" s="76"/>
      <c r="D783" s="163"/>
      <c r="E783" s="163"/>
      <c r="F783" s="88"/>
      <c r="G783" s="89"/>
      <c r="H783" s="128">
        <f t="shared" si="12"/>
        <v>0</v>
      </c>
    </row>
    <row r="784" spans="1:8" hidden="1" x14ac:dyDescent="0.2">
      <c r="A784" s="87">
        <v>781</v>
      </c>
      <c r="B784" s="88"/>
      <c r="C784" s="76"/>
      <c r="D784" s="163"/>
      <c r="E784" s="163"/>
      <c r="F784" s="88"/>
      <c r="G784" s="89"/>
      <c r="H784" s="128">
        <f t="shared" si="12"/>
        <v>0</v>
      </c>
    </row>
    <row r="785" spans="1:8" hidden="1" x14ac:dyDescent="0.2">
      <c r="A785" s="87">
        <v>782</v>
      </c>
      <c r="B785" s="88"/>
      <c r="C785" s="76"/>
      <c r="D785" s="163"/>
      <c r="E785" s="163"/>
      <c r="F785" s="88"/>
      <c r="G785" s="89"/>
      <c r="H785" s="128">
        <f t="shared" si="12"/>
        <v>0</v>
      </c>
    </row>
    <row r="786" spans="1:8" hidden="1" x14ac:dyDescent="0.2">
      <c r="A786" s="87">
        <v>783</v>
      </c>
      <c r="B786" s="88"/>
      <c r="C786" s="76"/>
      <c r="D786" s="163"/>
      <c r="E786" s="163"/>
      <c r="F786" s="88"/>
      <c r="G786" s="89"/>
      <c r="H786" s="128">
        <f t="shared" si="12"/>
        <v>0</v>
      </c>
    </row>
    <row r="787" spans="1:8" hidden="1" x14ac:dyDescent="0.2">
      <c r="A787" s="87">
        <v>784</v>
      </c>
      <c r="B787" s="88"/>
      <c r="C787" s="76"/>
      <c r="D787" s="163"/>
      <c r="E787" s="163"/>
      <c r="F787" s="88"/>
      <c r="G787" s="89"/>
      <c r="H787" s="128">
        <f t="shared" si="12"/>
        <v>0</v>
      </c>
    </row>
    <row r="788" spans="1:8" hidden="1" x14ac:dyDescent="0.2">
      <c r="A788" s="87">
        <v>785</v>
      </c>
      <c r="B788" s="88"/>
      <c r="C788" s="76"/>
      <c r="D788" s="163"/>
      <c r="E788" s="163"/>
      <c r="F788" s="88"/>
      <c r="G788" s="89"/>
      <c r="H788" s="128">
        <f t="shared" si="12"/>
        <v>0</v>
      </c>
    </row>
    <row r="789" spans="1:8" hidden="1" x14ac:dyDescent="0.2">
      <c r="A789" s="87">
        <v>786</v>
      </c>
      <c r="B789" s="88"/>
      <c r="C789" s="76"/>
      <c r="D789" s="163"/>
      <c r="E789" s="163"/>
      <c r="F789" s="88"/>
      <c r="G789" s="89"/>
      <c r="H789" s="128">
        <f t="shared" si="12"/>
        <v>0</v>
      </c>
    </row>
    <row r="790" spans="1:8" hidden="1" x14ac:dyDescent="0.2">
      <c r="A790" s="87">
        <v>787</v>
      </c>
      <c r="B790" s="88"/>
      <c r="C790" s="76"/>
      <c r="D790" s="163"/>
      <c r="E790" s="163"/>
      <c r="F790" s="88"/>
      <c r="G790" s="89"/>
      <c r="H790" s="128">
        <f t="shared" si="12"/>
        <v>0</v>
      </c>
    </row>
    <row r="791" spans="1:8" hidden="1" x14ac:dyDescent="0.2">
      <c r="A791" s="87">
        <v>788</v>
      </c>
      <c r="B791" s="88"/>
      <c r="C791" s="76"/>
      <c r="D791" s="163"/>
      <c r="E791" s="163"/>
      <c r="F791" s="88"/>
      <c r="G791" s="89"/>
      <c r="H791" s="128">
        <f t="shared" si="12"/>
        <v>0</v>
      </c>
    </row>
    <row r="792" spans="1:8" hidden="1" x14ac:dyDescent="0.2">
      <c r="A792" s="87">
        <v>789</v>
      </c>
      <c r="B792" s="88"/>
      <c r="C792" s="76"/>
      <c r="D792" s="163"/>
      <c r="E792" s="163"/>
      <c r="F792" s="88"/>
      <c r="G792" s="89"/>
      <c r="H792" s="128">
        <f t="shared" si="12"/>
        <v>0</v>
      </c>
    </row>
    <row r="793" spans="1:8" hidden="1" x14ac:dyDescent="0.2">
      <c r="A793" s="87">
        <v>790</v>
      </c>
      <c r="B793" s="88"/>
      <c r="C793" s="76"/>
      <c r="D793" s="163"/>
      <c r="E793" s="163"/>
      <c r="F793" s="88"/>
      <c r="G793" s="89"/>
      <c r="H793" s="128">
        <f t="shared" si="12"/>
        <v>0</v>
      </c>
    </row>
    <row r="794" spans="1:8" hidden="1" x14ac:dyDescent="0.2">
      <c r="A794" s="87">
        <v>791</v>
      </c>
      <c r="B794" s="88"/>
      <c r="C794" s="76"/>
      <c r="D794" s="163"/>
      <c r="E794" s="163"/>
      <c r="F794" s="88"/>
      <c r="G794" s="89"/>
      <c r="H794" s="128">
        <f t="shared" si="12"/>
        <v>0</v>
      </c>
    </row>
    <row r="795" spans="1:8" hidden="1" x14ac:dyDescent="0.2">
      <c r="A795" s="87">
        <v>792</v>
      </c>
      <c r="B795" s="88"/>
      <c r="C795" s="76"/>
      <c r="D795" s="163"/>
      <c r="E795" s="163"/>
      <c r="F795" s="88"/>
      <c r="G795" s="89"/>
      <c r="H795" s="128">
        <f t="shared" si="12"/>
        <v>0</v>
      </c>
    </row>
    <row r="796" spans="1:8" hidden="1" x14ac:dyDescent="0.2">
      <c r="A796" s="87">
        <v>793</v>
      </c>
      <c r="B796" s="88"/>
      <c r="C796" s="76"/>
      <c r="D796" s="163"/>
      <c r="E796" s="163"/>
      <c r="F796" s="88"/>
      <c r="G796" s="89"/>
      <c r="H796" s="128">
        <f t="shared" si="12"/>
        <v>0</v>
      </c>
    </row>
    <row r="797" spans="1:8" hidden="1" x14ac:dyDescent="0.2">
      <c r="A797" s="87">
        <v>794</v>
      </c>
      <c r="B797" s="88"/>
      <c r="C797" s="76"/>
      <c r="D797" s="163"/>
      <c r="E797" s="163"/>
      <c r="F797" s="88"/>
      <c r="G797" s="89"/>
      <c r="H797" s="128">
        <f t="shared" si="12"/>
        <v>0</v>
      </c>
    </row>
    <row r="798" spans="1:8" hidden="1" x14ac:dyDescent="0.2">
      <c r="A798" s="87">
        <v>795</v>
      </c>
      <c r="B798" s="88"/>
      <c r="C798" s="76"/>
      <c r="D798" s="163"/>
      <c r="E798" s="163"/>
      <c r="F798" s="88"/>
      <c r="G798" s="89"/>
      <c r="H798" s="128">
        <f t="shared" si="12"/>
        <v>0</v>
      </c>
    </row>
    <row r="799" spans="1:8" hidden="1" x14ac:dyDescent="0.2">
      <c r="A799" s="87">
        <v>796</v>
      </c>
      <c r="B799" s="88"/>
      <c r="C799" s="76"/>
      <c r="D799" s="163"/>
      <c r="E799" s="163"/>
      <c r="F799" s="88"/>
      <c r="G799" s="89"/>
      <c r="H799" s="128">
        <f t="shared" si="12"/>
        <v>0</v>
      </c>
    </row>
    <row r="800" spans="1:8" hidden="1" x14ac:dyDescent="0.2">
      <c r="A800" s="87">
        <v>797</v>
      </c>
      <c r="B800" s="88"/>
      <c r="C800" s="76"/>
      <c r="D800" s="163"/>
      <c r="E800" s="163"/>
      <c r="F800" s="88"/>
      <c r="G800" s="89"/>
      <c r="H800" s="128">
        <f t="shared" si="12"/>
        <v>0</v>
      </c>
    </row>
    <row r="801" spans="1:8" hidden="1" x14ac:dyDescent="0.2">
      <c r="A801" s="87">
        <v>798</v>
      </c>
      <c r="B801" s="88"/>
      <c r="C801" s="76"/>
      <c r="D801" s="163"/>
      <c r="E801" s="163"/>
      <c r="F801" s="88"/>
      <c r="G801" s="89"/>
      <c r="H801" s="128">
        <f t="shared" si="12"/>
        <v>0</v>
      </c>
    </row>
    <row r="802" spans="1:8" hidden="1" x14ac:dyDescent="0.2">
      <c r="A802" s="87">
        <v>799</v>
      </c>
      <c r="B802" s="88"/>
      <c r="C802" s="76"/>
      <c r="D802" s="163"/>
      <c r="E802" s="163"/>
      <c r="F802" s="88"/>
      <c r="G802" s="89"/>
      <c r="H802" s="128">
        <f t="shared" si="12"/>
        <v>0</v>
      </c>
    </row>
    <row r="803" spans="1:8" hidden="1" x14ac:dyDescent="0.2">
      <c r="A803" s="87">
        <v>800</v>
      </c>
      <c r="B803" s="88"/>
      <c r="C803" s="76"/>
      <c r="D803" s="163"/>
      <c r="E803" s="163"/>
      <c r="F803" s="88"/>
      <c r="G803" s="89"/>
      <c r="H803" s="128">
        <f t="shared" si="12"/>
        <v>0</v>
      </c>
    </row>
    <row r="804" spans="1:8" hidden="1" x14ac:dyDescent="0.2">
      <c r="A804" s="87">
        <v>801</v>
      </c>
      <c r="B804" s="88"/>
      <c r="C804" s="76"/>
      <c r="D804" s="163"/>
      <c r="E804" s="163"/>
      <c r="F804" s="88"/>
      <c r="G804" s="89"/>
      <c r="H804" s="128">
        <f t="shared" si="12"/>
        <v>0</v>
      </c>
    </row>
    <row r="805" spans="1:8" hidden="1" x14ac:dyDescent="0.2">
      <c r="A805" s="87">
        <v>802</v>
      </c>
      <c r="B805" s="88"/>
      <c r="C805" s="76"/>
      <c r="D805" s="163"/>
      <c r="E805" s="163"/>
      <c r="F805" s="88"/>
      <c r="G805" s="89"/>
      <c r="H805" s="128">
        <f t="shared" si="12"/>
        <v>0</v>
      </c>
    </row>
    <row r="806" spans="1:8" hidden="1" x14ac:dyDescent="0.2">
      <c r="A806" s="87">
        <v>803</v>
      </c>
      <c r="B806" s="88"/>
      <c r="C806" s="76"/>
      <c r="D806" s="163"/>
      <c r="E806" s="163"/>
      <c r="F806" s="88"/>
      <c r="G806" s="89"/>
      <c r="H806" s="128">
        <f t="shared" si="12"/>
        <v>0</v>
      </c>
    </row>
    <row r="807" spans="1:8" hidden="1" x14ac:dyDescent="0.2">
      <c r="A807" s="87">
        <v>804</v>
      </c>
      <c r="B807" s="88"/>
      <c r="C807" s="76"/>
      <c r="D807" s="163"/>
      <c r="E807" s="163"/>
      <c r="F807" s="88"/>
      <c r="G807" s="89"/>
      <c r="H807" s="128">
        <f t="shared" si="12"/>
        <v>0</v>
      </c>
    </row>
    <row r="808" spans="1:8" hidden="1" x14ac:dyDescent="0.2">
      <c r="A808" s="87">
        <v>805</v>
      </c>
      <c r="B808" s="88"/>
      <c r="C808" s="76"/>
      <c r="D808" s="163"/>
      <c r="E808" s="163"/>
      <c r="F808" s="88"/>
      <c r="G808" s="89"/>
      <c r="H808" s="128">
        <f t="shared" si="12"/>
        <v>0</v>
      </c>
    </row>
    <row r="809" spans="1:8" hidden="1" x14ac:dyDescent="0.2">
      <c r="A809" s="87">
        <v>806</v>
      </c>
      <c r="B809" s="88"/>
      <c r="C809" s="76"/>
      <c r="D809" s="163"/>
      <c r="E809" s="163"/>
      <c r="F809" s="88"/>
      <c r="G809" s="89"/>
      <c r="H809" s="128">
        <f t="shared" si="12"/>
        <v>0</v>
      </c>
    </row>
    <row r="810" spans="1:8" hidden="1" x14ac:dyDescent="0.2">
      <c r="A810" s="87">
        <v>807</v>
      </c>
      <c r="B810" s="88"/>
      <c r="C810" s="76"/>
      <c r="D810" s="163"/>
      <c r="E810" s="163"/>
      <c r="F810" s="88"/>
      <c r="G810" s="89"/>
      <c r="H810" s="128">
        <f t="shared" si="12"/>
        <v>0</v>
      </c>
    </row>
    <row r="811" spans="1:8" hidden="1" x14ac:dyDescent="0.2">
      <c r="A811" s="87">
        <v>808</v>
      </c>
      <c r="B811" s="88"/>
      <c r="C811" s="76"/>
      <c r="D811" s="163"/>
      <c r="E811" s="163"/>
      <c r="F811" s="88"/>
      <c r="G811" s="89"/>
      <c r="H811" s="128">
        <f t="shared" si="12"/>
        <v>0</v>
      </c>
    </row>
    <row r="812" spans="1:8" hidden="1" x14ac:dyDescent="0.2">
      <c r="A812" s="87">
        <v>809</v>
      </c>
      <c r="B812" s="88"/>
      <c r="C812" s="76"/>
      <c r="D812" s="163"/>
      <c r="E812" s="163"/>
      <c r="F812" s="88"/>
      <c r="G812" s="89"/>
      <c r="H812" s="128">
        <f t="shared" si="12"/>
        <v>0</v>
      </c>
    </row>
    <row r="813" spans="1:8" hidden="1" x14ac:dyDescent="0.2">
      <c r="A813" s="87">
        <v>810</v>
      </c>
      <c r="B813" s="88"/>
      <c r="C813" s="76"/>
      <c r="D813" s="163"/>
      <c r="E813" s="163"/>
      <c r="F813" s="88"/>
      <c r="G813" s="89"/>
      <c r="H813" s="128">
        <f t="shared" si="12"/>
        <v>0</v>
      </c>
    </row>
    <row r="814" spans="1:8" hidden="1" x14ac:dyDescent="0.2">
      <c r="A814" s="87">
        <v>811</v>
      </c>
      <c r="B814" s="88"/>
      <c r="C814" s="76"/>
      <c r="D814" s="163"/>
      <c r="E814" s="163"/>
      <c r="F814" s="88"/>
      <c r="G814" s="89"/>
      <c r="H814" s="128">
        <f t="shared" si="12"/>
        <v>0</v>
      </c>
    </row>
    <row r="815" spans="1:8" hidden="1" x14ac:dyDescent="0.2">
      <c r="A815" s="87">
        <v>812</v>
      </c>
      <c r="B815" s="88"/>
      <c r="C815" s="76"/>
      <c r="D815" s="163"/>
      <c r="E815" s="163"/>
      <c r="F815" s="88"/>
      <c r="G815" s="89"/>
      <c r="H815" s="128">
        <f t="shared" si="12"/>
        <v>0</v>
      </c>
    </row>
    <row r="816" spans="1:8" hidden="1" x14ac:dyDescent="0.2">
      <c r="A816" s="87">
        <v>813</v>
      </c>
      <c r="B816" s="88"/>
      <c r="C816" s="76"/>
      <c r="D816" s="163"/>
      <c r="E816" s="163"/>
      <c r="F816" s="88"/>
      <c r="G816" s="89"/>
      <c r="H816" s="128">
        <f t="shared" si="12"/>
        <v>0</v>
      </c>
    </row>
    <row r="817" spans="1:8" hidden="1" x14ac:dyDescent="0.2">
      <c r="A817" s="87">
        <v>814</v>
      </c>
      <c r="B817" s="88"/>
      <c r="C817" s="76"/>
      <c r="D817" s="163"/>
      <c r="E817" s="163"/>
      <c r="F817" s="88"/>
      <c r="G817" s="89"/>
      <c r="H817" s="128">
        <f t="shared" si="12"/>
        <v>0</v>
      </c>
    </row>
    <row r="818" spans="1:8" hidden="1" x14ac:dyDescent="0.2">
      <c r="A818" s="87">
        <v>815</v>
      </c>
      <c r="B818" s="88"/>
      <c r="C818" s="76"/>
      <c r="D818" s="163"/>
      <c r="E818" s="163"/>
      <c r="F818" s="88"/>
      <c r="G818" s="89"/>
      <c r="H818" s="128">
        <f t="shared" si="12"/>
        <v>0</v>
      </c>
    </row>
    <row r="819" spans="1:8" hidden="1" x14ac:dyDescent="0.2">
      <c r="A819" s="87">
        <v>816</v>
      </c>
      <c r="B819" s="88"/>
      <c r="C819" s="76"/>
      <c r="D819" s="163"/>
      <c r="E819" s="163"/>
      <c r="F819" s="88"/>
      <c r="G819" s="89"/>
      <c r="H819" s="128">
        <f t="shared" si="12"/>
        <v>0</v>
      </c>
    </row>
    <row r="820" spans="1:8" hidden="1" x14ac:dyDescent="0.2">
      <c r="A820" s="87">
        <v>817</v>
      </c>
      <c r="B820" s="88"/>
      <c r="C820" s="76"/>
      <c r="D820" s="163"/>
      <c r="E820" s="163"/>
      <c r="F820" s="88"/>
      <c r="G820" s="89"/>
      <c r="H820" s="128">
        <f t="shared" si="12"/>
        <v>0</v>
      </c>
    </row>
    <row r="821" spans="1:8" hidden="1" x14ac:dyDescent="0.2">
      <c r="A821" s="87">
        <v>818</v>
      </c>
      <c r="B821" s="88"/>
      <c r="C821" s="76"/>
      <c r="D821" s="163"/>
      <c r="E821" s="163"/>
      <c r="F821" s="88"/>
      <c r="G821" s="89"/>
      <c r="H821" s="128">
        <f t="shared" si="12"/>
        <v>0</v>
      </c>
    </row>
    <row r="822" spans="1:8" hidden="1" x14ac:dyDescent="0.2">
      <c r="A822" s="87">
        <v>819</v>
      </c>
      <c r="B822" s="88"/>
      <c r="C822" s="76"/>
      <c r="D822" s="163"/>
      <c r="E822" s="163"/>
      <c r="F822" s="88"/>
      <c r="G822" s="89"/>
      <c r="H822" s="128">
        <f t="shared" si="12"/>
        <v>0</v>
      </c>
    </row>
    <row r="823" spans="1:8" hidden="1" x14ac:dyDescent="0.2">
      <c r="A823" s="87">
        <v>820</v>
      </c>
      <c r="B823" s="88"/>
      <c r="C823" s="76"/>
      <c r="D823" s="163"/>
      <c r="E823" s="163"/>
      <c r="F823" s="88"/>
      <c r="G823" s="89"/>
      <c r="H823" s="128">
        <f t="shared" si="12"/>
        <v>0</v>
      </c>
    </row>
    <row r="824" spans="1:8" hidden="1" x14ac:dyDescent="0.2">
      <c r="A824" s="87">
        <v>821</v>
      </c>
      <c r="B824" s="88"/>
      <c r="C824" s="76"/>
      <c r="D824" s="163"/>
      <c r="E824" s="163"/>
      <c r="F824" s="88"/>
      <c r="G824" s="89"/>
      <c r="H824" s="128">
        <f t="shared" si="12"/>
        <v>0</v>
      </c>
    </row>
    <row r="825" spans="1:8" hidden="1" x14ac:dyDescent="0.2">
      <c r="A825" s="87">
        <v>822</v>
      </c>
      <c r="B825" s="88"/>
      <c r="C825" s="76"/>
      <c r="D825" s="163"/>
      <c r="E825" s="163"/>
      <c r="F825" s="88"/>
      <c r="G825" s="89"/>
      <c r="H825" s="128">
        <f t="shared" si="12"/>
        <v>0</v>
      </c>
    </row>
    <row r="826" spans="1:8" hidden="1" x14ac:dyDescent="0.2">
      <c r="A826" s="87">
        <v>823</v>
      </c>
      <c r="B826" s="88"/>
      <c r="C826" s="76"/>
      <c r="D826" s="163"/>
      <c r="E826" s="163"/>
      <c r="F826" s="88"/>
      <c r="G826" s="89"/>
      <c r="H826" s="128">
        <f t="shared" si="12"/>
        <v>0</v>
      </c>
    </row>
    <row r="827" spans="1:8" hidden="1" x14ac:dyDescent="0.2">
      <c r="A827" s="87">
        <v>824</v>
      </c>
      <c r="B827" s="88"/>
      <c r="C827" s="76"/>
      <c r="D827" s="163"/>
      <c r="E827" s="163"/>
      <c r="F827" s="88"/>
      <c r="G827" s="89"/>
      <c r="H827" s="128">
        <f t="shared" si="12"/>
        <v>0</v>
      </c>
    </row>
    <row r="828" spans="1:8" hidden="1" x14ac:dyDescent="0.2">
      <c r="A828" s="87">
        <v>825</v>
      </c>
      <c r="B828" s="88"/>
      <c r="C828" s="76"/>
      <c r="D828" s="163"/>
      <c r="E828" s="163"/>
      <c r="F828" s="88"/>
      <c r="G828" s="89"/>
      <c r="H828" s="128">
        <f t="shared" si="12"/>
        <v>0</v>
      </c>
    </row>
    <row r="829" spans="1:8" hidden="1" x14ac:dyDescent="0.2">
      <c r="A829" s="87">
        <v>826</v>
      </c>
      <c r="B829" s="88"/>
      <c r="C829" s="76"/>
      <c r="D829" s="163"/>
      <c r="E829" s="163"/>
      <c r="F829" s="88"/>
      <c r="G829" s="89"/>
      <c r="H829" s="128">
        <f t="shared" si="12"/>
        <v>0</v>
      </c>
    </row>
    <row r="830" spans="1:8" hidden="1" x14ac:dyDescent="0.2">
      <c r="A830" s="87">
        <v>827</v>
      </c>
      <c r="B830" s="88"/>
      <c r="C830" s="76"/>
      <c r="D830" s="163"/>
      <c r="E830" s="163"/>
      <c r="F830" s="88"/>
      <c r="G830" s="89"/>
      <c r="H830" s="128">
        <f t="shared" si="12"/>
        <v>0</v>
      </c>
    </row>
    <row r="831" spans="1:8" hidden="1" x14ac:dyDescent="0.2">
      <c r="A831" s="87">
        <v>828</v>
      </c>
      <c r="B831" s="88"/>
      <c r="C831" s="76"/>
      <c r="D831" s="163"/>
      <c r="E831" s="163"/>
      <c r="F831" s="88"/>
      <c r="G831" s="89"/>
      <c r="H831" s="128">
        <f t="shared" si="12"/>
        <v>0</v>
      </c>
    </row>
    <row r="832" spans="1:8" hidden="1" x14ac:dyDescent="0.2">
      <c r="A832" s="87">
        <v>829</v>
      </c>
      <c r="B832" s="88"/>
      <c r="C832" s="76"/>
      <c r="D832" s="163"/>
      <c r="E832" s="163"/>
      <c r="F832" s="88"/>
      <c r="G832" s="89"/>
      <c r="H832" s="128">
        <f t="shared" si="12"/>
        <v>0</v>
      </c>
    </row>
    <row r="833" spans="1:8" hidden="1" x14ac:dyDescent="0.2">
      <c r="A833" s="87">
        <v>830</v>
      </c>
      <c r="B833" s="88"/>
      <c r="C833" s="76"/>
      <c r="D833" s="163"/>
      <c r="E833" s="163"/>
      <c r="F833" s="88"/>
      <c r="G833" s="89"/>
      <c r="H833" s="128">
        <f t="shared" si="12"/>
        <v>0</v>
      </c>
    </row>
    <row r="834" spans="1:8" hidden="1" x14ac:dyDescent="0.2">
      <c r="A834" s="87">
        <v>831</v>
      </c>
      <c r="B834" s="88"/>
      <c r="C834" s="76"/>
      <c r="D834" s="163"/>
      <c r="E834" s="163"/>
      <c r="F834" s="88"/>
      <c r="G834" s="89"/>
      <c r="H834" s="128">
        <f t="shared" si="12"/>
        <v>0</v>
      </c>
    </row>
    <row r="835" spans="1:8" hidden="1" x14ac:dyDescent="0.2">
      <c r="A835" s="87">
        <v>832</v>
      </c>
      <c r="B835" s="88"/>
      <c r="C835" s="76"/>
      <c r="D835" s="163"/>
      <c r="E835" s="163"/>
      <c r="F835" s="88"/>
      <c r="G835" s="89"/>
      <c r="H835" s="128">
        <f t="shared" si="12"/>
        <v>0</v>
      </c>
    </row>
    <row r="836" spans="1:8" hidden="1" x14ac:dyDescent="0.2">
      <c r="A836" s="87">
        <v>833</v>
      </c>
      <c r="B836" s="88"/>
      <c r="C836" s="76"/>
      <c r="D836" s="163"/>
      <c r="E836" s="163"/>
      <c r="F836" s="88"/>
      <c r="G836" s="89"/>
      <c r="H836" s="128">
        <f t="shared" si="12"/>
        <v>0</v>
      </c>
    </row>
    <row r="837" spans="1:8" hidden="1" x14ac:dyDescent="0.2">
      <c r="A837" s="87">
        <v>834</v>
      </c>
      <c r="B837" s="88"/>
      <c r="C837" s="76"/>
      <c r="D837" s="163"/>
      <c r="E837" s="163"/>
      <c r="F837" s="88"/>
      <c r="G837" s="89"/>
      <c r="H837" s="128">
        <f t="shared" ref="H837:H900" si="13">IFERROR((DATEDIF(D837,E837,"M")+1)*C837,0)</f>
        <v>0</v>
      </c>
    </row>
    <row r="838" spans="1:8" hidden="1" x14ac:dyDescent="0.2">
      <c r="A838" s="87">
        <v>835</v>
      </c>
      <c r="B838" s="88"/>
      <c r="C838" s="76"/>
      <c r="D838" s="163"/>
      <c r="E838" s="163"/>
      <c r="F838" s="88"/>
      <c r="G838" s="89"/>
      <c r="H838" s="128">
        <f t="shared" si="13"/>
        <v>0</v>
      </c>
    </row>
    <row r="839" spans="1:8" hidden="1" x14ac:dyDescent="0.2">
      <c r="A839" s="87">
        <v>836</v>
      </c>
      <c r="B839" s="88"/>
      <c r="C839" s="76"/>
      <c r="D839" s="163"/>
      <c r="E839" s="163"/>
      <c r="F839" s="88"/>
      <c r="G839" s="89"/>
      <c r="H839" s="128">
        <f t="shared" si="13"/>
        <v>0</v>
      </c>
    </row>
    <row r="840" spans="1:8" hidden="1" x14ac:dyDescent="0.2">
      <c r="A840" s="87">
        <v>837</v>
      </c>
      <c r="B840" s="88"/>
      <c r="C840" s="76"/>
      <c r="D840" s="163"/>
      <c r="E840" s="163"/>
      <c r="F840" s="88"/>
      <c r="G840" s="89"/>
      <c r="H840" s="128">
        <f t="shared" si="13"/>
        <v>0</v>
      </c>
    </row>
    <row r="841" spans="1:8" hidden="1" x14ac:dyDescent="0.2">
      <c r="A841" s="87">
        <v>838</v>
      </c>
      <c r="B841" s="88"/>
      <c r="C841" s="76"/>
      <c r="D841" s="163"/>
      <c r="E841" s="163"/>
      <c r="F841" s="88"/>
      <c r="G841" s="89"/>
      <c r="H841" s="128">
        <f t="shared" si="13"/>
        <v>0</v>
      </c>
    </row>
    <row r="842" spans="1:8" hidden="1" x14ac:dyDescent="0.2">
      <c r="A842" s="87">
        <v>839</v>
      </c>
      <c r="B842" s="88"/>
      <c r="C842" s="76"/>
      <c r="D842" s="163"/>
      <c r="E842" s="163"/>
      <c r="F842" s="88"/>
      <c r="G842" s="89"/>
      <c r="H842" s="128">
        <f t="shared" si="13"/>
        <v>0</v>
      </c>
    </row>
    <row r="843" spans="1:8" hidden="1" x14ac:dyDescent="0.2">
      <c r="A843" s="87">
        <v>840</v>
      </c>
      <c r="B843" s="88"/>
      <c r="C843" s="76"/>
      <c r="D843" s="163"/>
      <c r="E843" s="163"/>
      <c r="F843" s="88"/>
      <c r="G843" s="89"/>
      <c r="H843" s="128">
        <f t="shared" si="13"/>
        <v>0</v>
      </c>
    </row>
    <row r="844" spans="1:8" hidden="1" x14ac:dyDescent="0.2">
      <c r="A844" s="87">
        <v>841</v>
      </c>
      <c r="B844" s="88"/>
      <c r="C844" s="76"/>
      <c r="D844" s="163"/>
      <c r="E844" s="163"/>
      <c r="F844" s="88"/>
      <c r="G844" s="89"/>
      <c r="H844" s="128">
        <f t="shared" si="13"/>
        <v>0</v>
      </c>
    </row>
    <row r="845" spans="1:8" hidden="1" x14ac:dyDescent="0.2">
      <c r="A845" s="87">
        <v>842</v>
      </c>
      <c r="B845" s="88"/>
      <c r="C845" s="76"/>
      <c r="D845" s="163"/>
      <c r="E845" s="163"/>
      <c r="F845" s="88"/>
      <c r="G845" s="89"/>
      <c r="H845" s="128">
        <f t="shared" si="13"/>
        <v>0</v>
      </c>
    </row>
    <row r="846" spans="1:8" hidden="1" x14ac:dyDescent="0.2">
      <c r="A846" s="87">
        <v>843</v>
      </c>
      <c r="B846" s="88"/>
      <c r="C846" s="76"/>
      <c r="D846" s="163"/>
      <c r="E846" s="163"/>
      <c r="F846" s="88"/>
      <c r="G846" s="89"/>
      <c r="H846" s="128">
        <f t="shared" si="13"/>
        <v>0</v>
      </c>
    </row>
    <row r="847" spans="1:8" hidden="1" x14ac:dyDescent="0.2">
      <c r="A847" s="87">
        <v>844</v>
      </c>
      <c r="B847" s="88"/>
      <c r="C847" s="76"/>
      <c r="D847" s="163"/>
      <c r="E847" s="163"/>
      <c r="F847" s="88"/>
      <c r="G847" s="89"/>
      <c r="H847" s="128">
        <f t="shared" si="13"/>
        <v>0</v>
      </c>
    </row>
    <row r="848" spans="1:8" hidden="1" x14ac:dyDescent="0.2">
      <c r="A848" s="87">
        <v>845</v>
      </c>
      <c r="B848" s="88"/>
      <c r="C848" s="76"/>
      <c r="D848" s="163"/>
      <c r="E848" s="163"/>
      <c r="F848" s="88"/>
      <c r="G848" s="89"/>
      <c r="H848" s="128">
        <f t="shared" si="13"/>
        <v>0</v>
      </c>
    </row>
    <row r="849" spans="1:8" hidden="1" x14ac:dyDescent="0.2">
      <c r="A849" s="87">
        <v>846</v>
      </c>
      <c r="B849" s="88"/>
      <c r="C849" s="76"/>
      <c r="D849" s="163"/>
      <c r="E849" s="163"/>
      <c r="F849" s="88"/>
      <c r="G849" s="89"/>
      <c r="H849" s="128">
        <f t="shared" si="13"/>
        <v>0</v>
      </c>
    </row>
    <row r="850" spans="1:8" hidden="1" x14ac:dyDescent="0.2">
      <c r="A850" s="87">
        <v>847</v>
      </c>
      <c r="B850" s="88"/>
      <c r="C850" s="76"/>
      <c r="D850" s="163"/>
      <c r="E850" s="163"/>
      <c r="F850" s="88"/>
      <c r="G850" s="89"/>
      <c r="H850" s="128">
        <f t="shared" si="13"/>
        <v>0</v>
      </c>
    </row>
    <row r="851" spans="1:8" hidden="1" x14ac:dyDescent="0.2">
      <c r="A851" s="87">
        <v>848</v>
      </c>
      <c r="B851" s="88"/>
      <c r="C851" s="76"/>
      <c r="D851" s="163"/>
      <c r="E851" s="163"/>
      <c r="F851" s="88"/>
      <c r="G851" s="89"/>
      <c r="H851" s="128">
        <f t="shared" si="13"/>
        <v>0</v>
      </c>
    </row>
    <row r="852" spans="1:8" hidden="1" x14ac:dyDescent="0.2">
      <c r="A852" s="87">
        <v>849</v>
      </c>
      <c r="B852" s="88"/>
      <c r="C852" s="76"/>
      <c r="D852" s="163"/>
      <c r="E852" s="163"/>
      <c r="F852" s="88"/>
      <c r="G852" s="89"/>
      <c r="H852" s="128">
        <f t="shared" si="13"/>
        <v>0</v>
      </c>
    </row>
    <row r="853" spans="1:8" hidden="1" x14ac:dyDescent="0.2">
      <c r="A853" s="87">
        <v>850</v>
      </c>
      <c r="B853" s="88"/>
      <c r="C853" s="76"/>
      <c r="D853" s="163"/>
      <c r="E853" s="163"/>
      <c r="F853" s="88"/>
      <c r="G853" s="89"/>
      <c r="H853" s="128">
        <f t="shared" si="13"/>
        <v>0</v>
      </c>
    </row>
    <row r="854" spans="1:8" hidden="1" x14ac:dyDescent="0.2">
      <c r="A854" s="87">
        <v>851</v>
      </c>
      <c r="B854" s="88"/>
      <c r="C854" s="76"/>
      <c r="D854" s="163"/>
      <c r="E854" s="163"/>
      <c r="F854" s="88"/>
      <c r="G854" s="89"/>
      <c r="H854" s="128">
        <f t="shared" si="13"/>
        <v>0</v>
      </c>
    </row>
    <row r="855" spans="1:8" hidden="1" x14ac:dyDescent="0.2">
      <c r="A855" s="87">
        <v>852</v>
      </c>
      <c r="B855" s="88"/>
      <c r="C855" s="76"/>
      <c r="D855" s="163"/>
      <c r="E855" s="163"/>
      <c r="F855" s="88"/>
      <c r="G855" s="89"/>
      <c r="H855" s="128">
        <f t="shared" si="13"/>
        <v>0</v>
      </c>
    </row>
    <row r="856" spans="1:8" hidden="1" x14ac:dyDescent="0.2">
      <c r="A856" s="87">
        <v>853</v>
      </c>
      <c r="B856" s="88"/>
      <c r="C856" s="76"/>
      <c r="D856" s="163"/>
      <c r="E856" s="163"/>
      <c r="F856" s="88"/>
      <c r="G856" s="89"/>
      <c r="H856" s="128">
        <f t="shared" si="13"/>
        <v>0</v>
      </c>
    </row>
    <row r="857" spans="1:8" hidden="1" x14ac:dyDescent="0.2">
      <c r="A857" s="87">
        <v>854</v>
      </c>
      <c r="B857" s="88"/>
      <c r="C857" s="76"/>
      <c r="D857" s="163"/>
      <c r="E857" s="163"/>
      <c r="F857" s="88"/>
      <c r="G857" s="89"/>
      <c r="H857" s="128">
        <f t="shared" si="13"/>
        <v>0</v>
      </c>
    </row>
    <row r="858" spans="1:8" hidden="1" x14ac:dyDescent="0.2">
      <c r="A858" s="87">
        <v>855</v>
      </c>
      <c r="B858" s="88"/>
      <c r="C858" s="76"/>
      <c r="D858" s="163"/>
      <c r="E858" s="163"/>
      <c r="F858" s="88"/>
      <c r="G858" s="89"/>
      <c r="H858" s="128">
        <f t="shared" si="13"/>
        <v>0</v>
      </c>
    </row>
    <row r="859" spans="1:8" hidden="1" x14ac:dyDescent="0.2">
      <c r="A859" s="87">
        <v>856</v>
      </c>
      <c r="B859" s="88"/>
      <c r="C859" s="76"/>
      <c r="D859" s="163"/>
      <c r="E859" s="163"/>
      <c r="F859" s="88"/>
      <c r="G859" s="89"/>
      <c r="H859" s="128">
        <f t="shared" si="13"/>
        <v>0</v>
      </c>
    </row>
    <row r="860" spans="1:8" hidden="1" x14ac:dyDescent="0.2">
      <c r="A860" s="87">
        <v>857</v>
      </c>
      <c r="B860" s="88"/>
      <c r="C860" s="76"/>
      <c r="D860" s="163"/>
      <c r="E860" s="163"/>
      <c r="F860" s="88"/>
      <c r="G860" s="89"/>
      <c r="H860" s="128">
        <f t="shared" si="13"/>
        <v>0</v>
      </c>
    </row>
    <row r="861" spans="1:8" hidden="1" x14ac:dyDescent="0.2">
      <c r="A861" s="87">
        <v>858</v>
      </c>
      <c r="B861" s="88"/>
      <c r="C861" s="76"/>
      <c r="D861" s="163"/>
      <c r="E861" s="163"/>
      <c r="F861" s="88"/>
      <c r="G861" s="89"/>
      <c r="H861" s="128">
        <f t="shared" si="13"/>
        <v>0</v>
      </c>
    </row>
    <row r="862" spans="1:8" hidden="1" x14ac:dyDescent="0.2">
      <c r="A862" s="87">
        <v>859</v>
      </c>
      <c r="B862" s="88"/>
      <c r="C862" s="76"/>
      <c r="D862" s="163"/>
      <c r="E862" s="163"/>
      <c r="F862" s="88"/>
      <c r="G862" s="89"/>
      <c r="H862" s="128">
        <f t="shared" si="13"/>
        <v>0</v>
      </c>
    </row>
    <row r="863" spans="1:8" hidden="1" x14ac:dyDescent="0.2">
      <c r="A863" s="87">
        <v>860</v>
      </c>
      <c r="B863" s="88"/>
      <c r="C863" s="76"/>
      <c r="D863" s="163"/>
      <c r="E863" s="163"/>
      <c r="F863" s="88"/>
      <c r="G863" s="89"/>
      <c r="H863" s="128">
        <f t="shared" si="13"/>
        <v>0</v>
      </c>
    </row>
    <row r="864" spans="1:8" hidden="1" x14ac:dyDescent="0.2">
      <c r="A864" s="87">
        <v>861</v>
      </c>
      <c r="B864" s="88"/>
      <c r="C864" s="76"/>
      <c r="D864" s="163"/>
      <c r="E864" s="163"/>
      <c r="F864" s="88"/>
      <c r="G864" s="89"/>
      <c r="H864" s="128">
        <f t="shared" si="13"/>
        <v>0</v>
      </c>
    </row>
    <row r="865" spans="1:8" hidden="1" x14ac:dyDescent="0.2">
      <c r="A865" s="87">
        <v>862</v>
      </c>
      <c r="B865" s="88"/>
      <c r="C865" s="76"/>
      <c r="D865" s="163"/>
      <c r="E865" s="163"/>
      <c r="F865" s="88"/>
      <c r="G865" s="89"/>
      <c r="H865" s="128">
        <f t="shared" si="13"/>
        <v>0</v>
      </c>
    </row>
    <row r="866" spans="1:8" hidden="1" x14ac:dyDescent="0.2">
      <c r="A866" s="87">
        <v>863</v>
      </c>
      <c r="B866" s="88"/>
      <c r="C866" s="76"/>
      <c r="D866" s="163"/>
      <c r="E866" s="163"/>
      <c r="F866" s="88"/>
      <c r="G866" s="89"/>
      <c r="H866" s="128">
        <f t="shared" si="13"/>
        <v>0</v>
      </c>
    </row>
    <row r="867" spans="1:8" hidden="1" x14ac:dyDescent="0.2">
      <c r="A867" s="87">
        <v>864</v>
      </c>
      <c r="B867" s="88"/>
      <c r="C867" s="76"/>
      <c r="D867" s="163"/>
      <c r="E867" s="163"/>
      <c r="F867" s="88"/>
      <c r="G867" s="89"/>
      <c r="H867" s="128">
        <f t="shared" si="13"/>
        <v>0</v>
      </c>
    </row>
    <row r="868" spans="1:8" hidden="1" x14ac:dyDescent="0.2">
      <c r="A868" s="87">
        <v>865</v>
      </c>
      <c r="B868" s="88"/>
      <c r="C868" s="76"/>
      <c r="D868" s="163"/>
      <c r="E868" s="163"/>
      <c r="F868" s="88"/>
      <c r="G868" s="89"/>
      <c r="H868" s="128">
        <f t="shared" si="13"/>
        <v>0</v>
      </c>
    </row>
    <row r="869" spans="1:8" hidden="1" x14ac:dyDescent="0.2">
      <c r="A869" s="87">
        <v>866</v>
      </c>
      <c r="B869" s="88"/>
      <c r="C869" s="76"/>
      <c r="D869" s="163"/>
      <c r="E869" s="163"/>
      <c r="F869" s="88"/>
      <c r="G869" s="89"/>
      <c r="H869" s="128">
        <f t="shared" si="13"/>
        <v>0</v>
      </c>
    </row>
    <row r="870" spans="1:8" hidden="1" x14ac:dyDescent="0.2">
      <c r="A870" s="87">
        <v>867</v>
      </c>
      <c r="B870" s="88"/>
      <c r="C870" s="76"/>
      <c r="D870" s="163"/>
      <c r="E870" s="163"/>
      <c r="F870" s="88"/>
      <c r="G870" s="89"/>
      <c r="H870" s="128">
        <f t="shared" si="13"/>
        <v>0</v>
      </c>
    </row>
    <row r="871" spans="1:8" hidden="1" x14ac:dyDescent="0.2">
      <c r="A871" s="87">
        <v>868</v>
      </c>
      <c r="B871" s="88"/>
      <c r="C871" s="76"/>
      <c r="D871" s="163"/>
      <c r="E871" s="163"/>
      <c r="F871" s="88"/>
      <c r="G871" s="89"/>
      <c r="H871" s="128">
        <f t="shared" si="13"/>
        <v>0</v>
      </c>
    </row>
    <row r="872" spans="1:8" hidden="1" x14ac:dyDescent="0.2">
      <c r="A872" s="87">
        <v>869</v>
      </c>
      <c r="B872" s="88"/>
      <c r="C872" s="76"/>
      <c r="D872" s="163"/>
      <c r="E872" s="163"/>
      <c r="F872" s="88"/>
      <c r="G872" s="89"/>
      <c r="H872" s="128">
        <f t="shared" si="13"/>
        <v>0</v>
      </c>
    </row>
    <row r="873" spans="1:8" hidden="1" x14ac:dyDescent="0.2">
      <c r="A873" s="87">
        <v>870</v>
      </c>
      <c r="B873" s="88"/>
      <c r="C873" s="76"/>
      <c r="D873" s="163"/>
      <c r="E873" s="163"/>
      <c r="F873" s="88"/>
      <c r="G873" s="89"/>
      <c r="H873" s="128">
        <f t="shared" si="13"/>
        <v>0</v>
      </c>
    </row>
    <row r="874" spans="1:8" hidden="1" x14ac:dyDescent="0.2">
      <c r="A874" s="87">
        <v>871</v>
      </c>
      <c r="B874" s="88"/>
      <c r="C874" s="76"/>
      <c r="D874" s="163"/>
      <c r="E874" s="163"/>
      <c r="F874" s="88"/>
      <c r="G874" s="89"/>
      <c r="H874" s="128">
        <f t="shared" si="13"/>
        <v>0</v>
      </c>
    </row>
    <row r="875" spans="1:8" hidden="1" x14ac:dyDescent="0.2">
      <c r="A875" s="87">
        <v>872</v>
      </c>
      <c r="B875" s="88"/>
      <c r="C875" s="76"/>
      <c r="D875" s="163"/>
      <c r="E875" s="163"/>
      <c r="F875" s="88"/>
      <c r="G875" s="89"/>
      <c r="H875" s="128">
        <f t="shared" si="13"/>
        <v>0</v>
      </c>
    </row>
    <row r="876" spans="1:8" hidden="1" x14ac:dyDescent="0.2">
      <c r="A876" s="87">
        <v>873</v>
      </c>
      <c r="B876" s="88"/>
      <c r="C876" s="76"/>
      <c r="D876" s="163"/>
      <c r="E876" s="163"/>
      <c r="F876" s="88"/>
      <c r="G876" s="89"/>
      <c r="H876" s="128">
        <f t="shared" si="13"/>
        <v>0</v>
      </c>
    </row>
    <row r="877" spans="1:8" hidden="1" x14ac:dyDescent="0.2">
      <c r="A877" s="87">
        <v>874</v>
      </c>
      <c r="B877" s="88"/>
      <c r="C877" s="76"/>
      <c r="D877" s="163"/>
      <c r="E877" s="163"/>
      <c r="F877" s="88"/>
      <c r="G877" s="89"/>
      <c r="H877" s="128">
        <f t="shared" si="13"/>
        <v>0</v>
      </c>
    </row>
    <row r="878" spans="1:8" hidden="1" x14ac:dyDescent="0.2">
      <c r="A878" s="87">
        <v>875</v>
      </c>
      <c r="B878" s="88"/>
      <c r="C878" s="76"/>
      <c r="D878" s="163"/>
      <c r="E878" s="163"/>
      <c r="F878" s="88"/>
      <c r="G878" s="89"/>
      <c r="H878" s="128">
        <f t="shared" si="13"/>
        <v>0</v>
      </c>
    </row>
    <row r="879" spans="1:8" hidden="1" x14ac:dyDescent="0.2">
      <c r="A879" s="87">
        <v>876</v>
      </c>
      <c r="B879" s="88"/>
      <c r="C879" s="76"/>
      <c r="D879" s="163"/>
      <c r="E879" s="163"/>
      <c r="F879" s="88"/>
      <c r="G879" s="89"/>
      <c r="H879" s="128">
        <f t="shared" si="13"/>
        <v>0</v>
      </c>
    </row>
    <row r="880" spans="1:8" hidden="1" x14ac:dyDescent="0.2">
      <c r="A880" s="87">
        <v>877</v>
      </c>
      <c r="B880" s="88"/>
      <c r="C880" s="76"/>
      <c r="D880" s="163"/>
      <c r="E880" s="163"/>
      <c r="F880" s="88"/>
      <c r="G880" s="89"/>
      <c r="H880" s="128">
        <f t="shared" si="13"/>
        <v>0</v>
      </c>
    </row>
    <row r="881" spans="1:8" hidden="1" x14ac:dyDescent="0.2">
      <c r="A881" s="87">
        <v>878</v>
      </c>
      <c r="B881" s="88"/>
      <c r="C881" s="76"/>
      <c r="D881" s="163"/>
      <c r="E881" s="163"/>
      <c r="F881" s="88"/>
      <c r="G881" s="89"/>
      <c r="H881" s="128">
        <f t="shared" si="13"/>
        <v>0</v>
      </c>
    </row>
    <row r="882" spans="1:8" hidden="1" x14ac:dyDescent="0.2">
      <c r="A882" s="87">
        <v>879</v>
      </c>
      <c r="B882" s="88"/>
      <c r="C882" s="76"/>
      <c r="D882" s="163"/>
      <c r="E882" s="163"/>
      <c r="F882" s="88"/>
      <c r="G882" s="89"/>
      <c r="H882" s="128">
        <f t="shared" si="13"/>
        <v>0</v>
      </c>
    </row>
    <row r="883" spans="1:8" hidden="1" x14ac:dyDescent="0.2">
      <c r="A883" s="87">
        <v>880</v>
      </c>
      <c r="B883" s="88"/>
      <c r="C883" s="76"/>
      <c r="D883" s="163"/>
      <c r="E883" s="163"/>
      <c r="F883" s="88"/>
      <c r="G883" s="89"/>
      <c r="H883" s="128">
        <f t="shared" si="13"/>
        <v>0</v>
      </c>
    </row>
    <row r="884" spans="1:8" hidden="1" x14ac:dyDescent="0.2">
      <c r="A884" s="87">
        <v>881</v>
      </c>
      <c r="B884" s="88"/>
      <c r="C884" s="76"/>
      <c r="D884" s="163"/>
      <c r="E884" s="163"/>
      <c r="F884" s="88"/>
      <c r="G884" s="89"/>
      <c r="H884" s="128">
        <f t="shared" si="13"/>
        <v>0</v>
      </c>
    </row>
    <row r="885" spans="1:8" hidden="1" x14ac:dyDescent="0.2">
      <c r="A885" s="87">
        <v>882</v>
      </c>
      <c r="B885" s="88"/>
      <c r="C885" s="76"/>
      <c r="D885" s="163"/>
      <c r="E885" s="163"/>
      <c r="F885" s="88"/>
      <c r="G885" s="89"/>
      <c r="H885" s="128">
        <f t="shared" si="13"/>
        <v>0</v>
      </c>
    </row>
    <row r="886" spans="1:8" hidden="1" x14ac:dyDescent="0.2">
      <c r="A886" s="87">
        <v>883</v>
      </c>
      <c r="B886" s="88"/>
      <c r="C886" s="76"/>
      <c r="D886" s="163"/>
      <c r="E886" s="163"/>
      <c r="F886" s="88"/>
      <c r="G886" s="89"/>
      <c r="H886" s="128">
        <f t="shared" si="13"/>
        <v>0</v>
      </c>
    </row>
    <row r="887" spans="1:8" hidden="1" x14ac:dyDescent="0.2">
      <c r="A887" s="87">
        <v>884</v>
      </c>
      <c r="B887" s="88"/>
      <c r="C887" s="76"/>
      <c r="D887" s="163"/>
      <c r="E887" s="163"/>
      <c r="F887" s="88"/>
      <c r="G887" s="89"/>
      <c r="H887" s="128">
        <f t="shared" si="13"/>
        <v>0</v>
      </c>
    </row>
    <row r="888" spans="1:8" hidden="1" x14ac:dyDescent="0.2">
      <c r="A888" s="87">
        <v>885</v>
      </c>
      <c r="B888" s="88"/>
      <c r="C888" s="76"/>
      <c r="D888" s="163"/>
      <c r="E888" s="163"/>
      <c r="F888" s="88"/>
      <c r="G888" s="89"/>
      <c r="H888" s="128">
        <f t="shared" si="13"/>
        <v>0</v>
      </c>
    </row>
    <row r="889" spans="1:8" hidden="1" x14ac:dyDescent="0.2">
      <c r="A889" s="87">
        <v>886</v>
      </c>
      <c r="B889" s="88"/>
      <c r="C889" s="76"/>
      <c r="D889" s="163"/>
      <c r="E889" s="163"/>
      <c r="F889" s="88"/>
      <c r="G889" s="89"/>
      <c r="H889" s="128">
        <f t="shared" si="13"/>
        <v>0</v>
      </c>
    </row>
    <row r="890" spans="1:8" hidden="1" x14ac:dyDescent="0.2">
      <c r="A890" s="87">
        <v>887</v>
      </c>
      <c r="B890" s="88"/>
      <c r="C890" s="76"/>
      <c r="D890" s="163"/>
      <c r="E890" s="163"/>
      <c r="F890" s="88"/>
      <c r="G890" s="89"/>
      <c r="H890" s="128">
        <f t="shared" si="13"/>
        <v>0</v>
      </c>
    </row>
    <row r="891" spans="1:8" hidden="1" x14ac:dyDescent="0.2">
      <c r="A891" s="87">
        <v>888</v>
      </c>
      <c r="B891" s="88"/>
      <c r="C891" s="76"/>
      <c r="D891" s="163"/>
      <c r="E891" s="163"/>
      <c r="F891" s="88"/>
      <c r="G891" s="89"/>
      <c r="H891" s="128">
        <f t="shared" si="13"/>
        <v>0</v>
      </c>
    </row>
    <row r="892" spans="1:8" hidden="1" x14ac:dyDescent="0.2">
      <c r="A892" s="87">
        <v>889</v>
      </c>
      <c r="B892" s="88"/>
      <c r="C892" s="76"/>
      <c r="D892" s="163"/>
      <c r="E892" s="163"/>
      <c r="F892" s="88"/>
      <c r="G892" s="89"/>
      <c r="H892" s="128">
        <f t="shared" si="13"/>
        <v>0</v>
      </c>
    </row>
    <row r="893" spans="1:8" hidden="1" x14ac:dyDescent="0.2">
      <c r="A893" s="87">
        <v>890</v>
      </c>
      <c r="B893" s="88"/>
      <c r="C893" s="76"/>
      <c r="D893" s="163"/>
      <c r="E893" s="163"/>
      <c r="F893" s="88"/>
      <c r="G893" s="89"/>
      <c r="H893" s="128">
        <f t="shared" si="13"/>
        <v>0</v>
      </c>
    </row>
    <row r="894" spans="1:8" hidden="1" x14ac:dyDescent="0.2">
      <c r="A894" s="87">
        <v>891</v>
      </c>
      <c r="B894" s="88"/>
      <c r="C894" s="76"/>
      <c r="D894" s="163"/>
      <c r="E894" s="163"/>
      <c r="F894" s="88"/>
      <c r="G894" s="89"/>
      <c r="H894" s="128">
        <f t="shared" si="13"/>
        <v>0</v>
      </c>
    </row>
    <row r="895" spans="1:8" hidden="1" x14ac:dyDescent="0.2">
      <c r="A895" s="87">
        <v>892</v>
      </c>
      <c r="B895" s="88"/>
      <c r="C895" s="76"/>
      <c r="D895" s="163"/>
      <c r="E895" s="163"/>
      <c r="F895" s="88"/>
      <c r="G895" s="89"/>
      <c r="H895" s="128">
        <f t="shared" si="13"/>
        <v>0</v>
      </c>
    </row>
    <row r="896" spans="1:8" hidden="1" x14ac:dyDescent="0.2">
      <c r="A896" s="87">
        <v>893</v>
      </c>
      <c r="B896" s="88"/>
      <c r="C896" s="76"/>
      <c r="D896" s="163"/>
      <c r="E896" s="163"/>
      <c r="F896" s="88"/>
      <c r="G896" s="89"/>
      <c r="H896" s="128">
        <f t="shared" si="13"/>
        <v>0</v>
      </c>
    </row>
    <row r="897" spans="1:8" hidden="1" x14ac:dyDescent="0.2">
      <c r="A897" s="87">
        <v>894</v>
      </c>
      <c r="B897" s="88"/>
      <c r="C897" s="76"/>
      <c r="D897" s="163"/>
      <c r="E897" s="163"/>
      <c r="F897" s="88"/>
      <c r="G897" s="89"/>
      <c r="H897" s="128">
        <f t="shared" si="13"/>
        <v>0</v>
      </c>
    </row>
    <row r="898" spans="1:8" hidden="1" x14ac:dyDescent="0.2">
      <c r="A898" s="87">
        <v>895</v>
      </c>
      <c r="B898" s="88"/>
      <c r="C898" s="76"/>
      <c r="D898" s="163"/>
      <c r="E898" s="163"/>
      <c r="F898" s="88"/>
      <c r="G898" s="89"/>
      <c r="H898" s="128">
        <f t="shared" si="13"/>
        <v>0</v>
      </c>
    </row>
    <row r="899" spans="1:8" hidden="1" x14ac:dyDescent="0.2">
      <c r="A899" s="87">
        <v>896</v>
      </c>
      <c r="B899" s="88"/>
      <c r="C899" s="76"/>
      <c r="D899" s="163"/>
      <c r="E899" s="163"/>
      <c r="F899" s="88"/>
      <c r="G899" s="89"/>
      <c r="H899" s="128">
        <f t="shared" si="13"/>
        <v>0</v>
      </c>
    </row>
    <row r="900" spans="1:8" hidden="1" x14ac:dyDescent="0.2">
      <c r="A900" s="87">
        <v>897</v>
      </c>
      <c r="B900" s="88"/>
      <c r="C900" s="76"/>
      <c r="D900" s="163"/>
      <c r="E900" s="163"/>
      <c r="F900" s="88"/>
      <c r="G900" s="89"/>
      <c r="H900" s="128">
        <f t="shared" si="13"/>
        <v>0</v>
      </c>
    </row>
    <row r="901" spans="1:8" hidden="1" x14ac:dyDescent="0.2">
      <c r="A901" s="87">
        <v>898</v>
      </c>
      <c r="B901" s="88"/>
      <c r="C901" s="76"/>
      <c r="D901" s="163"/>
      <c r="E901" s="163"/>
      <c r="F901" s="88"/>
      <c r="G901" s="89"/>
      <c r="H901" s="128">
        <f t="shared" ref="H901:H964" si="14">IFERROR((DATEDIF(D901,E901,"M")+1)*C901,0)</f>
        <v>0</v>
      </c>
    </row>
    <row r="902" spans="1:8" hidden="1" x14ac:dyDescent="0.2">
      <c r="A902" s="87">
        <v>899</v>
      </c>
      <c r="B902" s="88"/>
      <c r="C902" s="76"/>
      <c r="D902" s="163"/>
      <c r="E902" s="163"/>
      <c r="F902" s="88"/>
      <c r="G902" s="89"/>
      <c r="H902" s="128">
        <f t="shared" si="14"/>
        <v>0</v>
      </c>
    </row>
    <row r="903" spans="1:8" hidden="1" x14ac:dyDescent="0.2">
      <c r="A903" s="87">
        <v>900</v>
      </c>
      <c r="B903" s="88"/>
      <c r="C903" s="76"/>
      <c r="D903" s="163"/>
      <c r="E903" s="163"/>
      <c r="F903" s="88"/>
      <c r="G903" s="89"/>
      <c r="H903" s="128">
        <f t="shared" si="14"/>
        <v>0</v>
      </c>
    </row>
    <row r="904" spans="1:8" hidden="1" x14ac:dyDescent="0.2">
      <c r="A904" s="87">
        <v>901</v>
      </c>
      <c r="B904" s="88"/>
      <c r="C904" s="76"/>
      <c r="D904" s="163"/>
      <c r="E904" s="163"/>
      <c r="F904" s="88"/>
      <c r="G904" s="89"/>
      <c r="H904" s="128">
        <f t="shared" si="14"/>
        <v>0</v>
      </c>
    </row>
    <row r="905" spans="1:8" hidden="1" x14ac:dyDescent="0.2">
      <c r="A905" s="87">
        <v>902</v>
      </c>
      <c r="B905" s="88"/>
      <c r="C905" s="76"/>
      <c r="D905" s="163"/>
      <c r="E905" s="163"/>
      <c r="F905" s="88"/>
      <c r="G905" s="89"/>
      <c r="H905" s="128">
        <f t="shared" si="14"/>
        <v>0</v>
      </c>
    </row>
    <row r="906" spans="1:8" hidden="1" x14ac:dyDescent="0.2">
      <c r="A906" s="87">
        <v>903</v>
      </c>
      <c r="B906" s="88"/>
      <c r="C906" s="76"/>
      <c r="D906" s="163"/>
      <c r="E906" s="163"/>
      <c r="F906" s="88"/>
      <c r="G906" s="89"/>
      <c r="H906" s="128">
        <f t="shared" si="14"/>
        <v>0</v>
      </c>
    </row>
    <row r="907" spans="1:8" hidden="1" x14ac:dyDescent="0.2">
      <c r="A907" s="87">
        <v>904</v>
      </c>
      <c r="B907" s="88"/>
      <c r="C907" s="76"/>
      <c r="D907" s="163"/>
      <c r="E907" s="163"/>
      <c r="F907" s="88"/>
      <c r="G907" s="89"/>
      <c r="H907" s="128">
        <f t="shared" si="14"/>
        <v>0</v>
      </c>
    </row>
    <row r="908" spans="1:8" hidden="1" x14ac:dyDescent="0.2">
      <c r="A908" s="87">
        <v>905</v>
      </c>
      <c r="B908" s="88"/>
      <c r="C908" s="76"/>
      <c r="D908" s="163"/>
      <c r="E908" s="163"/>
      <c r="F908" s="88"/>
      <c r="G908" s="89"/>
      <c r="H908" s="128">
        <f t="shared" si="14"/>
        <v>0</v>
      </c>
    </row>
    <row r="909" spans="1:8" hidden="1" x14ac:dyDescent="0.2">
      <c r="A909" s="87">
        <v>906</v>
      </c>
      <c r="B909" s="88"/>
      <c r="C909" s="76"/>
      <c r="D909" s="163"/>
      <c r="E909" s="163"/>
      <c r="F909" s="88"/>
      <c r="G909" s="89"/>
      <c r="H909" s="128">
        <f t="shared" si="14"/>
        <v>0</v>
      </c>
    </row>
    <row r="910" spans="1:8" hidden="1" x14ac:dyDescent="0.2">
      <c r="A910" s="87">
        <v>907</v>
      </c>
      <c r="B910" s="88"/>
      <c r="C910" s="76"/>
      <c r="D910" s="163"/>
      <c r="E910" s="163"/>
      <c r="F910" s="88"/>
      <c r="G910" s="89"/>
      <c r="H910" s="128">
        <f t="shared" si="14"/>
        <v>0</v>
      </c>
    </row>
    <row r="911" spans="1:8" hidden="1" x14ac:dyDescent="0.2">
      <c r="A911" s="87">
        <v>908</v>
      </c>
      <c r="B911" s="88"/>
      <c r="C911" s="76"/>
      <c r="D911" s="163"/>
      <c r="E911" s="163"/>
      <c r="F911" s="88"/>
      <c r="G911" s="89"/>
      <c r="H911" s="128">
        <f t="shared" si="14"/>
        <v>0</v>
      </c>
    </row>
    <row r="912" spans="1:8" hidden="1" x14ac:dyDescent="0.2">
      <c r="A912" s="87">
        <v>909</v>
      </c>
      <c r="B912" s="88"/>
      <c r="C912" s="76"/>
      <c r="D912" s="163"/>
      <c r="E912" s="163"/>
      <c r="F912" s="88"/>
      <c r="G912" s="89"/>
      <c r="H912" s="128">
        <f t="shared" si="14"/>
        <v>0</v>
      </c>
    </row>
    <row r="913" spans="1:8" hidden="1" x14ac:dyDescent="0.2">
      <c r="A913" s="87">
        <v>910</v>
      </c>
      <c r="B913" s="88"/>
      <c r="C913" s="76"/>
      <c r="D913" s="163"/>
      <c r="E913" s="163"/>
      <c r="F913" s="88"/>
      <c r="G913" s="89"/>
      <c r="H913" s="128">
        <f t="shared" si="14"/>
        <v>0</v>
      </c>
    </row>
    <row r="914" spans="1:8" hidden="1" x14ac:dyDescent="0.2">
      <c r="A914" s="87">
        <v>911</v>
      </c>
      <c r="B914" s="88"/>
      <c r="C914" s="76"/>
      <c r="D914" s="163"/>
      <c r="E914" s="163"/>
      <c r="F914" s="88"/>
      <c r="G914" s="89"/>
      <c r="H914" s="128">
        <f t="shared" si="14"/>
        <v>0</v>
      </c>
    </row>
    <row r="915" spans="1:8" hidden="1" x14ac:dyDescent="0.2">
      <c r="A915" s="87">
        <v>912</v>
      </c>
      <c r="B915" s="88"/>
      <c r="C915" s="76"/>
      <c r="D915" s="163"/>
      <c r="E915" s="163"/>
      <c r="F915" s="88"/>
      <c r="G915" s="89"/>
      <c r="H915" s="128">
        <f t="shared" si="14"/>
        <v>0</v>
      </c>
    </row>
    <row r="916" spans="1:8" hidden="1" x14ac:dyDescent="0.2">
      <c r="A916" s="87">
        <v>913</v>
      </c>
      <c r="B916" s="88"/>
      <c r="C916" s="76"/>
      <c r="D916" s="163"/>
      <c r="E916" s="163"/>
      <c r="F916" s="88"/>
      <c r="G916" s="89"/>
      <c r="H916" s="128">
        <f t="shared" si="14"/>
        <v>0</v>
      </c>
    </row>
    <row r="917" spans="1:8" hidden="1" x14ac:dyDescent="0.2">
      <c r="A917" s="87">
        <v>914</v>
      </c>
      <c r="B917" s="88"/>
      <c r="C917" s="76"/>
      <c r="D917" s="163"/>
      <c r="E917" s="163"/>
      <c r="F917" s="88"/>
      <c r="G917" s="89"/>
      <c r="H917" s="128">
        <f t="shared" si="14"/>
        <v>0</v>
      </c>
    </row>
    <row r="918" spans="1:8" hidden="1" x14ac:dyDescent="0.2">
      <c r="A918" s="87">
        <v>915</v>
      </c>
      <c r="B918" s="88"/>
      <c r="C918" s="76"/>
      <c r="D918" s="163"/>
      <c r="E918" s="163"/>
      <c r="F918" s="88"/>
      <c r="G918" s="89"/>
      <c r="H918" s="128">
        <f t="shared" si="14"/>
        <v>0</v>
      </c>
    </row>
    <row r="919" spans="1:8" hidden="1" x14ac:dyDescent="0.2">
      <c r="A919" s="87">
        <v>916</v>
      </c>
      <c r="B919" s="88"/>
      <c r="C919" s="76"/>
      <c r="D919" s="163"/>
      <c r="E919" s="163"/>
      <c r="F919" s="88"/>
      <c r="G919" s="89"/>
      <c r="H919" s="128">
        <f t="shared" si="14"/>
        <v>0</v>
      </c>
    </row>
    <row r="920" spans="1:8" hidden="1" x14ac:dyDescent="0.2">
      <c r="A920" s="87">
        <v>917</v>
      </c>
      <c r="B920" s="88"/>
      <c r="C920" s="76"/>
      <c r="D920" s="163"/>
      <c r="E920" s="163"/>
      <c r="F920" s="88"/>
      <c r="G920" s="89"/>
      <c r="H920" s="128">
        <f t="shared" si="14"/>
        <v>0</v>
      </c>
    </row>
    <row r="921" spans="1:8" hidden="1" x14ac:dyDescent="0.2">
      <c r="A921" s="87">
        <v>918</v>
      </c>
      <c r="B921" s="88"/>
      <c r="C921" s="76"/>
      <c r="D921" s="163"/>
      <c r="E921" s="163"/>
      <c r="F921" s="88"/>
      <c r="G921" s="89"/>
      <c r="H921" s="128">
        <f t="shared" si="14"/>
        <v>0</v>
      </c>
    </row>
    <row r="922" spans="1:8" hidden="1" x14ac:dyDescent="0.2">
      <c r="A922" s="87">
        <v>919</v>
      </c>
      <c r="B922" s="88"/>
      <c r="C922" s="76"/>
      <c r="D922" s="163"/>
      <c r="E922" s="163"/>
      <c r="F922" s="88"/>
      <c r="G922" s="89"/>
      <c r="H922" s="128">
        <f t="shared" si="14"/>
        <v>0</v>
      </c>
    </row>
    <row r="923" spans="1:8" hidden="1" x14ac:dyDescent="0.2">
      <c r="A923" s="87">
        <v>920</v>
      </c>
      <c r="B923" s="88"/>
      <c r="C923" s="76"/>
      <c r="D923" s="163"/>
      <c r="E923" s="163"/>
      <c r="F923" s="88"/>
      <c r="G923" s="89"/>
      <c r="H923" s="128">
        <f t="shared" si="14"/>
        <v>0</v>
      </c>
    </row>
    <row r="924" spans="1:8" hidden="1" x14ac:dyDescent="0.2">
      <c r="A924" s="87">
        <v>921</v>
      </c>
      <c r="B924" s="88"/>
      <c r="C924" s="76"/>
      <c r="D924" s="163"/>
      <c r="E924" s="163"/>
      <c r="F924" s="88"/>
      <c r="G924" s="89"/>
      <c r="H924" s="128">
        <f t="shared" si="14"/>
        <v>0</v>
      </c>
    </row>
    <row r="925" spans="1:8" hidden="1" x14ac:dyDescent="0.2">
      <c r="A925" s="87">
        <v>922</v>
      </c>
      <c r="B925" s="88"/>
      <c r="C925" s="76"/>
      <c r="D925" s="163"/>
      <c r="E925" s="163"/>
      <c r="F925" s="88"/>
      <c r="G925" s="89"/>
      <c r="H925" s="128">
        <f t="shared" si="14"/>
        <v>0</v>
      </c>
    </row>
    <row r="926" spans="1:8" hidden="1" x14ac:dyDescent="0.2">
      <c r="A926" s="87">
        <v>923</v>
      </c>
      <c r="B926" s="88"/>
      <c r="C926" s="76"/>
      <c r="D926" s="163"/>
      <c r="E926" s="163"/>
      <c r="F926" s="88"/>
      <c r="G926" s="89"/>
      <c r="H926" s="128">
        <f t="shared" si="14"/>
        <v>0</v>
      </c>
    </row>
    <row r="927" spans="1:8" hidden="1" x14ac:dyDescent="0.2">
      <c r="A927" s="87">
        <v>924</v>
      </c>
      <c r="B927" s="88"/>
      <c r="C927" s="76"/>
      <c r="D927" s="163"/>
      <c r="E927" s="163"/>
      <c r="F927" s="88"/>
      <c r="G927" s="89"/>
      <c r="H927" s="128">
        <f t="shared" si="14"/>
        <v>0</v>
      </c>
    </row>
    <row r="928" spans="1:8" hidden="1" x14ac:dyDescent="0.2">
      <c r="A928" s="87">
        <v>925</v>
      </c>
      <c r="B928" s="88"/>
      <c r="C928" s="76"/>
      <c r="D928" s="163"/>
      <c r="E928" s="163"/>
      <c r="F928" s="88"/>
      <c r="G928" s="89"/>
      <c r="H928" s="128">
        <f t="shared" si="14"/>
        <v>0</v>
      </c>
    </row>
    <row r="929" spans="1:8" hidden="1" x14ac:dyDescent="0.2">
      <c r="A929" s="87">
        <v>926</v>
      </c>
      <c r="B929" s="88"/>
      <c r="C929" s="76"/>
      <c r="D929" s="163"/>
      <c r="E929" s="163"/>
      <c r="F929" s="88"/>
      <c r="G929" s="89"/>
      <c r="H929" s="128">
        <f t="shared" si="14"/>
        <v>0</v>
      </c>
    </row>
    <row r="930" spans="1:8" hidden="1" x14ac:dyDescent="0.2">
      <c r="A930" s="87">
        <v>927</v>
      </c>
      <c r="B930" s="88"/>
      <c r="C930" s="76"/>
      <c r="D930" s="163"/>
      <c r="E930" s="163"/>
      <c r="F930" s="88"/>
      <c r="G930" s="89"/>
      <c r="H930" s="128">
        <f t="shared" si="14"/>
        <v>0</v>
      </c>
    </row>
    <row r="931" spans="1:8" hidden="1" x14ac:dyDescent="0.2">
      <c r="A931" s="87">
        <v>928</v>
      </c>
      <c r="B931" s="88"/>
      <c r="C931" s="76"/>
      <c r="D931" s="163"/>
      <c r="E931" s="163"/>
      <c r="F931" s="88"/>
      <c r="G931" s="89"/>
      <c r="H931" s="128">
        <f t="shared" si="14"/>
        <v>0</v>
      </c>
    </row>
    <row r="932" spans="1:8" hidden="1" x14ac:dyDescent="0.2">
      <c r="A932" s="87">
        <v>929</v>
      </c>
      <c r="B932" s="88"/>
      <c r="C932" s="76"/>
      <c r="D932" s="163"/>
      <c r="E932" s="163"/>
      <c r="F932" s="88"/>
      <c r="G932" s="89"/>
      <c r="H932" s="128">
        <f t="shared" si="14"/>
        <v>0</v>
      </c>
    </row>
    <row r="933" spans="1:8" hidden="1" x14ac:dyDescent="0.2">
      <c r="A933" s="87">
        <v>930</v>
      </c>
      <c r="B933" s="88"/>
      <c r="C933" s="76"/>
      <c r="D933" s="163"/>
      <c r="E933" s="163"/>
      <c r="F933" s="88"/>
      <c r="G933" s="89"/>
      <c r="H933" s="128">
        <f t="shared" si="14"/>
        <v>0</v>
      </c>
    </row>
    <row r="934" spans="1:8" hidden="1" x14ac:dyDescent="0.2">
      <c r="A934" s="87">
        <v>931</v>
      </c>
      <c r="B934" s="88"/>
      <c r="C934" s="76"/>
      <c r="D934" s="163"/>
      <c r="E934" s="163"/>
      <c r="F934" s="88"/>
      <c r="G934" s="89"/>
      <c r="H934" s="128">
        <f t="shared" si="14"/>
        <v>0</v>
      </c>
    </row>
    <row r="935" spans="1:8" hidden="1" x14ac:dyDescent="0.2">
      <c r="A935" s="87">
        <v>932</v>
      </c>
      <c r="B935" s="88"/>
      <c r="C935" s="76"/>
      <c r="D935" s="163"/>
      <c r="E935" s="163"/>
      <c r="F935" s="88"/>
      <c r="G935" s="89"/>
      <c r="H935" s="128">
        <f t="shared" si="14"/>
        <v>0</v>
      </c>
    </row>
    <row r="936" spans="1:8" hidden="1" x14ac:dyDescent="0.2">
      <c r="A936" s="87">
        <v>933</v>
      </c>
      <c r="B936" s="88"/>
      <c r="C936" s="76"/>
      <c r="D936" s="163"/>
      <c r="E936" s="163"/>
      <c r="F936" s="88"/>
      <c r="G936" s="89"/>
      <c r="H936" s="128">
        <f t="shared" si="14"/>
        <v>0</v>
      </c>
    </row>
    <row r="937" spans="1:8" hidden="1" x14ac:dyDescent="0.2">
      <c r="A937" s="87">
        <v>934</v>
      </c>
      <c r="B937" s="88"/>
      <c r="C937" s="76"/>
      <c r="D937" s="163"/>
      <c r="E937" s="163"/>
      <c r="F937" s="88"/>
      <c r="G937" s="89"/>
      <c r="H937" s="128">
        <f t="shared" si="14"/>
        <v>0</v>
      </c>
    </row>
    <row r="938" spans="1:8" hidden="1" x14ac:dyDescent="0.2">
      <c r="A938" s="87">
        <v>935</v>
      </c>
      <c r="B938" s="88"/>
      <c r="C938" s="76"/>
      <c r="D938" s="163"/>
      <c r="E938" s="163"/>
      <c r="F938" s="88"/>
      <c r="G938" s="89"/>
      <c r="H938" s="128">
        <f t="shared" si="14"/>
        <v>0</v>
      </c>
    </row>
    <row r="939" spans="1:8" hidden="1" x14ac:dyDescent="0.2">
      <c r="A939" s="87">
        <v>936</v>
      </c>
      <c r="B939" s="88"/>
      <c r="C939" s="76"/>
      <c r="D939" s="163"/>
      <c r="E939" s="163"/>
      <c r="F939" s="88"/>
      <c r="G939" s="89"/>
      <c r="H939" s="128">
        <f t="shared" si="14"/>
        <v>0</v>
      </c>
    </row>
    <row r="940" spans="1:8" hidden="1" x14ac:dyDescent="0.2">
      <c r="A940" s="87">
        <v>937</v>
      </c>
      <c r="B940" s="88"/>
      <c r="C940" s="76"/>
      <c r="D940" s="163"/>
      <c r="E940" s="163"/>
      <c r="F940" s="88"/>
      <c r="G940" s="89"/>
      <c r="H940" s="128">
        <f t="shared" si="14"/>
        <v>0</v>
      </c>
    </row>
    <row r="941" spans="1:8" hidden="1" x14ac:dyDescent="0.2">
      <c r="A941" s="87">
        <v>938</v>
      </c>
      <c r="B941" s="88"/>
      <c r="C941" s="76"/>
      <c r="D941" s="163"/>
      <c r="E941" s="163"/>
      <c r="F941" s="88"/>
      <c r="G941" s="89"/>
      <c r="H941" s="128">
        <f t="shared" si="14"/>
        <v>0</v>
      </c>
    </row>
    <row r="942" spans="1:8" hidden="1" x14ac:dyDescent="0.2">
      <c r="A942" s="87">
        <v>939</v>
      </c>
      <c r="B942" s="88"/>
      <c r="C942" s="76"/>
      <c r="D942" s="163"/>
      <c r="E942" s="163"/>
      <c r="F942" s="88"/>
      <c r="G942" s="89"/>
      <c r="H942" s="128">
        <f t="shared" si="14"/>
        <v>0</v>
      </c>
    </row>
    <row r="943" spans="1:8" hidden="1" x14ac:dyDescent="0.2">
      <c r="A943" s="87">
        <v>940</v>
      </c>
      <c r="B943" s="88"/>
      <c r="C943" s="76"/>
      <c r="D943" s="163"/>
      <c r="E943" s="163"/>
      <c r="F943" s="88"/>
      <c r="G943" s="89"/>
      <c r="H943" s="128">
        <f t="shared" si="14"/>
        <v>0</v>
      </c>
    </row>
    <row r="944" spans="1:8" hidden="1" x14ac:dyDescent="0.2">
      <c r="A944" s="87">
        <v>941</v>
      </c>
      <c r="B944" s="88"/>
      <c r="C944" s="76"/>
      <c r="D944" s="163"/>
      <c r="E944" s="163"/>
      <c r="F944" s="88"/>
      <c r="G944" s="89"/>
      <c r="H944" s="128">
        <f t="shared" si="14"/>
        <v>0</v>
      </c>
    </row>
    <row r="945" spans="1:8" hidden="1" x14ac:dyDescent="0.2">
      <c r="A945" s="87">
        <v>942</v>
      </c>
      <c r="B945" s="88"/>
      <c r="C945" s="76"/>
      <c r="D945" s="163"/>
      <c r="E945" s="163"/>
      <c r="F945" s="88"/>
      <c r="G945" s="89"/>
      <c r="H945" s="128">
        <f t="shared" si="14"/>
        <v>0</v>
      </c>
    </row>
    <row r="946" spans="1:8" hidden="1" x14ac:dyDescent="0.2">
      <c r="A946" s="87">
        <v>943</v>
      </c>
      <c r="B946" s="88"/>
      <c r="C946" s="76"/>
      <c r="D946" s="163"/>
      <c r="E946" s="163"/>
      <c r="F946" s="88"/>
      <c r="G946" s="89"/>
      <c r="H946" s="128">
        <f t="shared" si="14"/>
        <v>0</v>
      </c>
    </row>
    <row r="947" spans="1:8" hidden="1" x14ac:dyDescent="0.2">
      <c r="A947" s="87">
        <v>944</v>
      </c>
      <c r="B947" s="88"/>
      <c r="C947" s="76"/>
      <c r="D947" s="163"/>
      <c r="E947" s="163"/>
      <c r="F947" s="88"/>
      <c r="G947" s="89"/>
      <c r="H947" s="128">
        <f t="shared" si="14"/>
        <v>0</v>
      </c>
    </row>
    <row r="948" spans="1:8" hidden="1" x14ac:dyDescent="0.2">
      <c r="A948" s="87">
        <v>945</v>
      </c>
      <c r="B948" s="88"/>
      <c r="C948" s="76"/>
      <c r="D948" s="163"/>
      <c r="E948" s="163"/>
      <c r="F948" s="88"/>
      <c r="G948" s="89"/>
      <c r="H948" s="128">
        <f t="shared" si="14"/>
        <v>0</v>
      </c>
    </row>
    <row r="949" spans="1:8" hidden="1" x14ac:dyDescent="0.2">
      <c r="A949" s="87">
        <v>946</v>
      </c>
      <c r="B949" s="88"/>
      <c r="C949" s="76"/>
      <c r="D949" s="163"/>
      <c r="E949" s="163"/>
      <c r="F949" s="88"/>
      <c r="G949" s="89"/>
      <c r="H949" s="128">
        <f t="shared" si="14"/>
        <v>0</v>
      </c>
    </row>
    <row r="950" spans="1:8" hidden="1" x14ac:dyDescent="0.2">
      <c r="A950" s="87">
        <v>947</v>
      </c>
      <c r="B950" s="88"/>
      <c r="C950" s="76"/>
      <c r="D950" s="163"/>
      <c r="E950" s="163"/>
      <c r="F950" s="88"/>
      <c r="G950" s="89"/>
      <c r="H950" s="128">
        <f t="shared" si="14"/>
        <v>0</v>
      </c>
    </row>
    <row r="951" spans="1:8" hidden="1" x14ac:dyDescent="0.2">
      <c r="A951" s="87">
        <v>948</v>
      </c>
      <c r="B951" s="88"/>
      <c r="C951" s="76"/>
      <c r="D951" s="163"/>
      <c r="E951" s="163"/>
      <c r="F951" s="88"/>
      <c r="G951" s="89"/>
      <c r="H951" s="128">
        <f t="shared" si="14"/>
        <v>0</v>
      </c>
    </row>
    <row r="952" spans="1:8" hidden="1" x14ac:dyDescent="0.2">
      <c r="A952" s="87">
        <v>949</v>
      </c>
      <c r="B952" s="88"/>
      <c r="C952" s="76"/>
      <c r="D952" s="163"/>
      <c r="E952" s="163"/>
      <c r="F952" s="88"/>
      <c r="G952" s="89"/>
      <c r="H952" s="128">
        <f t="shared" si="14"/>
        <v>0</v>
      </c>
    </row>
    <row r="953" spans="1:8" hidden="1" x14ac:dyDescent="0.2">
      <c r="A953" s="87">
        <v>950</v>
      </c>
      <c r="B953" s="88"/>
      <c r="C953" s="76"/>
      <c r="D953" s="163"/>
      <c r="E953" s="163"/>
      <c r="F953" s="88"/>
      <c r="G953" s="89"/>
      <c r="H953" s="128">
        <f t="shared" si="14"/>
        <v>0</v>
      </c>
    </row>
    <row r="954" spans="1:8" hidden="1" x14ac:dyDescent="0.2">
      <c r="A954" s="87">
        <v>951</v>
      </c>
      <c r="B954" s="88"/>
      <c r="C954" s="76"/>
      <c r="D954" s="163"/>
      <c r="E954" s="163"/>
      <c r="F954" s="88"/>
      <c r="G954" s="89"/>
      <c r="H954" s="128">
        <f t="shared" si="14"/>
        <v>0</v>
      </c>
    </row>
    <row r="955" spans="1:8" hidden="1" x14ac:dyDescent="0.2">
      <c r="A955" s="87">
        <v>952</v>
      </c>
      <c r="B955" s="88"/>
      <c r="C955" s="76"/>
      <c r="D955" s="163"/>
      <c r="E955" s="163"/>
      <c r="F955" s="88"/>
      <c r="G955" s="89"/>
      <c r="H955" s="128">
        <f t="shared" si="14"/>
        <v>0</v>
      </c>
    </row>
    <row r="956" spans="1:8" hidden="1" x14ac:dyDescent="0.2">
      <c r="A956" s="87">
        <v>953</v>
      </c>
      <c r="B956" s="88"/>
      <c r="C956" s="76"/>
      <c r="D956" s="163"/>
      <c r="E956" s="163"/>
      <c r="F956" s="88"/>
      <c r="G956" s="89"/>
      <c r="H956" s="128">
        <f t="shared" si="14"/>
        <v>0</v>
      </c>
    </row>
    <row r="957" spans="1:8" hidden="1" x14ac:dyDescent="0.2">
      <c r="A957" s="87">
        <v>954</v>
      </c>
      <c r="B957" s="88"/>
      <c r="C957" s="76"/>
      <c r="D957" s="163"/>
      <c r="E957" s="163"/>
      <c r="F957" s="88"/>
      <c r="G957" s="89"/>
      <c r="H957" s="128">
        <f t="shared" si="14"/>
        <v>0</v>
      </c>
    </row>
    <row r="958" spans="1:8" hidden="1" x14ac:dyDescent="0.2">
      <c r="A958" s="87">
        <v>955</v>
      </c>
      <c r="B958" s="88"/>
      <c r="C958" s="76"/>
      <c r="D958" s="163"/>
      <c r="E958" s="163"/>
      <c r="F958" s="88"/>
      <c r="G958" s="89"/>
      <c r="H958" s="128">
        <f t="shared" si="14"/>
        <v>0</v>
      </c>
    </row>
    <row r="959" spans="1:8" hidden="1" x14ac:dyDescent="0.2">
      <c r="A959" s="87">
        <v>956</v>
      </c>
      <c r="B959" s="88"/>
      <c r="C959" s="76"/>
      <c r="D959" s="163"/>
      <c r="E959" s="163"/>
      <c r="F959" s="88"/>
      <c r="G959" s="89"/>
      <c r="H959" s="128">
        <f t="shared" si="14"/>
        <v>0</v>
      </c>
    </row>
    <row r="960" spans="1:8" hidden="1" x14ac:dyDescent="0.2">
      <c r="A960" s="87">
        <v>957</v>
      </c>
      <c r="B960" s="88"/>
      <c r="C960" s="76"/>
      <c r="D960" s="163"/>
      <c r="E960" s="163"/>
      <c r="F960" s="88"/>
      <c r="G960" s="89"/>
      <c r="H960" s="128">
        <f t="shared" si="14"/>
        <v>0</v>
      </c>
    </row>
    <row r="961" spans="1:8" hidden="1" x14ac:dyDescent="0.2">
      <c r="A961" s="87">
        <v>958</v>
      </c>
      <c r="B961" s="88"/>
      <c r="C961" s="76"/>
      <c r="D961" s="163"/>
      <c r="E961" s="163"/>
      <c r="F961" s="88"/>
      <c r="G961" s="89"/>
      <c r="H961" s="128">
        <f t="shared" si="14"/>
        <v>0</v>
      </c>
    </row>
    <row r="962" spans="1:8" hidden="1" x14ac:dyDescent="0.2">
      <c r="A962" s="87">
        <v>959</v>
      </c>
      <c r="B962" s="88"/>
      <c r="C962" s="76"/>
      <c r="D962" s="163"/>
      <c r="E962" s="163"/>
      <c r="F962" s="88"/>
      <c r="G962" s="89"/>
      <c r="H962" s="128">
        <f t="shared" si="14"/>
        <v>0</v>
      </c>
    </row>
    <row r="963" spans="1:8" hidden="1" x14ac:dyDescent="0.2">
      <c r="A963" s="87">
        <v>960</v>
      </c>
      <c r="B963" s="88"/>
      <c r="C963" s="76"/>
      <c r="D963" s="163"/>
      <c r="E963" s="163"/>
      <c r="F963" s="88"/>
      <c r="G963" s="89"/>
      <c r="H963" s="128">
        <f t="shared" si="14"/>
        <v>0</v>
      </c>
    </row>
    <row r="964" spans="1:8" hidden="1" x14ac:dyDescent="0.2">
      <c r="A964" s="87">
        <v>961</v>
      </c>
      <c r="B964" s="88"/>
      <c r="C964" s="76"/>
      <c r="D964" s="163"/>
      <c r="E964" s="163"/>
      <c r="F964" s="88"/>
      <c r="G964" s="89"/>
      <c r="H964" s="128">
        <f t="shared" si="14"/>
        <v>0</v>
      </c>
    </row>
    <row r="965" spans="1:8" hidden="1" x14ac:dyDescent="0.2">
      <c r="A965" s="87">
        <v>962</v>
      </c>
      <c r="B965" s="88"/>
      <c r="C965" s="76"/>
      <c r="D965" s="163"/>
      <c r="E965" s="163"/>
      <c r="F965" s="88"/>
      <c r="G965" s="89"/>
      <c r="H965" s="128">
        <f t="shared" ref="H965:H1003" si="15">IFERROR((DATEDIF(D965,E965,"M")+1)*C965,0)</f>
        <v>0</v>
      </c>
    </row>
    <row r="966" spans="1:8" hidden="1" x14ac:dyDescent="0.2">
      <c r="A966" s="87">
        <v>963</v>
      </c>
      <c r="B966" s="88"/>
      <c r="C966" s="76"/>
      <c r="D966" s="163"/>
      <c r="E966" s="163"/>
      <c r="F966" s="88"/>
      <c r="G966" s="89"/>
      <c r="H966" s="128">
        <f t="shared" si="15"/>
        <v>0</v>
      </c>
    </row>
    <row r="967" spans="1:8" hidden="1" x14ac:dyDescent="0.2">
      <c r="A967" s="87">
        <v>964</v>
      </c>
      <c r="B967" s="88"/>
      <c r="C967" s="76"/>
      <c r="D967" s="163"/>
      <c r="E967" s="163"/>
      <c r="F967" s="88"/>
      <c r="G967" s="89"/>
      <c r="H967" s="128">
        <f t="shared" si="15"/>
        <v>0</v>
      </c>
    </row>
    <row r="968" spans="1:8" hidden="1" x14ac:dyDescent="0.2">
      <c r="A968" s="87">
        <v>965</v>
      </c>
      <c r="B968" s="88"/>
      <c r="C968" s="76"/>
      <c r="D968" s="163"/>
      <c r="E968" s="163"/>
      <c r="F968" s="88"/>
      <c r="G968" s="89"/>
      <c r="H968" s="128">
        <f t="shared" si="15"/>
        <v>0</v>
      </c>
    </row>
    <row r="969" spans="1:8" hidden="1" x14ac:dyDescent="0.2">
      <c r="A969" s="87">
        <v>966</v>
      </c>
      <c r="B969" s="88"/>
      <c r="C969" s="76"/>
      <c r="D969" s="163"/>
      <c r="E969" s="163"/>
      <c r="F969" s="88"/>
      <c r="G969" s="89"/>
      <c r="H969" s="128">
        <f t="shared" si="15"/>
        <v>0</v>
      </c>
    </row>
    <row r="970" spans="1:8" hidden="1" x14ac:dyDescent="0.2">
      <c r="A970" s="87">
        <v>967</v>
      </c>
      <c r="B970" s="88"/>
      <c r="C970" s="76"/>
      <c r="D970" s="163"/>
      <c r="E970" s="163"/>
      <c r="F970" s="88"/>
      <c r="G970" s="89"/>
      <c r="H970" s="128">
        <f t="shared" si="15"/>
        <v>0</v>
      </c>
    </row>
    <row r="971" spans="1:8" hidden="1" x14ac:dyDescent="0.2">
      <c r="A971" s="87">
        <v>968</v>
      </c>
      <c r="B971" s="88"/>
      <c r="C971" s="76"/>
      <c r="D971" s="163"/>
      <c r="E971" s="163"/>
      <c r="F971" s="88"/>
      <c r="G971" s="89"/>
      <c r="H971" s="128">
        <f t="shared" si="15"/>
        <v>0</v>
      </c>
    </row>
    <row r="972" spans="1:8" hidden="1" x14ac:dyDescent="0.2">
      <c r="A972" s="87">
        <v>969</v>
      </c>
      <c r="B972" s="88"/>
      <c r="C972" s="76"/>
      <c r="D972" s="163"/>
      <c r="E972" s="163"/>
      <c r="F972" s="88"/>
      <c r="G972" s="89"/>
      <c r="H972" s="128">
        <f t="shared" si="15"/>
        <v>0</v>
      </c>
    </row>
    <row r="973" spans="1:8" hidden="1" x14ac:dyDescent="0.2">
      <c r="A973" s="87">
        <v>970</v>
      </c>
      <c r="B973" s="88"/>
      <c r="C973" s="76"/>
      <c r="D973" s="163"/>
      <c r="E973" s="163"/>
      <c r="F973" s="88"/>
      <c r="G973" s="89"/>
      <c r="H973" s="128">
        <f t="shared" si="15"/>
        <v>0</v>
      </c>
    </row>
    <row r="974" spans="1:8" hidden="1" x14ac:dyDescent="0.2">
      <c r="A974" s="87">
        <v>971</v>
      </c>
      <c r="B974" s="88"/>
      <c r="C974" s="76"/>
      <c r="D974" s="163"/>
      <c r="E974" s="163"/>
      <c r="F974" s="88"/>
      <c r="G974" s="89"/>
      <c r="H974" s="128">
        <f t="shared" si="15"/>
        <v>0</v>
      </c>
    </row>
    <row r="975" spans="1:8" hidden="1" x14ac:dyDescent="0.2">
      <c r="A975" s="87">
        <v>972</v>
      </c>
      <c r="B975" s="88"/>
      <c r="C975" s="76"/>
      <c r="D975" s="163"/>
      <c r="E975" s="163"/>
      <c r="F975" s="88"/>
      <c r="G975" s="89"/>
      <c r="H975" s="128">
        <f t="shared" si="15"/>
        <v>0</v>
      </c>
    </row>
    <row r="976" spans="1:8" hidden="1" x14ac:dyDescent="0.2">
      <c r="A976" s="87">
        <v>973</v>
      </c>
      <c r="B976" s="88"/>
      <c r="C976" s="76"/>
      <c r="D976" s="163"/>
      <c r="E976" s="163"/>
      <c r="F976" s="88"/>
      <c r="G976" s="89"/>
      <c r="H976" s="128">
        <f t="shared" si="15"/>
        <v>0</v>
      </c>
    </row>
    <row r="977" spans="1:8" hidden="1" x14ac:dyDescent="0.2">
      <c r="A977" s="87">
        <v>974</v>
      </c>
      <c r="B977" s="88"/>
      <c r="C977" s="76"/>
      <c r="D977" s="163"/>
      <c r="E977" s="163"/>
      <c r="F977" s="88"/>
      <c r="G977" s="89"/>
      <c r="H977" s="128">
        <f t="shared" si="15"/>
        <v>0</v>
      </c>
    </row>
    <row r="978" spans="1:8" hidden="1" x14ac:dyDescent="0.2">
      <c r="A978" s="87">
        <v>975</v>
      </c>
      <c r="B978" s="88"/>
      <c r="C978" s="76"/>
      <c r="D978" s="163"/>
      <c r="E978" s="163"/>
      <c r="F978" s="88"/>
      <c r="G978" s="89"/>
      <c r="H978" s="128">
        <f t="shared" si="15"/>
        <v>0</v>
      </c>
    </row>
    <row r="979" spans="1:8" hidden="1" x14ac:dyDescent="0.2">
      <c r="A979" s="87">
        <v>976</v>
      </c>
      <c r="B979" s="88"/>
      <c r="C979" s="76"/>
      <c r="D979" s="163"/>
      <c r="E979" s="163"/>
      <c r="F979" s="88"/>
      <c r="G979" s="89"/>
      <c r="H979" s="128">
        <f t="shared" si="15"/>
        <v>0</v>
      </c>
    </row>
    <row r="980" spans="1:8" hidden="1" x14ac:dyDescent="0.2">
      <c r="A980" s="87">
        <v>977</v>
      </c>
      <c r="B980" s="88"/>
      <c r="C980" s="76"/>
      <c r="D980" s="163"/>
      <c r="E980" s="163"/>
      <c r="F980" s="88"/>
      <c r="G980" s="89"/>
      <c r="H980" s="128">
        <f t="shared" si="15"/>
        <v>0</v>
      </c>
    </row>
    <row r="981" spans="1:8" hidden="1" x14ac:dyDescent="0.2">
      <c r="A981" s="87">
        <v>978</v>
      </c>
      <c r="B981" s="88"/>
      <c r="C981" s="76"/>
      <c r="D981" s="163"/>
      <c r="E981" s="163"/>
      <c r="F981" s="88"/>
      <c r="G981" s="89"/>
      <c r="H981" s="128">
        <f t="shared" si="15"/>
        <v>0</v>
      </c>
    </row>
    <row r="982" spans="1:8" hidden="1" x14ac:dyDescent="0.2">
      <c r="A982" s="87">
        <v>979</v>
      </c>
      <c r="B982" s="88"/>
      <c r="C982" s="76"/>
      <c r="D982" s="163"/>
      <c r="E982" s="163"/>
      <c r="F982" s="88"/>
      <c r="G982" s="89"/>
      <c r="H982" s="128">
        <f t="shared" si="15"/>
        <v>0</v>
      </c>
    </row>
    <row r="983" spans="1:8" hidden="1" x14ac:dyDescent="0.2">
      <c r="A983" s="87">
        <v>980</v>
      </c>
      <c r="B983" s="88"/>
      <c r="C983" s="76"/>
      <c r="D983" s="163"/>
      <c r="E983" s="163"/>
      <c r="F983" s="88"/>
      <c r="G983" s="89"/>
      <c r="H983" s="128">
        <f t="shared" si="15"/>
        <v>0</v>
      </c>
    </row>
    <row r="984" spans="1:8" hidden="1" x14ac:dyDescent="0.2">
      <c r="A984" s="87">
        <v>981</v>
      </c>
      <c r="B984" s="88"/>
      <c r="C984" s="76"/>
      <c r="D984" s="163"/>
      <c r="E984" s="163"/>
      <c r="F984" s="88"/>
      <c r="G984" s="89"/>
      <c r="H984" s="128">
        <f t="shared" si="15"/>
        <v>0</v>
      </c>
    </row>
    <row r="985" spans="1:8" hidden="1" x14ac:dyDescent="0.2">
      <c r="A985" s="87">
        <v>982</v>
      </c>
      <c r="B985" s="88"/>
      <c r="C985" s="76"/>
      <c r="D985" s="163"/>
      <c r="E985" s="163"/>
      <c r="F985" s="88"/>
      <c r="G985" s="89"/>
      <c r="H985" s="128">
        <f t="shared" si="15"/>
        <v>0</v>
      </c>
    </row>
    <row r="986" spans="1:8" hidden="1" x14ac:dyDescent="0.2">
      <c r="A986" s="87">
        <v>983</v>
      </c>
      <c r="B986" s="88"/>
      <c r="C986" s="76"/>
      <c r="D986" s="163"/>
      <c r="E986" s="163"/>
      <c r="F986" s="88"/>
      <c r="G986" s="89"/>
      <c r="H986" s="128">
        <f t="shared" si="15"/>
        <v>0</v>
      </c>
    </row>
    <row r="987" spans="1:8" hidden="1" x14ac:dyDescent="0.2">
      <c r="A987" s="87">
        <v>984</v>
      </c>
      <c r="B987" s="88"/>
      <c r="C987" s="76"/>
      <c r="D987" s="163"/>
      <c r="E987" s="163"/>
      <c r="F987" s="88"/>
      <c r="G987" s="89"/>
      <c r="H987" s="128">
        <f t="shared" si="15"/>
        <v>0</v>
      </c>
    </row>
    <row r="988" spans="1:8" hidden="1" x14ac:dyDescent="0.2">
      <c r="A988" s="87">
        <v>985</v>
      </c>
      <c r="B988" s="88"/>
      <c r="C988" s="76"/>
      <c r="D988" s="163"/>
      <c r="E988" s="163"/>
      <c r="F988" s="88"/>
      <c r="G988" s="89"/>
      <c r="H988" s="128">
        <f t="shared" si="15"/>
        <v>0</v>
      </c>
    </row>
    <row r="989" spans="1:8" hidden="1" x14ac:dyDescent="0.2">
      <c r="A989" s="87">
        <v>986</v>
      </c>
      <c r="B989" s="88"/>
      <c r="C989" s="76"/>
      <c r="D989" s="163"/>
      <c r="E989" s="163"/>
      <c r="F989" s="88"/>
      <c r="G989" s="89"/>
      <c r="H989" s="128">
        <f t="shared" si="15"/>
        <v>0</v>
      </c>
    </row>
    <row r="990" spans="1:8" hidden="1" x14ac:dyDescent="0.2">
      <c r="A990" s="87">
        <v>987</v>
      </c>
      <c r="B990" s="88"/>
      <c r="C990" s="76"/>
      <c r="D990" s="163"/>
      <c r="E990" s="163"/>
      <c r="F990" s="88"/>
      <c r="G990" s="89"/>
      <c r="H990" s="128">
        <f t="shared" si="15"/>
        <v>0</v>
      </c>
    </row>
    <row r="991" spans="1:8" hidden="1" x14ac:dyDescent="0.2">
      <c r="A991" s="87">
        <v>988</v>
      </c>
      <c r="B991" s="88"/>
      <c r="C991" s="76"/>
      <c r="D991" s="163"/>
      <c r="E991" s="163"/>
      <c r="F991" s="88"/>
      <c r="G991" s="89"/>
      <c r="H991" s="128">
        <f t="shared" si="15"/>
        <v>0</v>
      </c>
    </row>
    <row r="992" spans="1:8" hidden="1" x14ac:dyDescent="0.2">
      <c r="A992" s="87">
        <v>989</v>
      </c>
      <c r="B992" s="88"/>
      <c r="C992" s="76"/>
      <c r="D992" s="163"/>
      <c r="E992" s="163"/>
      <c r="F992" s="88"/>
      <c r="G992" s="89"/>
      <c r="H992" s="128">
        <f t="shared" si="15"/>
        <v>0</v>
      </c>
    </row>
    <row r="993" spans="1:8" hidden="1" x14ac:dyDescent="0.2">
      <c r="A993" s="87">
        <v>990</v>
      </c>
      <c r="B993" s="88"/>
      <c r="C993" s="76"/>
      <c r="D993" s="163"/>
      <c r="E993" s="163"/>
      <c r="F993" s="88"/>
      <c r="G993" s="89"/>
      <c r="H993" s="128">
        <f t="shared" si="15"/>
        <v>0</v>
      </c>
    </row>
    <row r="994" spans="1:8" hidden="1" x14ac:dyDescent="0.2">
      <c r="A994" s="87">
        <v>991</v>
      </c>
      <c r="B994" s="88"/>
      <c r="C994" s="76"/>
      <c r="D994" s="163"/>
      <c r="E994" s="163"/>
      <c r="F994" s="88"/>
      <c r="G994" s="89"/>
      <c r="H994" s="128">
        <f t="shared" si="15"/>
        <v>0</v>
      </c>
    </row>
    <row r="995" spans="1:8" hidden="1" x14ac:dyDescent="0.2">
      <c r="A995" s="87">
        <v>992</v>
      </c>
      <c r="B995" s="88"/>
      <c r="C995" s="76"/>
      <c r="D995" s="163"/>
      <c r="E995" s="163"/>
      <c r="F995" s="88"/>
      <c r="G995" s="89"/>
      <c r="H995" s="128">
        <f t="shared" si="15"/>
        <v>0</v>
      </c>
    </row>
    <row r="996" spans="1:8" hidden="1" x14ac:dyDescent="0.2">
      <c r="A996" s="87">
        <v>993</v>
      </c>
      <c r="B996" s="88"/>
      <c r="C996" s="76"/>
      <c r="D996" s="163"/>
      <c r="E996" s="163"/>
      <c r="F996" s="88"/>
      <c r="G996" s="89"/>
      <c r="H996" s="128">
        <f t="shared" si="15"/>
        <v>0</v>
      </c>
    </row>
    <row r="997" spans="1:8" hidden="1" x14ac:dyDescent="0.2">
      <c r="A997" s="87">
        <v>994</v>
      </c>
      <c r="B997" s="88"/>
      <c r="C997" s="76"/>
      <c r="D997" s="163"/>
      <c r="E997" s="163"/>
      <c r="F997" s="88"/>
      <c r="G997" s="89"/>
      <c r="H997" s="128">
        <f t="shared" si="15"/>
        <v>0</v>
      </c>
    </row>
    <row r="998" spans="1:8" hidden="1" x14ac:dyDescent="0.2">
      <c r="A998" s="87">
        <v>995</v>
      </c>
      <c r="B998" s="88"/>
      <c r="C998" s="76"/>
      <c r="D998" s="163"/>
      <c r="E998" s="163"/>
      <c r="F998" s="88"/>
      <c r="G998" s="89"/>
      <c r="H998" s="128">
        <f t="shared" si="15"/>
        <v>0</v>
      </c>
    </row>
    <row r="999" spans="1:8" hidden="1" x14ac:dyDescent="0.2">
      <c r="A999" s="87">
        <v>996</v>
      </c>
      <c r="B999" s="88"/>
      <c r="C999" s="76"/>
      <c r="D999" s="163"/>
      <c r="E999" s="163"/>
      <c r="F999" s="88"/>
      <c r="G999" s="89"/>
      <c r="H999" s="128">
        <f t="shared" si="15"/>
        <v>0</v>
      </c>
    </row>
    <row r="1000" spans="1:8" hidden="1" x14ac:dyDescent="0.2">
      <c r="A1000" s="87">
        <v>997</v>
      </c>
      <c r="B1000" s="88"/>
      <c r="C1000" s="76"/>
      <c r="D1000" s="163"/>
      <c r="E1000" s="163"/>
      <c r="F1000" s="88"/>
      <c r="G1000" s="89"/>
      <c r="H1000" s="128">
        <f t="shared" si="15"/>
        <v>0</v>
      </c>
    </row>
    <row r="1001" spans="1:8" hidden="1" x14ac:dyDescent="0.2">
      <c r="A1001" s="87">
        <v>998</v>
      </c>
      <c r="B1001" s="88"/>
      <c r="C1001" s="76"/>
      <c r="D1001" s="163"/>
      <c r="E1001" s="163"/>
      <c r="F1001" s="88"/>
      <c r="G1001" s="89"/>
      <c r="H1001" s="128">
        <f t="shared" si="15"/>
        <v>0</v>
      </c>
    </row>
    <row r="1002" spans="1:8" hidden="1" x14ac:dyDescent="0.2">
      <c r="A1002" s="87">
        <v>999</v>
      </c>
      <c r="B1002" s="88"/>
      <c r="C1002" s="76"/>
      <c r="D1002" s="163"/>
      <c r="E1002" s="163"/>
      <c r="F1002" s="88"/>
      <c r="G1002" s="89"/>
      <c r="H1002" s="128">
        <f t="shared" si="15"/>
        <v>0</v>
      </c>
    </row>
    <row r="1003" spans="1:8" ht="13.5" hidden="1" thickBot="1" x14ac:dyDescent="0.25">
      <c r="A1003" s="90">
        <v>1000</v>
      </c>
      <c r="B1003" s="91"/>
      <c r="C1003" s="82"/>
      <c r="D1003" s="163"/>
      <c r="E1003" s="163"/>
      <c r="F1003" s="91"/>
      <c r="G1003" s="92"/>
      <c r="H1003" s="128">
        <f t="shared" si="15"/>
        <v>0</v>
      </c>
    </row>
    <row r="1004" spans="1:8" ht="20.25" customHeight="1" thickBot="1" x14ac:dyDescent="0.25">
      <c r="A1004" s="288"/>
      <c r="B1004" s="289"/>
      <c r="C1004" s="288"/>
      <c r="D1004" s="288"/>
      <c r="E1004" s="288"/>
      <c r="F1004" s="289"/>
      <c r="G1004" s="290" t="s">
        <v>383</v>
      </c>
      <c r="H1004" s="291">
        <f>SUM(H4:H1003)</f>
        <v>13521046.800000001</v>
      </c>
    </row>
    <row r="1007" spans="1:8" x14ac:dyDescent="0.2">
      <c r="B1007" s="18"/>
    </row>
    <row r="1008" spans="1:8" x14ac:dyDescent="0.2">
      <c r="B1008" s="18"/>
    </row>
    <row r="1009" spans="2:2" x14ac:dyDescent="0.2">
      <c r="B1009" s="18"/>
    </row>
    <row r="1010" spans="2:2" x14ac:dyDescent="0.2">
      <c r="B1010" s="18"/>
    </row>
    <row r="1011" spans="2:2" x14ac:dyDescent="0.2">
      <c r="B1011" s="18"/>
    </row>
  </sheetData>
  <sheetProtection formatRows="0" autoFilter="0"/>
  <autoFilter ref="A3:H1004"/>
  <mergeCells count="2">
    <mergeCell ref="A1:H1"/>
    <mergeCell ref="A2:H2"/>
  </mergeCells>
  <conditionalFormatting sqref="A4:H1003">
    <cfRule type="expression" dxfId="2" priority="1">
      <formula>ISEVEN(ROW())</formula>
    </cfRule>
  </conditionalFormatting>
  <dataValidations count="2">
    <dataValidation type="list" allowBlank="1" showInputMessage="1" showErrorMessage="1" sqref="B4:B1003">
      <formula1>Gerais</formula1>
    </dataValidation>
    <dataValidation type="list" allowBlank="1" showInputMessage="1" showErrorMessage="1" sqref="F4:F1003">
      <formula1>VinculoPTg</formula1>
    </dataValidation>
  </dataValidations>
  <pageMargins left="0.51181102362204722" right="0.51181102362204722" top="0.78740157480314965" bottom="0.78740157480314965" header="0.31496062992125984" footer="0.31496062992125984"/>
  <pageSetup paperSize="9" scale="93" fitToHeight="0" orientation="landscape" r:id="rId1"/>
  <headerFooter>
    <oddFooter>Página &amp;P de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4.9989318521683403E-2"/>
    <pageSetUpPr fitToPage="1"/>
  </sheetPr>
  <dimension ref="A1:M204"/>
  <sheetViews>
    <sheetView zoomScaleNormal="100" zoomScaleSheetLayoutView="100" workbookViewId="0">
      <pane ySplit="3" topLeftCell="A4" activePane="bottomLeft" state="frozen"/>
      <selection activeCell="C112" sqref="C112"/>
      <selection pane="bottomLeft" activeCell="A4" sqref="A4"/>
    </sheetView>
  </sheetViews>
  <sheetFormatPr defaultRowHeight="12.75" x14ac:dyDescent="0.2"/>
  <cols>
    <col min="1" max="1" width="4.7109375" style="85" customWidth="1"/>
    <col min="2" max="2" width="18.28515625" style="85" customWidth="1"/>
    <col min="3" max="3" width="29.28515625" style="12" customWidth="1"/>
    <col min="4" max="4" width="12.85546875" style="85" bestFit="1" customWidth="1"/>
    <col min="5" max="6" width="10.140625" style="85" customWidth="1"/>
    <col min="7" max="7" width="36" style="86" customWidth="1"/>
    <col min="8" max="8" width="11.7109375" style="85" customWidth="1"/>
    <col min="9" max="9" width="23.7109375" style="151" hidden="1" customWidth="1"/>
    <col min="10" max="16384" width="9.140625" style="83"/>
  </cols>
  <sheetData>
    <row r="1" spans="1:9" ht="42.75" customHeight="1" x14ac:dyDescent="0.2">
      <c r="A1" s="363" t="str">
        <f>Capa!A1</f>
        <v>Memória de Cálculo A
Contrato de Gestão nº 002/2019 celebrado entre a Secretaria de Estado de Justiça e Segurança Pública - SEJUSP e o Instituto ELO - IELO</v>
      </c>
      <c r="B1" s="363"/>
      <c r="C1" s="363"/>
      <c r="D1" s="363"/>
      <c r="E1" s="363"/>
      <c r="F1" s="363"/>
      <c r="G1" s="363"/>
      <c r="H1" s="363"/>
    </row>
    <row r="2" spans="1:9" ht="23.25" customHeight="1" thickBot="1" x14ac:dyDescent="0.25">
      <c r="A2" s="376" t="s">
        <v>384</v>
      </c>
      <c r="B2" s="376"/>
      <c r="C2" s="376"/>
      <c r="D2" s="376"/>
      <c r="E2" s="376"/>
      <c r="F2" s="376"/>
      <c r="G2" s="376"/>
      <c r="H2" s="376"/>
    </row>
    <row r="3" spans="1:9" ht="43.5" customHeight="1" thickBot="1" x14ac:dyDescent="0.25">
      <c r="A3" s="318" t="s">
        <v>378</v>
      </c>
      <c r="B3" s="318" t="s">
        <v>385</v>
      </c>
      <c r="C3" s="318" t="s">
        <v>371</v>
      </c>
      <c r="D3" s="318" t="s">
        <v>104</v>
      </c>
      <c r="E3" s="318" t="s">
        <v>379</v>
      </c>
      <c r="F3" s="318" t="s">
        <v>380</v>
      </c>
      <c r="G3" s="318" t="s">
        <v>381</v>
      </c>
      <c r="H3" s="318" t="s">
        <v>382</v>
      </c>
      <c r="I3" s="319" t="s">
        <v>385</v>
      </c>
    </row>
    <row r="4" spans="1:9" ht="33.75" x14ac:dyDescent="0.2">
      <c r="A4" s="87">
        <v>1</v>
      </c>
      <c r="B4" s="87" t="s">
        <v>79</v>
      </c>
      <c r="C4" s="88" t="s">
        <v>81</v>
      </c>
      <c r="D4" s="76">
        <v>105011.66257399999</v>
      </c>
      <c r="E4" s="163">
        <v>46357</v>
      </c>
      <c r="F4" s="163">
        <v>46357</v>
      </c>
      <c r="G4" s="89" t="s">
        <v>505</v>
      </c>
      <c r="H4" s="128">
        <f>IFERROR((DATEDIF(E4,F4,"M")+1)*D4,0)</f>
        <v>105011.66257399999</v>
      </c>
      <c r="I4" s="152" t="str">
        <f>SUBSTITUTE(B4," ","_")</f>
        <v>Gastos_com_Pessoal</v>
      </c>
    </row>
    <row r="5" spans="1:9" ht="33.75" x14ac:dyDescent="0.2">
      <c r="A5" s="87">
        <v>2</v>
      </c>
      <c r="B5" s="87" t="s">
        <v>79</v>
      </c>
      <c r="C5" s="88" t="s">
        <v>81</v>
      </c>
      <c r="D5" s="76">
        <v>33026.238504622219</v>
      </c>
      <c r="E5" s="163">
        <v>46357</v>
      </c>
      <c r="F5" s="163">
        <v>46357</v>
      </c>
      <c r="G5" s="89" t="s">
        <v>506</v>
      </c>
      <c r="H5" s="128">
        <f t="shared" ref="H5:H68" si="0">IFERROR((DATEDIF(E5,F5,"M")+1)*D5,0)</f>
        <v>33026.238504622219</v>
      </c>
      <c r="I5" s="152" t="str">
        <f t="shared" ref="I5:I68" si="1">SUBSTITUTE(B5," ","_")</f>
        <v>Gastos_com_Pessoal</v>
      </c>
    </row>
    <row r="6" spans="1:9" ht="33.75" x14ac:dyDescent="0.2">
      <c r="A6" s="87">
        <v>3</v>
      </c>
      <c r="B6" s="87" t="s">
        <v>79</v>
      </c>
      <c r="C6" s="88" t="s">
        <v>81</v>
      </c>
      <c r="D6" s="76">
        <v>15084.389083759999</v>
      </c>
      <c r="E6" s="163">
        <v>46357</v>
      </c>
      <c r="F6" s="163">
        <v>46357</v>
      </c>
      <c r="G6" s="89" t="s">
        <v>507</v>
      </c>
      <c r="H6" s="128">
        <f t="shared" si="0"/>
        <v>15084.389083759999</v>
      </c>
      <c r="I6" s="152" t="str">
        <f t="shared" si="1"/>
        <v>Gastos_com_Pessoal</v>
      </c>
    </row>
    <row r="7" spans="1:9" x14ac:dyDescent="0.2">
      <c r="A7" s="87">
        <v>4</v>
      </c>
      <c r="B7" s="87" t="s">
        <v>90</v>
      </c>
      <c r="C7" s="88" t="s">
        <v>178</v>
      </c>
      <c r="D7" s="76">
        <v>17020</v>
      </c>
      <c r="E7" s="163">
        <v>46357</v>
      </c>
      <c r="F7" s="163">
        <v>46357</v>
      </c>
      <c r="G7" s="89" t="s">
        <v>508</v>
      </c>
      <c r="H7" s="128">
        <f t="shared" si="0"/>
        <v>17020</v>
      </c>
      <c r="I7" s="152" t="str">
        <f t="shared" si="1"/>
        <v>Gastos_Gerais</v>
      </c>
    </row>
    <row r="8" spans="1:9" x14ac:dyDescent="0.2">
      <c r="A8" s="87">
        <v>5</v>
      </c>
      <c r="B8" s="87" t="s">
        <v>90</v>
      </c>
      <c r="C8" s="88" t="s">
        <v>180</v>
      </c>
      <c r="D8" s="76">
        <v>7058</v>
      </c>
      <c r="E8" s="163">
        <v>46357</v>
      </c>
      <c r="F8" s="163">
        <v>46357</v>
      </c>
      <c r="G8" s="89" t="s">
        <v>509</v>
      </c>
      <c r="H8" s="128">
        <f t="shared" si="0"/>
        <v>7058</v>
      </c>
      <c r="I8" s="152" t="str">
        <f t="shared" si="1"/>
        <v>Gastos_Gerais</v>
      </c>
    </row>
    <row r="9" spans="1:9" x14ac:dyDescent="0.2">
      <c r="A9" s="87">
        <v>6</v>
      </c>
      <c r="B9" s="87" t="s">
        <v>90</v>
      </c>
      <c r="C9" s="88" t="s">
        <v>182</v>
      </c>
      <c r="D9" s="76">
        <v>1802</v>
      </c>
      <c r="E9" s="163">
        <v>46357</v>
      </c>
      <c r="F9" s="163">
        <v>46357</v>
      </c>
      <c r="G9" s="89" t="s">
        <v>510</v>
      </c>
      <c r="H9" s="128">
        <f t="shared" si="0"/>
        <v>1802</v>
      </c>
      <c r="I9" s="152" t="str">
        <f t="shared" si="1"/>
        <v>Gastos_Gerais</v>
      </c>
    </row>
    <row r="10" spans="1:9" ht="22.5" x14ac:dyDescent="0.2">
      <c r="A10" s="87">
        <v>7</v>
      </c>
      <c r="B10" s="87" t="s">
        <v>90</v>
      </c>
      <c r="C10" s="88" t="s">
        <v>186</v>
      </c>
      <c r="D10" s="76">
        <v>3100</v>
      </c>
      <c r="E10" s="163">
        <v>46357</v>
      </c>
      <c r="F10" s="163">
        <v>46357</v>
      </c>
      <c r="G10" s="89" t="s">
        <v>511</v>
      </c>
      <c r="H10" s="128">
        <f t="shared" si="0"/>
        <v>3100</v>
      </c>
      <c r="I10" s="152" t="str">
        <f t="shared" si="1"/>
        <v>Gastos_Gerais</v>
      </c>
    </row>
    <row r="11" spans="1:9" x14ac:dyDescent="0.2">
      <c r="A11" s="87">
        <v>8</v>
      </c>
      <c r="B11" s="87" t="s">
        <v>90</v>
      </c>
      <c r="C11" s="88" t="s">
        <v>190</v>
      </c>
      <c r="D11" s="76">
        <v>600</v>
      </c>
      <c r="E11" s="163">
        <v>46357</v>
      </c>
      <c r="F11" s="163">
        <v>46357</v>
      </c>
      <c r="G11" s="89" t="s">
        <v>512</v>
      </c>
      <c r="H11" s="128">
        <f t="shared" si="0"/>
        <v>600</v>
      </c>
      <c r="I11" s="152" t="str">
        <f t="shared" si="1"/>
        <v>Gastos_Gerais</v>
      </c>
    </row>
    <row r="12" spans="1:9" x14ac:dyDescent="0.2">
      <c r="A12" s="87">
        <v>9</v>
      </c>
      <c r="B12" s="87" t="s">
        <v>90</v>
      </c>
      <c r="C12" s="88" t="s">
        <v>192</v>
      </c>
      <c r="D12" s="76">
        <v>2120</v>
      </c>
      <c r="E12" s="163">
        <v>46357</v>
      </c>
      <c r="F12" s="163">
        <v>46357</v>
      </c>
      <c r="G12" s="89" t="s">
        <v>513</v>
      </c>
      <c r="H12" s="128">
        <f t="shared" si="0"/>
        <v>2120</v>
      </c>
      <c r="I12" s="152" t="str">
        <f t="shared" si="1"/>
        <v>Gastos_Gerais</v>
      </c>
    </row>
    <row r="13" spans="1:9" ht="22.5" x14ac:dyDescent="0.2">
      <c r="A13" s="87">
        <v>10</v>
      </c>
      <c r="B13" s="87" t="s">
        <v>90</v>
      </c>
      <c r="C13" s="88" t="s">
        <v>194</v>
      </c>
      <c r="D13" s="76">
        <v>1600</v>
      </c>
      <c r="E13" s="163">
        <v>46357</v>
      </c>
      <c r="F13" s="163">
        <v>46357</v>
      </c>
      <c r="G13" s="89" t="s">
        <v>514</v>
      </c>
      <c r="H13" s="128">
        <f t="shared" si="0"/>
        <v>1600</v>
      </c>
      <c r="I13" s="152" t="str">
        <f t="shared" si="1"/>
        <v>Gastos_Gerais</v>
      </c>
    </row>
    <row r="14" spans="1:9" ht="34.5" thickBot="1" x14ac:dyDescent="0.25">
      <c r="A14" s="87">
        <v>11</v>
      </c>
      <c r="B14" s="87" t="s">
        <v>90</v>
      </c>
      <c r="C14" s="88" t="s">
        <v>198</v>
      </c>
      <c r="D14" s="76">
        <v>24791.200000000001</v>
      </c>
      <c r="E14" s="163">
        <v>46357</v>
      </c>
      <c r="F14" s="163">
        <v>46357</v>
      </c>
      <c r="G14" s="89" t="s">
        <v>515</v>
      </c>
      <c r="H14" s="128">
        <f t="shared" si="0"/>
        <v>24791.200000000001</v>
      </c>
      <c r="I14" s="152" t="str">
        <f t="shared" si="1"/>
        <v>Gastos_Gerais</v>
      </c>
    </row>
    <row r="15" spans="1:9" hidden="1" x14ac:dyDescent="0.2">
      <c r="A15" s="87">
        <v>12</v>
      </c>
      <c r="B15" s="87"/>
      <c r="C15" s="88"/>
      <c r="D15" s="76"/>
      <c r="E15" s="163"/>
      <c r="F15" s="163"/>
      <c r="G15" s="89"/>
      <c r="H15" s="128">
        <f t="shared" si="0"/>
        <v>0</v>
      </c>
      <c r="I15" s="152" t="str">
        <f t="shared" si="1"/>
        <v/>
      </c>
    </row>
    <row r="16" spans="1:9" hidden="1" x14ac:dyDescent="0.2">
      <c r="A16" s="87">
        <v>13</v>
      </c>
      <c r="B16" s="87"/>
      <c r="C16" s="88"/>
      <c r="D16" s="76"/>
      <c r="E16" s="163"/>
      <c r="F16" s="163"/>
      <c r="G16" s="89"/>
      <c r="H16" s="128">
        <f t="shared" si="0"/>
        <v>0</v>
      </c>
      <c r="I16" s="152" t="str">
        <f t="shared" si="1"/>
        <v/>
      </c>
    </row>
    <row r="17" spans="1:13" hidden="1" x14ac:dyDescent="0.2">
      <c r="A17" s="87">
        <v>14</v>
      </c>
      <c r="B17" s="87"/>
      <c r="C17" s="88"/>
      <c r="D17" s="76"/>
      <c r="E17" s="163"/>
      <c r="F17" s="163"/>
      <c r="G17" s="89"/>
      <c r="H17" s="128">
        <f t="shared" si="0"/>
        <v>0</v>
      </c>
      <c r="I17" s="152" t="str">
        <f t="shared" si="1"/>
        <v/>
      </c>
    </row>
    <row r="18" spans="1:13" hidden="1" x14ac:dyDescent="0.2">
      <c r="A18" s="87">
        <v>15</v>
      </c>
      <c r="B18" s="87"/>
      <c r="C18" s="88"/>
      <c r="D18" s="76"/>
      <c r="E18" s="163"/>
      <c r="F18" s="163"/>
      <c r="G18" s="89"/>
      <c r="H18" s="128">
        <f t="shared" si="0"/>
        <v>0</v>
      </c>
      <c r="I18" s="152" t="str">
        <f t="shared" si="1"/>
        <v/>
      </c>
    </row>
    <row r="19" spans="1:13" hidden="1" x14ac:dyDescent="0.2">
      <c r="A19" s="87">
        <v>16</v>
      </c>
      <c r="B19" s="87"/>
      <c r="C19" s="88"/>
      <c r="D19" s="76"/>
      <c r="E19" s="163"/>
      <c r="F19" s="163"/>
      <c r="G19" s="89"/>
      <c r="H19" s="128">
        <f t="shared" si="0"/>
        <v>0</v>
      </c>
      <c r="I19" s="152" t="str">
        <f t="shared" si="1"/>
        <v/>
      </c>
    </row>
    <row r="20" spans="1:13" hidden="1" x14ac:dyDescent="0.2">
      <c r="A20" s="87">
        <v>17</v>
      </c>
      <c r="B20" s="87"/>
      <c r="C20" s="88"/>
      <c r="D20" s="76"/>
      <c r="E20" s="163"/>
      <c r="F20" s="163"/>
      <c r="G20" s="89"/>
      <c r="H20" s="128">
        <f t="shared" si="0"/>
        <v>0</v>
      </c>
      <c r="I20" s="152" t="str">
        <f t="shared" si="1"/>
        <v/>
      </c>
    </row>
    <row r="21" spans="1:13" hidden="1" x14ac:dyDescent="0.2">
      <c r="A21" s="87">
        <v>18</v>
      </c>
      <c r="B21" s="87"/>
      <c r="C21" s="88"/>
      <c r="D21" s="76"/>
      <c r="E21" s="163"/>
      <c r="F21" s="163"/>
      <c r="G21" s="89"/>
      <c r="H21" s="128">
        <f t="shared" si="0"/>
        <v>0</v>
      </c>
      <c r="I21" s="152" t="str">
        <f t="shared" si="1"/>
        <v/>
      </c>
    </row>
    <row r="22" spans="1:13" hidden="1" x14ac:dyDescent="0.2">
      <c r="A22" s="87">
        <v>19</v>
      </c>
      <c r="B22" s="87"/>
      <c r="C22" s="88"/>
      <c r="D22" s="76"/>
      <c r="E22" s="163"/>
      <c r="F22" s="163"/>
      <c r="G22" s="89"/>
      <c r="H22" s="128">
        <f t="shared" si="0"/>
        <v>0</v>
      </c>
      <c r="I22" s="152" t="str">
        <f t="shared" si="1"/>
        <v/>
      </c>
    </row>
    <row r="23" spans="1:13" hidden="1" x14ac:dyDescent="0.2">
      <c r="A23" s="87">
        <v>20</v>
      </c>
      <c r="B23" s="87"/>
      <c r="C23" s="88"/>
      <c r="D23" s="76"/>
      <c r="E23" s="163"/>
      <c r="F23" s="163"/>
      <c r="G23" s="89"/>
      <c r="H23" s="128">
        <f t="shared" si="0"/>
        <v>0</v>
      </c>
      <c r="I23" s="152" t="str">
        <f t="shared" si="1"/>
        <v/>
      </c>
    </row>
    <row r="24" spans="1:13" hidden="1" x14ac:dyDescent="0.2">
      <c r="A24" s="87">
        <v>21</v>
      </c>
      <c r="B24" s="87"/>
      <c r="C24" s="88"/>
      <c r="D24" s="76"/>
      <c r="E24" s="163"/>
      <c r="F24" s="163"/>
      <c r="G24" s="89"/>
      <c r="H24" s="128">
        <f t="shared" si="0"/>
        <v>0</v>
      </c>
      <c r="I24" s="152" t="str">
        <f t="shared" si="1"/>
        <v/>
      </c>
    </row>
    <row r="25" spans="1:13" hidden="1" x14ac:dyDescent="0.2">
      <c r="A25" s="87">
        <v>22</v>
      </c>
      <c r="B25" s="87"/>
      <c r="C25" s="88"/>
      <c r="D25" s="76"/>
      <c r="E25" s="163"/>
      <c r="F25" s="163"/>
      <c r="G25" s="89"/>
      <c r="H25" s="128">
        <f t="shared" si="0"/>
        <v>0</v>
      </c>
      <c r="I25" s="152" t="str">
        <f t="shared" si="1"/>
        <v/>
      </c>
    </row>
    <row r="26" spans="1:13" hidden="1" x14ac:dyDescent="0.2">
      <c r="A26" s="87">
        <v>23</v>
      </c>
      <c r="B26" s="87"/>
      <c r="C26" s="88"/>
      <c r="D26" s="76"/>
      <c r="E26" s="163"/>
      <c r="F26" s="163"/>
      <c r="G26" s="89"/>
      <c r="H26" s="128">
        <f t="shared" si="0"/>
        <v>0</v>
      </c>
      <c r="I26" s="152" t="str">
        <f t="shared" si="1"/>
        <v/>
      </c>
    </row>
    <row r="27" spans="1:13" hidden="1" x14ac:dyDescent="0.2">
      <c r="A27" s="87">
        <v>24</v>
      </c>
      <c r="B27" s="87"/>
      <c r="C27" s="88"/>
      <c r="D27" s="76"/>
      <c r="E27" s="163"/>
      <c r="F27" s="163"/>
      <c r="G27" s="89"/>
      <c r="H27" s="128">
        <f t="shared" si="0"/>
        <v>0</v>
      </c>
      <c r="I27" s="152" t="str">
        <f t="shared" si="1"/>
        <v/>
      </c>
    </row>
    <row r="28" spans="1:13" hidden="1" x14ac:dyDescent="0.2">
      <c r="A28" s="87">
        <v>25</v>
      </c>
      <c r="B28" s="87"/>
      <c r="C28" s="88"/>
      <c r="D28" s="76"/>
      <c r="E28" s="163"/>
      <c r="F28" s="163"/>
      <c r="G28" s="89"/>
      <c r="H28" s="128">
        <f t="shared" si="0"/>
        <v>0</v>
      </c>
      <c r="I28" s="152" t="str">
        <f t="shared" si="1"/>
        <v/>
      </c>
    </row>
    <row r="29" spans="1:13" hidden="1" x14ac:dyDescent="0.2">
      <c r="A29" s="87">
        <v>26</v>
      </c>
      <c r="B29" s="87"/>
      <c r="C29" s="88"/>
      <c r="D29" s="76"/>
      <c r="E29" s="163"/>
      <c r="F29" s="163"/>
      <c r="G29" s="89"/>
      <c r="H29" s="128">
        <f t="shared" si="0"/>
        <v>0</v>
      </c>
      <c r="I29" s="152" t="str">
        <f t="shared" si="1"/>
        <v/>
      </c>
    </row>
    <row r="30" spans="1:13" hidden="1" x14ac:dyDescent="0.2">
      <c r="A30" s="87">
        <v>27</v>
      </c>
      <c r="B30" s="87"/>
      <c r="C30" s="88"/>
      <c r="D30" s="76"/>
      <c r="E30" s="163"/>
      <c r="F30" s="163"/>
      <c r="G30" s="89"/>
      <c r="H30" s="128">
        <f t="shared" si="0"/>
        <v>0</v>
      </c>
      <c r="I30" s="152" t="str">
        <f t="shared" si="1"/>
        <v/>
      </c>
    </row>
    <row r="31" spans="1:13" hidden="1" x14ac:dyDescent="0.2">
      <c r="A31" s="87">
        <v>28</v>
      </c>
      <c r="B31" s="87"/>
      <c r="C31" s="88"/>
      <c r="D31" s="76"/>
      <c r="E31" s="163"/>
      <c r="F31" s="163"/>
      <c r="G31" s="89"/>
      <c r="H31" s="128">
        <f t="shared" si="0"/>
        <v>0</v>
      </c>
      <c r="I31" s="152" t="str">
        <f t="shared" si="1"/>
        <v/>
      </c>
      <c r="M31" s="135"/>
    </row>
    <row r="32" spans="1:13" hidden="1" x14ac:dyDescent="0.2">
      <c r="A32" s="87">
        <v>29</v>
      </c>
      <c r="B32" s="87"/>
      <c r="C32" s="88"/>
      <c r="D32" s="76"/>
      <c r="E32" s="163"/>
      <c r="F32" s="163"/>
      <c r="G32" s="89"/>
      <c r="H32" s="128">
        <f t="shared" si="0"/>
        <v>0</v>
      </c>
      <c r="I32" s="152" t="str">
        <f t="shared" si="1"/>
        <v/>
      </c>
    </row>
    <row r="33" spans="1:9" hidden="1" x14ac:dyDescent="0.2">
      <c r="A33" s="87">
        <v>30</v>
      </c>
      <c r="B33" s="87"/>
      <c r="C33" s="88"/>
      <c r="D33" s="76"/>
      <c r="E33" s="163"/>
      <c r="F33" s="163"/>
      <c r="G33" s="89"/>
      <c r="H33" s="128">
        <f t="shared" si="0"/>
        <v>0</v>
      </c>
      <c r="I33" s="152" t="str">
        <f t="shared" si="1"/>
        <v/>
      </c>
    </row>
    <row r="34" spans="1:9" hidden="1" x14ac:dyDescent="0.2">
      <c r="A34" s="87">
        <v>31</v>
      </c>
      <c r="B34" s="87"/>
      <c r="C34" s="88"/>
      <c r="D34" s="76"/>
      <c r="E34" s="163"/>
      <c r="F34" s="163"/>
      <c r="G34" s="89"/>
      <c r="H34" s="128">
        <f t="shared" si="0"/>
        <v>0</v>
      </c>
      <c r="I34" s="152" t="str">
        <f t="shared" si="1"/>
        <v/>
      </c>
    </row>
    <row r="35" spans="1:9" hidden="1" x14ac:dyDescent="0.2">
      <c r="A35" s="87">
        <v>32</v>
      </c>
      <c r="B35" s="87"/>
      <c r="C35" s="88"/>
      <c r="D35" s="76"/>
      <c r="E35" s="163"/>
      <c r="F35" s="163"/>
      <c r="G35" s="89"/>
      <c r="H35" s="128">
        <f t="shared" si="0"/>
        <v>0</v>
      </c>
      <c r="I35" s="152" t="str">
        <f t="shared" si="1"/>
        <v/>
      </c>
    </row>
    <row r="36" spans="1:9" hidden="1" x14ac:dyDescent="0.2">
      <c r="A36" s="87">
        <v>33</v>
      </c>
      <c r="B36" s="87"/>
      <c r="C36" s="88"/>
      <c r="D36" s="76"/>
      <c r="E36" s="163"/>
      <c r="F36" s="163"/>
      <c r="G36" s="89"/>
      <c r="H36" s="128">
        <f t="shared" si="0"/>
        <v>0</v>
      </c>
      <c r="I36" s="152" t="str">
        <f t="shared" si="1"/>
        <v/>
      </c>
    </row>
    <row r="37" spans="1:9" hidden="1" x14ac:dyDescent="0.2">
      <c r="A37" s="87">
        <v>34</v>
      </c>
      <c r="B37" s="87"/>
      <c r="C37" s="88"/>
      <c r="D37" s="76"/>
      <c r="E37" s="163"/>
      <c r="F37" s="163"/>
      <c r="G37" s="89"/>
      <c r="H37" s="128">
        <f t="shared" si="0"/>
        <v>0</v>
      </c>
      <c r="I37" s="152" t="str">
        <f t="shared" si="1"/>
        <v/>
      </c>
    </row>
    <row r="38" spans="1:9" hidden="1" x14ac:dyDescent="0.2">
      <c r="A38" s="87">
        <v>35</v>
      </c>
      <c r="B38" s="87"/>
      <c r="C38" s="88"/>
      <c r="D38" s="76"/>
      <c r="E38" s="163"/>
      <c r="F38" s="163"/>
      <c r="G38" s="89"/>
      <c r="H38" s="128">
        <f t="shared" si="0"/>
        <v>0</v>
      </c>
      <c r="I38" s="152" t="str">
        <f t="shared" si="1"/>
        <v/>
      </c>
    </row>
    <row r="39" spans="1:9" hidden="1" x14ac:dyDescent="0.2">
      <c r="A39" s="87">
        <v>36</v>
      </c>
      <c r="B39" s="87"/>
      <c r="C39" s="88"/>
      <c r="D39" s="76"/>
      <c r="E39" s="163"/>
      <c r="F39" s="163"/>
      <c r="G39" s="89"/>
      <c r="H39" s="128">
        <f t="shared" si="0"/>
        <v>0</v>
      </c>
      <c r="I39" s="152" t="str">
        <f t="shared" si="1"/>
        <v/>
      </c>
    </row>
    <row r="40" spans="1:9" hidden="1" x14ac:dyDescent="0.2">
      <c r="A40" s="87">
        <v>37</v>
      </c>
      <c r="B40" s="87"/>
      <c r="C40" s="88"/>
      <c r="D40" s="76"/>
      <c r="E40" s="163"/>
      <c r="F40" s="163"/>
      <c r="G40" s="89"/>
      <c r="H40" s="128">
        <f t="shared" si="0"/>
        <v>0</v>
      </c>
      <c r="I40" s="152" t="str">
        <f t="shared" si="1"/>
        <v/>
      </c>
    </row>
    <row r="41" spans="1:9" hidden="1" x14ac:dyDescent="0.2">
      <c r="A41" s="87">
        <v>38</v>
      </c>
      <c r="B41" s="87"/>
      <c r="C41" s="88"/>
      <c r="D41" s="76"/>
      <c r="E41" s="163"/>
      <c r="F41" s="163"/>
      <c r="G41" s="89"/>
      <c r="H41" s="128">
        <f t="shared" si="0"/>
        <v>0</v>
      </c>
      <c r="I41" s="152" t="str">
        <f t="shared" si="1"/>
        <v/>
      </c>
    </row>
    <row r="42" spans="1:9" hidden="1" x14ac:dyDescent="0.2">
      <c r="A42" s="87">
        <v>39</v>
      </c>
      <c r="B42" s="87"/>
      <c r="C42" s="88"/>
      <c r="D42" s="76"/>
      <c r="E42" s="163"/>
      <c r="F42" s="163"/>
      <c r="G42" s="89"/>
      <c r="H42" s="128">
        <f t="shared" si="0"/>
        <v>0</v>
      </c>
      <c r="I42" s="152" t="str">
        <f t="shared" si="1"/>
        <v/>
      </c>
    </row>
    <row r="43" spans="1:9" hidden="1" x14ac:dyDescent="0.2">
      <c r="A43" s="87">
        <v>40</v>
      </c>
      <c r="B43" s="87"/>
      <c r="C43" s="88"/>
      <c r="D43" s="76"/>
      <c r="E43" s="163"/>
      <c r="F43" s="163"/>
      <c r="G43" s="89"/>
      <c r="H43" s="128">
        <f t="shared" si="0"/>
        <v>0</v>
      </c>
      <c r="I43" s="152" t="str">
        <f t="shared" si="1"/>
        <v/>
      </c>
    </row>
    <row r="44" spans="1:9" hidden="1" x14ac:dyDescent="0.2">
      <c r="A44" s="87">
        <v>41</v>
      </c>
      <c r="B44" s="87"/>
      <c r="C44" s="88"/>
      <c r="D44" s="76"/>
      <c r="E44" s="163"/>
      <c r="F44" s="163"/>
      <c r="G44" s="89"/>
      <c r="H44" s="128">
        <f t="shared" si="0"/>
        <v>0</v>
      </c>
      <c r="I44" s="152" t="str">
        <f t="shared" si="1"/>
        <v/>
      </c>
    </row>
    <row r="45" spans="1:9" hidden="1" x14ac:dyDescent="0.2">
      <c r="A45" s="87">
        <v>42</v>
      </c>
      <c r="B45" s="87"/>
      <c r="C45" s="88"/>
      <c r="D45" s="76"/>
      <c r="E45" s="163"/>
      <c r="F45" s="163"/>
      <c r="G45" s="89"/>
      <c r="H45" s="128">
        <f t="shared" si="0"/>
        <v>0</v>
      </c>
      <c r="I45" s="152" t="str">
        <f t="shared" si="1"/>
        <v/>
      </c>
    </row>
    <row r="46" spans="1:9" hidden="1" x14ac:dyDescent="0.2">
      <c r="A46" s="87">
        <v>43</v>
      </c>
      <c r="B46" s="87"/>
      <c r="C46" s="88"/>
      <c r="D46" s="76"/>
      <c r="E46" s="163"/>
      <c r="F46" s="163"/>
      <c r="G46" s="89"/>
      <c r="H46" s="128">
        <f t="shared" si="0"/>
        <v>0</v>
      </c>
      <c r="I46" s="152" t="str">
        <f t="shared" si="1"/>
        <v/>
      </c>
    </row>
    <row r="47" spans="1:9" hidden="1" x14ac:dyDescent="0.2">
      <c r="A47" s="87">
        <v>44</v>
      </c>
      <c r="B47" s="87"/>
      <c r="C47" s="88"/>
      <c r="D47" s="76"/>
      <c r="E47" s="163"/>
      <c r="F47" s="163"/>
      <c r="G47" s="89"/>
      <c r="H47" s="128">
        <f t="shared" si="0"/>
        <v>0</v>
      </c>
      <c r="I47" s="152" t="str">
        <f t="shared" si="1"/>
        <v/>
      </c>
    </row>
    <row r="48" spans="1:9" hidden="1" x14ac:dyDescent="0.2">
      <c r="A48" s="87">
        <v>45</v>
      </c>
      <c r="B48" s="87"/>
      <c r="C48" s="88"/>
      <c r="D48" s="76"/>
      <c r="E48" s="163"/>
      <c r="F48" s="163"/>
      <c r="G48" s="89"/>
      <c r="H48" s="128">
        <f t="shared" si="0"/>
        <v>0</v>
      </c>
      <c r="I48" s="152" t="str">
        <f t="shared" si="1"/>
        <v/>
      </c>
    </row>
    <row r="49" spans="1:9" hidden="1" x14ac:dyDescent="0.2">
      <c r="A49" s="87">
        <v>46</v>
      </c>
      <c r="B49" s="87"/>
      <c r="C49" s="88"/>
      <c r="D49" s="76"/>
      <c r="E49" s="163"/>
      <c r="F49" s="163"/>
      <c r="G49" s="89"/>
      <c r="H49" s="128">
        <f t="shared" si="0"/>
        <v>0</v>
      </c>
      <c r="I49" s="152" t="str">
        <f t="shared" si="1"/>
        <v/>
      </c>
    </row>
    <row r="50" spans="1:9" hidden="1" x14ac:dyDescent="0.2">
      <c r="A50" s="87">
        <v>47</v>
      </c>
      <c r="B50" s="87"/>
      <c r="C50" s="88"/>
      <c r="D50" s="76"/>
      <c r="E50" s="163"/>
      <c r="F50" s="163"/>
      <c r="G50" s="89"/>
      <c r="H50" s="128">
        <f t="shared" si="0"/>
        <v>0</v>
      </c>
      <c r="I50" s="152" t="str">
        <f t="shared" si="1"/>
        <v/>
      </c>
    </row>
    <row r="51" spans="1:9" hidden="1" x14ac:dyDescent="0.2">
      <c r="A51" s="87">
        <v>48</v>
      </c>
      <c r="B51" s="87"/>
      <c r="C51" s="88"/>
      <c r="D51" s="76"/>
      <c r="E51" s="163"/>
      <c r="F51" s="163"/>
      <c r="G51" s="89"/>
      <c r="H51" s="128">
        <f t="shared" si="0"/>
        <v>0</v>
      </c>
      <c r="I51" s="152" t="str">
        <f t="shared" si="1"/>
        <v/>
      </c>
    </row>
    <row r="52" spans="1:9" hidden="1" x14ac:dyDescent="0.2">
      <c r="A52" s="87">
        <v>49</v>
      </c>
      <c r="B52" s="87"/>
      <c r="C52" s="88"/>
      <c r="D52" s="76"/>
      <c r="E52" s="163"/>
      <c r="F52" s="163"/>
      <c r="G52" s="89"/>
      <c r="H52" s="128">
        <f t="shared" si="0"/>
        <v>0</v>
      </c>
      <c r="I52" s="152" t="str">
        <f t="shared" si="1"/>
        <v/>
      </c>
    </row>
    <row r="53" spans="1:9" hidden="1" x14ac:dyDescent="0.2">
      <c r="A53" s="87">
        <v>50</v>
      </c>
      <c r="B53" s="87"/>
      <c r="C53" s="88"/>
      <c r="D53" s="76"/>
      <c r="E53" s="163"/>
      <c r="F53" s="163"/>
      <c r="G53" s="89"/>
      <c r="H53" s="128">
        <f t="shared" si="0"/>
        <v>0</v>
      </c>
      <c r="I53" s="152" t="str">
        <f t="shared" si="1"/>
        <v/>
      </c>
    </row>
    <row r="54" spans="1:9" hidden="1" x14ac:dyDescent="0.2">
      <c r="A54" s="87">
        <v>51</v>
      </c>
      <c r="B54" s="87"/>
      <c r="C54" s="88"/>
      <c r="D54" s="76"/>
      <c r="E54" s="163"/>
      <c r="F54" s="163"/>
      <c r="G54" s="89"/>
      <c r="H54" s="128">
        <f t="shared" si="0"/>
        <v>0</v>
      </c>
      <c r="I54" s="152" t="str">
        <f t="shared" si="1"/>
        <v/>
      </c>
    </row>
    <row r="55" spans="1:9" hidden="1" x14ac:dyDescent="0.2">
      <c r="A55" s="87">
        <v>52</v>
      </c>
      <c r="B55" s="87"/>
      <c r="C55" s="88"/>
      <c r="D55" s="76"/>
      <c r="E55" s="163"/>
      <c r="F55" s="163"/>
      <c r="G55" s="89"/>
      <c r="H55" s="128">
        <f t="shared" si="0"/>
        <v>0</v>
      </c>
      <c r="I55" s="152" t="str">
        <f t="shared" si="1"/>
        <v/>
      </c>
    </row>
    <row r="56" spans="1:9" hidden="1" x14ac:dyDescent="0.2">
      <c r="A56" s="87">
        <v>53</v>
      </c>
      <c r="B56" s="87"/>
      <c r="C56" s="88"/>
      <c r="D56" s="76"/>
      <c r="E56" s="163"/>
      <c r="F56" s="163"/>
      <c r="G56" s="89"/>
      <c r="H56" s="128">
        <f t="shared" si="0"/>
        <v>0</v>
      </c>
      <c r="I56" s="152" t="str">
        <f t="shared" si="1"/>
        <v/>
      </c>
    </row>
    <row r="57" spans="1:9" hidden="1" x14ac:dyDescent="0.2">
      <c r="A57" s="87">
        <v>54</v>
      </c>
      <c r="B57" s="87"/>
      <c r="C57" s="88"/>
      <c r="D57" s="76"/>
      <c r="E57" s="163"/>
      <c r="F57" s="163"/>
      <c r="G57" s="89"/>
      <c r="H57" s="128">
        <f t="shared" si="0"/>
        <v>0</v>
      </c>
      <c r="I57" s="152" t="str">
        <f t="shared" si="1"/>
        <v/>
      </c>
    </row>
    <row r="58" spans="1:9" hidden="1" x14ac:dyDescent="0.2">
      <c r="A58" s="87">
        <v>55</v>
      </c>
      <c r="B58" s="87"/>
      <c r="C58" s="88"/>
      <c r="D58" s="76"/>
      <c r="E58" s="163"/>
      <c r="F58" s="163"/>
      <c r="G58" s="89"/>
      <c r="H58" s="128">
        <f t="shared" si="0"/>
        <v>0</v>
      </c>
      <c r="I58" s="152" t="str">
        <f t="shared" si="1"/>
        <v/>
      </c>
    </row>
    <row r="59" spans="1:9" hidden="1" x14ac:dyDescent="0.2">
      <c r="A59" s="87">
        <v>56</v>
      </c>
      <c r="B59" s="87"/>
      <c r="C59" s="88"/>
      <c r="D59" s="76"/>
      <c r="E59" s="163"/>
      <c r="F59" s="163"/>
      <c r="G59" s="89"/>
      <c r="H59" s="128">
        <f t="shared" si="0"/>
        <v>0</v>
      </c>
      <c r="I59" s="152" t="str">
        <f t="shared" si="1"/>
        <v/>
      </c>
    </row>
    <row r="60" spans="1:9" hidden="1" x14ac:dyDescent="0.2">
      <c r="A60" s="87">
        <v>57</v>
      </c>
      <c r="B60" s="87"/>
      <c r="C60" s="88"/>
      <c r="D60" s="76"/>
      <c r="E60" s="163"/>
      <c r="F60" s="163"/>
      <c r="G60" s="89"/>
      <c r="H60" s="128">
        <f t="shared" si="0"/>
        <v>0</v>
      </c>
      <c r="I60" s="152" t="str">
        <f t="shared" si="1"/>
        <v/>
      </c>
    </row>
    <row r="61" spans="1:9" hidden="1" x14ac:dyDescent="0.2">
      <c r="A61" s="87">
        <v>58</v>
      </c>
      <c r="B61" s="87"/>
      <c r="C61" s="88"/>
      <c r="D61" s="76"/>
      <c r="E61" s="163"/>
      <c r="F61" s="163"/>
      <c r="G61" s="89"/>
      <c r="H61" s="128">
        <f t="shared" si="0"/>
        <v>0</v>
      </c>
      <c r="I61" s="152" t="str">
        <f t="shared" si="1"/>
        <v/>
      </c>
    </row>
    <row r="62" spans="1:9" hidden="1" x14ac:dyDescent="0.2">
      <c r="A62" s="87">
        <v>59</v>
      </c>
      <c r="B62" s="87"/>
      <c r="C62" s="88"/>
      <c r="D62" s="76"/>
      <c r="E62" s="163"/>
      <c r="F62" s="163"/>
      <c r="G62" s="89"/>
      <c r="H62" s="128">
        <f t="shared" si="0"/>
        <v>0</v>
      </c>
      <c r="I62" s="152" t="str">
        <f t="shared" si="1"/>
        <v/>
      </c>
    </row>
    <row r="63" spans="1:9" hidden="1" x14ac:dyDescent="0.2">
      <c r="A63" s="87">
        <v>60</v>
      </c>
      <c r="B63" s="87"/>
      <c r="C63" s="88"/>
      <c r="D63" s="76"/>
      <c r="E63" s="163"/>
      <c r="F63" s="163"/>
      <c r="G63" s="89"/>
      <c r="H63" s="128">
        <f t="shared" si="0"/>
        <v>0</v>
      </c>
      <c r="I63" s="152" t="str">
        <f t="shared" si="1"/>
        <v/>
      </c>
    </row>
    <row r="64" spans="1:9" hidden="1" x14ac:dyDescent="0.2">
      <c r="A64" s="87">
        <v>61</v>
      </c>
      <c r="B64" s="87"/>
      <c r="C64" s="88"/>
      <c r="D64" s="76"/>
      <c r="E64" s="163"/>
      <c r="F64" s="163"/>
      <c r="G64" s="89"/>
      <c r="H64" s="128">
        <f t="shared" si="0"/>
        <v>0</v>
      </c>
      <c r="I64" s="152" t="str">
        <f t="shared" si="1"/>
        <v/>
      </c>
    </row>
    <row r="65" spans="1:9" hidden="1" x14ac:dyDescent="0.2">
      <c r="A65" s="87">
        <v>62</v>
      </c>
      <c r="B65" s="87"/>
      <c r="C65" s="88"/>
      <c r="D65" s="76"/>
      <c r="E65" s="163"/>
      <c r="F65" s="163"/>
      <c r="G65" s="89"/>
      <c r="H65" s="128">
        <f t="shared" si="0"/>
        <v>0</v>
      </c>
      <c r="I65" s="152" t="str">
        <f t="shared" si="1"/>
        <v/>
      </c>
    </row>
    <row r="66" spans="1:9" hidden="1" x14ac:dyDescent="0.2">
      <c r="A66" s="87">
        <v>63</v>
      </c>
      <c r="B66" s="87"/>
      <c r="C66" s="88"/>
      <c r="D66" s="76"/>
      <c r="E66" s="163"/>
      <c r="F66" s="163"/>
      <c r="G66" s="89"/>
      <c r="H66" s="128">
        <f t="shared" si="0"/>
        <v>0</v>
      </c>
      <c r="I66" s="152" t="str">
        <f t="shared" si="1"/>
        <v/>
      </c>
    </row>
    <row r="67" spans="1:9" hidden="1" x14ac:dyDescent="0.2">
      <c r="A67" s="87">
        <v>64</v>
      </c>
      <c r="B67" s="87"/>
      <c r="C67" s="88"/>
      <c r="D67" s="76"/>
      <c r="E67" s="163"/>
      <c r="F67" s="163"/>
      <c r="G67" s="89"/>
      <c r="H67" s="128">
        <f t="shared" si="0"/>
        <v>0</v>
      </c>
      <c r="I67" s="152" t="str">
        <f t="shared" si="1"/>
        <v/>
      </c>
    </row>
    <row r="68" spans="1:9" hidden="1" x14ac:dyDescent="0.2">
      <c r="A68" s="87">
        <v>65</v>
      </c>
      <c r="B68" s="87"/>
      <c r="C68" s="88"/>
      <c r="D68" s="76"/>
      <c r="E68" s="163"/>
      <c r="F68" s="163"/>
      <c r="G68" s="89"/>
      <c r="H68" s="128">
        <f t="shared" si="0"/>
        <v>0</v>
      </c>
      <c r="I68" s="152" t="str">
        <f t="shared" si="1"/>
        <v/>
      </c>
    </row>
    <row r="69" spans="1:9" hidden="1" x14ac:dyDescent="0.2">
      <c r="A69" s="87">
        <v>66</v>
      </c>
      <c r="B69" s="87"/>
      <c r="C69" s="88"/>
      <c r="D69" s="76"/>
      <c r="E69" s="163"/>
      <c r="F69" s="163"/>
      <c r="G69" s="89"/>
      <c r="H69" s="128">
        <f t="shared" ref="H69:H132" si="2">IFERROR((DATEDIF(E69,F69,"M")+1)*D69,0)</f>
        <v>0</v>
      </c>
      <c r="I69" s="152" t="str">
        <f t="shared" ref="I69:I132" si="3">SUBSTITUTE(B69," ","_")</f>
        <v/>
      </c>
    </row>
    <row r="70" spans="1:9" hidden="1" x14ac:dyDescent="0.2">
      <c r="A70" s="87">
        <v>67</v>
      </c>
      <c r="B70" s="87"/>
      <c r="C70" s="88"/>
      <c r="D70" s="76"/>
      <c r="E70" s="163"/>
      <c r="F70" s="163"/>
      <c r="G70" s="89"/>
      <c r="H70" s="128">
        <f t="shared" si="2"/>
        <v>0</v>
      </c>
      <c r="I70" s="152" t="str">
        <f t="shared" si="3"/>
        <v/>
      </c>
    </row>
    <row r="71" spans="1:9" hidden="1" x14ac:dyDescent="0.2">
      <c r="A71" s="87">
        <v>68</v>
      </c>
      <c r="B71" s="87"/>
      <c r="C71" s="88"/>
      <c r="D71" s="76"/>
      <c r="E71" s="163"/>
      <c r="F71" s="163"/>
      <c r="G71" s="89"/>
      <c r="H71" s="128">
        <f t="shared" si="2"/>
        <v>0</v>
      </c>
      <c r="I71" s="152" t="str">
        <f t="shared" si="3"/>
        <v/>
      </c>
    </row>
    <row r="72" spans="1:9" hidden="1" x14ac:dyDescent="0.2">
      <c r="A72" s="87">
        <v>69</v>
      </c>
      <c r="B72" s="87"/>
      <c r="C72" s="88"/>
      <c r="D72" s="76"/>
      <c r="E72" s="163"/>
      <c r="F72" s="163"/>
      <c r="G72" s="89"/>
      <c r="H72" s="128">
        <f t="shared" si="2"/>
        <v>0</v>
      </c>
      <c r="I72" s="152" t="str">
        <f t="shared" si="3"/>
        <v/>
      </c>
    </row>
    <row r="73" spans="1:9" hidden="1" x14ac:dyDescent="0.2">
      <c r="A73" s="87">
        <v>70</v>
      </c>
      <c r="B73" s="87"/>
      <c r="C73" s="88"/>
      <c r="D73" s="76"/>
      <c r="E73" s="163"/>
      <c r="F73" s="163"/>
      <c r="G73" s="89"/>
      <c r="H73" s="128">
        <f t="shared" si="2"/>
        <v>0</v>
      </c>
      <c r="I73" s="152" t="str">
        <f t="shared" si="3"/>
        <v/>
      </c>
    </row>
    <row r="74" spans="1:9" hidden="1" x14ac:dyDescent="0.2">
      <c r="A74" s="87">
        <v>71</v>
      </c>
      <c r="B74" s="87"/>
      <c r="C74" s="88"/>
      <c r="D74" s="76"/>
      <c r="E74" s="163"/>
      <c r="F74" s="163"/>
      <c r="G74" s="89"/>
      <c r="H74" s="128">
        <f t="shared" si="2"/>
        <v>0</v>
      </c>
      <c r="I74" s="152" t="str">
        <f t="shared" si="3"/>
        <v/>
      </c>
    </row>
    <row r="75" spans="1:9" hidden="1" x14ac:dyDescent="0.2">
      <c r="A75" s="87">
        <v>72</v>
      </c>
      <c r="B75" s="87"/>
      <c r="C75" s="88"/>
      <c r="D75" s="76"/>
      <c r="E75" s="163"/>
      <c r="F75" s="163"/>
      <c r="G75" s="89"/>
      <c r="H75" s="128">
        <f t="shared" si="2"/>
        <v>0</v>
      </c>
      <c r="I75" s="152" t="str">
        <f t="shared" si="3"/>
        <v/>
      </c>
    </row>
    <row r="76" spans="1:9" hidden="1" x14ac:dyDescent="0.2">
      <c r="A76" s="87">
        <v>73</v>
      </c>
      <c r="B76" s="87"/>
      <c r="C76" s="88"/>
      <c r="D76" s="76"/>
      <c r="E76" s="163"/>
      <c r="F76" s="163"/>
      <c r="G76" s="89"/>
      <c r="H76" s="128">
        <f t="shared" si="2"/>
        <v>0</v>
      </c>
      <c r="I76" s="152" t="str">
        <f t="shared" si="3"/>
        <v/>
      </c>
    </row>
    <row r="77" spans="1:9" hidden="1" x14ac:dyDescent="0.2">
      <c r="A77" s="87">
        <v>74</v>
      </c>
      <c r="B77" s="87"/>
      <c r="C77" s="88"/>
      <c r="D77" s="76"/>
      <c r="E77" s="163"/>
      <c r="F77" s="163"/>
      <c r="G77" s="89"/>
      <c r="H77" s="128">
        <f t="shared" si="2"/>
        <v>0</v>
      </c>
      <c r="I77" s="152" t="str">
        <f t="shared" si="3"/>
        <v/>
      </c>
    </row>
    <row r="78" spans="1:9" hidden="1" x14ac:dyDescent="0.2">
      <c r="A78" s="87">
        <v>75</v>
      </c>
      <c r="B78" s="87"/>
      <c r="C78" s="88"/>
      <c r="D78" s="76"/>
      <c r="E78" s="163"/>
      <c r="F78" s="163"/>
      <c r="G78" s="89"/>
      <c r="H78" s="128">
        <f t="shared" si="2"/>
        <v>0</v>
      </c>
      <c r="I78" s="152" t="str">
        <f t="shared" si="3"/>
        <v/>
      </c>
    </row>
    <row r="79" spans="1:9" hidden="1" x14ac:dyDescent="0.2">
      <c r="A79" s="87">
        <v>76</v>
      </c>
      <c r="B79" s="87"/>
      <c r="C79" s="88"/>
      <c r="D79" s="76"/>
      <c r="E79" s="163"/>
      <c r="F79" s="163"/>
      <c r="G79" s="89"/>
      <c r="H79" s="128">
        <f t="shared" si="2"/>
        <v>0</v>
      </c>
      <c r="I79" s="152" t="str">
        <f t="shared" si="3"/>
        <v/>
      </c>
    </row>
    <row r="80" spans="1:9" hidden="1" x14ac:dyDescent="0.2">
      <c r="A80" s="87">
        <v>77</v>
      </c>
      <c r="B80" s="87"/>
      <c r="C80" s="88"/>
      <c r="D80" s="76"/>
      <c r="E80" s="163"/>
      <c r="F80" s="163"/>
      <c r="G80" s="89"/>
      <c r="H80" s="128">
        <f t="shared" si="2"/>
        <v>0</v>
      </c>
      <c r="I80" s="152" t="str">
        <f t="shared" si="3"/>
        <v/>
      </c>
    </row>
    <row r="81" spans="1:9" hidden="1" x14ac:dyDescent="0.2">
      <c r="A81" s="87">
        <v>78</v>
      </c>
      <c r="B81" s="87"/>
      <c r="C81" s="88"/>
      <c r="D81" s="76"/>
      <c r="E81" s="163"/>
      <c r="F81" s="163"/>
      <c r="G81" s="89"/>
      <c r="H81" s="128">
        <f t="shared" si="2"/>
        <v>0</v>
      </c>
      <c r="I81" s="152" t="str">
        <f t="shared" si="3"/>
        <v/>
      </c>
    </row>
    <row r="82" spans="1:9" hidden="1" x14ac:dyDescent="0.2">
      <c r="A82" s="87">
        <v>79</v>
      </c>
      <c r="B82" s="87"/>
      <c r="C82" s="88"/>
      <c r="D82" s="76"/>
      <c r="E82" s="163"/>
      <c r="F82" s="163"/>
      <c r="G82" s="89"/>
      <c r="H82" s="128">
        <f t="shared" si="2"/>
        <v>0</v>
      </c>
      <c r="I82" s="152" t="str">
        <f t="shared" si="3"/>
        <v/>
      </c>
    </row>
    <row r="83" spans="1:9" hidden="1" x14ac:dyDescent="0.2">
      <c r="A83" s="87">
        <v>80</v>
      </c>
      <c r="B83" s="87"/>
      <c r="C83" s="88"/>
      <c r="D83" s="76"/>
      <c r="E83" s="163"/>
      <c r="F83" s="163"/>
      <c r="G83" s="89"/>
      <c r="H83" s="128">
        <f t="shared" si="2"/>
        <v>0</v>
      </c>
      <c r="I83" s="152" t="str">
        <f t="shared" si="3"/>
        <v/>
      </c>
    </row>
    <row r="84" spans="1:9" hidden="1" x14ac:dyDescent="0.2">
      <c r="A84" s="87">
        <v>81</v>
      </c>
      <c r="B84" s="87"/>
      <c r="C84" s="88"/>
      <c r="D84" s="76"/>
      <c r="E84" s="163"/>
      <c r="F84" s="163"/>
      <c r="G84" s="89"/>
      <c r="H84" s="128">
        <f t="shared" si="2"/>
        <v>0</v>
      </c>
      <c r="I84" s="152" t="str">
        <f t="shared" si="3"/>
        <v/>
      </c>
    </row>
    <row r="85" spans="1:9" hidden="1" x14ac:dyDescent="0.2">
      <c r="A85" s="87">
        <v>82</v>
      </c>
      <c r="B85" s="87"/>
      <c r="C85" s="88"/>
      <c r="D85" s="76"/>
      <c r="E85" s="163"/>
      <c r="F85" s="163"/>
      <c r="G85" s="89"/>
      <c r="H85" s="128">
        <f t="shared" si="2"/>
        <v>0</v>
      </c>
      <c r="I85" s="152" t="str">
        <f t="shared" si="3"/>
        <v/>
      </c>
    </row>
    <row r="86" spans="1:9" hidden="1" x14ac:dyDescent="0.2">
      <c r="A86" s="87">
        <v>83</v>
      </c>
      <c r="B86" s="87"/>
      <c r="C86" s="88"/>
      <c r="D86" s="76"/>
      <c r="E86" s="163"/>
      <c r="F86" s="163"/>
      <c r="G86" s="89"/>
      <c r="H86" s="128">
        <f t="shared" si="2"/>
        <v>0</v>
      </c>
      <c r="I86" s="152" t="str">
        <f t="shared" si="3"/>
        <v/>
      </c>
    </row>
    <row r="87" spans="1:9" hidden="1" x14ac:dyDescent="0.2">
      <c r="A87" s="87">
        <v>84</v>
      </c>
      <c r="B87" s="87"/>
      <c r="C87" s="88"/>
      <c r="D87" s="76"/>
      <c r="E87" s="163"/>
      <c r="F87" s="163"/>
      <c r="G87" s="89"/>
      <c r="H87" s="128">
        <f t="shared" si="2"/>
        <v>0</v>
      </c>
      <c r="I87" s="152" t="str">
        <f t="shared" si="3"/>
        <v/>
      </c>
    </row>
    <row r="88" spans="1:9" hidden="1" x14ac:dyDescent="0.2">
      <c r="A88" s="87">
        <v>85</v>
      </c>
      <c r="B88" s="87"/>
      <c r="C88" s="88"/>
      <c r="D88" s="76"/>
      <c r="E88" s="163"/>
      <c r="F88" s="163"/>
      <c r="G88" s="89"/>
      <c r="H88" s="128">
        <f t="shared" si="2"/>
        <v>0</v>
      </c>
      <c r="I88" s="152" t="str">
        <f t="shared" si="3"/>
        <v/>
      </c>
    </row>
    <row r="89" spans="1:9" hidden="1" x14ac:dyDescent="0.2">
      <c r="A89" s="87">
        <v>86</v>
      </c>
      <c r="B89" s="87"/>
      <c r="C89" s="88"/>
      <c r="D89" s="76"/>
      <c r="E89" s="163"/>
      <c r="F89" s="163"/>
      <c r="G89" s="89"/>
      <c r="H89" s="128">
        <f t="shared" si="2"/>
        <v>0</v>
      </c>
      <c r="I89" s="152" t="str">
        <f t="shared" si="3"/>
        <v/>
      </c>
    </row>
    <row r="90" spans="1:9" hidden="1" x14ac:dyDescent="0.2">
      <c r="A90" s="87">
        <v>87</v>
      </c>
      <c r="B90" s="87"/>
      <c r="C90" s="88"/>
      <c r="D90" s="76"/>
      <c r="E90" s="163"/>
      <c r="F90" s="163"/>
      <c r="G90" s="89"/>
      <c r="H90" s="128">
        <f t="shared" si="2"/>
        <v>0</v>
      </c>
      <c r="I90" s="152" t="str">
        <f t="shared" si="3"/>
        <v/>
      </c>
    </row>
    <row r="91" spans="1:9" hidden="1" x14ac:dyDescent="0.2">
      <c r="A91" s="87">
        <v>88</v>
      </c>
      <c r="B91" s="87"/>
      <c r="C91" s="88"/>
      <c r="D91" s="76"/>
      <c r="E91" s="163"/>
      <c r="F91" s="163"/>
      <c r="G91" s="89"/>
      <c r="H91" s="128">
        <f t="shared" si="2"/>
        <v>0</v>
      </c>
      <c r="I91" s="152" t="str">
        <f t="shared" si="3"/>
        <v/>
      </c>
    </row>
    <row r="92" spans="1:9" hidden="1" x14ac:dyDescent="0.2">
      <c r="A92" s="87">
        <v>89</v>
      </c>
      <c r="B92" s="87"/>
      <c r="C92" s="88"/>
      <c r="D92" s="76"/>
      <c r="E92" s="163"/>
      <c r="F92" s="163"/>
      <c r="G92" s="89"/>
      <c r="H92" s="128">
        <f t="shared" si="2"/>
        <v>0</v>
      </c>
      <c r="I92" s="152" t="str">
        <f t="shared" si="3"/>
        <v/>
      </c>
    </row>
    <row r="93" spans="1:9" hidden="1" x14ac:dyDescent="0.2">
      <c r="A93" s="87">
        <v>90</v>
      </c>
      <c r="B93" s="87"/>
      <c r="C93" s="88"/>
      <c r="D93" s="76"/>
      <c r="E93" s="163"/>
      <c r="F93" s="163"/>
      <c r="G93" s="89"/>
      <c r="H93" s="128">
        <f t="shared" si="2"/>
        <v>0</v>
      </c>
      <c r="I93" s="152" t="str">
        <f t="shared" si="3"/>
        <v/>
      </c>
    </row>
    <row r="94" spans="1:9" hidden="1" x14ac:dyDescent="0.2">
      <c r="A94" s="87">
        <v>91</v>
      </c>
      <c r="B94" s="87"/>
      <c r="C94" s="88"/>
      <c r="D94" s="76"/>
      <c r="E94" s="163"/>
      <c r="F94" s="163"/>
      <c r="G94" s="89"/>
      <c r="H94" s="128">
        <f t="shared" si="2"/>
        <v>0</v>
      </c>
      <c r="I94" s="152" t="str">
        <f t="shared" si="3"/>
        <v/>
      </c>
    </row>
    <row r="95" spans="1:9" hidden="1" x14ac:dyDescent="0.2">
      <c r="A95" s="87">
        <v>92</v>
      </c>
      <c r="B95" s="87"/>
      <c r="C95" s="88"/>
      <c r="D95" s="76"/>
      <c r="E95" s="163"/>
      <c r="F95" s="163"/>
      <c r="G95" s="89"/>
      <c r="H95" s="128">
        <f t="shared" si="2"/>
        <v>0</v>
      </c>
      <c r="I95" s="152" t="str">
        <f t="shared" si="3"/>
        <v/>
      </c>
    </row>
    <row r="96" spans="1:9" hidden="1" x14ac:dyDescent="0.2">
      <c r="A96" s="87">
        <v>93</v>
      </c>
      <c r="B96" s="87"/>
      <c r="C96" s="88"/>
      <c r="D96" s="76"/>
      <c r="E96" s="163"/>
      <c r="F96" s="163"/>
      <c r="G96" s="89"/>
      <c r="H96" s="128">
        <f t="shared" si="2"/>
        <v>0</v>
      </c>
      <c r="I96" s="152" t="str">
        <f t="shared" si="3"/>
        <v/>
      </c>
    </row>
    <row r="97" spans="1:9" hidden="1" x14ac:dyDescent="0.2">
      <c r="A97" s="87">
        <v>94</v>
      </c>
      <c r="B97" s="87"/>
      <c r="C97" s="88"/>
      <c r="D97" s="76"/>
      <c r="E97" s="163"/>
      <c r="F97" s="163"/>
      <c r="G97" s="89"/>
      <c r="H97" s="128">
        <f t="shared" si="2"/>
        <v>0</v>
      </c>
      <c r="I97" s="152" t="str">
        <f t="shared" si="3"/>
        <v/>
      </c>
    </row>
    <row r="98" spans="1:9" hidden="1" x14ac:dyDescent="0.2">
      <c r="A98" s="87">
        <v>95</v>
      </c>
      <c r="B98" s="87"/>
      <c r="C98" s="88"/>
      <c r="D98" s="76"/>
      <c r="E98" s="163"/>
      <c r="F98" s="163"/>
      <c r="G98" s="89"/>
      <c r="H98" s="128">
        <f t="shared" si="2"/>
        <v>0</v>
      </c>
      <c r="I98" s="152" t="str">
        <f t="shared" si="3"/>
        <v/>
      </c>
    </row>
    <row r="99" spans="1:9" hidden="1" x14ac:dyDescent="0.2">
      <c r="A99" s="87">
        <v>96</v>
      </c>
      <c r="B99" s="87"/>
      <c r="C99" s="88"/>
      <c r="D99" s="76"/>
      <c r="E99" s="163"/>
      <c r="F99" s="163"/>
      <c r="G99" s="89"/>
      <c r="H99" s="128">
        <f t="shared" si="2"/>
        <v>0</v>
      </c>
      <c r="I99" s="152" t="str">
        <f t="shared" si="3"/>
        <v/>
      </c>
    </row>
    <row r="100" spans="1:9" hidden="1" x14ac:dyDescent="0.2">
      <c r="A100" s="87">
        <v>97</v>
      </c>
      <c r="B100" s="87"/>
      <c r="C100" s="88"/>
      <c r="D100" s="76"/>
      <c r="E100" s="163"/>
      <c r="F100" s="163"/>
      <c r="G100" s="89"/>
      <c r="H100" s="128">
        <f t="shared" si="2"/>
        <v>0</v>
      </c>
      <c r="I100" s="152" t="str">
        <f t="shared" si="3"/>
        <v/>
      </c>
    </row>
    <row r="101" spans="1:9" hidden="1" x14ac:dyDescent="0.2">
      <c r="A101" s="87">
        <v>98</v>
      </c>
      <c r="B101" s="87"/>
      <c r="C101" s="88"/>
      <c r="D101" s="76"/>
      <c r="E101" s="163"/>
      <c r="F101" s="163"/>
      <c r="G101" s="89"/>
      <c r="H101" s="128">
        <f t="shared" si="2"/>
        <v>0</v>
      </c>
      <c r="I101" s="152" t="str">
        <f t="shared" si="3"/>
        <v/>
      </c>
    </row>
    <row r="102" spans="1:9" hidden="1" x14ac:dyDescent="0.2">
      <c r="A102" s="87">
        <v>99</v>
      </c>
      <c r="B102" s="87"/>
      <c r="C102" s="88"/>
      <c r="D102" s="76"/>
      <c r="E102" s="163"/>
      <c r="F102" s="163"/>
      <c r="G102" s="89"/>
      <c r="H102" s="128">
        <f t="shared" si="2"/>
        <v>0</v>
      </c>
      <c r="I102" s="152" t="str">
        <f t="shared" si="3"/>
        <v/>
      </c>
    </row>
    <row r="103" spans="1:9" hidden="1" x14ac:dyDescent="0.2">
      <c r="A103" s="87">
        <v>100</v>
      </c>
      <c r="B103" s="87"/>
      <c r="C103" s="88"/>
      <c r="D103" s="76"/>
      <c r="E103" s="163"/>
      <c r="F103" s="163"/>
      <c r="G103" s="89"/>
      <c r="H103" s="128">
        <f t="shared" si="2"/>
        <v>0</v>
      </c>
      <c r="I103" s="152" t="str">
        <f t="shared" si="3"/>
        <v/>
      </c>
    </row>
    <row r="104" spans="1:9" hidden="1" x14ac:dyDescent="0.2">
      <c r="A104" s="87">
        <v>101</v>
      </c>
      <c r="B104" s="87"/>
      <c r="C104" s="88"/>
      <c r="D104" s="76"/>
      <c r="E104" s="163"/>
      <c r="F104" s="163"/>
      <c r="G104" s="89"/>
      <c r="H104" s="128">
        <f t="shared" si="2"/>
        <v>0</v>
      </c>
      <c r="I104" s="152" t="str">
        <f t="shared" si="3"/>
        <v/>
      </c>
    </row>
    <row r="105" spans="1:9" hidden="1" x14ac:dyDescent="0.2">
      <c r="A105" s="87">
        <v>102</v>
      </c>
      <c r="B105" s="87"/>
      <c r="C105" s="88"/>
      <c r="D105" s="76"/>
      <c r="E105" s="163"/>
      <c r="F105" s="163"/>
      <c r="G105" s="89"/>
      <c r="H105" s="128">
        <f t="shared" si="2"/>
        <v>0</v>
      </c>
      <c r="I105" s="152" t="str">
        <f t="shared" si="3"/>
        <v/>
      </c>
    </row>
    <row r="106" spans="1:9" hidden="1" x14ac:dyDescent="0.2">
      <c r="A106" s="87">
        <v>103</v>
      </c>
      <c r="B106" s="87"/>
      <c r="C106" s="88"/>
      <c r="D106" s="76"/>
      <c r="E106" s="163"/>
      <c r="F106" s="163"/>
      <c r="G106" s="89"/>
      <c r="H106" s="128">
        <f t="shared" si="2"/>
        <v>0</v>
      </c>
      <c r="I106" s="152" t="str">
        <f t="shared" si="3"/>
        <v/>
      </c>
    </row>
    <row r="107" spans="1:9" hidden="1" x14ac:dyDescent="0.2">
      <c r="A107" s="87">
        <v>104</v>
      </c>
      <c r="B107" s="87"/>
      <c r="C107" s="88"/>
      <c r="D107" s="76"/>
      <c r="E107" s="163"/>
      <c r="F107" s="163"/>
      <c r="G107" s="89"/>
      <c r="H107" s="128">
        <f t="shared" si="2"/>
        <v>0</v>
      </c>
      <c r="I107" s="152" t="str">
        <f t="shared" si="3"/>
        <v/>
      </c>
    </row>
    <row r="108" spans="1:9" hidden="1" x14ac:dyDescent="0.2">
      <c r="A108" s="87">
        <v>105</v>
      </c>
      <c r="B108" s="87"/>
      <c r="C108" s="88"/>
      <c r="D108" s="76"/>
      <c r="E108" s="163"/>
      <c r="F108" s="163"/>
      <c r="G108" s="89"/>
      <c r="H108" s="128">
        <f t="shared" si="2"/>
        <v>0</v>
      </c>
      <c r="I108" s="152" t="str">
        <f t="shared" si="3"/>
        <v/>
      </c>
    </row>
    <row r="109" spans="1:9" hidden="1" x14ac:dyDescent="0.2">
      <c r="A109" s="87">
        <v>106</v>
      </c>
      <c r="B109" s="87"/>
      <c r="C109" s="88"/>
      <c r="D109" s="76"/>
      <c r="E109" s="163"/>
      <c r="F109" s="163"/>
      <c r="G109" s="89"/>
      <c r="H109" s="128">
        <f t="shared" si="2"/>
        <v>0</v>
      </c>
      <c r="I109" s="152" t="str">
        <f t="shared" si="3"/>
        <v/>
      </c>
    </row>
    <row r="110" spans="1:9" hidden="1" x14ac:dyDescent="0.2">
      <c r="A110" s="87">
        <v>107</v>
      </c>
      <c r="B110" s="87"/>
      <c r="C110" s="88"/>
      <c r="D110" s="76"/>
      <c r="E110" s="163"/>
      <c r="F110" s="163"/>
      <c r="G110" s="89"/>
      <c r="H110" s="128">
        <f t="shared" si="2"/>
        <v>0</v>
      </c>
      <c r="I110" s="152" t="str">
        <f t="shared" si="3"/>
        <v/>
      </c>
    </row>
    <row r="111" spans="1:9" hidden="1" x14ac:dyDescent="0.2">
      <c r="A111" s="87">
        <v>108</v>
      </c>
      <c r="B111" s="87"/>
      <c r="C111" s="88"/>
      <c r="D111" s="76"/>
      <c r="E111" s="163"/>
      <c r="F111" s="163"/>
      <c r="G111" s="89"/>
      <c r="H111" s="128">
        <f t="shared" si="2"/>
        <v>0</v>
      </c>
      <c r="I111" s="152" t="str">
        <f t="shared" si="3"/>
        <v/>
      </c>
    </row>
    <row r="112" spans="1:9" hidden="1" x14ac:dyDescent="0.2">
      <c r="A112" s="87">
        <v>109</v>
      </c>
      <c r="B112" s="87"/>
      <c r="C112" s="88"/>
      <c r="D112" s="76"/>
      <c r="E112" s="163"/>
      <c r="F112" s="163"/>
      <c r="G112" s="89"/>
      <c r="H112" s="128">
        <f t="shared" si="2"/>
        <v>0</v>
      </c>
      <c r="I112" s="152" t="str">
        <f t="shared" si="3"/>
        <v/>
      </c>
    </row>
    <row r="113" spans="1:9" hidden="1" x14ac:dyDescent="0.2">
      <c r="A113" s="87">
        <v>110</v>
      </c>
      <c r="B113" s="87"/>
      <c r="C113" s="88"/>
      <c r="D113" s="76"/>
      <c r="E113" s="163"/>
      <c r="F113" s="163"/>
      <c r="G113" s="89"/>
      <c r="H113" s="128">
        <f t="shared" si="2"/>
        <v>0</v>
      </c>
      <c r="I113" s="152" t="str">
        <f t="shared" si="3"/>
        <v/>
      </c>
    </row>
    <row r="114" spans="1:9" hidden="1" x14ac:dyDescent="0.2">
      <c r="A114" s="87">
        <v>111</v>
      </c>
      <c r="B114" s="87"/>
      <c r="C114" s="88"/>
      <c r="D114" s="76"/>
      <c r="E114" s="163"/>
      <c r="F114" s="163"/>
      <c r="G114" s="89"/>
      <c r="H114" s="128">
        <f t="shared" si="2"/>
        <v>0</v>
      </c>
      <c r="I114" s="152" t="str">
        <f t="shared" si="3"/>
        <v/>
      </c>
    </row>
    <row r="115" spans="1:9" hidden="1" x14ac:dyDescent="0.2">
      <c r="A115" s="87">
        <v>112</v>
      </c>
      <c r="B115" s="87"/>
      <c r="C115" s="88"/>
      <c r="D115" s="76"/>
      <c r="E115" s="163"/>
      <c r="F115" s="163"/>
      <c r="G115" s="89"/>
      <c r="H115" s="128">
        <f t="shared" si="2"/>
        <v>0</v>
      </c>
      <c r="I115" s="152" t="str">
        <f t="shared" si="3"/>
        <v/>
      </c>
    </row>
    <row r="116" spans="1:9" hidden="1" x14ac:dyDescent="0.2">
      <c r="A116" s="87">
        <v>113</v>
      </c>
      <c r="B116" s="87"/>
      <c r="C116" s="88"/>
      <c r="D116" s="76"/>
      <c r="E116" s="163"/>
      <c r="F116" s="163"/>
      <c r="G116" s="89"/>
      <c r="H116" s="128">
        <f t="shared" si="2"/>
        <v>0</v>
      </c>
      <c r="I116" s="152" t="str">
        <f t="shared" si="3"/>
        <v/>
      </c>
    </row>
    <row r="117" spans="1:9" hidden="1" x14ac:dyDescent="0.2">
      <c r="A117" s="87">
        <v>114</v>
      </c>
      <c r="B117" s="87"/>
      <c r="C117" s="88"/>
      <c r="D117" s="76"/>
      <c r="E117" s="163"/>
      <c r="F117" s="163"/>
      <c r="G117" s="89"/>
      <c r="H117" s="128">
        <f t="shared" si="2"/>
        <v>0</v>
      </c>
      <c r="I117" s="152" t="str">
        <f t="shared" si="3"/>
        <v/>
      </c>
    </row>
    <row r="118" spans="1:9" hidden="1" x14ac:dyDescent="0.2">
      <c r="A118" s="87">
        <v>115</v>
      </c>
      <c r="B118" s="87"/>
      <c r="C118" s="88"/>
      <c r="D118" s="76"/>
      <c r="E118" s="163"/>
      <c r="F118" s="163"/>
      <c r="G118" s="89"/>
      <c r="H118" s="128">
        <f t="shared" si="2"/>
        <v>0</v>
      </c>
      <c r="I118" s="152" t="str">
        <f t="shared" si="3"/>
        <v/>
      </c>
    </row>
    <row r="119" spans="1:9" hidden="1" x14ac:dyDescent="0.2">
      <c r="A119" s="87">
        <v>116</v>
      </c>
      <c r="B119" s="87"/>
      <c r="C119" s="88"/>
      <c r="D119" s="76"/>
      <c r="E119" s="163"/>
      <c r="F119" s="163"/>
      <c r="G119" s="89"/>
      <c r="H119" s="128">
        <f t="shared" si="2"/>
        <v>0</v>
      </c>
      <c r="I119" s="152" t="str">
        <f t="shared" si="3"/>
        <v/>
      </c>
    </row>
    <row r="120" spans="1:9" hidden="1" x14ac:dyDescent="0.2">
      <c r="A120" s="87">
        <v>117</v>
      </c>
      <c r="B120" s="87"/>
      <c r="C120" s="88"/>
      <c r="D120" s="76"/>
      <c r="E120" s="163"/>
      <c r="F120" s="163"/>
      <c r="G120" s="89"/>
      <c r="H120" s="128">
        <f t="shared" si="2"/>
        <v>0</v>
      </c>
      <c r="I120" s="152" t="str">
        <f t="shared" si="3"/>
        <v/>
      </c>
    </row>
    <row r="121" spans="1:9" hidden="1" x14ac:dyDescent="0.2">
      <c r="A121" s="87">
        <v>118</v>
      </c>
      <c r="B121" s="87"/>
      <c r="C121" s="88"/>
      <c r="D121" s="76"/>
      <c r="E121" s="163"/>
      <c r="F121" s="163"/>
      <c r="G121" s="89"/>
      <c r="H121" s="128">
        <f t="shared" si="2"/>
        <v>0</v>
      </c>
      <c r="I121" s="152" t="str">
        <f t="shared" si="3"/>
        <v/>
      </c>
    </row>
    <row r="122" spans="1:9" hidden="1" x14ac:dyDescent="0.2">
      <c r="A122" s="87">
        <v>119</v>
      </c>
      <c r="B122" s="87"/>
      <c r="C122" s="88"/>
      <c r="D122" s="76"/>
      <c r="E122" s="163"/>
      <c r="F122" s="163"/>
      <c r="G122" s="89"/>
      <c r="H122" s="128">
        <f t="shared" si="2"/>
        <v>0</v>
      </c>
      <c r="I122" s="152" t="str">
        <f t="shared" si="3"/>
        <v/>
      </c>
    </row>
    <row r="123" spans="1:9" hidden="1" x14ac:dyDescent="0.2">
      <c r="A123" s="87">
        <v>120</v>
      </c>
      <c r="B123" s="87"/>
      <c r="C123" s="88"/>
      <c r="D123" s="76"/>
      <c r="E123" s="163"/>
      <c r="F123" s="163"/>
      <c r="G123" s="89"/>
      <c r="H123" s="128">
        <f t="shared" si="2"/>
        <v>0</v>
      </c>
      <c r="I123" s="152" t="str">
        <f t="shared" si="3"/>
        <v/>
      </c>
    </row>
    <row r="124" spans="1:9" hidden="1" x14ac:dyDescent="0.2">
      <c r="A124" s="87">
        <v>121</v>
      </c>
      <c r="B124" s="87"/>
      <c r="C124" s="88"/>
      <c r="D124" s="76"/>
      <c r="E124" s="163"/>
      <c r="F124" s="163"/>
      <c r="G124" s="89"/>
      <c r="H124" s="128">
        <f t="shared" si="2"/>
        <v>0</v>
      </c>
      <c r="I124" s="152" t="str">
        <f t="shared" si="3"/>
        <v/>
      </c>
    </row>
    <row r="125" spans="1:9" hidden="1" x14ac:dyDescent="0.2">
      <c r="A125" s="87">
        <v>122</v>
      </c>
      <c r="B125" s="87"/>
      <c r="C125" s="88"/>
      <c r="D125" s="76"/>
      <c r="E125" s="163"/>
      <c r="F125" s="163"/>
      <c r="G125" s="89"/>
      <c r="H125" s="128">
        <f t="shared" si="2"/>
        <v>0</v>
      </c>
      <c r="I125" s="152" t="str">
        <f t="shared" si="3"/>
        <v/>
      </c>
    </row>
    <row r="126" spans="1:9" hidden="1" x14ac:dyDescent="0.2">
      <c r="A126" s="87">
        <v>123</v>
      </c>
      <c r="B126" s="87"/>
      <c r="C126" s="88"/>
      <c r="D126" s="76"/>
      <c r="E126" s="163"/>
      <c r="F126" s="163"/>
      <c r="G126" s="89"/>
      <c r="H126" s="128">
        <f t="shared" si="2"/>
        <v>0</v>
      </c>
      <c r="I126" s="152" t="str">
        <f t="shared" si="3"/>
        <v/>
      </c>
    </row>
    <row r="127" spans="1:9" hidden="1" x14ac:dyDescent="0.2">
      <c r="A127" s="87">
        <v>124</v>
      </c>
      <c r="B127" s="87"/>
      <c r="C127" s="88"/>
      <c r="D127" s="76"/>
      <c r="E127" s="163"/>
      <c r="F127" s="163"/>
      <c r="G127" s="89"/>
      <c r="H127" s="128">
        <f t="shared" si="2"/>
        <v>0</v>
      </c>
      <c r="I127" s="152" t="str">
        <f t="shared" si="3"/>
        <v/>
      </c>
    </row>
    <row r="128" spans="1:9" hidden="1" x14ac:dyDescent="0.2">
      <c r="A128" s="87">
        <v>125</v>
      </c>
      <c r="B128" s="87"/>
      <c r="C128" s="88"/>
      <c r="D128" s="76"/>
      <c r="E128" s="163"/>
      <c r="F128" s="163"/>
      <c r="G128" s="89"/>
      <c r="H128" s="128">
        <f t="shared" si="2"/>
        <v>0</v>
      </c>
      <c r="I128" s="152" t="str">
        <f t="shared" si="3"/>
        <v/>
      </c>
    </row>
    <row r="129" spans="1:9" hidden="1" x14ac:dyDescent="0.2">
      <c r="A129" s="87">
        <v>126</v>
      </c>
      <c r="B129" s="87"/>
      <c r="C129" s="88"/>
      <c r="D129" s="76"/>
      <c r="E129" s="163"/>
      <c r="F129" s="163"/>
      <c r="G129" s="89"/>
      <c r="H129" s="128">
        <f t="shared" si="2"/>
        <v>0</v>
      </c>
      <c r="I129" s="152" t="str">
        <f t="shared" si="3"/>
        <v/>
      </c>
    </row>
    <row r="130" spans="1:9" hidden="1" x14ac:dyDescent="0.2">
      <c r="A130" s="87">
        <v>127</v>
      </c>
      <c r="B130" s="87"/>
      <c r="C130" s="88"/>
      <c r="D130" s="76"/>
      <c r="E130" s="163"/>
      <c r="F130" s="163"/>
      <c r="G130" s="89"/>
      <c r="H130" s="128">
        <f t="shared" si="2"/>
        <v>0</v>
      </c>
      <c r="I130" s="152" t="str">
        <f t="shared" si="3"/>
        <v/>
      </c>
    </row>
    <row r="131" spans="1:9" hidden="1" x14ac:dyDescent="0.2">
      <c r="A131" s="87">
        <v>128</v>
      </c>
      <c r="B131" s="87"/>
      <c r="C131" s="88"/>
      <c r="D131" s="76"/>
      <c r="E131" s="163"/>
      <c r="F131" s="163"/>
      <c r="G131" s="89"/>
      <c r="H131" s="128">
        <f t="shared" si="2"/>
        <v>0</v>
      </c>
      <c r="I131" s="152" t="str">
        <f t="shared" si="3"/>
        <v/>
      </c>
    </row>
    <row r="132" spans="1:9" hidden="1" x14ac:dyDescent="0.2">
      <c r="A132" s="87">
        <v>129</v>
      </c>
      <c r="B132" s="87"/>
      <c r="C132" s="88"/>
      <c r="D132" s="76"/>
      <c r="E132" s="163"/>
      <c r="F132" s="163"/>
      <c r="G132" s="89"/>
      <c r="H132" s="128">
        <f t="shared" si="2"/>
        <v>0</v>
      </c>
      <c r="I132" s="152" t="str">
        <f t="shared" si="3"/>
        <v/>
      </c>
    </row>
    <row r="133" spans="1:9" hidden="1" x14ac:dyDescent="0.2">
      <c r="A133" s="87">
        <v>130</v>
      </c>
      <c r="B133" s="87"/>
      <c r="C133" s="88"/>
      <c r="D133" s="76"/>
      <c r="E133" s="163"/>
      <c r="F133" s="163"/>
      <c r="G133" s="89"/>
      <c r="H133" s="128">
        <f t="shared" ref="H133:H196" si="4">IFERROR((DATEDIF(E133,F133,"M")+1)*D133,0)</f>
        <v>0</v>
      </c>
      <c r="I133" s="152" t="str">
        <f t="shared" ref="I133:I196" si="5">SUBSTITUTE(B133," ","_")</f>
        <v/>
      </c>
    </row>
    <row r="134" spans="1:9" hidden="1" x14ac:dyDescent="0.2">
      <c r="A134" s="87">
        <v>131</v>
      </c>
      <c r="B134" s="87"/>
      <c r="C134" s="88"/>
      <c r="D134" s="76"/>
      <c r="E134" s="163"/>
      <c r="F134" s="163"/>
      <c r="G134" s="89"/>
      <c r="H134" s="128">
        <f t="shared" si="4"/>
        <v>0</v>
      </c>
      <c r="I134" s="152" t="str">
        <f t="shared" si="5"/>
        <v/>
      </c>
    </row>
    <row r="135" spans="1:9" hidden="1" x14ac:dyDescent="0.2">
      <c r="A135" s="87">
        <v>132</v>
      </c>
      <c r="B135" s="87"/>
      <c r="C135" s="88"/>
      <c r="D135" s="76"/>
      <c r="E135" s="163"/>
      <c r="F135" s="163"/>
      <c r="G135" s="89"/>
      <c r="H135" s="128">
        <f t="shared" si="4"/>
        <v>0</v>
      </c>
      <c r="I135" s="152" t="str">
        <f t="shared" si="5"/>
        <v/>
      </c>
    </row>
    <row r="136" spans="1:9" hidden="1" x14ac:dyDescent="0.2">
      <c r="A136" s="87">
        <v>133</v>
      </c>
      <c r="B136" s="87"/>
      <c r="C136" s="88"/>
      <c r="D136" s="76"/>
      <c r="E136" s="163"/>
      <c r="F136" s="163"/>
      <c r="G136" s="89"/>
      <c r="H136" s="128">
        <f t="shared" si="4"/>
        <v>0</v>
      </c>
      <c r="I136" s="152" t="str">
        <f t="shared" si="5"/>
        <v/>
      </c>
    </row>
    <row r="137" spans="1:9" hidden="1" x14ac:dyDescent="0.2">
      <c r="A137" s="87">
        <v>134</v>
      </c>
      <c r="B137" s="87"/>
      <c r="C137" s="88"/>
      <c r="D137" s="76"/>
      <c r="E137" s="163"/>
      <c r="F137" s="163"/>
      <c r="G137" s="89"/>
      <c r="H137" s="128">
        <f t="shared" si="4"/>
        <v>0</v>
      </c>
      <c r="I137" s="152" t="str">
        <f t="shared" si="5"/>
        <v/>
      </c>
    </row>
    <row r="138" spans="1:9" hidden="1" x14ac:dyDescent="0.2">
      <c r="A138" s="87">
        <v>135</v>
      </c>
      <c r="B138" s="87"/>
      <c r="C138" s="88"/>
      <c r="D138" s="76"/>
      <c r="E138" s="163"/>
      <c r="F138" s="163"/>
      <c r="G138" s="89"/>
      <c r="H138" s="128">
        <f t="shared" si="4"/>
        <v>0</v>
      </c>
      <c r="I138" s="152" t="str">
        <f t="shared" si="5"/>
        <v/>
      </c>
    </row>
    <row r="139" spans="1:9" hidden="1" x14ac:dyDescent="0.2">
      <c r="A139" s="87">
        <v>136</v>
      </c>
      <c r="B139" s="87"/>
      <c r="C139" s="88"/>
      <c r="D139" s="76"/>
      <c r="E139" s="163"/>
      <c r="F139" s="163"/>
      <c r="G139" s="89"/>
      <c r="H139" s="128">
        <f t="shared" si="4"/>
        <v>0</v>
      </c>
      <c r="I139" s="152" t="str">
        <f t="shared" si="5"/>
        <v/>
      </c>
    </row>
    <row r="140" spans="1:9" hidden="1" x14ac:dyDescent="0.2">
      <c r="A140" s="87">
        <v>137</v>
      </c>
      <c r="B140" s="87"/>
      <c r="C140" s="88"/>
      <c r="D140" s="76"/>
      <c r="E140" s="163"/>
      <c r="F140" s="163"/>
      <c r="G140" s="89"/>
      <c r="H140" s="128">
        <f t="shared" si="4"/>
        <v>0</v>
      </c>
      <c r="I140" s="152" t="str">
        <f t="shared" si="5"/>
        <v/>
      </c>
    </row>
    <row r="141" spans="1:9" hidden="1" x14ac:dyDescent="0.2">
      <c r="A141" s="87">
        <v>138</v>
      </c>
      <c r="B141" s="87"/>
      <c r="C141" s="88"/>
      <c r="D141" s="76"/>
      <c r="E141" s="163"/>
      <c r="F141" s="163"/>
      <c r="G141" s="89"/>
      <c r="H141" s="128">
        <f t="shared" si="4"/>
        <v>0</v>
      </c>
      <c r="I141" s="152" t="str">
        <f t="shared" si="5"/>
        <v/>
      </c>
    </row>
    <row r="142" spans="1:9" hidden="1" x14ac:dyDescent="0.2">
      <c r="A142" s="87">
        <v>139</v>
      </c>
      <c r="B142" s="87"/>
      <c r="C142" s="88"/>
      <c r="D142" s="76"/>
      <c r="E142" s="163"/>
      <c r="F142" s="163"/>
      <c r="G142" s="89"/>
      <c r="H142" s="128">
        <f t="shared" si="4"/>
        <v>0</v>
      </c>
      <c r="I142" s="152" t="str">
        <f t="shared" si="5"/>
        <v/>
      </c>
    </row>
    <row r="143" spans="1:9" hidden="1" x14ac:dyDescent="0.2">
      <c r="A143" s="87">
        <v>140</v>
      </c>
      <c r="B143" s="87"/>
      <c r="C143" s="88"/>
      <c r="D143" s="76"/>
      <c r="E143" s="163"/>
      <c r="F143" s="163"/>
      <c r="G143" s="89"/>
      <c r="H143" s="128">
        <f t="shared" si="4"/>
        <v>0</v>
      </c>
      <c r="I143" s="152" t="str">
        <f t="shared" si="5"/>
        <v/>
      </c>
    </row>
    <row r="144" spans="1:9" hidden="1" x14ac:dyDescent="0.2">
      <c r="A144" s="87">
        <v>141</v>
      </c>
      <c r="B144" s="87"/>
      <c r="C144" s="88"/>
      <c r="D144" s="76"/>
      <c r="E144" s="163"/>
      <c r="F144" s="163"/>
      <c r="G144" s="89"/>
      <c r="H144" s="128">
        <f t="shared" si="4"/>
        <v>0</v>
      </c>
      <c r="I144" s="152" t="str">
        <f t="shared" si="5"/>
        <v/>
      </c>
    </row>
    <row r="145" spans="1:9" hidden="1" x14ac:dyDescent="0.2">
      <c r="A145" s="87">
        <v>142</v>
      </c>
      <c r="B145" s="87"/>
      <c r="C145" s="88"/>
      <c r="D145" s="76"/>
      <c r="E145" s="163"/>
      <c r="F145" s="163"/>
      <c r="G145" s="89"/>
      <c r="H145" s="128">
        <f t="shared" si="4"/>
        <v>0</v>
      </c>
      <c r="I145" s="152" t="str">
        <f t="shared" si="5"/>
        <v/>
      </c>
    </row>
    <row r="146" spans="1:9" hidden="1" x14ac:dyDescent="0.2">
      <c r="A146" s="87">
        <v>143</v>
      </c>
      <c r="B146" s="87"/>
      <c r="C146" s="88"/>
      <c r="D146" s="76"/>
      <c r="E146" s="163"/>
      <c r="F146" s="163"/>
      <c r="G146" s="89"/>
      <c r="H146" s="128">
        <f t="shared" si="4"/>
        <v>0</v>
      </c>
      <c r="I146" s="152" t="str">
        <f t="shared" si="5"/>
        <v/>
      </c>
    </row>
    <row r="147" spans="1:9" hidden="1" x14ac:dyDescent="0.2">
      <c r="A147" s="87">
        <v>144</v>
      </c>
      <c r="B147" s="87"/>
      <c r="C147" s="88"/>
      <c r="D147" s="76"/>
      <c r="E147" s="163"/>
      <c r="F147" s="163"/>
      <c r="G147" s="89"/>
      <c r="H147" s="128">
        <f t="shared" si="4"/>
        <v>0</v>
      </c>
      <c r="I147" s="152" t="str">
        <f t="shared" si="5"/>
        <v/>
      </c>
    </row>
    <row r="148" spans="1:9" hidden="1" x14ac:dyDescent="0.2">
      <c r="A148" s="87">
        <v>145</v>
      </c>
      <c r="B148" s="87"/>
      <c r="C148" s="88"/>
      <c r="D148" s="76"/>
      <c r="E148" s="163"/>
      <c r="F148" s="163"/>
      <c r="G148" s="89"/>
      <c r="H148" s="128">
        <f t="shared" si="4"/>
        <v>0</v>
      </c>
      <c r="I148" s="152" t="str">
        <f t="shared" si="5"/>
        <v/>
      </c>
    </row>
    <row r="149" spans="1:9" hidden="1" x14ac:dyDescent="0.2">
      <c r="A149" s="87">
        <v>146</v>
      </c>
      <c r="B149" s="87"/>
      <c r="C149" s="88"/>
      <c r="D149" s="76"/>
      <c r="E149" s="163"/>
      <c r="F149" s="163"/>
      <c r="G149" s="89"/>
      <c r="H149" s="128">
        <f t="shared" si="4"/>
        <v>0</v>
      </c>
      <c r="I149" s="152" t="str">
        <f t="shared" si="5"/>
        <v/>
      </c>
    </row>
    <row r="150" spans="1:9" hidden="1" x14ac:dyDescent="0.2">
      <c r="A150" s="87">
        <v>147</v>
      </c>
      <c r="B150" s="87"/>
      <c r="C150" s="88"/>
      <c r="D150" s="76"/>
      <c r="E150" s="163"/>
      <c r="F150" s="163"/>
      <c r="G150" s="89"/>
      <c r="H150" s="128">
        <f t="shared" si="4"/>
        <v>0</v>
      </c>
      <c r="I150" s="152" t="str">
        <f t="shared" si="5"/>
        <v/>
      </c>
    </row>
    <row r="151" spans="1:9" hidden="1" x14ac:dyDescent="0.2">
      <c r="A151" s="87">
        <v>148</v>
      </c>
      <c r="B151" s="87"/>
      <c r="C151" s="88"/>
      <c r="D151" s="76"/>
      <c r="E151" s="163"/>
      <c r="F151" s="163"/>
      <c r="G151" s="89"/>
      <c r="H151" s="128">
        <f t="shared" si="4"/>
        <v>0</v>
      </c>
      <c r="I151" s="152" t="str">
        <f t="shared" si="5"/>
        <v/>
      </c>
    </row>
    <row r="152" spans="1:9" hidden="1" x14ac:dyDescent="0.2">
      <c r="A152" s="87">
        <v>149</v>
      </c>
      <c r="B152" s="87"/>
      <c r="C152" s="88"/>
      <c r="D152" s="76"/>
      <c r="E152" s="163"/>
      <c r="F152" s="163"/>
      <c r="G152" s="89"/>
      <c r="H152" s="128">
        <f t="shared" si="4"/>
        <v>0</v>
      </c>
      <c r="I152" s="152" t="str">
        <f t="shared" si="5"/>
        <v/>
      </c>
    </row>
    <row r="153" spans="1:9" hidden="1" x14ac:dyDescent="0.2">
      <c r="A153" s="87">
        <v>150</v>
      </c>
      <c r="B153" s="87"/>
      <c r="C153" s="88"/>
      <c r="D153" s="76"/>
      <c r="E153" s="163"/>
      <c r="F153" s="163"/>
      <c r="G153" s="89"/>
      <c r="H153" s="128">
        <f t="shared" si="4"/>
        <v>0</v>
      </c>
      <c r="I153" s="152" t="str">
        <f t="shared" si="5"/>
        <v/>
      </c>
    </row>
    <row r="154" spans="1:9" hidden="1" x14ac:dyDescent="0.2">
      <c r="A154" s="87">
        <v>151</v>
      </c>
      <c r="B154" s="87"/>
      <c r="C154" s="88"/>
      <c r="D154" s="76"/>
      <c r="E154" s="163"/>
      <c r="F154" s="163"/>
      <c r="G154" s="89"/>
      <c r="H154" s="128">
        <f t="shared" si="4"/>
        <v>0</v>
      </c>
      <c r="I154" s="152" t="str">
        <f t="shared" si="5"/>
        <v/>
      </c>
    </row>
    <row r="155" spans="1:9" hidden="1" x14ac:dyDescent="0.2">
      <c r="A155" s="87">
        <v>152</v>
      </c>
      <c r="B155" s="87"/>
      <c r="C155" s="88"/>
      <c r="D155" s="76"/>
      <c r="E155" s="163"/>
      <c r="F155" s="163"/>
      <c r="G155" s="89"/>
      <c r="H155" s="128">
        <f t="shared" si="4"/>
        <v>0</v>
      </c>
      <c r="I155" s="152" t="str">
        <f t="shared" si="5"/>
        <v/>
      </c>
    </row>
    <row r="156" spans="1:9" hidden="1" x14ac:dyDescent="0.2">
      <c r="A156" s="87">
        <v>153</v>
      </c>
      <c r="B156" s="87"/>
      <c r="C156" s="88"/>
      <c r="D156" s="76"/>
      <c r="E156" s="163"/>
      <c r="F156" s="163"/>
      <c r="G156" s="89"/>
      <c r="H156" s="128">
        <f t="shared" si="4"/>
        <v>0</v>
      </c>
      <c r="I156" s="152" t="str">
        <f t="shared" si="5"/>
        <v/>
      </c>
    </row>
    <row r="157" spans="1:9" hidden="1" x14ac:dyDescent="0.2">
      <c r="A157" s="87">
        <v>154</v>
      </c>
      <c r="B157" s="87"/>
      <c r="C157" s="88"/>
      <c r="D157" s="76"/>
      <c r="E157" s="163"/>
      <c r="F157" s="163"/>
      <c r="G157" s="89"/>
      <c r="H157" s="128">
        <f t="shared" si="4"/>
        <v>0</v>
      </c>
      <c r="I157" s="152" t="str">
        <f t="shared" si="5"/>
        <v/>
      </c>
    </row>
    <row r="158" spans="1:9" hidden="1" x14ac:dyDescent="0.2">
      <c r="A158" s="87">
        <v>155</v>
      </c>
      <c r="B158" s="87"/>
      <c r="C158" s="88"/>
      <c r="D158" s="76"/>
      <c r="E158" s="163"/>
      <c r="F158" s="163"/>
      <c r="G158" s="89"/>
      <c r="H158" s="128">
        <f t="shared" si="4"/>
        <v>0</v>
      </c>
      <c r="I158" s="152" t="str">
        <f t="shared" si="5"/>
        <v/>
      </c>
    </row>
    <row r="159" spans="1:9" hidden="1" x14ac:dyDescent="0.2">
      <c r="A159" s="87">
        <v>156</v>
      </c>
      <c r="B159" s="87"/>
      <c r="C159" s="88"/>
      <c r="D159" s="76"/>
      <c r="E159" s="163"/>
      <c r="F159" s="163"/>
      <c r="G159" s="89"/>
      <c r="H159" s="128">
        <f t="shared" si="4"/>
        <v>0</v>
      </c>
      <c r="I159" s="152" t="str">
        <f t="shared" si="5"/>
        <v/>
      </c>
    </row>
    <row r="160" spans="1:9" hidden="1" x14ac:dyDescent="0.2">
      <c r="A160" s="87">
        <v>157</v>
      </c>
      <c r="B160" s="87"/>
      <c r="C160" s="88"/>
      <c r="D160" s="76"/>
      <c r="E160" s="163"/>
      <c r="F160" s="163"/>
      <c r="G160" s="89"/>
      <c r="H160" s="128">
        <f t="shared" si="4"/>
        <v>0</v>
      </c>
      <c r="I160" s="152" t="str">
        <f t="shared" si="5"/>
        <v/>
      </c>
    </row>
    <row r="161" spans="1:9" hidden="1" x14ac:dyDescent="0.2">
      <c r="A161" s="87">
        <v>158</v>
      </c>
      <c r="B161" s="87"/>
      <c r="C161" s="88"/>
      <c r="D161" s="76"/>
      <c r="E161" s="163"/>
      <c r="F161" s="163"/>
      <c r="G161" s="89"/>
      <c r="H161" s="128">
        <f t="shared" si="4"/>
        <v>0</v>
      </c>
      <c r="I161" s="152" t="str">
        <f t="shared" si="5"/>
        <v/>
      </c>
    </row>
    <row r="162" spans="1:9" hidden="1" x14ac:dyDescent="0.2">
      <c r="A162" s="87">
        <v>159</v>
      </c>
      <c r="B162" s="87"/>
      <c r="C162" s="88"/>
      <c r="D162" s="76"/>
      <c r="E162" s="163"/>
      <c r="F162" s="163"/>
      <c r="G162" s="89"/>
      <c r="H162" s="128">
        <f t="shared" si="4"/>
        <v>0</v>
      </c>
      <c r="I162" s="152" t="str">
        <f t="shared" si="5"/>
        <v/>
      </c>
    </row>
    <row r="163" spans="1:9" hidden="1" x14ac:dyDescent="0.2">
      <c r="A163" s="87">
        <v>160</v>
      </c>
      <c r="B163" s="87"/>
      <c r="C163" s="88"/>
      <c r="D163" s="76"/>
      <c r="E163" s="163"/>
      <c r="F163" s="163"/>
      <c r="G163" s="89"/>
      <c r="H163" s="128">
        <f t="shared" si="4"/>
        <v>0</v>
      </c>
      <c r="I163" s="152" t="str">
        <f t="shared" si="5"/>
        <v/>
      </c>
    </row>
    <row r="164" spans="1:9" hidden="1" x14ac:dyDescent="0.2">
      <c r="A164" s="87">
        <v>161</v>
      </c>
      <c r="B164" s="87"/>
      <c r="C164" s="88"/>
      <c r="D164" s="76"/>
      <c r="E164" s="163"/>
      <c r="F164" s="163"/>
      <c r="G164" s="89"/>
      <c r="H164" s="128">
        <f t="shared" si="4"/>
        <v>0</v>
      </c>
      <c r="I164" s="152" t="str">
        <f t="shared" si="5"/>
        <v/>
      </c>
    </row>
    <row r="165" spans="1:9" hidden="1" x14ac:dyDescent="0.2">
      <c r="A165" s="87">
        <v>162</v>
      </c>
      <c r="B165" s="87"/>
      <c r="C165" s="88"/>
      <c r="D165" s="76"/>
      <c r="E165" s="163"/>
      <c r="F165" s="163"/>
      <c r="G165" s="89"/>
      <c r="H165" s="128">
        <f t="shared" si="4"/>
        <v>0</v>
      </c>
      <c r="I165" s="152" t="str">
        <f t="shared" si="5"/>
        <v/>
      </c>
    </row>
    <row r="166" spans="1:9" hidden="1" x14ac:dyDescent="0.2">
      <c r="A166" s="87">
        <v>163</v>
      </c>
      <c r="B166" s="87"/>
      <c r="C166" s="88"/>
      <c r="D166" s="76"/>
      <c r="E166" s="163"/>
      <c r="F166" s="163"/>
      <c r="G166" s="89"/>
      <c r="H166" s="128">
        <f t="shared" si="4"/>
        <v>0</v>
      </c>
      <c r="I166" s="152" t="str">
        <f t="shared" si="5"/>
        <v/>
      </c>
    </row>
    <row r="167" spans="1:9" hidden="1" x14ac:dyDescent="0.2">
      <c r="A167" s="87">
        <v>164</v>
      </c>
      <c r="B167" s="87"/>
      <c r="C167" s="88"/>
      <c r="D167" s="76"/>
      <c r="E167" s="163"/>
      <c r="F167" s="163"/>
      <c r="G167" s="89"/>
      <c r="H167" s="128">
        <f t="shared" si="4"/>
        <v>0</v>
      </c>
      <c r="I167" s="152" t="str">
        <f t="shared" si="5"/>
        <v/>
      </c>
    </row>
    <row r="168" spans="1:9" hidden="1" x14ac:dyDescent="0.2">
      <c r="A168" s="87">
        <v>165</v>
      </c>
      <c r="B168" s="87"/>
      <c r="C168" s="88"/>
      <c r="D168" s="76"/>
      <c r="E168" s="163"/>
      <c r="F168" s="163"/>
      <c r="G168" s="89"/>
      <c r="H168" s="128">
        <f t="shared" si="4"/>
        <v>0</v>
      </c>
      <c r="I168" s="152" t="str">
        <f t="shared" si="5"/>
        <v/>
      </c>
    </row>
    <row r="169" spans="1:9" hidden="1" x14ac:dyDescent="0.2">
      <c r="A169" s="87">
        <v>166</v>
      </c>
      <c r="B169" s="87"/>
      <c r="C169" s="88"/>
      <c r="D169" s="76"/>
      <c r="E169" s="163"/>
      <c r="F169" s="163"/>
      <c r="G169" s="89"/>
      <c r="H169" s="128">
        <f t="shared" si="4"/>
        <v>0</v>
      </c>
      <c r="I169" s="152" t="str">
        <f t="shared" si="5"/>
        <v/>
      </c>
    </row>
    <row r="170" spans="1:9" hidden="1" x14ac:dyDescent="0.2">
      <c r="A170" s="87">
        <v>167</v>
      </c>
      <c r="B170" s="87"/>
      <c r="C170" s="88"/>
      <c r="D170" s="76"/>
      <c r="E170" s="163"/>
      <c r="F170" s="163"/>
      <c r="G170" s="89"/>
      <c r="H170" s="128">
        <f t="shared" si="4"/>
        <v>0</v>
      </c>
      <c r="I170" s="152" t="str">
        <f t="shared" si="5"/>
        <v/>
      </c>
    </row>
    <row r="171" spans="1:9" hidden="1" x14ac:dyDescent="0.2">
      <c r="A171" s="87">
        <v>168</v>
      </c>
      <c r="B171" s="87"/>
      <c r="C171" s="88"/>
      <c r="D171" s="76"/>
      <c r="E171" s="163"/>
      <c r="F171" s="163"/>
      <c r="G171" s="89"/>
      <c r="H171" s="128">
        <f t="shared" si="4"/>
        <v>0</v>
      </c>
      <c r="I171" s="152" t="str">
        <f t="shared" si="5"/>
        <v/>
      </c>
    </row>
    <row r="172" spans="1:9" hidden="1" x14ac:dyDescent="0.2">
      <c r="A172" s="87">
        <v>169</v>
      </c>
      <c r="B172" s="87"/>
      <c r="C172" s="88"/>
      <c r="D172" s="76"/>
      <c r="E172" s="163"/>
      <c r="F172" s="163"/>
      <c r="G172" s="89"/>
      <c r="H172" s="128">
        <f t="shared" si="4"/>
        <v>0</v>
      </c>
      <c r="I172" s="152" t="str">
        <f t="shared" si="5"/>
        <v/>
      </c>
    </row>
    <row r="173" spans="1:9" hidden="1" x14ac:dyDescent="0.2">
      <c r="A173" s="87">
        <v>170</v>
      </c>
      <c r="B173" s="87"/>
      <c r="C173" s="88"/>
      <c r="D173" s="76"/>
      <c r="E173" s="163"/>
      <c r="F173" s="163"/>
      <c r="G173" s="89"/>
      <c r="H173" s="128">
        <f t="shared" si="4"/>
        <v>0</v>
      </c>
      <c r="I173" s="152" t="str">
        <f t="shared" si="5"/>
        <v/>
      </c>
    </row>
    <row r="174" spans="1:9" hidden="1" x14ac:dyDescent="0.2">
      <c r="A174" s="87">
        <v>171</v>
      </c>
      <c r="B174" s="87"/>
      <c r="C174" s="88"/>
      <c r="D174" s="76"/>
      <c r="E174" s="163"/>
      <c r="F174" s="163"/>
      <c r="G174" s="89"/>
      <c r="H174" s="128">
        <f t="shared" si="4"/>
        <v>0</v>
      </c>
      <c r="I174" s="152" t="str">
        <f t="shared" si="5"/>
        <v/>
      </c>
    </row>
    <row r="175" spans="1:9" hidden="1" x14ac:dyDescent="0.2">
      <c r="A175" s="87">
        <v>172</v>
      </c>
      <c r="B175" s="87"/>
      <c r="C175" s="88"/>
      <c r="D175" s="76"/>
      <c r="E175" s="163"/>
      <c r="F175" s="163"/>
      <c r="G175" s="89"/>
      <c r="H175" s="128">
        <f t="shared" si="4"/>
        <v>0</v>
      </c>
      <c r="I175" s="152" t="str">
        <f t="shared" si="5"/>
        <v/>
      </c>
    </row>
    <row r="176" spans="1:9" hidden="1" x14ac:dyDescent="0.2">
      <c r="A176" s="87">
        <v>173</v>
      </c>
      <c r="B176" s="87"/>
      <c r="C176" s="88"/>
      <c r="D176" s="76"/>
      <c r="E176" s="163"/>
      <c r="F176" s="163"/>
      <c r="G176" s="89"/>
      <c r="H176" s="128">
        <f t="shared" si="4"/>
        <v>0</v>
      </c>
      <c r="I176" s="152" t="str">
        <f t="shared" si="5"/>
        <v/>
      </c>
    </row>
    <row r="177" spans="1:9" hidden="1" x14ac:dyDescent="0.2">
      <c r="A177" s="87">
        <v>174</v>
      </c>
      <c r="B177" s="87"/>
      <c r="C177" s="88"/>
      <c r="D177" s="76"/>
      <c r="E177" s="163"/>
      <c r="F177" s="163"/>
      <c r="G177" s="89"/>
      <c r="H177" s="128">
        <f t="shared" si="4"/>
        <v>0</v>
      </c>
      <c r="I177" s="152" t="str">
        <f t="shared" si="5"/>
        <v/>
      </c>
    </row>
    <row r="178" spans="1:9" hidden="1" x14ac:dyDescent="0.2">
      <c r="A178" s="87">
        <v>175</v>
      </c>
      <c r="B178" s="87"/>
      <c r="C178" s="88"/>
      <c r="D178" s="76"/>
      <c r="E178" s="163"/>
      <c r="F178" s="163"/>
      <c r="G178" s="89"/>
      <c r="H178" s="128">
        <f t="shared" si="4"/>
        <v>0</v>
      </c>
      <c r="I178" s="152" t="str">
        <f t="shared" si="5"/>
        <v/>
      </c>
    </row>
    <row r="179" spans="1:9" hidden="1" x14ac:dyDescent="0.2">
      <c r="A179" s="87">
        <v>176</v>
      </c>
      <c r="B179" s="87"/>
      <c r="C179" s="88"/>
      <c r="D179" s="76"/>
      <c r="E179" s="163"/>
      <c r="F179" s="163"/>
      <c r="G179" s="89"/>
      <c r="H179" s="128">
        <f t="shared" si="4"/>
        <v>0</v>
      </c>
      <c r="I179" s="152" t="str">
        <f t="shared" si="5"/>
        <v/>
      </c>
    </row>
    <row r="180" spans="1:9" hidden="1" x14ac:dyDescent="0.2">
      <c r="A180" s="87">
        <v>177</v>
      </c>
      <c r="B180" s="87"/>
      <c r="C180" s="88"/>
      <c r="D180" s="76"/>
      <c r="E180" s="163"/>
      <c r="F180" s="163"/>
      <c r="G180" s="89"/>
      <c r="H180" s="128">
        <f t="shared" si="4"/>
        <v>0</v>
      </c>
      <c r="I180" s="152" t="str">
        <f t="shared" si="5"/>
        <v/>
      </c>
    </row>
    <row r="181" spans="1:9" hidden="1" x14ac:dyDescent="0.2">
      <c r="A181" s="87">
        <v>178</v>
      </c>
      <c r="B181" s="87"/>
      <c r="C181" s="88"/>
      <c r="D181" s="76"/>
      <c r="E181" s="163"/>
      <c r="F181" s="163"/>
      <c r="G181" s="89"/>
      <c r="H181" s="128">
        <f t="shared" si="4"/>
        <v>0</v>
      </c>
      <c r="I181" s="152" t="str">
        <f t="shared" si="5"/>
        <v/>
      </c>
    </row>
    <row r="182" spans="1:9" hidden="1" x14ac:dyDescent="0.2">
      <c r="A182" s="87">
        <v>179</v>
      </c>
      <c r="B182" s="87"/>
      <c r="C182" s="88"/>
      <c r="D182" s="76"/>
      <c r="E182" s="163"/>
      <c r="F182" s="163"/>
      <c r="G182" s="89"/>
      <c r="H182" s="128">
        <f t="shared" si="4"/>
        <v>0</v>
      </c>
      <c r="I182" s="152" t="str">
        <f t="shared" si="5"/>
        <v/>
      </c>
    </row>
    <row r="183" spans="1:9" hidden="1" x14ac:dyDescent="0.2">
      <c r="A183" s="87">
        <v>180</v>
      </c>
      <c r="B183" s="87"/>
      <c r="C183" s="88"/>
      <c r="D183" s="76"/>
      <c r="E183" s="163"/>
      <c r="F183" s="163"/>
      <c r="G183" s="89"/>
      <c r="H183" s="128">
        <f t="shared" si="4"/>
        <v>0</v>
      </c>
      <c r="I183" s="152" t="str">
        <f t="shared" si="5"/>
        <v/>
      </c>
    </row>
    <row r="184" spans="1:9" hidden="1" x14ac:dyDescent="0.2">
      <c r="A184" s="87">
        <v>181</v>
      </c>
      <c r="B184" s="87"/>
      <c r="C184" s="88"/>
      <c r="D184" s="76"/>
      <c r="E184" s="163"/>
      <c r="F184" s="163"/>
      <c r="G184" s="89"/>
      <c r="H184" s="128">
        <f t="shared" si="4"/>
        <v>0</v>
      </c>
      <c r="I184" s="152" t="str">
        <f t="shared" si="5"/>
        <v/>
      </c>
    </row>
    <row r="185" spans="1:9" hidden="1" x14ac:dyDescent="0.2">
      <c r="A185" s="87">
        <v>182</v>
      </c>
      <c r="B185" s="87"/>
      <c r="C185" s="88"/>
      <c r="D185" s="76"/>
      <c r="E185" s="163"/>
      <c r="F185" s="163"/>
      <c r="G185" s="89"/>
      <c r="H185" s="128">
        <f t="shared" si="4"/>
        <v>0</v>
      </c>
      <c r="I185" s="152" t="str">
        <f t="shared" si="5"/>
        <v/>
      </c>
    </row>
    <row r="186" spans="1:9" hidden="1" x14ac:dyDescent="0.2">
      <c r="A186" s="87">
        <v>183</v>
      </c>
      <c r="B186" s="87"/>
      <c r="C186" s="88"/>
      <c r="D186" s="76"/>
      <c r="E186" s="163"/>
      <c r="F186" s="163"/>
      <c r="G186" s="89"/>
      <c r="H186" s="128">
        <f t="shared" si="4"/>
        <v>0</v>
      </c>
      <c r="I186" s="152" t="str">
        <f t="shared" si="5"/>
        <v/>
      </c>
    </row>
    <row r="187" spans="1:9" hidden="1" x14ac:dyDescent="0.2">
      <c r="A187" s="87">
        <v>184</v>
      </c>
      <c r="B187" s="87"/>
      <c r="C187" s="88"/>
      <c r="D187" s="76"/>
      <c r="E187" s="163"/>
      <c r="F187" s="163"/>
      <c r="G187" s="89"/>
      <c r="H187" s="128">
        <f t="shared" si="4"/>
        <v>0</v>
      </c>
      <c r="I187" s="152" t="str">
        <f t="shared" si="5"/>
        <v/>
      </c>
    </row>
    <row r="188" spans="1:9" hidden="1" x14ac:dyDescent="0.2">
      <c r="A188" s="87">
        <v>185</v>
      </c>
      <c r="B188" s="87"/>
      <c r="C188" s="88"/>
      <c r="D188" s="76"/>
      <c r="E188" s="163"/>
      <c r="F188" s="163"/>
      <c r="G188" s="89"/>
      <c r="H188" s="128">
        <f t="shared" si="4"/>
        <v>0</v>
      </c>
      <c r="I188" s="152" t="str">
        <f t="shared" si="5"/>
        <v/>
      </c>
    </row>
    <row r="189" spans="1:9" hidden="1" x14ac:dyDescent="0.2">
      <c r="A189" s="87">
        <v>186</v>
      </c>
      <c r="B189" s="87"/>
      <c r="C189" s="88"/>
      <c r="D189" s="76"/>
      <c r="E189" s="163"/>
      <c r="F189" s="163"/>
      <c r="G189" s="89"/>
      <c r="H189" s="128">
        <f t="shared" si="4"/>
        <v>0</v>
      </c>
      <c r="I189" s="152" t="str">
        <f t="shared" si="5"/>
        <v/>
      </c>
    </row>
    <row r="190" spans="1:9" hidden="1" x14ac:dyDescent="0.2">
      <c r="A190" s="87">
        <v>187</v>
      </c>
      <c r="B190" s="87"/>
      <c r="C190" s="88"/>
      <c r="D190" s="76"/>
      <c r="E190" s="163"/>
      <c r="F190" s="163"/>
      <c r="G190" s="89"/>
      <c r="H190" s="128">
        <f t="shared" si="4"/>
        <v>0</v>
      </c>
      <c r="I190" s="152" t="str">
        <f t="shared" si="5"/>
        <v/>
      </c>
    </row>
    <row r="191" spans="1:9" hidden="1" x14ac:dyDescent="0.2">
      <c r="A191" s="87">
        <v>188</v>
      </c>
      <c r="B191" s="87"/>
      <c r="C191" s="88"/>
      <c r="D191" s="76"/>
      <c r="E191" s="163"/>
      <c r="F191" s="163"/>
      <c r="G191" s="89"/>
      <c r="H191" s="128">
        <f t="shared" si="4"/>
        <v>0</v>
      </c>
      <c r="I191" s="152" t="str">
        <f t="shared" si="5"/>
        <v/>
      </c>
    </row>
    <row r="192" spans="1:9" hidden="1" x14ac:dyDescent="0.2">
      <c r="A192" s="87">
        <v>189</v>
      </c>
      <c r="B192" s="87"/>
      <c r="C192" s="88"/>
      <c r="D192" s="76"/>
      <c r="E192" s="163"/>
      <c r="F192" s="163"/>
      <c r="G192" s="89"/>
      <c r="H192" s="128">
        <f t="shared" si="4"/>
        <v>0</v>
      </c>
      <c r="I192" s="152" t="str">
        <f t="shared" si="5"/>
        <v/>
      </c>
    </row>
    <row r="193" spans="1:9" hidden="1" x14ac:dyDescent="0.2">
      <c r="A193" s="87">
        <v>190</v>
      </c>
      <c r="B193" s="87"/>
      <c r="C193" s="88"/>
      <c r="D193" s="76"/>
      <c r="E193" s="163"/>
      <c r="F193" s="163"/>
      <c r="G193" s="89"/>
      <c r="H193" s="128">
        <f t="shared" si="4"/>
        <v>0</v>
      </c>
      <c r="I193" s="152" t="str">
        <f t="shared" si="5"/>
        <v/>
      </c>
    </row>
    <row r="194" spans="1:9" hidden="1" x14ac:dyDescent="0.2">
      <c r="A194" s="87">
        <v>191</v>
      </c>
      <c r="B194" s="87"/>
      <c r="C194" s="88"/>
      <c r="D194" s="76"/>
      <c r="E194" s="163"/>
      <c r="F194" s="163"/>
      <c r="G194" s="89"/>
      <c r="H194" s="128">
        <f t="shared" si="4"/>
        <v>0</v>
      </c>
      <c r="I194" s="152" t="str">
        <f t="shared" si="5"/>
        <v/>
      </c>
    </row>
    <row r="195" spans="1:9" hidden="1" x14ac:dyDescent="0.2">
      <c r="A195" s="87">
        <v>192</v>
      </c>
      <c r="B195" s="87"/>
      <c r="C195" s="88"/>
      <c r="D195" s="76"/>
      <c r="E195" s="163"/>
      <c r="F195" s="163"/>
      <c r="G195" s="89"/>
      <c r="H195" s="128">
        <f t="shared" si="4"/>
        <v>0</v>
      </c>
      <c r="I195" s="152" t="str">
        <f t="shared" si="5"/>
        <v/>
      </c>
    </row>
    <row r="196" spans="1:9" hidden="1" x14ac:dyDescent="0.2">
      <c r="A196" s="87">
        <v>193</v>
      </c>
      <c r="B196" s="87"/>
      <c r="C196" s="88"/>
      <c r="D196" s="76"/>
      <c r="E196" s="163"/>
      <c r="F196" s="163"/>
      <c r="G196" s="89"/>
      <c r="H196" s="128">
        <f t="shared" si="4"/>
        <v>0</v>
      </c>
      <c r="I196" s="152" t="str">
        <f t="shared" si="5"/>
        <v/>
      </c>
    </row>
    <row r="197" spans="1:9" hidden="1" x14ac:dyDescent="0.2">
      <c r="A197" s="87">
        <v>194</v>
      </c>
      <c r="B197" s="87"/>
      <c r="C197" s="88"/>
      <c r="D197" s="76"/>
      <c r="E197" s="163"/>
      <c r="F197" s="163"/>
      <c r="G197" s="89"/>
      <c r="H197" s="128">
        <f t="shared" ref="H197:H203" si="6">IFERROR((DATEDIF(E197,F197,"M")+1)*D197,0)</f>
        <v>0</v>
      </c>
      <c r="I197" s="152" t="str">
        <f t="shared" ref="I197:I203" si="7">SUBSTITUTE(B197," ","_")</f>
        <v/>
      </c>
    </row>
    <row r="198" spans="1:9" hidden="1" x14ac:dyDescent="0.2">
      <c r="A198" s="87">
        <v>195</v>
      </c>
      <c r="B198" s="87"/>
      <c r="C198" s="88"/>
      <c r="D198" s="76"/>
      <c r="E198" s="163"/>
      <c r="F198" s="163"/>
      <c r="G198" s="89"/>
      <c r="H198" s="128">
        <f t="shared" si="6"/>
        <v>0</v>
      </c>
      <c r="I198" s="152" t="str">
        <f t="shared" si="7"/>
        <v/>
      </c>
    </row>
    <row r="199" spans="1:9" hidden="1" x14ac:dyDescent="0.2">
      <c r="A199" s="87">
        <v>196</v>
      </c>
      <c r="B199" s="87"/>
      <c r="C199" s="88"/>
      <c r="D199" s="76"/>
      <c r="E199" s="163"/>
      <c r="F199" s="163"/>
      <c r="G199" s="89"/>
      <c r="H199" s="128">
        <f t="shared" si="6"/>
        <v>0</v>
      </c>
      <c r="I199" s="152" t="str">
        <f t="shared" si="7"/>
        <v/>
      </c>
    </row>
    <row r="200" spans="1:9" hidden="1" x14ac:dyDescent="0.2">
      <c r="A200" s="87">
        <v>197</v>
      </c>
      <c r="B200" s="87"/>
      <c r="C200" s="88"/>
      <c r="D200" s="76"/>
      <c r="E200" s="163"/>
      <c r="F200" s="163"/>
      <c r="G200" s="89"/>
      <c r="H200" s="128">
        <f t="shared" si="6"/>
        <v>0</v>
      </c>
      <c r="I200" s="152" t="str">
        <f t="shared" si="7"/>
        <v/>
      </c>
    </row>
    <row r="201" spans="1:9" hidden="1" x14ac:dyDescent="0.2">
      <c r="A201" s="87">
        <v>198</v>
      </c>
      <c r="B201" s="87"/>
      <c r="C201" s="88"/>
      <c r="D201" s="76"/>
      <c r="E201" s="163"/>
      <c r="F201" s="163"/>
      <c r="G201" s="89"/>
      <c r="H201" s="128">
        <f t="shared" si="6"/>
        <v>0</v>
      </c>
      <c r="I201" s="152" t="str">
        <f t="shared" si="7"/>
        <v/>
      </c>
    </row>
    <row r="202" spans="1:9" hidden="1" x14ac:dyDescent="0.2">
      <c r="A202" s="87">
        <v>199</v>
      </c>
      <c r="B202" s="87"/>
      <c r="C202" s="88"/>
      <c r="D202" s="76"/>
      <c r="E202" s="163"/>
      <c r="F202" s="163"/>
      <c r="G202" s="89"/>
      <c r="H202" s="128">
        <f t="shared" si="6"/>
        <v>0</v>
      </c>
      <c r="I202" s="152" t="str">
        <f t="shared" si="7"/>
        <v/>
      </c>
    </row>
    <row r="203" spans="1:9" ht="13.5" hidden="1" thickBot="1" x14ac:dyDescent="0.25">
      <c r="A203" s="87">
        <v>200</v>
      </c>
      <c r="B203" s="87"/>
      <c r="C203" s="88"/>
      <c r="D203" s="76"/>
      <c r="E203" s="163"/>
      <c r="F203" s="163"/>
      <c r="G203" s="89"/>
      <c r="H203" s="128">
        <f t="shared" si="6"/>
        <v>0</v>
      </c>
      <c r="I203" s="152" t="str">
        <f t="shared" si="7"/>
        <v/>
      </c>
    </row>
    <row r="204" spans="1:9" ht="20.25" customHeight="1" thickBot="1" x14ac:dyDescent="0.25">
      <c r="A204" s="320"/>
      <c r="B204" s="320"/>
      <c r="C204" s="321"/>
      <c r="D204" s="320"/>
      <c r="E204" s="320"/>
      <c r="F204" s="320"/>
      <c r="G204" s="322" t="s">
        <v>386</v>
      </c>
      <c r="H204" s="323">
        <f>SUM(H4:H203)</f>
        <v>211213.49016238222</v>
      </c>
      <c r="I204" s="136"/>
    </row>
  </sheetData>
  <sheetProtection formatRows="0" autoFilter="0"/>
  <autoFilter ref="A3:H204"/>
  <mergeCells count="2">
    <mergeCell ref="A1:H1"/>
    <mergeCell ref="A2:H2"/>
  </mergeCells>
  <conditionalFormatting sqref="A4:H203">
    <cfRule type="expression" dxfId="1" priority="2">
      <formula>ISEVEN(ROW())</formula>
    </cfRule>
  </conditionalFormatting>
  <conditionalFormatting sqref="I4:I203">
    <cfRule type="expression" dxfId="0" priority="1" stopIfTrue="1">
      <formula>ISEVEN(ROW())</formula>
    </cfRule>
  </conditionalFormatting>
  <dataValidations count="2">
    <dataValidation type="list" allowBlank="1" showInputMessage="1" showErrorMessage="1" sqref="B4:B203">
      <formula1>Categorias</formula1>
    </dataValidation>
    <dataValidation type="list" allowBlank="1" showInputMessage="1" showErrorMessage="1" sqref="C4:C203">
      <formula1>INDIRECT($I4)</formula1>
    </dataValidation>
  </dataValidations>
  <pageMargins left="0.51181102362204722" right="0.51181102362204722" top="0.78740157480314965" bottom="0.78740157480314965" header="0.31496062992125984" footer="0.31496062992125984"/>
  <pageSetup paperSize="9" fitToHeight="0" orientation="landscape" r:id="rId1"/>
  <headerFooter>
    <oddFooter>Página &amp;P de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8">
    <tabColor theme="0" tint="-0.249977111117893"/>
    <pageSetUpPr fitToPage="1"/>
  </sheetPr>
  <dimension ref="A1:F18"/>
  <sheetViews>
    <sheetView zoomScaleNormal="100" zoomScaleSheetLayoutView="100" zoomScalePageLayoutView="25" workbookViewId="0">
      <selection activeCell="A8" sqref="A8:F10"/>
    </sheetView>
  </sheetViews>
  <sheetFormatPr defaultRowHeight="15" x14ac:dyDescent="0.25"/>
  <cols>
    <col min="1" max="1" width="14.140625" style="5" customWidth="1"/>
    <col min="2" max="2" width="55.42578125" style="5" customWidth="1"/>
    <col min="3" max="3" width="19.28515625" style="7" customWidth="1"/>
    <col min="4" max="5" width="16.140625" style="7" customWidth="1"/>
    <col min="6" max="6" width="15.5703125" style="5" customWidth="1"/>
    <col min="7" max="16384" width="9.140625" style="5"/>
  </cols>
  <sheetData>
    <row r="1" spans="1:6" ht="78" customHeight="1" x14ac:dyDescent="0.25">
      <c r="A1" s="397" t="str">
        <f>Capa!A1</f>
        <v>Memória de Cálculo A
Contrato de Gestão nº 002/2019 celebrado entre a Secretaria de Estado de Justiça e Segurança Pública - SEJUSP e o Instituto ELO - IELO</v>
      </c>
      <c r="B1" s="397"/>
      <c r="C1" s="397"/>
      <c r="D1" s="397"/>
      <c r="E1" s="397"/>
      <c r="F1" s="397"/>
    </row>
    <row r="2" spans="1:6" ht="27.75" customHeight="1" x14ac:dyDescent="0.25">
      <c r="A2" s="397" t="str">
        <f>IF(Capa!A2="","",Capa!A2)</f>
        <v>9º Termo Aditivo</v>
      </c>
      <c r="B2" s="397"/>
      <c r="C2" s="397"/>
      <c r="D2" s="397"/>
      <c r="E2" s="397"/>
      <c r="F2" s="397"/>
    </row>
    <row r="3" spans="1:6" ht="24.75" customHeight="1" x14ac:dyDescent="0.35">
      <c r="A3" s="398"/>
      <c r="B3" s="398"/>
      <c r="C3" s="398"/>
      <c r="D3" s="398"/>
      <c r="E3" s="398"/>
      <c r="F3" s="398"/>
    </row>
    <row r="4" spans="1:6" ht="24.75" customHeight="1" x14ac:dyDescent="0.3">
      <c r="A4" s="399" t="s">
        <v>1</v>
      </c>
      <c r="B4" s="399"/>
      <c r="C4" s="399"/>
      <c r="D4" s="399"/>
      <c r="E4" s="399"/>
      <c r="F4" s="399"/>
    </row>
    <row r="5" spans="1:6" ht="51" customHeight="1" x14ac:dyDescent="0.25">
      <c r="A5" s="400" t="str">
        <f>TEXT(Capa!A5,"mmm/aaaa")&amp;" a "&amp;TEXT(Capa!A7,"mmm/aaaa")</f>
        <v>dez/2024 a dez/2025</v>
      </c>
      <c r="B5" s="400"/>
      <c r="C5" s="400"/>
      <c r="D5" s="400"/>
      <c r="E5" s="400"/>
      <c r="F5" s="400"/>
    </row>
    <row r="6" spans="1:6" ht="20.25" customHeight="1" x14ac:dyDescent="0.35">
      <c r="A6" s="401"/>
      <c r="B6" s="401"/>
      <c r="C6" s="401"/>
      <c r="D6" s="401"/>
      <c r="E6" s="401"/>
      <c r="F6" s="401"/>
    </row>
    <row r="7" spans="1:6" ht="32.25" customHeight="1" x14ac:dyDescent="0.4">
      <c r="A7" s="396" t="s">
        <v>387</v>
      </c>
      <c r="B7" s="396"/>
      <c r="C7" s="396"/>
      <c r="D7" s="396"/>
      <c r="E7" s="396"/>
      <c r="F7" s="396"/>
    </row>
    <row r="8" spans="1:6" ht="20.25" customHeight="1" x14ac:dyDescent="0.25">
      <c r="A8" s="393" t="s">
        <v>597</v>
      </c>
      <c r="B8" s="393"/>
      <c r="C8" s="393"/>
      <c r="D8" s="393"/>
      <c r="E8" s="393"/>
      <c r="F8" s="393"/>
    </row>
    <row r="9" spans="1:6" ht="20.25" customHeight="1" x14ac:dyDescent="0.25">
      <c r="A9" s="393" t="s">
        <v>598</v>
      </c>
      <c r="B9" s="393"/>
      <c r="C9" s="393"/>
      <c r="D9" s="393"/>
      <c r="E9" s="393"/>
      <c r="F9" s="393"/>
    </row>
    <row r="10" spans="1:6" ht="20.25" customHeight="1" x14ac:dyDescent="0.25">
      <c r="A10" s="393">
        <v>97191434600</v>
      </c>
      <c r="B10" s="393"/>
      <c r="C10" s="393"/>
      <c r="D10" s="393"/>
      <c r="E10" s="393"/>
      <c r="F10" s="393"/>
    </row>
    <row r="11" spans="1:6" ht="16.5" customHeight="1" x14ac:dyDescent="0.25">
      <c r="A11" s="394"/>
      <c r="B11" s="394"/>
      <c r="C11" s="394"/>
      <c r="D11" s="394"/>
      <c r="E11" s="394"/>
      <c r="F11" s="394"/>
    </row>
    <row r="12" spans="1:6" ht="16.5" customHeight="1" x14ac:dyDescent="0.25">
      <c r="A12" s="395" t="s">
        <v>388</v>
      </c>
      <c r="B12" s="395"/>
      <c r="C12" s="395"/>
      <c r="D12" s="395"/>
      <c r="E12" s="395"/>
      <c r="F12" s="395"/>
    </row>
    <row r="13" spans="1:6" ht="16.5" customHeight="1" x14ac:dyDescent="0.25">
      <c r="A13" s="173"/>
      <c r="B13" s="173"/>
      <c r="C13" s="173"/>
      <c r="D13" s="173"/>
      <c r="E13" s="173"/>
      <c r="F13" s="173"/>
    </row>
    <row r="14" spans="1:6" ht="38.25" customHeight="1" x14ac:dyDescent="0.25">
      <c r="A14" s="173"/>
      <c r="B14" s="173"/>
      <c r="C14" s="173"/>
      <c r="D14" s="173"/>
      <c r="E14" s="173"/>
      <c r="F14" s="173"/>
    </row>
    <row r="15" spans="1:6" ht="16.5" customHeight="1" x14ac:dyDescent="0.25">
      <c r="A15" s="6"/>
      <c r="B15" s="6"/>
      <c r="C15" s="6"/>
      <c r="D15" s="6"/>
      <c r="E15" s="6"/>
      <c r="F15" s="6"/>
    </row>
    <row r="16" spans="1:6" ht="16.5" customHeight="1" x14ac:dyDescent="0.25">
      <c r="A16" s="6"/>
      <c r="B16" s="6"/>
      <c r="C16" s="6"/>
      <c r="D16" s="6"/>
      <c r="E16" s="6"/>
      <c r="F16" s="6"/>
    </row>
    <row r="17" spans="1:6" ht="16.5" customHeight="1" x14ac:dyDescent="0.25">
      <c r="A17" s="6"/>
      <c r="B17" s="6"/>
      <c r="C17" s="6"/>
      <c r="D17" s="6"/>
      <c r="E17" s="6"/>
      <c r="F17" s="6"/>
    </row>
    <row r="18" spans="1:6" ht="16.5" customHeight="1" x14ac:dyDescent="0.25">
      <c r="A18" s="6"/>
      <c r="B18" s="6"/>
      <c r="C18" s="6"/>
      <c r="D18" s="6"/>
      <c r="E18" s="6"/>
      <c r="F18" s="6"/>
    </row>
  </sheetData>
  <sheetProtection algorithmName="SHA-512" hashValue="GZIvK+1f+AJVwieVjHlAnKwihMm5nt/eTgMbIx+HoODXsQfuWdw3PgARWlw6YjQS/u+bBhyG2uanJoB64SWWLQ==" saltValue="mYvGVmd43XEBFHbHM1px/w==" spinCount="100000" sheet="1" objects="1" scenarios="1" formatCells="0"/>
  <mergeCells count="12">
    <mergeCell ref="A7:F7"/>
    <mergeCell ref="A1:F1"/>
    <mergeCell ref="A3:F3"/>
    <mergeCell ref="A4:F4"/>
    <mergeCell ref="A5:F5"/>
    <mergeCell ref="A6:F6"/>
    <mergeCell ref="A2:F2"/>
    <mergeCell ref="A8:F8"/>
    <mergeCell ref="A9:F9"/>
    <mergeCell ref="A11:F11"/>
    <mergeCell ref="A10:F10"/>
    <mergeCell ref="A12:F12"/>
  </mergeCells>
  <phoneticPr fontId="9" type="noConversion"/>
  <printOptions horizontalCentered="1" verticalCentered="1"/>
  <pageMargins left="0.19685039370078741" right="0.19685039370078741" top="0.59055118110236227" bottom="0.59055118110236227" header="0" footer="0"/>
  <pageSetup paperSize="9" orientation="landscape" r:id="rId1"/>
  <headerFooter>
    <oddFooter>Página &amp;P de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4.9989318521683403E-2"/>
    <pageSetUpPr fitToPage="1"/>
  </sheetPr>
  <dimension ref="A1:S64"/>
  <sheetViews>
    <sheetView zoomScaleNormal="100" zoomScaleSheetLayoutView="100" workbookViewId="0">
      <selection activeCell="D2" sqref="D2"/>
    </sheetView>
  </sheetViews>
  <sheetFormatPr defaultRowHeight="12.75" x14ac:dyDescent="0.2"/>
  <cols>
    <col min="1" max="1" width="47.85546875" style="146" customWidth="1"/>
    <col min="2" max="2" width="26.28515625" style="146" customWidth="1"/>
    <col min="3" max="3" width="29.5703125" style="146" customWidth="1"/>
    <col min="4" max="4" width="31.42578125" style="146" customWidth="1"/>
    <col min="5" max="6" width="31" style="146" customWidth="1"/>
    <col min="7" max="7" width="28.140625" style="146" customWidth="1"/>
    <col min="8" max="8" width="10.140625" style="146" customWidth="1"/>
    <col min="9" max="9" width="15.140625" style="146" customWidth="1"/>
    <col min="10" max="10" width="2.7109375" style="146" customWidth="1"/>
    <col min="11" max="11" width="9.140625" style="146"/>
    <col min="12" max="14" width="13.28515625" style="146" customWidth="1"/>
    <col min="15" max="15" width="0.7109375" style="146" customWidth="1"/>
    <col min="16" max="16" width="10.28515625" style="146" bestFit="1" customWidth="1"/>
    <col min="17" max="17" width="13.28515625" style="146" customWidth="1"/>
    <col min="18" max="18" width="5.85546875" style="146" customWidth="1"/>
    <col min="19" max="19" width="9.140625" style="146"/>
    <col min="20" max="22" width="13.28515625" style="146" customWidth="1"/>
    <col min="23" max="23" width="1.85546875" style="146" customWidth="1"/>
    <col min="24" max="24" width="9.140625" style="146"/>
    <col min="25" max="25" width="13.28515625" style="146" customWidth="1"/>
    <col min="26" max="16384" width="9.140625" style="146"/>
  </cols>
  <sheetData>
    <row r="1" spans="1:19" s="145" customFormat="1" ht="35.25" customHeight="1" x14ac:dyDescent="0.2">
      <c r="A1" s="143" t="s">
        <v>389</v>
      </c>
      <c r="B1" s="143" t="s">
        <v>390</v>
      </c>
      <c r="C1" s="143" t="s">
        <v>79</v>
      </c>
      <c r="D1" s="143" t="s">
        <v>90</v>
      </c>
      <c r="E1" s="143" t="s">
        <v>92</v>
      </c>
      <c r="F1" s="144" t="s">
        <v>391</v>
      </c>
      <c r="H1" s="146"/>
      <c r="I1" s="146"/>
      <c r="K1" s="146"/>
      <c r="L1" s="146"/>
      <c r="M1" s="146"/>
      <c r="N1" s="146"/>
      <c r="O1" s="146"/>
      <c r="P1" s="146"/>
      <c r="Q1" s="146"/>
      <c r="R1" s="146"/>
      <c r="S1" s="146"/>
    </row>
    <row r="2" spans="1:19" ht="28.5" x14ac:dyDescent="0.2">
      <c r="A2" s="144" t="s">
        <v>392</v>
      </c>
      <c r="B2" s="147"/>
      <c r="C2" s="144" t="s">
        <v>81</v>
      </c>
      <c r="D2" s="148" t="s">
        <v>178</v>
      </c>
      <c r="E2" s="144" t="s">
        <v>319</v>
      </c>
      <c r="F2" s="144" t="s">
        <v>393</v>
      </c>
    </row>
    <row r="3" spans="1:19" ht="28.5" x14ac:dyDescent="0.2">
      <c r="A3" s="144" t="s">
        <v>394</v>
      </c>
      <c r="B3" s="147"/>
      <c r="C3" s="144" t="s">
        <v>114</v>
      </c>
      <c r="D3" s="148" t="s">
        <v>180</v>
      </c>
      <c r="E3" s="144" t="s">
        <v>305</v>
      </c>
      <c r="F3" s="144" t="s">
        <v>395</v>
      </c>
    </row>
    <row r="4" spans="1:19" ht="14.25" x14ac:dyDescent="0.2">
      <c r="A4" s="144" t="s">
        <v>73</v>
      </c>
      <c r="B4" s="147"/>
      <c r="C4" s="144" t="s">
        <v>396</v>
      </c>
      <c r="D4" s="148" t="s">
        <v>182</v>
      </c>
      <c r="E4" s="144" t="s">
        <v>307</v>
      </c>
    </row>
    <row r="5" spans="1:19" ht="28.5" customHeight="1" x14ac:dyDescent="0.2">
      <c r="A5" s="147"/>
      <c r="C5" s="144" t="s">
        <v>397</v>
      </c>
      <c r="D5" s="148" t="s">
        <v>184</v>
      </c>
      <c r="E5" s="144" t="s">
        <v>323</v>
      </c>
      <c r="F5" s="149"/>
    </row>
    <row r="6" spans="1:19" ht="28.5" x14ac:dyDescent="0.2">
      <c r="A6" s="147"/>
      <c r="B6" s="147"/>
      <c r="C6" s="144" t="s">
        <v>126</v>
      </c>
      <c r="D6" s="148" t="s">
        <v>186</v>
      </c>
      <c r="E6" s="144" t="s">
        <v>309</v>
      </c>
      <c r="F6" s="149"/>
    </row>
    <row r="7" spans="1:19" ht="28.5" x14ac:dyDescent="0.2">
      <c r="A7" s="147"/>
      <c r="B7" s="147"/>
      <c r="C7" s="144" t="s">
        <v>398</v>
      </c>
      <c r="D7" s="148" t="s">
        <v>188</v>
      </c>
      <c r="E7" s="144" t="s">
        <v>321</v>
      </c>
      <c r="F7" s="149"/>
    </row>
    <row r="8" spans="1:19" ht="42.75" x14ac:dyDescent="0.2">
      <c r="A8" s="147"/>
      <c r="B8" s="147"/>
      <c r="C8" s="144" t="s">
        <v>131</v>
      </c>
      <c r="D8" s="148" t="s">
        <v>190</v>
      </c>
      <c r="E8" s="144" t="s">
        <v>311</v>
      </c>
      <c r="F8" s="149"/>
    </row>
    <row r="9" spans="1:19" ht="42.75" x14ac:dyDescent="0.2">
      <c r="A9" s="147"/>
      <c r="B9" s="147"/>
      <c r="C9" s="144" t="s">
        <v>134</v>
      </c>
      <c r="D9" s="148" t="s">
        <v>192</v>
      </c>
      <c r="E9" s="144" t="s">
        <v>303</v>
      </c>
      <c r="F9" s="149"/>
    </row>
    <row r="10" spans="1:19" ht="14.25" x14ac:dyDescent="0.2">
      <c r="A10" s="147"/>
      <c r="B10" s="147"/>
      <c r="C10" s="144" t="s">
        <v>136</v>
      </c>
      <c r="D10" s="148" t="s">
        <v>194</v>
      </c>
      <c r="E10" s="144" t="s">
        <v>325</v>
      </c>
      <c r="F10" s="149"/>
    </row>
    <row r="11" spans="1:19" ht="42.75" x14ac:dyDescent="0.2">
      <c r="A11" s="147"/>
      <c r="B11" s="147"/>
      <c r="C11" s="144" t="s">
        <v>138</v>
      </c>
      <c r="D11" s="148" t="s">
        <v>196</v>
      </c>
      <c r="E11" s="144" t="s">
        <v>313</v>
      </c>
      <c r="F11" s="149"/>
    </row>
    <row r="12" spans="1:19" ht="14.25" x14ac:dyDescent="0.2">
      <c r="A12" s="147"/>
      <c r="B12" s="147"/>
      <c r="C12" s="144" t="s">
        <v>140</v>
      </c>
      <c r="D12" s="148" t="s">
        <v>198</v>
      </c>
      <c r="E12" s="144" t="s">
        <v>315</v>
      </c>
      <c r="F12" s="149"/>
    </row>
    <row r="13" spans="1:19" ht="14.25" x14ac:dyDescent="0.2">
      <c r="A13" s="147"/>
      <c r="B13" s="147"/>
      <c r="C13" s="144" t="s">
        <v>142</v>
      </c>
      <c r="D13" s="148" t="s">
        <v>200</v>
      </c>
      <c r="E13" s="144" t="s">
        <v>327</v>
      </c>
      <c r="F13" s="149"/>
    </row>
    <row r="14" spans="1:19" ht="14.25" x14ac:dyDescent="0.2">
      <c r="A14" s="147"/>
      <c r="B14" s="147"/>
      <c r="C14" s="144" t="s">
        <v>144</v>
      </c>
      <c r="D14" s="148" t="s">
        <v>202</v>
      </c>
      <c r="E14" s="144" t="s">
        <v>317</v>
      </c>
      <c r="F14" s="149"/>
    </row>
    <row r="15" spans="1:19" ht="14.25" x14ac:dyDescent="0.2">
      <c r="A15" s="147"/>
      <c r="B15" s="147"/>
      <c r="C15" s="144" t="s">
        <v>146</v>
      </c>
      <c r="D15" s="148" t="s">
        <v>204</v>
      </c>
      <c r="E15" s="147"/>
      <c r="F15" s="149"/>
    </row>
    <row r="16" spans="1:19" ht="28.5" x14ac:dyDescent="0.2">
      <c r="A16" s="147"/>
      <c r="B16" s="147"/>
      <c r="C16" s="144" t="s">
        <v>399</v>
      </c>
      <c r="D16" s="148" t="s">
        <v>206</v>
      </c>
      <c r="E16" s="147"/>
      <c r="F16" s="147"/>
    </row>
    <row r="17" spans="1:6" ht="28.5" x14ac:dyDescent="0.2">
      <c r="A17" s="147"/>
      <c r="B17" s="147"/>
      <c r="C17" s="144" t="s">
        <v>150</v>
      </c>
      <c r="D17" s="144" t="s">
        <v>208</v>
      </c>
      <c r="E17" s="147"/>
      <c r="F17" s="147"/>
    </row>
    <row r="18" spans="1:6" ht="28.5" x14ac:dyDescent="0.2">
      <c r="A18" s="147"/>
      <c r="B18" s="147"/>
      <c r="C18" s="144" t="s">
        <v>152</v>
      </c>
      <c r="D18" s="148" t="s">
        <v>210</v>
      </c>
      <c r="E18" s="147"/>
      <c r="F18" s="147"/>
    </row>
    <row r="19" spans="1:6" ht="28.5" x14ac:dyDescent="0.2">
      <c r="A19" s="147"/>
      <c r="B19" s="147"/>
      <c r="C19" s="144" t="s">
        <v>154</v>
      </c>
      <c r="D19" s="148" t="s">
        <v>212</v>
      </c>
      <c r="E19" s="147"/>
      <c r="F19" s="147"/>
    </row>
    <row r="20" spans="1:6" ht="28.5" x14ac:dyDescent="0.2">
      <c r="A20" s="147"/>
      <c r="B20" s="147"/>
      <c r="C20" s="144" t="s">
        <v>156</v>
      </c>
      <c r="D20" s="148" t="s">
        <v>214</v>
      </c>
      <c r="E20" s="147"/>
      <c r="F20" s="147"/>
    </row>
    <row r="21" spans="1:6" ht="28.5" x14ac:dyDescent="0.2">
      <c r="A21" s="147"/>
      <c r="B21" s="147"/>
      <c r="C21" s="144" t="s">
        <v>159</v>
      </c>
      <c r="D21" s="144" t="s">
        <v>216</v>
      </c>
      <c r="E21" s="147"/>
      <c r="F21" s="147"/>
    </row>
    <row r="22" spans="1:6" ht="42.75" x14ac:dyDescent="0.2">
      <c r="A22" s="147"/>
      <c r="B22" s="147"/>
      <c r="C22" s="144" t="s">
        <v>161</v>
      </c>
      <c r="D22" s="144" t="s">
        <v>218</v>
      </c>
      <c r="E22" s="147"/>
      <c r="F22" s="147"/>
    </row>
    <row r="23" spans="1:6" ht="28.5" x14ac:dyDescent="0.2">
      <c r="A23" s="147"/>
      <c r="B23" s="147"/>
      <c r="C23" s="144" t="s">
        <v>163</v>
      </c>
      <c r="D23" s="144" t="s">
        <v>220</v>
      </c>
      <c r="E23" s="147"/>
      <c r="F23" s="147"/>
    </row>
    <row r="24" spans="1:6" ht="28.5" x14ac:dyDescent="0.2">
      <c r="A24" s="147"/>
      <c r="B24" s="147"/>
      <c r="C24" s="144" t="s">
        <v>165</v>
      </c>
      <c r="D24" s="144" t="s">
        <v>222</v>
      </c>
      <c r="E24" s="147"/>
      <c r="F24" s="147"/>
    </row>
    <row r="25" spans="1:6" ht="28.5" x14ac:dyDescent="0.2">
      <c r="A25" s="147"/>
      <c r="B25" s="147"/>
      <c r="C25" s="144" t="s">
        <v>167</v>
      </c>
      <c r="D25" s="144" t="s">
        <v>224</v>
      </c>
      <c r="E25" s="147"/>
      <c r="F25" s="147"/>
    </row>
    <row r="26" spans="1:6" ht="28.5" x14ac:dyDescent="0.2">
      <c r="A26" s="147"/>
      <c r="B26" s="147"/>
      <c r="C26" s="144" t="s">
        <v>169</v>
      </c>
      <c r="D26" s="144" t="s">
        <v>226</v>
      </c>
      <c r="E26" s="147"/>
      <c r="F26" s="147"/>
    </row>
    <row r="27" spans="1:6" ht="14.25" x14ac:dyDescent="0.2">
      <c r="A27" s="147"/>
      <c r="B27" s="147"/>
      <c r="C27" s="144" t="s">
        <v>175</v>
      </c>
      <c r="D27" s="144" t="s">
        <v>228</v>
      </c>
      <c r="E27" s="147"/>
      <c r="F27" s="147"/>
    </row>
    <row r="28" spans="1:6" ht="28.5" x14ac:dyDescent="0.2">
      <c r="A28" s="147"/>
      <c r="B28" s="147"/>
      <c r="C28" s="147"/>
      <c r="D28" s="144" t="s">
        <v>230</v>
      </c>
      <c r="E28" s="147"/>
      <c r="F28" s="147"/>
    </row>
    <row r="29" spans="1:6" ht="28.5" x14ac:dyDescent="0.2">
      <c r="A29" s="147"/>
      <c r="B29" s="147"/>
      <c r="C29" s="147"/>
      <c r="D29" s="144" t="s">
        <v>232</v>
      </c>
      <c r="E29" s="147"/>
      <c r="F29" s="147"/>
    </row>
    <row r="30" spans="1:6" ht="14.25" x14ac:dyDescent="0.2">
      <c r="A30" s="147"/>
      <c r="B30" s="147"/>
      <c r="C30" s="147"/>
      <c r="D30" s="144" t="s">
        <v>234</v>
      </c>
      <c r="E30" s="147"/>
      <c r="F30" s="147"/>
    </row>
    <row r="31" spans="1:6" ht="14.25" x14ac:dyDescent="0.2">
      <c r="A31" s="147"/>
      <c r="B31" s="147"/>
      <c r="C31" s="147"/>
      <c r="D31" s="144" t="s">
        <v>236</v>
      </c>
      <c r="E31" s="147"/>
      <c r="F31" s="147"/>
    </row>
    <row r="32" spans="1:6" ht="14.25" x14ac:dyDescent="0.2">
      <c r="A32" s="147"/>
      <c r="B32" s="147"/>
      <c r="C32" s="147"/>
      <c r="D32" s="144" t="s">
        <v>238</v>
      </c>
      <c r="E32" s="147"/>
      <c r="F32" s="147"/>
    </row>
    <row r="33" spans="1:6" ht="14.25" x14ac:dyDescent="0.2">
      <c r="A33" s="147"/>
      <c r="B33" s="147"/>
      <c r="C33" s="147"/>
      <c r="D33" s="144" t="s">
        <v>240</v>
      </c>
      <c r="E33" s="147"/>
      <c r="F33" s="147"/>
    </row>
    <row r="34" spans="1:6" ht="14.25" x14ac:dyDescent="0.2">
      <c r="A34" s="147"/>
      <c r="B34" s="147"/>
      <c r="C34" s="147"/>
      <c r="D34" s="144" t="s">
        <v>242</v>
      </c>
      <c r="E34" s="147"/>
      <c r="F34" s="147"/>
    </row>
    <row r="35" spans="1:6" ht="14.25" x14ac:dyDescent="0.2">
      <c r="A35" s="147"/>
      <c r="B35" s="147"/>
      <c r="C35" s="147"/>
      <c r="D35" s="144" t="s">
        <v>244</v>
      </c>
      <c r="E35" s="147"/>
      <c r="F35" s="147"/>
    </row>
    <row r="36" spans="1:6" ht="28.5" x14ac:dyDescent="0.2">
      <c r="A36" s="147"/>
      <c r="B36" s="147"/>
      <c r="C36" s="147"/>
      <c r="D36" s="144" t="s">
        <v>246</v>
      </c>
      <c r="E36" s="147"/>
      <c r="F36" s="147"/>
    </row>
    <row r="37" spans="1:6" ht="14.25" x14ac:dyDescent="0.2">
      <c r="A37" s="147"/>
      <c r="B37" s="147"/>
      <c r="C37" s="147"/>
      <c r="D37" s="144" t="s">
        <v>248</v>
      </c>
      <c r="E37" s="147"/>
      <c r="F37" s="147"/>
    </row>
    <row r="38" spans="1:6" ht="14.25" x14ac:dyDescent="0.2">
      <c r="A38" s="147"/>
      <c r="B38" s="147"/>
      <c r="C38" s="147"/>
      <c r="D38" s="144" t="s">
        <v>250</v>
      </c>
      <c r="E38" s="147"/>
      <c r="F38" s="147"/>
    </row>
    <row r="39" spans="1:6" ht="14.25" x14ac:dyDescent="0.2">
      <c r="A39" s="147"/>
      <c r="B39" s="147"/>
      <c r="C39" s="147"/>
      <c r="D39" s="144" t="s">
        <v>252</v>
      </c>
      <c r="E39" s="147"/>
      <c r="F39" s="147"/>
    </row>
    <row r="40" spans="1:6" ht="14.25" x14ac:dyDescent="0.2">
      <c r="A40" s="147"/>
      <c r="B40" s="147"/>
      <c r="C40" s="147"/>
      <c r="D40" s="144" t="s">
        <v>254</v>
      </c>
      <c r="E40" s="147"/>
      <c r="F40" s="147"/>
    </row>
    <row r="41" spans="1:6" ht="14.25" x14ac:dyDescent="0.2">
      <c r="A41" s="147"/>
      <c r="B41" s="147"/>
      <c r="C41" s="147"/>
      <c r="D41" s="144" t="s">
        <v>256</v>
      </c>
      <c r="E41" s="147"/>
      <c r="F41" s="147"/>
    </row>
    <row r="42" spans="1:6" ht="14.25" x14ac:dyDescent="0.2">
      <c r="A42" s="147"/>
      <c r="B42" s="147"/>
      <c r="C42" s="147"/>
      <c r="D42" s="144" t="s">
        <v>258</v>
      </c>
      <c r="E42" s="147"/>
      <c r="F42" s="147"/>
    </row>
    <row r="43" spans="1:6" ht="14.25" x14ac:dyDescent="0.2">
      <c r="A43" s="147"/>
      <c r="B43" s="147"/>
      <c r="C43" s="147"/>
      <c r="D43" s="144" t="s">
        <v>260</v>
      </c>
      <c r="E43" s="147"/>
      <c r="F43" s="147"/>
    </row>
    <row r="44" spans="1:6" ht="14.25" x14ac:dyDescent="0.2">
      <c r="A44" s="147"/>
      <c r="B44" s="147"/>
      <c r="C44" s="147"/>
      <c r="D44" s="144" t="s">
        <v>262</v>
      </c>
      <c r="E44" s="147"/>
      <c r="F44" s="147"/>
    </row>
    <row r="45" spans="1:6" ht="14.25" x14ac:dyDescent="0.2">
      <c r="A45" s="147"/>
      <c r="B45" s="147"/>
      <c r="C45" s="147"/>
      <c r="D45" s="144" t="s">
        <v>264</v>
      </c>
      <c r="E45" s="147"/>
      <c r="F45" s="147"/>
    </row>
    <row r="46" spans="1:6" ht="14.25" x14ac:dyDescent="0.2">
      <c r="A46" s="147"/>
      <c r="B46" s="147"/>
      <c r="C46" s="147"/>
      <c r="D46" s="144" t="s">
        <v>266</v>
      </c>
      <c r="E46" s="147"/>
      <c r="F46" s="147"/>
    </row>
    <row r="47" spans="1:6" ht="14.25" x14ac:dyDescent="0.2">
      <c r="A47" s="147"/>
      <c r="B47" s="147"/>
      <c r="C47" s="147"/>
      <c r="D47" s="150" t="s">
        <v>268</v>
      </c>
      <c r="E47" s="147"/>
      <c r="F47" s="147"/>
    </row>
    <row r="48" spans="1:6" ht="14.25" x14ac:dyDescent="0.2">
      <c r="A48" s="147"/>
      <c r="B48" s="147"/>
      <c r="C48" s="147"/>
      <c r="D48" s="144" t="s">
        <v>270</v>
      </c>
      <c r="E48" s="147"/>
      <c r="F48" s="147"/>
    </row>
    <row r="49" spans="1:6" ht="14.25" x14ac:dyDescent="0.2">
      <c r="A49" s="147"/>
      <c r="B49" s="147"/>
      <c r="C49" s="147"/>
      <c r="D49" s="144" t="s">
        <v>272</v>
      </c>
      <c r="E49" s="147"/>
      <c r="F49" s="147"/>
    </row>
    <row r="50" spans="1:6" ht="14.25" x14ac:dyDescent="0.2">
      <c r="A50" s="147"/>
      <c r="B50" s="147"/>
      <c r="C50" s="147"/>
      <c r="D50" s="144" t="s">
        <v>274</v>
      </c>
      <c r="E50" s="147"/>
      <c r="F50" s="147"/>
    </row>
    <row r="51" spans="1:6" ht="14.25" x14ac:dyDescent="0.2">
      <c r="A51" s="147"/>
      <c r="B51" s="147"/>
      <c r="C51" s="147"/>
      <c r="D51" s="144" t="s">
        <v>276</v>
      </c>
      <c r="E51" s="147"/>
      <c r="F51" s="147"/>
    </row>
    <row r="52" spans="1:6" ht="14.25" x14ac:dyDescent="0.2">
      <c r="A52" s="147"/>
      <c r="B52" s="147"/>
      <c r="C52" s="147"/>
      <c r="D52" s="144" t="s">
        <v>278</v>
      </c>
      <c r="E52" s="147"/>
      <c r="F52" s="147"/>
    </row>
    <row r="53" spans="1:6" ht="28.5" x14ac:dyDescent="0.2">
      <c r="A53" s="147"/>
      <c r="B53" s="147"/>
      <c r="C53" s="147"/>
      <c r="D53" s="144" t="s">
        <v>280</v>
      </c>
      <c r="E53" s="147"/>
      <c r="F53" s="147"/>
    </row>
    <row r="54" spans="1:6" ht="14.25" x14ac:dyDescent="0.2">
      <c r="A54" s="147"/>
      <c r="B54" s="147"/>
      <c r="C54" s="147"/>
      <c r="D54" s="144" t="s">
        <v>282</v>
      </c>
      <c r="E54" s="147"/>
      <c r="F54" s="147"/>
    </row>
    <row r="55" spans="1:6" ht="14.25" x14ac:dyDescent="0.2">
      <c r="A55" s="147"/>
      <c r="B55" s="147"/>
      <c r="C55" s="147"/>
      <c r="D55" s="144" t="s">
        <v>284</v>
      </c>
      <c r="E55" s="147"/>
      <c r="F55" s="147"/>
    </row>
    <row r="56" spans="1:6" ht="14.25" x14ac:dyDescent="0.2">
      <c r="A56" s="147"/>
      <c r="B56" s="147"/>
      <c r="C56" s="147"/>
      <c r="D56" s="144" t="s">
        <v>286</v>
      </c>
      <c r="E56" s="147"/>
      <c r="F56" s="147"/>
    </row>
    <row r="57" spans="1:6" ht="28.5" x14ac:dyDescent="0.2">
      <c r="A57" s="147"/>
      <c r="B57" s="147"/>
      <c r="C57" s="147"/>
      <c r="D57" s="144" t="s">
        <v>288</v>
      </c>
      <c r="E57" s="147"/>
      <c r="F57" s="147"/>
    </row>
    <row r="58" spans="1:6" ht="14.25" x14ac:dyDescent="0.2">
      <c r="A58" s="147"/>
      <c r="B58" s="147"/>
      <c r="C58" s="147"/>
      <c r="D58" s="144" t="s">
        <v>290</v>
      </c>
      <c r="E58" s="147"/>
      <c r="F58" s="147"/>
    </row>
    <row r="59" spans="1:6" ht="14.25" x14ac:dyDescent="0.2">
      <c r="A59" s="147"/>
      <c r="B59" s="147"/>
      <c r="C59" s="147"/>
      <c r="D59" s="144" t="s">
        <v>292</v>
      </c>
      <c r="E59" s="147"/>
      <c r="F59" s="147"/>
    </row>
    <row r="60" spans="1:6" ht="28.5" x14ac:dyDescent="0.2">
      <c r="A60" s="147"/>
      <c r="B60" s="147"/>
      <c r="C60" s="147"/>
      <c r="D60" s="144" t="s">
        <v>294</v>
      </c>
      <c r="E60" s="147"/>
      <c r="F60" s="147"/>
    </row>
    <row r="61" spans="1:6" ht="28.5" x14ac:dyDescent="0.2">
      <c r="A61" s="147"/>
      <c r="B61" s="147"/>
      <c r="C61" s="147"/>
      <c r="D61" s="144" t="s">
        <v>296</v>
      </c>
      <c r="E61" s="147"/>
      <c r="F61" s="147"/>
    </row>
    <row r="62" spans="1:6" ht="14.25" x14ac:dyDescent="0.2">
      <c r="A62" s="147"/>
      <c r="B62" s="147"/>
      <c r="C62" s="147"/>
      <c r="D62" s="144" t="s">
        <v>298</v>
      </c>
      <c r="E62" s="147"/>
      <c r="F62" s="147"/>
    </row>
    <row r="63" spans="1:6" ht="14.25" x14ac:dyDescent="0.2">
      <c r="A63" s="147"/>
      <c r="B63" s="147"/>
      <c r="D63" s="144" t="s">
        <v>300</v>
      </c>
      <c r="E63" s="147"/>
      <c r="F63" s="147"/>
    </row>
    <row r="64" spans="1:6" x14ac:dyDescent="0.2">
      <c r="F64" s="147"/>
    </row>
  </sheetData>
  <pageMargins left="0.19685039370078741" right="0.19685039370078741" top="0.59055118110236227" bottom="0.59055118110236227" header="0" footer="0"/>
  <pageSetup paperSize="9" scale="50" orientation="landscape" r:id="rId1"/>
  <headerFooter>
    <oddFooter>Página &amp;P de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B08D58FADB61F04EBBB4F355C06EFBED" ma:contentTypeVersion="17" ma:contentTypeDescription="Crie um novo documento." ma:contentTypeScope="" ma:versionID="f6771e9c08c2d9df39dd7d197c8b6a85">
  <xsd:schema xmlns:xsd="http://www.w3.org/2001/XMLSchema" xmlns:xs="http://www.w3.org/2001/XMLSchema" xmlns:p="http://schemas.microsoft.com/office/2006/metadata/properties" xmlns:ns2="6f4338ef-addb-4c87-aefe-1895241b335f" xmlns:ns3="b91e7f20-fe0a-487d-91a9-605ac1c64acf" targetNamespace="http://schemas.microsoft.com/office/2006/metadata/properties" ma:root="true" ma:fieldsID="503dfcee509e313616a7b990a35f0e81" ns2:_="" ns3:_="">
    <xsd:import namespace="6f4338ef-addb-4c87-aefe-1895241b335f"/>
    <xsd:import namespace="b91e7f20-fe0a-487d-91a9-605ac1c64ac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3:SharedWithUsers" minOccurs="0"/>
                <xsd:element ref="ns3:SharedWithDetails" minOccurs="0"/>
                <xsd:element ref="ns2:lcf76f155ced4ddcb4097134ff3c332f" minOccurs="0"/>
                <xsd:element ref="ns3:TaxCatchAll" minOccurs="0"/>
                <xsd:element ref="ns2:_Flow_SignoffStatu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4338ef-addb-4c87-aefe-1895241b335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Marcações de imagem" ma:readOnly="false" ma:fieldId="{5cf76f15-5ced-4ddc-b409-7134ff3c332f}" ma:taxonomyMulti="true" ma:sspId="917d32f3-4fa4-4f5b-a8d0-62dbd3d265b9" ma:termSetId="09814cd3-568e-fe90-9814-8d621ff8fb84" ma:anchorId="fba54fb3-c3e1-fe81-a776-ca4b69148c4d" ma:open="true" ma:isKeyword="false">
      <xsd:complexType>
        <xsd:sequence>
          <xsd:element ref="pc:Terms" minOccurs="0" maxOccurs="1"/>
        </xsd:sequence>
      </xsd:complexType>
    </xsd:element>
    <xsd:element name="_Flow_SignoffStatus" ma:index="22" nillable="true" ma:displayName="Status de liberação" ma:internalName="Status_x0020_de_x0020_libera_x00e7__x00e3_o">
      <xsd:simpleType>
        <xsd:restriction base="dms:Text"/>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91e7f20-fe0a-487d-91a9-605ac1c64acf" elementFormDefault="qualified">
    <xsd:import namespace="http://schemas.microsoft.com/office/2006/documentManagement/types"/>
    <xsd:import namespace="http://schemas.microsoft.com/office/infopath/2007/PartnerControls"/>
    <xsd:element name="SharedWithUsers" ma:index="17"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hes de Compartilhado Com" ma:internalName="SharedWithDetails" ma:readOnly="true">
      <xsd:simpleType>
        <xsd:restriction base="dms:Note">
          <xsd:maxLength value="255"/>
        </xsd:restriction>
      </xsd:simpleType>
    </xsd:element>
    <xsd:element name="TaxCatchAll" ma:index="21" nillable="true" ma:displayName="Taxonomy Catch All Column" ma:hidden="true" ma:list="{847d1fa6-6ec2-4502-b095-ab8b8f1a57fc}" ma:internalName="TaxCatchAll" ma:showField="CatchAllData" ma:web="b91e7f20-fe0a-487d-91a9-605ac1c64ac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b91e7f20-fe0a-487d-91a9-605ac1c64acf" xsi:nil="true"/>
    <lcf76f155ced4ddcb4097134ff3c332f xmlns="6f4338ef-addb-4c87-aefe-1895241b335f">
      <Terms xmlns="http://schemas.microsoft.com/office/infopath/2007/PartnerControls"/>
    </lcf76f155ced4ddcb4097134ff3c332f>
    <_Flow_SignoffStatus xmlns="6f4338ef-addb-4c87-aefe-1895241b335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DB795D4-9229-4875-ADC2-4F163A061C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f4338ef-addb-4c87-aefe-1895241b335f"/>
    <ds:schemaRef ds:uri="b91e7f20-fe0a-487d-91a9-605ac1c64a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7FBEF5F-A114-4984-9F99-9E882297B98F}">
  <ds:schemaRefs>
    <ds:schemaRef ds:uri="http://schemas.microsoft.com/office/2006/documentManagement/types"/>
    <ds:schemaRef ds:uri="b91e7f20-fe0a-487d-91a9-605ac1c64acf"/>
    <ds:schemaRef ds:uri="http://purl.org/dc/elements/1.1/"/>
    <ds:schemaRef ds:uri="http://www.w3.org/XML/1998/namespace"/>
    <ds:schemaRef ds:uri="http://schemas.microsoft.com/office/2006/metadata/properties"/>
    <ds:schemaRef ds:uri="6f4338ef-addb-4c87-aefe-1895241b335f"/>
    <ds:schemaRef ds:uri="http://purl.org/dc/dcmitype/"/>
    <ds:schemaRef ds:uri="http://purl.org/dc/terms/"/>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D32D53D0-5683-4EDB-9CEB-EE2330B40A9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12</vt:i4>
      </vt:variant>
      <vt:variant>
        <vt:lpstr>Intervalos nomeados</vt:lpstr>
      </vt:variant>
      <vt:variant>
        <vt:i4>32</vt:i4>
      </vt:variant>
    </vt:vector>
  </HeadingPairs>
  <TitlesOfParts>
    <vt:vector size="44" baseType="lpstr">
      <vt:lpstr>Capa</vt:lpstr>
      <vt:lpstr>Cronogramas</vt:lpstr>
      <vt:lpstr>Analítico</vt:lpstr>
      <vt:lpstr>Sintético</vt:lpstr>
      <vt:lpstr>Gastos das Atividades</vt:lpstr>
      <vt:lpstr>Encargos e Benefícios</vt:lpstr>
      <vt:lpstr>Gastos com Pessoal</vt:lpstr>
      <vt:lpstr>Bens</vt:lpstr>
      <vt:lpstr>Gastos Gerais</vt:lpstr>
      <vt:lpstr>Desmobilização</vt:lpstr>
      <vt:lpstr>Assinatura</vt:lpstr>
      <vt:lpstr>Plano</vt:lpstr>
      <vt:lpstr>Aquisição_de_Bens_Permanentes</vt:lpstr>
      <vt:lpstr>Analítico!Area_de_impressao</vt:lpstr>
      <vt:lpstr>Assinatura!Area_de_impressao</vt:lpstr>
      <vt:lpstr>Bens!Area_de_impressao</vt:lpstr>
      <vt:lpstr>Capa!Area_de_impressao</vt:lpstr>
      <vt:lpstr>Cronogramas!Area_de_impressao</vt:lpstr>
      <vt:lpstr>Desmobilização!Area_de_impressao</vt:lpstr>
      <vt:lpstr>'Encargos e Benefícios'!Area_de_impressao</vt:lpstr>
      <vt:lpstr>'Gastos com Pessoal'!Area_de_impressao</vt:lpstr>
      <vt:lpstr>'Gastos das Atividades'!Area_de_impressao</vt:lpstr>
      <vt:lpstr>'Gastos Gerais'!Area_de_impressao</vt:lpstr>
      <vt:lpstr>Sintético!Area_de_impressao</vt:lpstr>
      <vt:lpstr>área_destinada</vt:lpstr>
      <vt:lpstr>Benefícios</vt:lpstr>
      <vt:lpstr>Beneficios2</vt:lpstr>
      <vt:lpstr>Beneficios3</vt:lpstr>
      <vt:lpstr>Bens</vt:lpstr>
      <vt:lpstr>Categorias</vt:lpstr>
      <vt:lpstr>Gastos_com_Pessoal</vt:lpstr>
      <vt:lpstr>Gastos_Gerais</vt:lpstr>
      <vt:lpstr>Gerais</vt:lpstr>
      <vt:lpstr>Ocorrência</vt:lpstr>
      <vt:lpstr>Receitas</vt:lpstr>
      <vt:lpstr>Rendimentos_de_Aplicações_Fin.</vt:lpstr>
      <vt:lpstr>Reserva</vt:lpstr>
      <vt:lpstr>Analítico!Titulos_de_impressao</vt:lpstr>
      <vt:lpstr>Desmobilização!Titulos_de_impressao</vt:lpstr>
      <vt:lpstr>'Encargos e Benefícios'!Titulos_de_impressao</vt:lpstr>
      <vt:lpstr>'Gastos com Pessoal'!Titulos_de_impressao</vt:lpstr>
      <vt:lpstr>'Gastos Gerais'!Titulos_de_impressao</vt:lpstr>
      <vt:lpstr>Sintético!Titulos_de_impressao</vt:lpstr>
      <vt:lpstr>Transferência_para_Reserva_de_Recursos</vt:lpstr>
    </vt:vector>
  </TitlesOfParts>
  <Manager/>
  <Company>SEPLAG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Gustavo Henrique Ribeiro Santos</dc:creator>
  <cp:keywords/>
  <dc:description/>
  <cp:lastModifiedBy>Marina Tereza da Silva Coelho (SEJUSP)</cp:lastModifiedBy>
  <cp:revision/>
  <cp:lastPrinted>2025-07-03T12:44:37Z</cp:lastPrinted>
  <dcterms:created xsi:type="dcterms:W3CDTF">2007-08-22T17:17:19Z</dcterms:created>
  <dcterms:modified xsi:type="dcterms:W3CDTF">2025-07-03T12:46:35Z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0x010100B08D58FADB61F04EBBB4F355C06EFBED</vt:lpwstr>
  </property>
  <property fmtid="{D5CDD505-2E9C-101B-9397-08002B2CF9AE}" pid="3" name="MediaServiceImageTags">
    <vt:lpwstr/>
  </property>
</Properties>
</file>